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ncf-my.sharepoint.com/personal/7912254b_commun_ad_sncf_fr/Documents/Documents/"/>
    </mc:Choice>
  </mc:AlternateContent>
  <xr:revisionPtr revIDLastSave="0" documentId="8_{F478EC51-6184-41A6-A9DB-BB3E839C9C10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ynthèse" sheetId="18" r:id="rId1"/>
    <sheet name="TOPFLOP" sheetId="29" state="hidden" r:id="rId2"/>
  </sheets>
  <definedNames>
    <definedName name="_xlnm._FilterDatabase" localSheetId="0" hidden="1">Synthèse!$A$3:$CJ$212</definedName>
    <definedName name="_xlnm._FilterDatabase" localSheetId="1" hidden="1">TOPFLOP!$A$3:$DT$148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K5" i="29" l="1"/>
  <c r="FL5" i="29"/>
  <c r="FM5" i="29"/>
  <c r="FN5" i="29"/>
  <c r="FO5" i="29"/>
  <c r="FP5" i="29"/>
  <c r="FQ5" i="29"/>
  <c r="FR5" i="29"/>
  <c r="FK6" i="29"/>
  <c r="FL6" i="29"/>
  <c r="FM6" i="29"/>
  <c r="FN6" i="29"/>
  <c r="FO6" i="29"/>
  <c r="FP6" i="29"/>
  <c r="FQ6" i="29"/>
  <c r="FR6" i="29"/>
  <c r="FK7" i="29"/>
  <c r="FL7" i="29"/>
  <c r="FM7" i="29"/>
  <c r="FN7" i="29"/>
  <c r="FO7" i="29"/>
  <c r="FP7" i="29"/>
  <c r="FQ7" i="29"/>
  <c r="FR7" i="29"/>
  <c r="FK8" i="29"/>
  <c r="FL8" i="29"/>
  <c r="FM8" i="29"/>
  <c r="FN8" i="29"/>
  <c r="FO8" i="29"/>
  <c r="FP8" i="29"/>
  <c r="FQ8" i="29"/>
  <c r="FR8" i="29"/>
  <c r="FK9" i="29"/>
  <c r="FL9" i="29"/>
  <c r="FM9" i="29"/>
  <c r="FN9" i="29"/>
  <c r="FO9" i="29"/>
  <c r="FP9" i="29"/>
  <c r="FQ9" i="29"/>
  <c r="FR9" i="29"/>
  <c r="FK10" i="29"/>
  <c r="FL10" i="29"/>
  <c r="FM10" i="29"/>
  <c r="FN10" i="29"/>
  <c r="FO10" i="29"/>
  <c r="FP10" i="29"/>
  <c r="FQ10" i="29"/>
  <c r="FR10" i="29"/>
  <c r="FK11" i="29"/>
  <c r="FL11" i="29"/>
  <c r="FM11" i="29"/>
  <c r="FN11" i="29"/>
  <c r="FO11" i="29"/>
  <c r="FP11" i="29"/>
  <c r="FQ11" i="29"/>
  <c r="FR11" i="29"/>
  <c r="FK12" i="29"/>
  <c r="FL12" i="29"/>
  <c r="FM12" i="29"/>
  <c r="FN12" i="29"/>
  <c r="FO12" i="29"/>
  <c r="FP12" i="29"/>
  <c r="FQ12" i="29"/>
  <c r="FR12" i="29"/>
  <c r="FK13" i="29"/>
  <c r="FL13" i="29"/>
  <c r="FM13" i="29"/>
  <c r="FN13" i="29"/>
  <c r="FO13" i="29"/>
  <c r="FP13" i="29"/>
  <c r="FQ13" i="29"/>
  <c r="FR13" i="29"/>
  <c r="FK14" i="29"/>
  <c r="FL14" i="29"/>
  <c r="FM14" i="29"/>
  <c r="FN14" i="29"/>
  <c r="FO14" i="29"/>
  <c r="FP14" i="29"/>
  <c r="FQ14" i="29"/>
  <c r="FR14" i="29"/>
  <c r="FK15" i="29"/>
  <c r="FL15" i="29"/>
  <c r="FM15" i="29"/>
  <c r="FN15" i="29"/>
  <c r="FO15" i="29"/>
  <c r="FP15" i="29"/>
  <c r="FQ15" i="29"/>
  <c r="FR15" i="29"/>
  <c r="FK16" i="29"/>
  <c r="FL16" i="29"/>
  <c r="FM16" i="29"/>
  <c r="FN16" i="29"/>
  <c r="FO16" i="29"/>
  <c r="FP16" i="29"/>
  <c r="FQ16" i="29"/>
  <c r="FR16" i="29"/>
  <c r="FK17" i="29"/>
  <c r="FL17" i="29"/>
  <c r="FM17" i="29"/>
  <c r="FN17" i="29"/>
  <c r="FO17" i="29"/>
  <c r="FP17" i="29"/>
  <c r="FQ17" i="29"/>
  <c r="FR17" i="29"/>
  <c r="FK18" i="29"/>
  <c r="FL18" i="29"/>
  <c r="FM18" i="29"/>
  <c r="FN18" i="29"/>
  <c r="FO18" i="29"/>
  <c r="FP18" i="29"/>
  <c r="FQ18" i="29"/>
  <c r="FR18" i="29"/>
  <c r="FK19" i="29"/>
  <c r="FL19" i="29"/>
  <c r="FM19" i="29"/>
  <c r="FN19" i="29"/>
  <c r="FO19" i="29"/>
  <c r="FP19" i="29"/>
  <c r="FQ19" i="29"/>
  <c r="FR19" i="29"/>
  <c r="FK20" i="29"/>
  <c r="FL20" i="29"/>
  <c r="FM20" i="29"/>
  <c r="FN20" i="29"/>
  <c r="FO20" i="29"/>
  <c r="FP20" i="29"/>
  <c r="FQ20" i="29"/>
  <c r="FR20" i="29"/>
  <c r="FK21" i="29"/>
  <c r="FL21" i="29"/>
  <c r="FM21" i="29"/>
  <c r="FN21" i="29"/>
  <c r="FO21" i="29"/>
  <c r="FP21" i="29"/>
  <c r="FQ21" i="29"/>
  <c r="FR21" i="29"/>
  <c r="FK22" i="29"/>
  <c r="FL22" i="29"/>
  <c r="FM22" i="29"/>
  <c r="FN22" i="29"/>
  <c r="FO22" i="29"/>
  <c r="FP22" i="29"/>
  <c r="FQ22" i="29"/>
  <c r="FR22" i="29"/>
  <c r="FK23" i="29"/>
  <c r="FL23" i="29"/>
  <c r="FM23" i="29"/>
  <c r="FN23" i="29"/>
  <c r="FO23" i="29"/>
  <c r="FP23" i="29"/>
  <c r="FQ23" i="29"/>
  <c r="FR23" i="29"/>
  <c r="FK24" i="29"/>
  <c r="FL24" i="29"/>
  <c r="FM24" i="29"/>
  <c r="FN24" i="29"/>
  <c r="FO24" i="29"/>
  <c r="FP24" i="29"/>
  <c r="FQ24" i="29"/>
  <c r="FR24" i="29"/>
  <c r="FK25" i="29"/>
  <c r="FL25" i="29"/>
  <c r="FM25" i="29"/>
  <c r="FN25" i="29"/>
  <c r="FO25" i="29"/>
  <c r="FP25" i="29"/>
  <c r="FQ25" i="29"/>
  <c r="FR25" i="29"/>
  <c r="FK26" i="29"/>
  <c r="FL26" i="29"/>
  <c r="FM26" i="29"/>
  <c r="FN26" i="29"/>
  <c r="FO26" i="29"/>
  <c r="FP26" i="29"/>
  <c r="FQ26" i="29"/>
  <c r="FR26" i="29"/>
  <c r="FK27" i="29"/>
  <c r="FL27" i="29"/>
  <c r="FM27" i="29"/>
  <c r="FN27" i="29"/>
  <c r="FO27" i="29"/>
  <c r="FP27" i="29"/>
  <c r="FQ27" i="29"/>
  <c r="FR27" i="29"/>
  <c r="FK28" i="29"/>
  <c r="FL28" i="29"/>
  <c r="FM28" i="29"/>
  <c r="FN28" i="29"/>
  <c r="FO28" i="29"/>
  <c r="FP28" i="29"/>
  <c r="FQ28" i="29"/>
  <c r="FR28" i="29"/>
  <c r="FK29" i="29"/>
  <c r="FL29" i="29"/>
  <c r="FM29" i="29"/>
  <c r="FN29" i="29"/>
  <c r="FO29" i="29"/>
  <c r="FP29" i="29"/>
  <c r="FQ29" i="29"/>
  <c r="FR29" i="29"/>
  <c r="FK30" i="29"/>
  <c r="FL30" i="29"/>
  <c r="FM30" i="29"/>
  <c r="FN30" i="29"/>
  <c r="FO30" i="29"/>
  <c r="FP30" i="29"/>
  <c r="FQ30" i="29"/>
  <c r="FR30" i="29"/>
  <c r="FK31" i="29"/>
  <c r="FL31" i="29"/>
  <c r="FM31" i="29"/>
  <c r="FN31" i="29"/>
  <c r="FO31" i="29"/>
  <c r="FP31" i="29"/>
  <c r="FQ31" i="29"/>
  <c r="FR31" i="29"/>
  <c r="FK32" i="29"/>
  <c r="FL32" i="29"/>
  <c r="FM32" i="29"/>
  <c r="FN32" i="29"/>
  <c r="FO32" i="29"/>
  <c r="FP32" i="29"/>
  <c r="FQ32" i="29"/>
  <c r="FR32" i="29"/>
  <c r="FK33" i="29"/>
  <c r="FL33" i="29"/>
  <c r="FM33" i="29"/>
  <c r="FN33" i="29"/>
  <c r="FO33" i="29"/>
  <c r="FP33" i="29"/>
  <c r="FQ33" i="29"/>
  <c r="FR33" i="29"/>
  <c r="FK34" i="29"/>
  <c r="FL34" i="29"/>
  <c r="FM34" i="29"/>
  <c r="FN34" i="29"/>
  <c r="FO34" i="29"/>
  <c r="FP34" i="29"/>
  <c r="FQ34" i="29"/>
  <c r="FR34" i="29"/>
  <c r="FK35" i="29"/>
  <c r="FL35" i="29"/>
  <c r="FM35" i="29"/>
  <c r="FN35" i="29"/>
  <c r="FO35" i="29"/>
  <c r="FP35" i="29"/>
  <c r="FQ35" i="29"/>
  <c r="FR35" i="29"/>
  <c r="FK36" i="29"/>
  <c r="FL36" i="29"/>
  <c r="FM36" i="29"/>
  <c r="FN36" i="29"/>
  <c r="FO36" i="29"/>
  <c r="FP36" i="29"/>
  <c r="FQ36" i="29"/>
  <c r="FR36" i="29"/>
  <c r="FK37" i="29"/>
  <c r="FL37" i="29"/>
  <c r="FM37" i="29"/>
  <c r="FN37" i="29"/>
  <c r="FO37" i="29"/>
  <c r="FP37" i="29"/>
  <c r="FQ37" i="29"/>
  <c r="FR37" i="29"/>
  <c r="FK38" i="29"/>
  <c r="FL38" i="29"/>
  <c r="FM38" i="29"/>
  <c r="FN38" i="29"/>
  <c r="FO38" i="29"/>
  <c r="FP38" i="29"/>
  <c r="FQ38" i="29"/>
  <c r="FR38" i="29"/>
  <c r="FK39" i="29"/>
  <c r="FL39" i="29"/>
  <c r="FM39" i="29"/>
  <c r="FN39" i="29"/>
  <c r="FO39" i="29"/>
  <c r="FP39" i="29"/>
  <c r="FQ39" i="29"/>
  <c r="FR39" i="29"/>
  <c r="FK40" i="29"/>
  <c r="FL40" i="29"/>
  <c r="FM40" i="29"/>
  <c r="FN40" i="29"/>
  <c r="FO40" i="29"/>
  <c r="FP40" i="29"/>
  <c r="FQ40" i="29"/>
  <c r="FR40" i="29"/>
  <c r="FK41" i="29"/>
  <c r="FL41" i="29"/>
  <c r="FM41" i="29"/>
  <c r="FN41" i="29"/>
  <c r="FO41" i="29"/>
  <c r="FP41" i="29"/>
  <c r="FQ41" i="29"/>
  <c r="FR41" i="29"/>
  <c r="FK42" i="29"/>
  <c r="FL42" i="29"/>
  <c r="FM42" i="29"/>
  <c r="FN42" i="29"/>
  <c r="FO42" i="29"/>
  <c r="FP42" i="29"/>
  <c r="FQ42" i="29"/>
  <c r="FR42" i="29"/>
  <c r="FK43" i="29"/>
  <c r="FL43" i="29"/>
  <c r="FM43" i="29"/>
  <c r="FN43" i="29"/>
  <c r="FO43" i="29"/>
  <c r="FP43" i="29"/>
  <c r="FQ43" i="29"/>
  <c r="FR43" i="29"/>
  <c r="FK44" i="29"/>
  <c r="FL44" i="29"/>
  <c r="FM44" i="29"/>
  <c r="FN44" i="29"/>
  <c r="FO44" i="29"/>
  <c r="FP44" i="29"/>
  <c r="FQ44" i="29"/>
  <c r="FR44" i="29"/>
  <c r="FK45" i="29"/>
  <c r="FL45" i="29"/>
  <c r="FM45" i="29"/>
  <c r="FN45" i="29"/>
  <c r="FO45" i="29"/>
  <c r="FP45" i="29"/>
  <c r="FQ45" i="29"/>
  <c r="FR45" i="29"/>
  <c r="FK46" i="29"/>
  <c r="FL46" i="29"/>
  <c r="FM46" i="29"/>
  <c r="FN46" i="29"/>
  <c r="FO46" i="29"/>
  <c r="FP46" i="29"/>
  <c r="FQ46" i="29"/>
  <c r="FR46" i="29"/>
  <c r="FK47" i="29"/>
  <c r="FL47" i="29"/>
  <c r="FM47" i="29"/>
  <c r="FN47" i="29"/>
  <c r="FO47" i="29"/>
  <c r="FP47" i="29"/>
  <c r="FQ47" i="29"/>
  <c r="FR47" i="29"/>
  <c r="FK48" i="29"/>
  <c r="FL48" i="29"/>
  <c r="FM48" i="29"/>
  <c r="FN48" i="29"/>
  <c r="FO48" i="29"/>
  <c r="FP48" i="29"/>
  <c r="FQ48" i="29"/>
  <c r="FR48" i="29"/>
  <c r="FK49" i="29"/>
  <c r="FL49" i="29"/>
  <c r="FM49" i="29"/>
  <c r="FN49" i="29"/>
  <c r="FO49" i="29"/>
  <c r="FP49" i="29"/>
  <c r="FQ49" i="29"/>
  <c r="FR49" i="29"/>
  <c r="FK50" i="29"/>
  <c r="FL50" i="29"/>
  <c r="FM50" i="29"/>
  <c r="FN50" i="29"/>
  <c r="FO50" i="29"/>
  <c r="FP50" i="29"/>
  <c r="FQ50" i="29"/>
  <c r="FR50" i="29"/>
  <c r="FK51" i="29"/>
  <c r="FL51" i="29"/>
  <c r="FM51" i="29"/>
  <c r="FN51" i="29"/>
  <c r="FO51" i="29"/>
  <c r="FP51" i="29"/>
  <c r="FQ51" i="29"/>
  <c r="FR51" i="29"/>
  <c r="FK52" i="29"/>
  <c r="FL52" i="29"/>
  <c r="FM52" i="29"/>
  <c r="FN52" i="29"/>
  <c r="FO52" i="29"/>
  <c r="FP52" i="29"/>
  <c r="FQ52" i="29"/>
  <c r="FR52" i="29"/>
  <c r="FK53" i="29"/>
  <c r="FL53" i="29"/>
  <c r="FM53" i="29"/>
  <c r="FN53" i="29"/>
  <c r="FO53" i="29"/>
  <c r="FP53" i="29"/>
  <c r="FQ53" i="29"/>
  <c r="FR53" i="29"/>
  <c r="FK54" i="29"/>
  <c r="FL54" i="29"/>
  <c r="FM54" i="29"/>
  <c r="FN54" i="29"/>
  <c r="FO54" i="29"/>
  <c r="FP54" i="29"/>
  <c r="FQ54" i="29"/>
  <c r="FR54" i="29"/>
  <c r="FK55" i="29"/>
  <c r="FL55" i="29"/>
  <c r="FM55" i="29"/>
  <c r="FN55" i="29"/>
  <c r="FO55" i="29"/>
  <c r="FP55" i="29"/>
  <c r="FQ55" i="29"/>
  <c r="FR55" i="29"/>
  <c r="FK56" i="29"/>
  <c r="FL56" i="29"/>
  <c r="FM56" i="29"/>
  <c r="FN56" i="29"/>
  <c r="FO56" i="29"/>
  <c r="FP56" i="29"/>
  <c r="FQ56" i="29"/>
  <c r="FR56" i="29"/>
  <c r="FK57" i="29"/>
  <c r="FL57" i="29"/>
  <c r="FM57" i="29"/>
  <c r="FN57" i="29"/>
  <c r="FO57" i="29"/>
  <c r="FP57" i="29"/>
  <c r="FQ57" i="29"/>
  <c r="FR57" i="29"/>
  <c r="FK58" i="29"/>
  <c r="FL58" i="29"/>
  <c r="FM58" i="29"/>
  <c r="FN58" i="29"/>
  <c r="FO58" i="29"/>
  <c r="FP58" i="29"/>
  <c r="FQ58" i="29"/>
  <c r="FR58" i="29"/>
  <c r="FK59" i="29"/>
  <c r="FL59" i="29"/>
  <c r="FM59" i="29"/>
  <c r="FN59" i="29"/>
  <c r="FO59" i="29"/>
  <c r="FP59" i="29"/>
  <c r="FQ59" i="29"/>
  <c r="FR59" i="29"/>
  <c r="FK60" i="29"/>
  <c r="FL60" i="29"/>
  <c r="FM60" i="29"/>
  <c r="FN60" i="29"/>
  <c r="FO60" i="29"/>
  <c r="FP60" i="29"/>
  <c r="FQ60" i="29"/>
  <c r="FR60" i="29"/>
  <c r="FK61" i="29"/>
  <c r="FL61" i="29"/>
  <c r="FM61" i="29"/>
  <c r="FN61" i="29"/>
  <c r="FO61" i="29"/>
  <c r="FP61" i="29"/>
  <c r="FQ61" i="29"/>
  <c r="FR61" i="29"/>
  <c r="FK62" i="29"/>
  <c r="FL62" i="29"/>
  <c r="FM62" i="29"/>
  <c r="FN62" i="29"/>
  <c r="FO62" i="29"/>
  <c r="FP62" i="29"/>
  <c r="FQ62" i="29"/>
  <c r="FR62" i="29"/>
  <c r="FK63" i="29"/>
  <c r="FL63" i="29"/>
  <c r="FM63" i="29"/>
  <c r="FN63" i="29"/>
  <c r="FO63" i="29"/>
  <c r="FP63" i="29"/>
  <c r="FQ63" i="29"/>
  <c r="FR63" i="29"/>
  <c r="FK64" i="29"/>
  <c r="FL64" i="29"/>
  <c r="FM64" i="29"/>
  <c r="FN64" i="29"/>
  <c r="FO64" i="29"/>
  <c r="FP64" i="29"/>
  <c r="FQ64" i="29"/>
  <c r="FR64" i="29"/>
  <c r="FK65" i="29"/>
  <c r="FL65" i="29"/>
  <c r="FM65" i="29"/>
  <c r="FN65" i="29"/>
  <c r="FO65" i="29"/>
  <c r="FP65" i="29"/>
  <c r="FQ65" i="29"/>
  <c r="FR65" i="29"/>
  <c r="FK66" i="29"/>
  <c r="FL66" i="29"/>
  <c r="FM66" i="29"/>
  <c r="FN66" i="29"/>
  <c r="FO66" i="29"/>
  <c r="FP66" i="29"/>
  <c r="FQ66" i="29"/>
  <c r="FR66" i="29"/>
  <c r="FK67" i="29"/>
  <c r="FL67" i="29"/>
  <c r="FM67" i="29"/>
  <c r="FN67" i="29"/>
  <c r="FO67" i="29"/>
  <c r="FP67" i="29"/>
  <c r="FQ67" i="29"/>
  <c r="FR67" i="29"/>
  <c r="FK68" i="29"/>
  <c r="FL68" i="29"/>
  <c r="FM68" i="29"/>
  <c r="FN68" i="29"/>
  <c r="FO68" i="29"/>
  <c r="FP68" i="29"/>
  <c r="FQ68" i="29"/>
  <c r="FR68" i="29"/>
  <c r="FK69" i="29"/>
  <c r="FL69" i="29"/>
  <c r="FM69" i="29"/>
  <c r="FN69" i="29"/>
  <c r="FO69" i="29"/>
  <c r="FP69" i="29"/>
  <c r="FQ69" i="29"/>
  <c r="FR69" i="29"/>
  <c r="FK70" i="29"/>
  <c r="FL70" i="29"/>
  <c r="FM70" i="29"/>
  <c r="FN70" i="29"/>
  <c r="FO70" i="29"/>
  <c r="FP70" i="29"/>
  <c r="FQ70" i="29"/>
  <c r="FR70" i="29"/>
  <c r="FK71" i="29"/>
  <c r="FL71" i="29"/>
  <c r="FM71" i="29"/>
  <c r="FN71" i="29"/>
  <c r="FO71" i="29"/>
  <c r="FP71" i="29"/>
  <c r="FQ71" i="29"/>
  <c r="FR71" i="29"/>
  <c r="FK72" i="29"/>
  <c r="FL72" i="29"/>
  <c r="FM72" i="29"/>
  <c r="FN72" i="29"/>
  <c r="FO72" i="29"/>
  <c r="FP72" i="29"/>
  <c r="FQ72" i="29"/>
  <c r="FR72" i="29"/>
  <c r="FK73" i="29"/>
  <c r="FL73" i="29"/>
  <c r="FM73" i="29"/>
  <c r="FN73" i="29"/>
  <c r="FO73" i="29"/>
  <c r="FP73" i="29"/>
  <c r="FQ73" i="29"/>
  <c r="FR73" i="29"/>
  <c r="FK74" i="29"/>
  <c r="FL74" i="29"/>
  <c r="FM74" i="29"/>
  <c r="FN74" i="29"/>
  <c r="FO74" i="29"/>
  <c r="FP74" i="29"/>
  <c r="FQ74" i="29"/>
  <c r="FR74" i="29"/>
  <c r="FK75" i="29"/>
  <c r="FL75" i="29"/>
  <c r="FM75" i="29"/>
  <c r="FN75" i="29"/>
  <c r="FO75" i="29"/>
  <c r="FP75" i="29"/>
  <c r="FQ75" i="29"/>
  <c r="FR75" i="29"/>
  <c r="FK76" i="29"/>
  <c r="FL76" i="29"/>
  <c r="FM76" i="29"/>
  <c r="FN76" i="29"/>
  <c r="FO76" i="29"/>
  <c r="FP76" i="29"/>
  <c r="FQ76" i="29"/>
  <c r="FR76" i="29"/>
  <c r="FK77" i="29"/>
  <c r="FL77" i="29"/>
  <c r="FM77" i="29"/>
  <c r="FN77" i="29"/>
  <c r="FO77" i="29"/>
  <c r="FP77" i="29"/>
  <c r="FQ77" i="29"/>
  <c r="FR77" i="29"/>
  <c r="FK78" i="29"/>
  <c r="FL78" i="29"/>
  <c r="FM78" i="29"/>
  <c r="FN78" i="29"/>
  <c r="FO78" i="29"/>
  <c r="FP78" i="29"/>
  <c r="FQ78" i="29"/>
  <c r="FR78" i="29"/>
  <c r="FK79" i="29"/>
  <c r="FL79" i="29"/>
  <c r="FM79" i="29"/>
  <c r="FN79" i="29"/>
  <c r="FO79" i="29"/>
  <c r="FP79" i="29"/>
  <c r="FQ79" i="29"/>
  <c r="FR79" i="29"/>
  <c r="FK80" i="29"/>
  <c r="FL80" i="29"/>
  <c r="FM80" i="29"/>
  <c r="FN80" i="29"/>
  <c r="FO80" i="29"/>
  <c r="FP80" i="29"/>
  <c r="FQ80" i="29"/>
  <c r="FR80" i="29"/>
  <c r="FK81" i="29"/>
  <c r="FL81" i="29"/>
  <c r="FM81" i="29"/>
  <c r="FN81" i="29"/>
  <c r="FO81" i="29"/>
  <c r="FP81" i="29"/>
  <c r="FQ81" i="29"/>
  <c r="FR81" i="29"/>
  <c r="FK82" i="29"/>
  <c r="FL82" i="29"/>
  <c r="FM82" i="29"/>
  <c r="FN82" i="29"/>
  <c r="FO82" i="29"/>
  <c r="FP82" i="29"/>
  <c r="FQ82" i="29"/>
  <c r="FR82" i="29"/>
  <c r="FK83" i="29"/>
  <c r="FL83" i="29"/>
  <c r="FM83" i="29"/>
  <c r="FN83" i="29"/>
  <c r="FO83" i="29"/>
  <c r="FP83" i="29"/>
  <c r="FQ83" i="29"/>
  <c r="FR83" i="29"/>
  <c r="FK84" i="29"/>
  <c r="FL84" i="29"/>
  <c r="FM84" i="29"/>
  <c r="FN84" i="29"/>
  <c r="FO84" i="29"/>
  <c r="FP84" i="29"/>
  <c r="FQ84" i="29"/>
  <c r="FR84" i="29"/>
  <c r="FK85" i="29"/>
  <c r="FL85" i="29"/>
  <c r="FM85" i="29"/>
  <c r="FN85" i="29"/>
  <c r="FO85" i="29"/>
  <c r="FP85" i="29"/>
  <c r="FQ85" i="29"/>
  <c r="FR85" i="29"/>
  <c r="FK86" i="29"/>
  <c r="FL86" i="29"/>
  <c r="FM86" i="29"/>
  <c r="FN86" i="29"/>
  <c r="FO86" i="29"/>
  <c r="FP86" i="29"/>
  <c r="FQ86" i="29"/>
  <c r="FR86" i="29"/>
  <c r="FK87" i="29"/>
  <c r="FL87" i="29"/>
  <c r="FM87" i="29"/>
  <c r="FN87" i="29"/>
  <c r="FO87" i="29"/>
  <c r="FP87" i="29"/>
  <c r="FQ87" i="29"/>
  <c r="FR87" i="29"/>
  <c r="FK88" i="29"/>
  <c r="FL88" i="29"/>
  <c r="FM88" i="29"/>
  <c r="FN88" i="29"/>
  <c r="FO88" i="29"/>
  <c r="FP88" i="29"/>
  <c r="FQ88" i="29"/>
  <c r="FR88" i="29"/>
  <c r="FK89" i="29"/>
  <c r="FL89" i="29"/>
  <c r="FM89" i="29"/>
  <c r="FN89" i="29"/>
  <c r="FO89" i="29"/>
  <c r="FP89" i="29"/>
  <c r="FQ89" i="29"/>
  <c r="FR89" i="29"/>
  <c r="FK90" i="29"/>
  <c r="FL90" i="29"/>
  <c r="FM90" i="29"/>
  <c r="FN90" i="29"/>
  <c r="FO90" i="29"/>
  <c r="FP90" i="29"/>
  <c r="FQ90" i="29"/>
  <c r="FR90" i="29"/>
  <c r="FK91" i="29"/>
  <c r="FL91" i="29"/>
  <c r="FM91" i="29"/>
  <c r="FN91" i="29"/>
  <c r="FO91" i="29"/>
  <c r="FP91" i="29"/>
  <c r="FQ91" i="29"/>
  <c r="FR91" i="29"/>
  <c r="FK92" i="29"/>
  <c r="FL92" i="29"/>
  <c r="FM92" i="29"/>
  <c r="FN92" i="29"/>
  <c r="FO92" i="29"/>
  <c r="FP92" i="29"/>
  <c r="FQ92" i="29"/>
  <c r="FR92" i="29"/>
  <c r="FK93" i="29"/>
  <c r="FL93" i="29"/>
  <c r="FM93" i="29"/>
  <c r="FN93" i="29"/>
  <c r="FO93" i="29"/>
  <c r="FP93" i="29"/>
  <c r="FQ93" i="29"/>
  <c r="FR93" i="29"/>
  <c r="FK94" i="29"/>
  <c r="FL94" i="29"/>
  <c r="FM94" i="29"/>
  <c r="FN94" i="29"/>
  <c r="FO94" i="29"/>
  <c r="FP94" i="29"/>
  <c r="FQ94" i="29"/>
  <c r="FR94" i="29"/>
  <c r="FK95" i="29"/>
  <c r="FL95" i="29"/>
  <c r="FM95" i="29"/>
  <c r="FN95" i="29"/>
  <c r="FO95" i="29"/>
  <c r="FP95" i="29"/>
  <c r="FQ95" i="29"/>
  <c r="FR95" i="29"/>
  <c r="FK96" i="29"/>
  <c r="FL96" i="29"/>
  <c r="FM96" i="29"/>
  <c r="FN96" i="29"/>
  <c r="FO96" i="29"/>
  <c r="FP96" i="29"/>
  <c r="FQ96" i="29"/>
  <c r="FR96" i="29"/>
  <c r="FK97" i="29"/>
  <c r="FL97" i="29"/>
  <c r="FM97" i="29"/>
  <c r="FN97" i="29"/>
  <c r="FO97" i="29"/>
  <c r="FP97" i="29"/>
  <c r="FQ97" i="29"/>
  <c r="FR97" i="29"/>
  <c r="FK98" i="29"/>
  <c r="FL98" i="29"/>
  <c r="FM98" i="29"/>
  <c r="FN98" i="29"/>
  <c r="FO98" i="29"/>
  <c r="FP98" i="29"/>
  <c r="FQ98" i="29"/>
  <c r="FR98" i="29"/>
  <c r="FK99" i="29"/>
  <c r="FL99" i="29"/>
  <c r="FM99" i="29"/>
  <c r="FN99" i="29"/>
  <c r="FO99" i="29"/>
  <c r="FP99" i="29"/>
  <c r="FQ99" i="29"/>
  <c r="FR99" i="29"/>
  <c r="FK100" i="29"/>
  <c r="FL100" i="29"/>
  <c r="FM100" i="29"/>
  <c r="FN100" i="29"/>
  <c r="FO100" i="29"/>
  <c r="FP100" i="29"/>
  <c r="FQ100" i="29"/>
  <c r="FR100" i="29"/>
  <c r="FK101" i="29"/>
  <c r="FL101" i="29"/>
  <c r="FM101" i="29"/>
  <c r="FN101" i="29"/>
  <c r="FO101" i="29"/>
  <c r="FP101" i="29"/>
  <c r="FQ101" i="29"/>
  <c r="FR101" i="29"/>
  <c r="FK102" i="29"/>
  <c r="FL102" i="29"/>
  <c r="FM102" i="29"/>
  <c r="FN102" i="29"/>
  <c r="FO102" i="29"/>
  <c r="FP102" i="29"/>
  <c r="FQ102" i="29"/>
  <c r="FR102" i="29"/>
  <c r="FK103" i="29"/>
  <c r="FL103" i="29"/>
  <c r="FM103" i="29"/>
  <c r="FN103" i="29"/>
  <c r="FO103" i="29"/>
  <c r="FP103" i="29"/>
  <c r="FQ103" i="29"/>
  <c r="FR103" i="29"/>
  <c r="FK104" i="29"/>
  <c r="FL104" i="29"/>
  <c r="FM104" i="29"/>
  <c r="FN104" i="29"/>
  <c r="FO104" i="29"/>
  <c r="FP104" i="29"/>
  <c r="FQ104" i="29"/>
  <c r="FR104" i="29"/>
  <c r="FK105" i="29"/>
  <c r="FL105" i="29"/>
  <c r="FM105" i="29"/>
  <c r="FN105" i="29"/>
  <c r="FO105" i="29"/>
  <c r="FP105" i="29"/>
  <c r="FQ105" i="29"/>
  <c r="FR105" i="29"/>
  <c r="FK106" i="29"/>
  <c r="FL106" i="29"/>
  <c r="FM106" i="29"/>
  <c r="FN106" i="29"/>
  <c r="FO106" i="29"/>
  <c r="FP106" i="29"/>
  <c r="FQ106" i="29"/>
  <c r="FR106" i="29"/>
  <c r="FK107" i="29"/>
  <c r="FL107" i="29"/>
  <c r="FM107" i="29"/>
  <c r="FN107" i="29"/>
  <c r="FO107" i="29"/>
  <c r="FP107" i="29"/>
  <c r="FQ107" i="29"/>
  <c r="FR107" i="29"/>
  <c r="FK108" i="29"/>
  <c r="FL108" i="29"/>
  <c r="FM108" i="29"/>
  <c r="FN108" i="29"/>
  <c r="FO108" i="29"/>
  <c r="FP108" i="29"/>
  <c r="FQ108" i="29"/>
  <c r="FR108" i="29"/>
  <c r="FK109" i="29"/>
  <c r="FL109" i="29"/>
  <c r="FM109" i="29"/>
  <c r="FN109" i="29"/>
  <c r="FO109" i="29"/>
  <c r="FP109" i="29"/>
  <c r="FQ109" i="29"/>
  <c r="FR109" i="29"/>
  <c r="FK110" i="29"/>
  <c r="FL110" i="29"/>
  <c r="FM110" i="29"/>
  <c r="FN110" i="29"/>
  <c r="FO110" i="29"/>
  <c r="FP110" i="29"/>
  <c r="FQ110" i="29"/>
  <c r="FR110" i="29"/>
  <c r="FK111" i="29"/>
  <c r="FL111" i="29"/>
  <c r="FM111" i="29"/>
  <c r="FN111" i="29"/>
  <c r="FO111" i="29"/>
  <c r="FP111" i="29"/>
  <c r="FQ111" i="29"/>
  <c r="FR111" i="29"/>
  <c r="FK112" i="29"/>
  <c r="FL112" i="29"/>
  <c r="FM112" i="29"/>
  <c r="FN112" i="29"/>
  <c r="FO112" i="29"/>
  <c r="FP112" i="29"/>
  <c r="FQ112" i="29"/>
  <c r="FR112" i="29"/>
  <c r="FK113" i="29"/>
  <c r="FL113" i="29"/>
  <c r="FM113" i="29"/>
  <c r="FN113" i="29"/>
  <c r="FO113" i="29"/>
  <c r="FP113" i="29"/>
  <c r="FQ113" i="29"/>
  <c r="FR113" i="29"/>
  <c r="FK114" i="29"/>
  <c r="FL114" i="29"/>
  <c r="FM114" i="29"/>
  <c r="FN114" i="29"/>
  <c r="FO114" i="29"/>
  <c r="FP114" i="29"/>
  <c r="FQ114" i="29"/>
  <c r="FR114" i="29"/>
  <c r="FK115" i="29"/>
  <c r="FL115" i="29"/>
  <c r="FM115" i="29"/>
  <c r="FN115" i="29"/>
  <c r="FO115" i="29"/>
  <c r="FP115" i="29"/>
  <c r="FQ115" i="29"/>
  <c r="FR115" i="29"/>
  <c r="FK116" i="29"/>
  <c r="FL116" i="29"/>
  <c r="FM116" i="29"/>
  <c r="FN116" i="29"/>
  <c r="FO116" i="29"/>
  <c r="FP116" i="29"/>
  <c r="FQ116" i="29"/>
  <c r="FR116" i="29"/>
  <c r="FK117" i="29"/>
  <c r="FL117" i="29"/>
  <c r="FM117" i="29"/>
  <c r="FN117" i="29"/>
  <c r="FO117" i="29"/>
  <c r="FP117" i="29"/>
  <c r="FQ117" i="29"/>
  <c r="FR117" i="29"/>
  <c r="FK118" i="29"/>
  <c r="FL118" i="29"/>
  <c r="FM118" i="29"/>
  <c r="FN118" i="29"/>
  <c r="FO118" i="29"/>
  <c r="FP118" i="29"/>
  <c r="FQ118" i="29"/>
  <c r="FR118" i="29"/>
  <c r="FK119" i="29"/>
  <c r="FL119" i="29"/>
  <c r="FM119" i="29"/>
  <c r="FN119" i="29"/>
  <c r="FO119" i="29"/>
  <c r="FP119" i="29"/>
  <c r="FQ119" i="29"/>
  <c r="FR119" i="29"/>
  <c r="FK120" i="29"/>
  <c r="FL120" i="29"/>
  <c r="FM120" i="29"/>
  <c r="FN120" i="29"/>
  <c r="FO120" i="29"/>
  <c r="FP120" i="29"/>
  <c r="FQ120" i="29"/>
  <c r="FR120" i="29"/>
  <c r="FK121" i="29"/>
  <c r="FL121" i="29"/>
  <c r="FM121" i="29"/>
  <c r="FN121" i="29"/>
  <c r="FO121" i="29"/>
  <c r="FP121" i="29"/>
  <c r="FQ121" i="29"/>
  <c r="FR121" i="29"/>
  <c r="FK122" i="29"/>
  <c r="FL122" i="29"/>
  <c r="FM122" i="29"/>
  <c r="FN122" i="29"/>
  <c r="FO122" i="29"/>
  <c r="FP122" i="29"/>
  <c r="FQ122" i="29"/>
  <c r="FR122" i="29"/>
  <c r="FK123" i="29"/>
  <c r="FL123" i="29"/>
  <c r="FM123" i="29"/>
  <c r="FN123" i="29"/>
  <c r="FO123" i="29"/>
  <c r="FP123" i="29"/>
  <c r="FQ123" i="29"/>
  <c r="FR123" i="29"/>
  <c r="FK124" i="29"/>
  <c r="FL124" i="29"/>
  <c r="FM124" i="29"/>
  <c r="FN124" i="29"/>
  <c r="FO124" i="29"/>
  <c r="FP124" i="29"/>
  <c r="FQ124" i="29"/>
  <c r="FR124" i="29"/>
  <c r="FK125" i="29"/>
  <c r="FL125" i="29"/>
  <c r="FM125" i="29"/>
  <c r="FN125" i="29"/>
  <c r="FO125" i="29"/>
  <c r="FP125" i="29"/>
  <c r="FQ125" i="29"/>
  <c r="FR125" i="29"/>
  <c r="FK126" i="29"/>
  <c r="FL126" i="29"/>
  <c r="FM126" i="29"/>
  <c r="FN126" i="29"/>
  <c r="FO126" i="29"/>
  <c r="FP126" i="29"/>
  <c r="FQ126" i="29"/>
  <c r="FR126" i="29"/>
  <c r="FK127" i="29"/>
  <c r="FL127" i="29"/>
  <c r="FM127" i="29"/>
  <c r="FN127" i="29"/>
  <c r="FO127" i="29"/>
  <c r="FP127" i="29"/>
  <c r="FQ127" i="29"/>
  <c r="FR127" i="29"/>
  <c r="FK128" i="29"/>
  <c r="FL128" i="29"/>
  <c r="FM128" i="29"/>
  <c r="FN128" i="29"/>
  <c r="FO128" i="29"/>
  <c r="FP128" i="29"/>
  <c r="FQ128" i="29"/>
  <c r="FR128" i="29"/>
  <c r="FK129" i="29"/>
  <c r="FL129" i="29"/>
  <c r="FM129" i="29"/>
  <c r="FN129" i="29"/>
  <c r="FO129" i="29"/>
  <c r="FP129" i="29"/>
  <c r="FQ129" i="29"/>
  <c r="FR129" i="29"/>
  <c r="FK130" i="29"/>
  <c r="FL130" i="29"/>
  <c r="FM130" i="29"/>
  <c r="FN130" i="29"/>
  <c r="FO130" i="29"/>
  <c r="FP130" i="29"/>
  <c r="FQ130" i="29"/>
  <c r="FR130" i="29"/>
  <c r="FK131" i="29"/>
  <c r="FL131" i="29"/>
  <c r="FM131" i="29"/>
  <c r="FN131" i="29"/>
  <c r="FO131" i="29"/>
  <c r="FP131" i="29"/>
  <c r="FQ131" i="29"/>
  <c r="FR131" i="29"/>
  <c r="FK132" i="29"/>
  <c r="FL132" i="29"/>
  <c r="FM132" i="29"/>
  <c r="FN132" i="29"/>
  <c r="FO132" i="29"/>
  <c r="FP132" i="29"/>
  <c r="FQ132" i="29"/>
  <c r="FR132" i="29"/>
  <c r="FK133" i="29"/>
  <c r="FL133" i="29"/>
  <c r="FM133" i="29"/>
  <c r="FN133" i="29"/>
  <c r="FO133" i="29"/>
  <c r="FP133" i="29"/>
  <c r="FQ133" i="29"/>
  <c r="FR133" i="29"/>
  <c r="FK134" i="29"/>
  <c r="FL134" i="29"/>
  <c r="FM134" i="29"/>
  <c r="FN134" i="29"/>
  <c r="FO134" i="29"/>
  <c r="FP134" i="29"/>
  <c r="FQ134" i="29"/>
  <c r="FR134" i="29"/>
  <c r="FK135" i="29"/>
  <c r="FL135" i="29"/>
  <c r="FM135" i="29"/>
  <c r="FN135" i="29"/>
  <c r="FO135" i="29"/>
  <c r="FP135" i="29"/>
  <c r="FQ135" i="29"/>
  <c r="FR135" i="29"/>
  <c r="FK136" i="29"/>
  <c r="FL136" i="29"/>
  <c r="FM136" i="29"/>
  <c r="FN136" i="29"/>
  <c r="FO136" i="29"/>
  <c r="FP136" i="29"/>
  <c r="FQ136" i="29"/>
  <c r="FR136" i="29"/>
  <c r="FK137" i="29"/>
  <c r="FL137" i="29"/>
  <c r="FM137" i="29"/>
  <c r="FN137" i="29"/>
  <c r="FO137" i="29"/>
  <c r="FP137" i="29"/>
  <c r="FQ137" i="29"/>
  <c r="FR137" i="29"/>
  <c r="FK138" i="29"/>
  <c r="FL138" i="29"/>
  <c r="FM138" i="29"/>
  <c r="FN138" i="29"/>
  <c r="FO138" i="29"/>
  <c r="FP138" i="29"/>
  <c r="FQ138" i="29"/>
  <c r="FR138" i="29"/>
  <c r="FK139" i="29"/>
  <c r="FL139" i="29"/>
  <c r="FM139" i="29"/>
  <c r="FN139" i="29"/>
  <c r="FO139" i="29"/>
  <c r="FP139" i="29"/>
  <c r="FQ139" i="29"/>
  <c r="FR139" i="29"/>
  <c r="FK140" i="29"/>
  <c r="FL140" i="29"/>
  <c r="FM140" i="29"/>
  <c r="FN140" i="29"/>
  <c r="FO140" i="29"/>
  <c r="FP140" i="29"/>
  <c r="FQ140" i="29"/>
  <c r="FR140" i="29"/>
  <c r="FK141" i="29"/>
  <c r="FL141" i="29"/>
  <c r="FM141" i="29"/>
  <c r="FN141" i="29"/>
  <c r="FO141" i="29"/>
  <c r="FP141" i="29"/>
  <c r="FQ141" i="29"/>
  <c r="FR141" i="29"/>
  <c r="FK142" i="29"/>
  <c r="FL142" i="29"/>
  <c r="FM142" i="29"/>
  <c r="FN142" i="29"/>
  <c r="FO142" i="29"/>
  <c r="FP142" i="29"/>
  <c r="FQ142" i="29"/>
  <c r="FR142" i="29"/>
  <c r="FK143" i="29"/>
  <c r="FL143" i="29"/>
  <c r="FM143" i="29"/>
  <c r="FN143" i="29"/>
  <c r="FO143" i="29"/>
  <c r="FP143" i="29"/>
  <c r="FQ143" i="29"/>
  <c r="FR143" i="29"/>
  <c r="FK144" i="29"/>
  <c r="FL144" i="29"/>
  <c r="FM144" i="29"/>
  <c r="FN144" i="29"/>
  <c r="FO144" i="29"/>
  <c r="FP144" i="29"/>
  <c r="FQ144" i="29"/>
  <c r="FR144" i="29"/>
  <c r="FK145" i="29"/>
  <c r="FL145" i="29"/>
  <c r="FM145" i="29"/>
  <c r="FN145" i="29"/>
  <c r="FO145" i="29"/>
  <c r="FP145" i="29"/>
  <c r="FQ145" i="29"/>
  <c r="FR145" i="29"/>
  <c r="FK146" i="29"/>
  <c r="FL146" i="29"/>
  <c r="FM146" i="29"/>
  <c r="FN146" i="29"/>
  <c r="FO146" i="29"/>
  <c r="FP146" i="29"/>
  <c r="FQ146" i="29"/>
  <c r="FR146" i="29"/>
  <c r="FK147" i="29"/>
  <c r="FL147" i="29"/>
  <c r="FM147" i="29"/>
  <c r="FN147" i="29"/>
  <c r="FO147" i="29"/>
  <c r="FP147" i="29"/>
  <c r="FQ147" i="29"/>
  <c r="FR147" i="29"/>
  <c r="FK148" i="29"/>
  <c r="FL148" i="29"/>
  <c r="FM148" i="29"/>
  <c r="FN148" i="29"/>
  <c r="FO148" i="29"/>
  <c r="FP148" i="29"/>
  <c r="FQ148" i="29"/>
  <c r="FR148" i="29"/>
  <c r="FL4" i="29"/>
  <c r="FM4" i="29"/>
  <c r="FN4" i="29"/>
  <c r="FO4" i="29"/>
  <c r="FP4" i="29"/>
  <c r="FQ4" i="29"/>
  <c r="FR4" i="29"/>
  <c r="FK4" i="29"/>
  <c r="EU5" i="29"/>
  <c r="EV5" i="29"/>
  <c r="EW5" i="29"/>
  <c r="EU6" i="29"/>
  <c r="EV6" i="29"/>
  <c r="EW6" i="29"/>
  <c r="EU7" i="29"/>
  <c r="EV7" i="29"/>
  <c r="EW7" i="29"/>
  <c r="EU8" i="29"/>
  <c r="EV8" i="29"/>
  <c r="EW8" i="29"/>
  <c r="EU9" i="29"/>
  <c r="EV9" i="29"/>
  <c r="EW9" i="29"/>
  <c r="EU10" i="29"/>
  <c r="EV10" i="29"/>
  <c r="EW10" i="29"/>
  <c r="EU11" i="29"/>
  <c r="EV11" i="29"/>
  <c r="EW11" i="29"/>
  <c r="EU12" i="29"/>
  <c r="EV12" i="29"/>
  <c r="EW12" i="29"/>
  <c r="EU13" i="29"/>
  <c r="EV13" i="29"/>
  <c r="EW13" i="29"/>
  <c r="EU14" i="29"/>
  <c r="EV14" i="29"/>
  <c r="EW14" i="29"/>
  <c r="EU15" i="29"/>
  <c r="EV15" i="29"/>
  <c r="EW15" i="29"/>
  <c r="EU16" i="29"/>
  <c r="EV16" i="29"/>
  <c r="EW16" i="29"/>
  <c r="EU17" i="29"/>
  <c r="EV17" i="29"/>
  <c r="EW17" i="29"/>
  <c r="EU18" i="29"/>
  <c r="EV18" i="29"/>
  <c r="EW18" i="29"/>
  <c r="EU19" i="29"/>
  <c r="EV19" i="29"/>
  <c r="EW19" i="29"/>
  <c r="EU20" i="29"/>
  <c r="EV20" i="29"/>
  <c r="EW20" i="29"/>
  <c r="EU21" i="29"/>
  <c r="EV21" i="29"/>
  <c r="EW21" i="29"/>
  <c r="EU22" i="29"/>
  <c r="EV22" i="29"/>
  <c r="EW22" i="29"/>
  <c r="EU23" i="29"/>
  <c r="EV23" i="29"/>
  <c r="EW23" i="29"/>
  <c r="EU24" i="29"/>
  <c r="EV24" i="29"/>
  <c r="EW24" i="29"/>
  <c r="EU25" i="29"/>
  <c r="EV25" i="29"/>
  <c r="EW25" i="29"/>
  <c r="EU26" i="29"/>
  <c r="EV26" i="29"/>
  <c r="EW26" i="29"/>
  <c r="EU27" i="29"/>
  <c r="EV27" i="29"/>
  <c r="EW27" i="29"/>
  <c r="EU28" i="29"/>
  <c r="EV28" i="29"/>
  <c r="EW28" i="29"/>
  <c r="EU29" i="29"/>
  <c r="EV29" i="29"/>
  <c r="EW29" i="29"/>
  <c r="EU30" i="29"/>
  <c r="EV30" i="29"/>
  <c r="EW30" i="29"/>
  <c r="EU31" i="29"/>
  <c r="EV31" i="29"/>
  <c r="EW31" i="29"/>
  <c r="EU32" i="29"/>
  <c r="EV32" i="29"/>
  <c r="EW32" i="29"/>
  <c r="EU33" i="29"/>
  <c r="EV33" i="29"/>
  <c r="EW33" i="29"/>
  <c r="EU34" i="29"/>
  <c r="EV34" i="29"/>
  <c r="EW34" i="29"/>
  <c r="EU35" i="29"/>
  <c r="EV35" i="29"/>
  <c r="EW35" i="29"/>
  <c r="EU36" i="29"/>
  <c r="EV36" i="29"/>
  <c r="EW36" i="29"/>
  <c r="EU37" i="29"/>
  <c r="EV37" i="29"/>
  <c r="EW37" i="29"/>
  <c r="EU38" i="29"/>
  <c r="EV38" i="29"/>
  <c r="EW38" i="29"/>
  <c r="EU39" i="29"/>
  <c r="EV39" i="29"/>
  <c r="EW39" i="29"/>
  <c r="EU40" i="29"/>
  <c r="EV40" i="29"/>
  <c r="EW40" i="29"/>
  <c r="EU41" i="29"/>
  <c r="EV41" i="29"/>
  <c r="EW41" i="29"/>
  <c r="EU42" i="29"/>
  <c r="EV42" i="29"/>
  <c r="EW42" i="29"/>
  <c r="EU43" i="29"/>
  <c r="EV43" i="29"/>
  <c r="EW43" i="29"/>
  <c r="EU44" i="29"/>
  <c r="EV44" i="29"/>
  <c r="EW44" i="29"/>
  <c r="EU45" i="29"/>
  <c r="EV45" i="29"/>
  <c r="EW45" i="29"/>
  <c r="EU46" i="29"/>
  <c r="EV46" i="29"/>
  <c r="EW46" i="29"/>
  <c r="EU47" i="29"/>
  <c r="EV47" i="29"/>
  <c r="EW47" i="29"/>
  <c r="EU48" i="29"/>
  <c r="EV48" i="29"/>
  <c r="EW48" i="29"/>
  <c r="EU49" i="29"/>
  <c r="EV49" i="29"/>
  <c r="EW49" i="29"/>
  <c r="EU50" i="29"/>
  <c r="EV50" i="29"/>
  <c r="EW50" i="29"/>
  <c r="EU51" i="29"/>
  <c r="EV51" i="29"/>
  <c r="EW51" i="29"/>
  <c r="EU52" i="29"/>
  <c r="EV52" i="29"/>
  <c r="EW52" i="29"/>
  <c r="EU53" i="29"/>
  <c r="EV53" i="29"/>
  <c r="EW53" i="29"/>
  <c r="EU54" i="29"/>
  <c r="EV54" i="29"/>
  <c r="EW54" i="29"/>
  <c r="EU55" i="29"/>
  <c r="EV55" i="29"/>
  <c r="EW55" i="29"/>
  <c r="EU56" i="29"/>
  <c r="EV56" i="29"/>
  <c r="EW56" i="29"/>
  <c r="EU57" i="29"/>
  <c r="EV57" i="29"/>
  <c r="EW57" i="29"/>
  <c r="EU58" i="29"/>
  <c r="EV58" i="29"/>
  <c r="EW58" i="29"/>
  <c r="EU59" i="29"/>
  <c r="EV59" i="29"/>
  <c r="EW59" i="29"/>
  <c r="EU60" i="29"/>
  <c r="EV60" i="29"/>
  <c r="EW60" i="29"/>
  <c r="EU61" i="29"/>
  <c r="EV61" i="29"/>
  <c r="EW61" i="29"/>
  <c r="EU62" i="29"/>
  <c r="EV62" i="29"/>
  <c r="EW62" i="29"/>
  <c r="EU63" i="29"/>
  <c r="EV63" i="29"/>
  <c r="EW63" i="29"/>
  <c r="EU64" i="29"/>
  <c r="EV64" i="29"/>
  <c r="EW64" i="29"/>
  <c r="EU65" i="29"/>
  <c r="EV65" i="29"/>
  <c r="EW65" i="29"/>
  <c r="EU66" i="29"/>
  <c r="EV66" i="29"/>
  <c r="EW66" i="29"/>
  <c r="EU67" i="29"/>
  <c r="EV67" i="29"/>
  <c r="EW67" i="29"/>
  <c r="EU68" i="29"/>
  <c r="EV68" i="29"/>
  <c r="EW68" i="29"/>
  <c r="EU69" i="29"/>
  <c r="EV69" i="29"/>
  <c r="EW69" i="29"/>
  <c r="EU70" i="29"/>
  <c r="EV70" i="29"/>
  <c r="EW70" i="29"/>
  <c r="EU71" i="29"/>
  <c r="EV71" i="29"/>
  <c r="EW71" i="29"/>
  <c r="EU72" i="29"/>
  <c r="EV72" i="29"/>
  <c r="EW72" i="29"/>
  <c r="EU73" i="29"/>
  <c r="EV73" i="29"/>
  <c r="EW73" i="29"/>
  <c r="EU74" i="29"/>
  <c r="EV74" i="29"/>
  <c r="EW74" i="29"/>
  <c r="EU75" i="29"/>
  <c r="EV75" i="29"/>
  <c r="EW75" i="29"/>
  <c r="EU76" i="29"/>
  <c r="EV76" i="29"/>
  <c r="EW76" i="29"/>
  <c r="EU77" i="29"/>
  <c r="EV77" i="29"/>
  <c r="EW77" i="29"/>
  <c r="EU78" i="29"/>
  <c r="EV78" i="29"/>
  <c r="EW78" i="29"/>
  <c r="EU79" i="29"/>
  <c r="EV79" i="29"/>
  <c r="EW79" i="29"/>
  <c r="EU80" i="29"/>
  <c r="EV80" i="29"/>
  <c r="EW80" i="29"/>
  <c r="EU81" i="29"/>
  <c r="EV81" i="29"/>
  <c r="EW81" i="29"/>
  <c r="EU82" i="29"/>
  <c r="EV82" i="29"/>
  <c r="EW82" i="29"/>
  <c r="EU83" i="29"/>
  <c r="EV83" i="29"/>
  <c r="EW83" i="29"/>
  <c r="EU84" i="29"/>
  <c r="EV84" i="29"/>
  <c r="EW84" i="29"/>
  <c r="EU85" i="29"/>
  <c r="EV85" i="29"/>
  <c r="EW85" i="29"/>
  <c r="EU86" i="29"/>
  <c r="EV86" i="29"/>
  <c r="EW86" i="29"/>
  <c r="EU87" i="29"/>
  <c r="EV87" i="29"/>
  <c r="EW87" i="29"/>
  <c r="EU88" i="29"/>
  <c r="EV88" i="29"/>
  <c r="EW88" i="29"/>
  <c r="EU89" i="29"/>
  <c r="EV89" i="29"/>
  <c r="EW89" i="29"/>
  <c r="EU90" i="29"/>
  <c r="EV90" i="29"/>
  <c r="EW90" i="29"/>
  <c r="EU91" i="29"/>
  <c r="EV91" i="29"/>
  <c r="EW91" i="29"/>
  <c r="EU92" i="29"/>
  <c r="EV92" i="29"/>
  <c r="EW92" i="29"/>
  <c r="EU93" i="29"/>
  <c r="EV93" i="29"/>
  <c r="EW93" i="29"/>
  <c r="EU94" i="29"/>
  <c r="EV94" i="29"/>
  <c r="EW94" i="29"/>
  <c r="EU95" i="29"/>
  <c r="EV95" i="29"/>
  <c r="EW95" i="29"/>
  <c r="EU96" i="29"/>
  <c r="EV96" i="29"/>
  <c r="EW96" i="29"/>
  <c r="EU97" i="29"/>
  <c r="EV97" i="29"/>
  <c r="EW97" i="29"/>
  <c r="EU98" i="29"/>
  <c r="EV98" i="29"/>
  <c r="EW98" i="29"/>
  <c r="EU99" i="29"/>
  <c r="EV99" i="29"/>
  <c r="EW99" i="29"/>
  <c r="EU100" i="29"/>
  <c r="EV100" i="29"/>
  <c r="EW100" i="29"/>
  <c r="EU101" i="29"/>
  <c r="EV101" i="29"/>
  <c r="EW101" i="29"/>
  <c r="EU102" i="29"/>
  <c r="EV102" i="29"/>
  <c r="EW102" i="29"/>
  <c r="EU103" i="29"/>
  <c r="EV103" i="29"/>
  <c r="EW103" i="29"/>
  <c r="EU104" i="29"/>
  <c r="EV104" i="29"/>
  <c r="EW104" i="29"/>
  <c r="EU105" i="29"/>
  <c r="EV105" i="29"/>
  <c r="EW105" i="29"/>
  <c r="EU106" i="29"/>
  <c r="EV106" i="29"/>
  <c r="EW106" i="29"/>
  <c r="EU107" i="29"/>
  <c r="EV107" i="29"/>
  <c r="EW107" i="29"/>
  <c r="EU108" i="29"/>
  <c r="EV108" i="29"/>
  <c r="EW108" i="29"/>
  <c r="EU109" i="29"/>
  <c r="EV109" i="29"/>
  <c r="EW109" i="29"/>
  <c r="EU110" i="29"/>
  <c r="EV110" i="29"/>
  <c r="EW110" i="29"/>
  <c r="EU111" i="29"/>
  <c r="EV111" i="29"/>
  <c r="EW111" i="29"/>
  <c r="EU112" i="29"/>
  <c r="EV112" i="29"/>
  <c r="EW112" i="29"/>
  <c r="EU113" i="29"/>
  <c r="EV113" i="29"/>
  <c r="EW113" i="29"/>
  <c r="EU114" i="29"/>
  <c r="EV114" i="29"/>
  <c r="EW114" i="29"/>
  <c r="EU115" i="29"/>
  <c r="EV115" i="29"/>
  <c r="EW115" i="29"/>
  <c r="EU116" i="29"/>
  <c r="EV116" i="29"/>
  <c r="EW116" i="29"/>
  <c r="EU117" i="29"/>
  <c r="EV117" i="29"/>
  <c r="EW117" i="29"/>
  <c r="EU118" i="29"/>
  <c r="EV118" i="29"/>
  <c r="EW118" i="29"/>
  <c r="EU119" i="29"/>
  <c r="EV119" i="29"/>
  <c r="EW119" i="29"/>
  <c r="EU120" i="29"/>
  <c r="EV120" i="29"/>
  <c r="EW120" i="29"/>
  <c r="EU121" i="29"/>
  <c r="EV121" i="29"/>
  <c r="EW121" i="29"/>
  <c r="EU122" i="29"/>
  <c r="EV122" i="29"/>
  <c r="EW122" i="29"/>
  <c r="EU123" i="29"/>
  <c r="EV123" i="29"/>
  <c r="EW123" i="29"/>
  <c r="EU124" i="29"/>
  <c r="EV124" i="29"/>
  <c r="EW124" i="29"/>
  <c r="EU125" i="29"/>
  <c r="EV125" i="29"/>
  <c r="EW125" i="29"/>
  <c r="EU126" i="29"/>
  <c r="EV126" i="29"/>
  <c r="EW126" i="29"/>
  <c r="EU127" i="29"/>
  <c r="EV127" i="29"/>
  <c r="EW127" i="29"/>
  <c r="EU128" i="29"/>
  <c r="EV128" i="29"/>
  <c r="EW128" i="29"/>
  <c r="EU129" i="29"/>
  <c r="EV129" i="29"/>
  <c r="EW129" i="29"/>
  <c r="EU130" i="29"/>
  <c r="EV130" i="29"/>
  <c r="EW130" i="29"/>
  <c r="EU131" i="29"/>
  <c r="EV131" i="29"/>
  <c r="EW131" i="29"/>
  <c r="EU132" i="29"/>
  <c r="EV132" i="29"/>
  <c r="EW132" i="29"/>
  <c r="EU133" i="29"/>
  <c r="EV133" i="29"/>
  <c r="EW133" i="29"/>
  <c r="EU134" i="29"/>
  <c r="EV134" i="29"/>
  <c r="EW134" i="29"/>
  <c r="EU135" i="29"/>
  <c r="EV135" i="29"/>
  <c r="EW135" i="29"/>
  <c r="EU136" i="29"/>
  <c r="EV136" i="29"/>
  <c r="EW136" i="29"/>
  <c r="EU137" i="29"/>
  <c r="EV137" i="29"/>
  <c r="EW137" i="29"/>
  <c r="EU138" i="29"/>
  <c r="EV138" i="29"/>
  <c r="EW138" i="29"/>
  <c r="EU139" i="29"/>
  <c r="EV139" i="29"/>
  <c r="EW139" i="29"/>
  <c r="EU140" i="29"/>
  <c r="EV140" i="29"/>
  <c r="EW140" i="29"/>
  <c r="EU141" i="29"/>
  <c r="EV141" i="29"/>
  <c r="EW141" i="29"/>
  <c r="EU142" i="29"/>
  <c r="EV142" i="29"/>
  <c r="EW142" i="29"/>
  <c r="EU143" i="29"/>
  <c r="EV143" i="29"/>
  <c r="EW143" i="29"/>
  <c r="EU144" i="29"/>
  <c r="EV144" i="29"/>
  <c r="EW144" i="29"/>
  <c r="EU145" i="29"/>
  <c r="EV145" i="29"/>
  <c r="EW145" i="29"/>
  <c r="EU146" i="29"/>
  <c r="EV146" i="29"/>
  <c r="EW146" i="29"/>
  <c r="EU147" i="29"/>
  <c r="EV147" i="29"/>
  <c r="EW147" i="29"/>
  <c r="EU148" i="29"/>
  <c r="EV148" i="29"/>
  <c r="EW148" i="29"/>
  <c r="EX5" i="29"/>
  <c r="EY5" i="29"/>
  <c r="EZ5" i="29"/>
  <c r="FA5" i="29"/>
  <c r="FB5" i="29"/>
  <c r="EX6" i="29"/>
  <c r="EY6" i="29"/>
  <c r="EZ6" i="29"/>
  <c r="FA6" i="29"/>
  <c r="FB6" i="29"/>
  <c r="EX7" i="29"/>
  <c r="EY7" i="29"/>
  <c r="EZ7" i="29"/>
  <c r="FA7" i="29"/>
  <c r="FB7" i="29"/>
  <c r="EX8" i="29"/>
  <c r="EY8" i="29"/>
  <c r="EZ8" i="29"/>
  <c r="FA8" i="29"/>
  <c r="FB8" i="29"/>
  <c r="EX9" i="29"/>
  <c r="EY9" i="29"/>
  <c r="EZ9" i="29"/>
  <c r="FA9" i="29"/>
  <c r="FB9" i="29"/>
  <c r="EX10" i="29"/>
  <c r="EY10" i="29"/>
  <c r="EZ10" i="29"/>
  <c r="FA10" i="29"/>
  <c r="FB10" i="29"/>
  <c r="EX11" i="29"/>
  <c r="EY11" i="29"/>
  <c r="EZ11" i="29"/>
  <c r="FA11" i="29"/>
  <c r="FB11" i="29"/>
  <c r="EX12" i="29"/>
  <c r="EY12" i="29"/>
  <c r="EZ12" i="29"/>
  <c r="FA12" i="29"/>
  <c r="FB12" i="29"/>
  <c r="EX13" i="29"/>
  <c r="EY13" i="29"/>
  <c r="EZ13" i="29"/>
  <c r="FA13" i="29"/>
  <c r="FB13" i="29"/>
  <c r="EX14" i="29"/>
  <c r="EY14" i="29"/>
  <c r="EZ14" i="29"/>
  <c r="FA14" i="29"/>
  <c r="FB14" i="29"/>
  <c r="EX15" i="29"/>
  <c r="EY15" i="29"/>
  <c r="EZ15" i="29"/>
  <c r="FA15" i="29"/>
  <c r="FB15" i="29"/>
  <c r="EX16" i="29"/>
  <c r="EY16" i="29"/>
  <c r="EZ16" i="29"/>
  <c r="FA16" i="29"/>
  <c r="FB16" i="29"/>
  <c r="EX17" i="29"/>
  <c r="EY17" i="29"/>
  <c r="EZ17" i="29"/>
  <c r="FA17" i="29"/>
  <c r="FB17" i="29"/>
  <c r="EX18" i="29"/>
  <c r="EY18" i="29"/>
  <c r="EZ18" i="29"/>
  <c r="FA18" i="29"/>
  <c r="FB18" i="29"/>
  <c r="EX19" i="29"/>
  <c r="EY19" i="29"/>
  <c r="EZ19" i="29"/>
  <c r="FA19" i="29"/>
  <c r="FB19" i="29"/>
  <c r="EX20" i="29"/>
  <c r="EY20" i="29"/>
  <c r="EZ20" i="29"/>
  <c r="FA20" i="29"/>
  <c r="FB20" i="29"/>
  <c r="EX21" i="29"/>
  <c r="EY21" i="29"/>
  <c r="EZ21" i="29"/>
  <c r="FA21" i="29"/>
  <c r="FB21" i="29"/>
  <c r="EX22" i="29"/>
  <c r="EY22" i="29"/>
  <c r="EZ22" i="29"/>
  <c r="FA22" i="29"/>
  <c r="FB22" i="29"/>
  <c r="EX23" i="29"/>
  <c r="EY23" i="29"/>
  <c r="EZ23" i="29"/>
  <c r="FA23" i="29"/>
  <c r="FB23" i="29"/>
  <c r="EX24" i="29"/>
  <c r="EY24" i="29"/>
  <c r="EZ24" i="29"/>
  <c r="FA24" i="29"/>
  <c r="FB24" i="29"/>
  <c r="EX25" i="29"/>
  <c r="EY25" i="29"/>
  <c r="EZ25" i="29"/>
  <c r="FA25" i="29"/>
  <c r="FB25" i="29"/>
  <c r="EX26" i="29"/>
  <c r="EY26" i="29"/>
  <c r="EZ26" i="29"/>
  <c r="FA26" i="29"/>
  <c r="FB26" i="29"/>
  <c r="EX27" i="29"/>
  <c r="EY27" i="29"/>
  <c r="EZ27" i="29"/>
  <c r="FA27" i="29"/>
  <c r="FB27" i="29"/>
  <c r="EX28" i="29"/>
  <c r="EY28" i="29"/>
  <c r="EZ28" i="29"/>
  <c r="FA28" i="29"/>
  <c r="FB28" i="29"/>
  <c r="EX29" i="29"/>
  <c r="EY29" i="29"/>
  <c r="EZ29" i="29"/>
  <c r="FA29" i="29"/>
  <c r="FB29" i="29"/>
  <c r="EX30" i="29"/>
  <c r="EY30" i="29"/>
  <c r="EZ30" i="29"/>
  <c r="FA30" i="29"/>
  <c r="FB30" i="29"/>
  <c r="EX31" i="29"/>
  <c r="EY31" i="29"/>
  <c r="EZ31" i="29"/>
  <c r="FA31" i="29"/>
  <c r="FB31" i="29"/>
  <c r="EX32" i="29"/>
  <c r="EY32" i="29"/>
  <c r="EZ32" i="29"/>
  <c r="FA32" i="29"/>
  <c r="FB32" i="29"/>
  <c r="EX33" i="29"/>
  <c r="EY33" i="29"/>
  <c r="EZ33" i="29"/>
  <c r="FA33" i="29"/>
  <c r="FB33" i="29"/>
  <c r="EX34" i="29"/>
  <c r="EY34" i="29"/>
  <c r="EZ34" i="29"/>
  <c r="FA34" i="29"/>
  <c r="FB34" i="29"/>
  <c r="EX35" i="29"/>
  <c r="EY35" i="29"/>
  <c r="EZ35" i="29"/>
  <c r="FA35" i="29"/>
  <c r="FB35" i="29"/>
  <c r="EX36" i="29"/>
  <c r="EY36" i="29"/>
  <c r="EZ36" i="29"/>
  <c r="FA36" i="29"/>
  <c r="FB36" i="29"/>
  <c r="EX37" i="29"/>
  <c r="EY37" i="29"/>
  <c r="EZ37" i="29"/>
  <c r="FA37" i="29"/>
  <c r="FB37" i="29"/>
  <c r="EX38" i="29"/>
  <c r="EY38" i="29"/>
  <c r="EZ38" i="29"/>
  <c r="FA38" i="29"/>
  <c r="FB38" i="29"/>
  <c r="EX39" i="29"/>
  <c r="EY39" i="29"/>
  <c r="EZ39" i="29"/>
  <c r="FA39" i="29"/>
  <c r="FB39" i="29"/>
  <c r="EX40" i="29"/>
  <c r="EY40" i="29"/>
  <c r="EZ40" i="29"/>
  <c r="FA40" i="29"/>
  <c r="FB40" i="29"/>
  <c r="EX41" i="29"/>
  <c r="EY41" i="29"/>
  <c r="EZ41" i="29"/>
  <c r="FA41" i="29"/>
  <c r="FB41" i="29"/>
  <c r="EX42" i="29"/>
  <c r="EY42" i="29"/>
  <c r="EZ42" i="29"/>
  <c r="FA42" i="29"/>
  <c r="FB42" i="29"/>
  <c r="EX43" i="29"/>
  <c r="EY43" i="29"/>
  <c r="EZ43" i="29"/>
  <c r="FA43" i="29"/>
  <c r="FB43" i="29"/>
  <c r="EX44" i="29"/>
  <c r="EY44" i="29"/>
  <c r="EZ44" i="29"/>
  <c r="FA44" i="29"/>
  <c r="FB44" i="29"/>
  <c r="EX45" i="29"/>
  <c r="EY45" i="29"/>
  <c r="EZ45" i="29"/>
  <c r="FA45" i="29"/>
  <c r="FB45" i="29"/>
  <c r="EX46" i="29"/>
  <c r="EY46" i="29"/>
  <c r="EZ46" i="29"/>
  <c r="FA46" i="29"/>
  <c r="FB46" i="29"/>
  <c r="EX47" i="29"/>
  <c r="EY47" i="29"/>
  <c r="EZ47" i="29"/>
  <c r="FA47" i="29"/>
  <c r="FB47" i="29"/>
  <c r="EX48" i="29"/>
  <c r="EY48" i="29"/>
  <c r="EZ48" i="29"/>
  <c r="FA48" i="29"/>
  <c r="FB48" i="29"/>
  <c r="EX49" i="29"/>
  <c r="EY49" i="29"/>
  <c r="EZ49" i="29"/>
  <c r="FA49" i="29"/>
  <c r="FB49" i="29"/>
  <c r="EX50" i="29"/>
  <c r="EY50" i="29"/>
  <c r="EZ50" i="29"/>
  <c r="FA50" i="29"/>
  <c r="FB50" i="29"/>
  <c r="EX51" i="29"/>
  <c r="EY51" i="29"/>
  <c r="EZ51" i="29"/>
  <c r="FA51" i="29"/>
  <c r="FB51" i="29"/>
  <c r="EX52" i="29"/>
  <c r="EY52" i="29"/>
  <c r="EZ52" i="29"/>
  <c r="FA52" i="29"/>
  <c r="FB52" i="29"/>
  <c r="EX53" i="29"/>
  <c r="EY53" i="29"/>
  <c r="EZ53" i="29"/>
  <c r="FA53" i="29"/>
  <c r="FB53" i="29"/>
  <c r="EX54" i="29"/>
  <c r="EY54" i="29"/>
  <c r="EZ54" i="29"/>
  <c r="FA54" i="29"/>
  <c r="FB54" i="29"/>
  <c r="EX55" i="29"/>
  <c r="EY55" i="29"/>
  <c r="EZ55" i="29"/>
  <c r="FA55" i="29"/>
  <c r="FB55" i="29"/>
  <c r="EX56" i="29"/>
  <c r="EY56" i="29"/>
  <c r="EZ56" i="29"/>
  <c r="FA56" i="29"/>
  <c r="FB56" i="29"/>
  <c r="EX57" i="29"/>
  <c r="EY57" i="29"/>
  <c r="EZ57" i="29"/>
  <c r="FA57" i="29"/>
  <c r="FB57" i="29"/>
  <c r="EX58" i="29"/>
  <c r="EY58" i="29"/>
  <c r="EZ58" i="29"/>
  <c r="FA58" i="29"/>
  <c r="FB58" i="29"/>
  <c r="EX59" i="29"/>
  <c r="EY59" i="29"/>
  <c r="EZ59" i="29"/>
  <c r="FA59" i="29"/>
  <c r="FB59" i="29"/>
  <c r="EX60" i="29"/>
  <c r="EY60" i="29"/>
  <c r="EZ60" i="29"/>
  <c r="FA60" i="29"/>
  <c r="FB60" i="29"/>
  <c r="EX61" i="29"/>
  <c r="EY61" i="29"/>
  <c r="EZ61" i="29"/>
  <c r="FA61" i="29"/>
  <c r="FB61" i="29"/>
  <c r="EX62" i="29"/>
  <c r="EY62" i="29"/>
  <c r="EZ62" i="29"/>
  <c r="FA62" i="29"/>
  <c r="FB62" i="29"/>
  <c r="EX63" i="29"/>
  <c r="EY63" i="29"/>
  <c r="EZ63" i="29"/>
  <c r="FA63" i="29"/>
  <c r="FB63" i="29"/>
  <c r="EX64" i="29"/>
  <c r="EY64" i="29"/>
  <c r="EZ64" i="29"/>
  <c r="FA64" i="29"/>
  <c r="FB64" i="29"/>
  <c r="EX65" i="29"/>
  <c r="EY65" i="29"/>
  <c r="EZ65" i="29"/>
  <c r="FA65" i="29"/>
  <c r="FB65" i="29"/>
  <c r="EX66" i="29"/>
  <c r="EY66" i="29"/>
  <c r="EZ66" i="29"/>
  <c r="FA66" i="29"/>
  <c r="FB66" i="29"/>
  <c r="EX67" i="29"/>
  <c r="EY67" i="29"/>
  <c r="EZ67" i="29"/>
  <c r="FA67" i="29"/>
  <c r="FB67" i="29"/>
  <c r="EX68" i="29"/>
  <c r="EY68" i="29"/>
  <c r="EZ68" i="29"/>
  <c r="FA68" i="29"/>
  <c r="FB68" i="29"/>
  <c r="EX69" i="29"/>
  <c r="EY69" i="29"/>
  <c r="EZ69" i="29"/>
  <c r="FA69" i="29"/>
  <c r="FB69" i="29"/>
  <c r="EX70" i="29"/>
  <c r="EY70" i="29"/>
  <c r="EZ70" i="29"/>
  <c r="FA70" i="29"/>
  <c r="FB70" i="29"/>
  <c r="EX71" i="29"/>
  <c r="EY71" i="29"/>
  <c r="EZ71" i="29"/>
  <c r="FA71" i="29"/>
  <c r="FB71" i="29"/>
  <c r="EX72" i="29"/>
  <c r="EY72" i="29"/>
  <c r="EZ72" i="29"/>
  <c r="FA72" i="29"/>
  <c r="FB72" i="29"/>
  <c r="EX73" i="29"/>
  <c r="EY73" i="29"/>
  <c r="EZ73" i="29"/>
  <c r="FA73" i="29"/>
  <c r="FB73" i="29"/>
  <c r="EX74" i="29"/>
  <c r="EY74" i="29"/>
  <c r="EZ74" i="29"/>
  <c r="FA74" i="29"/>
  <c r="FB74" i="29"/>
  <c r="EX75" i="29"/>
  <c r="EY75" i="29"/>
  <c r="EZ75" i="29"/>
  <c r="FA75" i="29"/>
  <c r="FB75" i="29"/>
  <c r="EX76" i="29"/>
  <c r="EY76" i="29"/>
  <c r="EZ76" i="29"/>
  <c r="FA76" i="29"/>
  <c r="FB76" i="29"/>
  <c r="EX77" i="29"/>
  <c r="EY77" i="29"/>
  <c r="EZ77" i="29"/>
  <c r="FA77" i="29"/>
  <c r="FB77" i="29"/>
  <c r="EX78" i="29"/>
  <c r="EY78" i="29"/>
  <c r="EZ78" i="29"/>
  <c r="FA78" i="29"/>
  <c r="FB78" i="29"/>
  <c r="EX79" i="29"/>
  <c r="EY79" i="29"/>
  <c r="EZ79" i="29"/>
  <c r="FA79" i="29"/>
  <c r="FB79" i="29"/>
  <c r="EX80" i="29"/>
  <c r="EY80" i="29"/>
  <c r="EZ80" i="29"/>
  <c r="FA80" i="29"/>
  <c r="FB80" i="29"/>
  <c r="EX81" i="29"/>
  <c r="EY81" i="29"/>
  <c r="EZ81" i="29"/>
  <c r="FA81" i="29"/>
  <c r="FB81" i="29"/>
  <c r="EX82" i="29"/>
  <c r="EY82" i="29"/>
  <c r="EZ82" i="29"/>
  <c r="FA82" i="29"/>
  <c r="FB82" i="29"/>
  <c r="EX83" i="29"/>
  <c r="EY83" i="29"/>
  <c r="EZ83" i="29"/>
  <c r="FA83" i="29"/>
  <c r="FB83" i="29"/>
  <c r="EX84" i="29"/>
  <c r="EY84" i="29"/>
  <c r="EZ84" i="29"/>
  <c r="FA84" i="29"/>
  <c r="FB84" i="29"/>
  <c r="EX85" i="29"/>
  <c r="EY85" i="29"/>
  <c r="EZ85" i="29"/>
  <c r="FA85" i="29"/>
  <c r="FB85" i="29"/>
  <c r="EX86" i="29"/>
  <c r="EY86" i="29"/>
  <c r="EZ86" i="29"/>
  <c r="FA86" i="29"/>
  <c r="FB86" i="29"/>
  <c r="EX87" i="29"/>
  <c r="EY87" i="29"/>
  <c r="EZ87" i="29"/>
  <c r="FA87" i="29"/>
  <c r="FB87" i="29"/>
  <c r="EX88" i="29"/>
  <c r="EY88" i="29"/>
  <c r="EZ88" i="29"/>
  <c r="FA88" i="29"/>
  <c r="FB88" i="29"/>
  <c r="EX89" i="29"/>
  <c r="EY89" i="29"/>
  <c r="EZ89" i="29"/>
  <c r="FA89" i="29"/>
  <c r="FB89" i="29"/>
  <c r="EX90" i="29"/>
  <c r="EY90" i="29"/>
  <c r="EZ90" i="29"/>
  <c r="FA90" i="29"/>
  <c r="FB90" i="29"/>
  <c r="EX91" i="29"/>
  <c r="EY91" i="29"/>
  <c r="EZ91" i="29"/>
  <c r="FA91" i="29"/>
  <c r="FB91" i="29"/>
  <c r="EX92" i="29"/>
  <c r="EY92" i="29"/>
  <c r="EZ92" i="29"/>
  <c r="FA92" i="29"/>
  <c r="FB92" i="29"/>
  <c r="EX93" i="29"/>
  <c r="EY93" i="29"/>
  <c r="EZ93" i="29"/>
  <c r="FA93" i="29"/>
  <c r="FB93" i="29"/>
  <c r="EX94" i="29"/>
  <c r="EY94" i="29"/>
  <c r="EZ94" i="29"/>
  <c r="FA94" i="29"/>
  <c r="FB94" i="29"/>
  <c r="EX95" i="29"/>
  <c r="EY95" i="29"/>
  <c r="EZ95" i="29"/>
  <c r="FA95" i="29"/>
  <c r="FB95" i="29"/>
  <c r="EX96" i="29"/>
  <c r="EY96" i="29"/>
  <c r="EZ96" i="29"/>
  <c r="FA96" i="29"/>
  <c r="FB96" i="29"/>
  <c r="EX97" i="29"/>
  <c r="EY97" i="29"/>
  <c r="EZ97" i="29"/>
  <c r="FA97" i="29"/>
  <c r="FB97" i="29"/>
  <c r="EX98" i="29"/>
  <c r="EY98" i="29"/>
  <c r="EZ98" i="29"/>
  <c r="FA98" i="29"/>
  <c r="FB98" i="29"/>
  <c r="EX99" i="29"/>
  <c r="EY99" i="29"/>
  <c r="EZ99" i="29"/>
  <c r="FA99" i="29"/>
  <c r="FB99" i="29"/>
  <c r="EX100" i="29"/>
  <c r="EY100" i="29"/>
  <c r="EZ100" i="29"/>
  <c r="FA100" i="29"/>
  <c r="FB100" i="29"/>
  <c r="EX101" i="29"/>
  <c r="EY101" i="29"/>
  <c r="EZ101" i="29"/>
  <c r="FA101" i="29"/>
  <c r="FB101" i="29"/>
  <c r="EX102" i="29"/>
  <c r="EY102" i="29"/>
  <c r="EZ102" i="29"/>
  <c r="FA102" i="29"/>
  <c r="FB102" i="29"/>
  <c r="EX103" i="29"/>
  <c r="EY103" i="29"/>
  <c r="EZ103" i="29"/>
  <c r="FA103" i="29"/>
  <c r="FB103" i="29"/>
  <c r="EX104" i="29"/>
  <c r="EY104" i="29"/>
  <c r="EZ104" i="29"/>
  <c r="FA104" i="29"/>
  <c r="FB104" i="29"/>
  <c r="EX105" i="29"/>
  <c r="EY105" i="29"/>
  <c r="EZ105" i="29"/>
  <c r="FA105" i="29"/>
  <c r="FB105" i="29"/>
  <c r="EX106" i="29"/>
  <c r="EY106" i="29"/>
  <c r="EZ106" i="29"/>
  <c r="FA106" i="29"/>
  <c r="FB106" i="29"/>
  <c r="EX107" i="29"/>
  <c r="EY107" i="29"/>
  <c r="EZ107" i="29"/>
  <c r="FA107" i="29"/>
  <c r="FB107" i="29"/>
  <c r="EX108" i="29"/>
  <c r="EY108" i="29"/>
  <c r="EZ108" i="29"/>
  <c r="FA108" i="29"/>
  <c r="FB108" i="29"/>
  <c r="EX109" i="29"/>
  <c r="EY109" i="29"/>
  <c r="EZ109" i="29"/>
  <c r="FA109" i="29"/>
  <c r="FB109" i="29"/>
  <c r="EX110" i="29"/>
  <c r="EY110" i="29"/>
  <c r="EZ110" i="29"/>
  <c r="FA110" i="29"/>
  <c r="FB110" i="29"/>
  <c r="EX111" i="29"/>
  <c r="EY111" i="29"/>
  <c r="EZ111" i="29"/>
  <c r="FA111" i="29"/>
  <c r="FB111" i="29"/>
  <c r="EX112" i="29"/>
  <c r="EY112" i="29"/>
  <c r="EZ112" i="29"/>
  <c r="FA112" i="29"/>
  <c r="FB112" i="29"/>
  <c r="EX113" i="29"/>
  <c r="EY113" i="29"/>
  <c r="EZ113" i="29"/>
  <c r="FA113" i="29"/>
  <c r="FB113" i="29"/>
  <c r="EX114" i="29"/>
  <c r="EY114" i="29"/>
  <c r="EZ114" i="29"/>
  <c r="FA114" i="29"/>
  <c r="FB114" i="29"/>
  <c r="EX115" i="29"/>
  <c r="EY115" i="29"/>
  <c r="EZ115" i="29"/>
  <c r="FA115" i="29"/>
  <c r="FB115" i="29"/>
  <c r="EX116" i="29"/>
  <c r="EY116" i="29"/>
  <c r="EZ116" i="29"/>
  <c r="FA116" i="29"/>
  <c r="FB116" i="29"/>
  <c r="EX117" i="29"/>
  <c r="EY117" i="29"/>
  <c r="EZ117" i="29"/>
  <c r="FA117" i="29"/>
  <c r="FB117" i="29"/>
  <c r="EX118" i="29"/>
  <c r="EY118" i="29"/>
  <c r="EZ118" i="29"/>
  <c r="FA118" i="29"/>
  <c r="FB118" i="29"/>
  <c r="EX119" i="29"/>
  <c r="EY119" i="29"/>
  <c r="EZ119" i="29"/>
  <c r="FA119" i="29"/>
  <c r="FB119" i="29"/>
  <c r="EX120" i="29"/>
  <c r="EY120" i="29"/>
  <c r="EZ120" i="29"/>
  <c r="FA120" i="29"/>
  <c r="FB120" i="29"/>
  <c r="EX121" i="29"/>
  <c r="EY121" i="29"/>
  <c r="EZ121" i="29"/>
  <c r="FA121" i="29"/>
  <c r="FB121" i="29"/>
  <c r="EX122" i="29"/>
  <c r="EY122" i="29"/>
  <c r="EZ122" i="29"/>
  <c r="FA122" i="29"/>
  <c r="FB122" i="29"/>
  <c r="EX123" i="29"/>
  <c r="EY123" i="29"/>
  <c r="EZ123" i="29"/>
  <c r="FA123" i="29"/>
  <c r="FB123" i="29"/>
  <c r="EX124" i="29"/>
  <c r="EY124" i="29"/>
  <c r="EZ124" i="29"/>
  <c r="FA124" i="29"/>
  <c r="FB124" i="29"/>
  <c r="EX125" i="29"/>
  <c r="EY125" i="29"/>
  <c r="EZ125" i="29"/>
  <c r="FA125" i="29"/>
  <c r="FB125" i="29"/>
  <c r="EX126" i="29"/>
  <c r="EY126" i="29"/>
  <c r="EZ126" i="29"/>
  <c r="FA126" i="29"/>
  <c r="FB126" i="29"/>
  <c r="EX127" i="29"/>
  <c r="EY127" i="29"/>
  <c r="EZ127" i="29"/>
  <c r="FA127" i="29"/>
  <c r="FB127" i="29"/>
  <c r="EX128" i="29"/>
  <c r="EY128" i="29"/>
  <c r="EZ128" i="29"/>
  <c r="FA128" i="29"/>
  <c r="FB128" i="29"/>
  <c r="EX129" i="29"/>
  <c r="EY129" i="29"/>
  <c r="EZ129" i="29"/>
  <c r="FA129" i="29"/>
  <c r="FB129" i="29"/>
  <c r="EX130" i="29"/>
  <c r="EY130" i="29"/>
  <c r="EZ130" i="29"/>
  <c r="FA130" i="29"/>
  <c r="FB130" i="29"/>
  <c r="EX131" i="29"/>
  <c r="EY131" i="29"/>
  <c r="EZ131" i="29"/>
  <c r="FA131" i="29"/>
  <c r="FB131" i="29"/>
  <c r="EX132" i="29"/>
  <c r="EY132" i="29"/>
  <c r="EZ132" i="29"/>
  <c r="FA132" i="29"/>
  <c r="FB132" i="29"/>
  <c r="EX133" i="29"/>
  <c r="EY133" i="29"/>
  <c r="EZ133" i="29"/>
  <c r="FA133" i="29"/>
  <c r="FB133" i="29"/>
  <c r="EX134" i="29"/>
  <c r="EY134" i="29"/>
  <c r="EZ134" i="29"/>
  <c r="FA134" i="29"/>
  <c r="FB134" i="29"/>
  <c r="EX135" i="29"/>
  <c r="EY135" i="29"/>
  <c r="EZ135" i="29"/>
  <c r="FA135" i="29"/>
  <c r="FB135" i="29"/>
  <c r="EX136" i="29"/>
  <c r="EY136" i="29"/>
  <c r="EZ136" i="29"/>
  <c r="FA136" i="29"/>
  <c r="FB136" i="29"/>
  <c r="EX137" i="29"/>
  <c r="EY137" i="29"/>
  <c r="EZ137" i="29"/>
  <c r="FA137" i="29"/>
  <c r="FB137" i="29"/>
  <c r="EX138" i="29"/>
  <c r="EY138" i="29"/>
  <c r="EZ138" i="29"/>
  <c r="FA138" i="29"/>
  <c r="FB138" i="29"/>
  <c r="EX139" i="29"/>
  <c r="EY139" i="29"/>
  <c r="EZ139" i="29"/>
  <c r="FA139" i="29"/>
  <c r="FB139" i="29"/>
  <c r="EX140" i="29"/>
  <c r="EY140" i="29"/>
  <c r="EZ140" i="29"/>
  <c r="FA140" i="29"/>
  <c r="FB140" i="29"/>
  <c r="EX141" i="29"/>
  <c r="EY141" i="29"/>
  <c r="EZ141" i="29"/>
  <c r="FA141" i="29"/>
  <c r="FB141" i="29"/>
  <c r="EX142" i="29"/>
  <c r="EY142" i="29"/>
  <c r="EZ142" i="29"/>
  <c r="FA142" i="29"/>
  <c r="FB142" i="29"/>
  <c r="EX143" i="29"/>
  <c r="EY143" i="29"/>
  <c r="EZ143" i="29"/>
  <c r="FA143" i="29"/>
  <c r="FB143" i="29"/>
  <c r="EX144" i="29"/>
  <c r="EY144" i="29"/>
  <c r="EZ144" i="29"/>
  <c r="FA144" i="29"/>
  <c r="FB144" i="29"/>
  <c r="EX145" i="29"/>
  <c r="EY145" i="29"/>
  <c r="EZ145" i="29"/>
  <c r="FA145" i="29"/>
  <c r="FB145" i="29"/>
  <c r="EX146" i="29"/>
  <c r="EY146" i="29"/>
  <c r="EZ146" i="29"/>
  <c r="FA146" i="29"/>
  <c r="FB146" i="29"/>
  <c r="EX147" i="29"/>
  <c r="EY147" i="29"/>
  <c r="EZ147" i="29"/>
  <c r="FA147" i="29"/>
  <c r="FB147" i="29"/>
  <c r="EX148" i="29"/>
  <c r="EY148" i="29"/>
  <c r="EZ148" i="29"/>
  <c r="FA148" i="29"/>
  <c r="FB148" i="29"/>
  <c r="FB4" i="29"/>
  <c r="EV4" i="29"/>
  <c r="EW4" i="29"/>
  <c r="EX4" i="29"/>
  <c r="EY4" i="29"/>
  <c r="EZ4" i="29"/>
  <c r="FA4" i="29"/>
  <c r="EU4" i="29"/>
  <c r="EI4" i="29" l="1"/>
  <c r="D53" i="29" s="1"/>
  <c r="BA148" i="29"/>
  <c r="AZ148" i="29"/>
  <c r="AY148" i="29"/>
  <c r="AX148" i="29"/>
  <c r="AW148" i="29"/>
  <c r="AV148" i="29"/>
  <c r="AU148" i="29"/>
  <c r="AT148" i="29"/>
  <c r="BA147" i="29"/>
  <c r="AZ147" i="29"/>
  <c r="AY147" i="29"/>
  <c r="AX147" i="29"/>
  <c r="AW147" i="29"/>
  <c r="AV147" i="29"/>
  <c r="AU147" i="29"/>
  <c r="AT147" i="29"/>
  <c r="BA146" i="29"/>
  <c r="AZ146" i="29"/>
  <c r="AY146" i="29"/>
  <c r="AX146" i="29"/>
  <c r="AW146" i="29"/>
  <c r="AV146" i="29"/>
  <c r="AU146" i="29"/>
  <c r="AT146" i="29"/>
  <c r="BA145" i="29"/>
  <c r="AZ145" i="29"/>
  <c r="AY145" i="29"/>
  <c r="AX145" i="29"/>
  <c r="AW145" i="29"/>
  <c r="AV145" i="29"/>
  <c r="AU145" i="29"/>
  <c r="AT145" i="29"/>
  <c r="BA144" i="29"/>
  <c r="AZ144" i="29"/>
  <c r="AY144" i="29"/>
  <c r="AX144" i="29"/>
  <c r="AW144" i="29"/>
  <c r="AV144" i="29"/>
  <c r="AU144" i="29"/>
  <c r="AT144" i="29"/>
  <c r="BA143" i="29"/>
  <c r="AZ143" i="29"/>
  <c r="AY143" i="29"/>
  <c r="AX143" i="29"/>
  <c r="AW143" i="29"/>
  <c r="AV143" i="29"/>
  <c r="AU143" i="29"/>
  <c r="AT143" i="29"/>
  <c r="BA142" i="29"/>
  <c r="AZ142" i="29"/>
  <c r="AY142" i="29"/>
  <c r="AX142" i="29"/>
  <c r="AW142" i="29"/>
  <c r="AV142" i="29"/>
  <c r="AU142" i="29"/>
  <c r="AT142" i="29"/>
  <c r="BA141" i="29"/>
  <c r="AZ141" i="29"/>
  <c r="AY141" i="29"/>
  <c r="AX141" i="29"/>
  <c r="AW141" i="29"/>
  <c r="AV141" i="29"/>
  <c r="AU141" i="29"/>
  <c r="AT141" i="29"/>
  <c r="BA140" i="29"/>
  <c r="AZ140" i="29"/>
  <c r="AY140" i="29"/>
  <c r="AX140" i="29"/>
  <c r="AW140" i="29"/>
  <c r="AV140" i="29"/>
  <c r="AU140" i="29"/>
  <c r="AT140" i="29"/>
  <c r="BA139" i="29"/>
  <c r="AZ139" i="29"/>
  <c r="AY139" i="29"/>
  <c r="AX139" i="29"/>
  <c r="AW139" i="29"/>
  <c r="AV139" i="29"/>
  <c r="AU139" i="29"/>
  <c r="AT139" i="29"/>
  <c r="BA138" i="29"/>
  <c r="AZ138" i="29"/>
  <c r="AY138" i="29"/>
  <c r="AX138" i="29"/>
  <c r="AW138" i="29"/>
  <c r="AV138" i="29"/>
  <c r="AU138" i="29"/>
  <c r="AT138" i="29"/>
  <c r="BA137" i="29"/>
  <c r="AZ137" i="29"/>
  <c r="AY137" i="29"/>
  <c r="AX137" i="29"/>
  <c r="AW137" i="29"/>
  <c r="AV137" i="29"/>
  <c r="AU137" i="29"/>
  <c r="AT137" i="29"/>
  <c r="BA136" i="29"/>
  <c r="AZ136" i="29"/>
  <c r="AY136" i="29"/>
  <c r="AX136" i="29"/>
  <c r="AW136" i="29"/>
  <c r="AV136" i="29"/>
  <c r="AU136" i="29"/>
  <c r="AT136" i="29"/>
  <c r="BA135" i="29"/>
  <c r="AZ135" i="29"/>
  <c r="AY135" i="29"/>
  <c r="AX135" i="29"/>
  <c r="AW135" i="29"/>
  <c r="AV135" i="29"/>
  <c r="AU135" i="29"/>
  <c r="AT135" i="29"/>
  <c r="BA134" i="29"/>
  <c r="AZ134" i="29"/>
  <c r="AY134" i="29"/>
  <c r="AX134" i="29"/>
  <c r="AW134" i="29"/>
  <c r="AV134" i="29"/>
  <c r="AU134" i="29"/>
  <c r="AT134" i="29"/>
  <c r="BA133" i="29"/>
  <c r="AZ133" i="29"/>
  <c r="AY133" i="29"/>
  <c r="AX133" i="29"/>
  <c r="AW133" i="29"/>
  <c r="AV133" i="29"/>
  <c r="AU133" i="29"/>
  <c r="AT133" i="29"/>
  <c r="BA132" i="29"/>
  <c r="AZ132" i="29"/>
  <c r="AY132" i="29"/>
  <c r="AX132" i="29"/>
  <c r="AW132" i="29"/>
  <c r="AV132" i="29"/>
  <c r="AU132" i="29"/>
  <c r="AT132" i="29"/>
  <c r="BA131" i="29"/>
  <c r="AZ131" i="29"/>
  <c r="AY131" i="29"/>
  <c r="AX131" i="29"/>
  <c r="AW131" i="29"/>
  <c r="AV131" i="29"/>
  <c r="AU131" i="29"/>
  <c r="AT131" i="29"/>
  <c r="BA130" i="29"/>
  <c r="AZ130" i="29"/>
  <c r="AY130" i="29"/>
  <c r="AX130" i="29"/>
  <c r="AW130" i="29"/>
  <c r="AV130" i="29"/>
  <c r="AU130" i="29"/>
  <c r="AT130" i="29"/>
  <c r="BA129" i="29"/>
  <c r="AZ129" i="29"/>
  <c r="AY129" i="29"/>
  <c r="AX129" i="29"/>
  <c r="AW129" i="29"/>
  <c r="AV129" i="29"/>
  <c r="AU129" i="29"/>
  <c r="AT129" i="29"/>
  <c r="AT4" i="29"/>
  <c r="AU4" i="29"/>
  <c r="AV4" i="29"/>
  <c r="AW4" i="29"/>
  <c r="AX4" i="29"/>
  <c r="AY4" i="29"/>
  <c r="AZ4" i="29"/>
  <c r="BA4" i="29"/>
  <c r="EG4" i="29"/>
  <c r="A148" i="29" s="1"/>
  <c r="EH4" i="29"/>
  <c r="C4" i="29" s="1"/>
  <c r="AT5" i="29"/>
  <c r="AU5" i="29"/>
  <c r="AV5" i="29"/>
  <c r="AW5" i="29"/>
  <c r="AX5" i="29"/>
  <c r="AY5" i="29"/>
  <c r="AZ5" i="29"/>
  <c r="BA5" i="29"/>
  <c r="AT6" i="29"/>
  <c r="AU6" i="29"/>
  <c r="AV6" i="29"/>
  <c r="AW6" i="29"/>
  <c r="AX6" i="29"/>
  <c r="AY6" i="29"/>
  <c r="AZ6" i="29"/>
  <c r="BA6" i="29"/>
  <c r="AT7" i="29"/>
  <c r="AU7" i="29"/>
  <c r="AV7" i="29"/>
  <c r="AW7" i="29"/>
  <c r="AX7" i="29"/>
  <c r="AY7" i="29"/>
  <c r="AZ7" i="29"/>
  <c r="BA7" i="29"/>
  <c r="AT8" i="29"/>
  <c r="AU8" i="29"/>
  <c r="AV8" i="29"/>
  <c r="AW8" i="29"/>
  <c r="AX8" i="29"/>
  <c r="AY8" i="29"/>
  <c r="AZ8" i="29"/>
  <c r="BA8" i="29"/>
  <c r="AT9" i="29"/>
  <c r="AU9" i="29"/>
  <c r="AV9" i="29"/>
  <c r="AW9" i="29"/>
  <c r="AX9" i="29"/>
  <c r="AY9" i="29"/>
  <c r="AZ9" i="29"/>
  <c r="BA9" i="29"/>
  <c r="AT10" i="29"/>
  <c r="AU10" i="29"/>
  <c r="AV10" i="29"/>
  <c r="AW10" i="29"/>
  <c r="AX10" i="29"/>
  <c r="AY10" i="29"/>
  <c r="AZ10" i="29"/>
  <c r="BA10" i="29"/>
  <c r="AT11" i="29"/>
  <c r="AU11" i="29"/>
  <c r="AV11" i="29"/>
  <c r="AW11" i="29"/>
  <c r="AX11" i="29"/>
  <c r="AY11" i="29"/>
  <c r="AZ11" i="29"/>
  <c r="BA11" i="29"/>
  <c r="DY11" i="29"/>
  <c r="DY12" i="29" s="1"/>
  <c r="DY13" i="29" s="1"/>
  <c r="AT12" i="29"/>
  <c r="AU12" i="29"/>
  <c r="AV12" i="29"/>
  <c r="AW12" i="29"/>
  <c r="AX12" i="29"/>
  <c r="AY12" i="29"/>
  <c r="AZ12" i="29"/>
  <c r="BA12" i="29"/>
  <c r="AT13" i="29"/>
  <c r="AU13" i="29"/>
  <c r="AV13" i="29"/>
  <c r="AW13" i="29"/>
  <c r="AX13" i="29"/>
  <c r="AY13" i="29"/>
  <c r="AZ13" i="29"/>
  <c r="BA13" i="29"/>
  <c r="AT14" i="29"/>
  <c r="AU14" i="29"/>
  <c r="AV14" i="29"/>
  <c r="AW14" i="29"/>
  <c r="AX14" i="29"/>
  <c r="AY14" i="29"/>
  <c r="AZ14" i="29"/>
  <c r="BA14" i="29"/>
  <c r="AT15" i="29"/>
  <c r="AU15" i="29"/>
  <c r="AV15" i="29"/>
  <c r="AW15" i="29"/>
  <c r="AX15" i="29"/>
  <c r="AY15" i="29"/>
  <c r="AZ15" i="29"/>
  <c r="BA15" i="29"/>
  <c r="AT16" i="29"/>
  <c r="AU16" i="29"/>
  <c r="AV16" i="29"/>
  <c r="AW16" i="29"/>
  <c r="AX16" i="29"/>
  <c r="AY16" i="29"/>
  <c r="AZ16" i="29"/>
  <c r="BA16" i="29"/>
  <c r="AT17" i="29"/>
  <c r="AU17" i="29"/>
  <c r="AV17" i="29"/>
  <c r="AW17" i="29"/>
  <c r="AX17" i="29"/>
  <c r="AY17" i="29"/>
  <c r="AZ17" i="29"/>
  <c r="BA17" i="29"/>
  <c r="AT18" i="29"/>
  <c r="AU18" i="29"/>
  <c r="AV18" i="29"/>
  <c r="AW18" i="29"/>
  <c r="AX18" i="29"/>
  <c r="AY18" i="29"/>
  <c r="AZ18" i="29"/>
  <c r="BA18" i="29"/>
  <c r="AT19" i="29"/>
  <c r="AU19" i="29"/>
  <c r="AV19" i="29"/>
  <c r="AW19" i="29"/>
  <c r="AX19" i="29"/>
  <c r="AY19" i="29"/>
  <c r="AZ19" i="29"/>
  <c r="BA19" i="29"/>
  <c r="AT20" i="29"/>
  <c r="AU20" i="29"/>
  <c r="AV20" i="29"/>
  <c r="AW20" i="29"/>
  <c r="AX20" i="29"/>
  <c r="AY20" i="29"/>
  <c r="AZ20" i="29"/>
  <c r="BA20" i="29"/>
  <c r="AT21" i="29"/>
  <c r="AU21" i="29"/>
  <c r="AV21" i="29"/>
  <c r="AW21" i="29"/>
  <c r="AX21" i="29"/>
  <c r="AY21" i="29"/>
  <c r="AZ21" i="29"/>
  <c r="BA21" i="29"/>
  <c r="AT22" i="29"/>
  <c r="AU22" i="29"/>
  <c r="AV22" i="29"/>
  <c r="AW22" i="29"/>
  <c r="AX22" i="29"/>
  <c r="AY22" i="29"/>
  <c r="AZ22" i="29"/>
  <c r="BA22" i="29"/>
  <c r="AT23" i="29"/>
  <c r="AU23" i="29"/>
  <c r="AV23" i="29"/>
  <c r="AW23" i="29"/>
  <c r="AX23" i="29"/>
  <c r="AY23" i="29"/>
  <c r="AZ23" i="29"/>
  <c r="BA23" i="29"/>
  <c r="DY23" i="29"/>
  <c r="DY24" i="29" s="1"/>
  <c r="DY25" i="29" s="1"/>
  <c r="AT24" i="29"/>
  <c r="AU24" i="29"/>
  <c r="AV24" i="29"/>
  <c r="AW24" i="29"/>
  <c r="AX24" i="29"/>
  <c r="AY24" i="29"/>
  <c r="AZ24" i="29"/>
  <c r="BA24" i="29"/>
  <c r="AT25" i="29"/>
  <c r="AU25" i="29"/>
  <c r="AV25" i="29"/>
  <c r="AW25" i="29"/>
  <c r="AX25" i="29"/>
  <c r="AY25" i="29"/>
  <c r="AZ25" i="29"/>
  <c r="BA25" i="29"/>
  <c r="AT26" i="29"/>
  <c r="AU26" i="29"/>
  <c r="AV26" i="29"/>
  <c r="AW26" i="29"/>
  <c r="AX26" i="29"/>
  <c r="AY26" i="29"/>
  <c r="AZ26" i="29"/>
  <c r="BA26" i="29"/>
  <c r="AT27" i="29"/>
  <c r="AU27" i="29"/>
  <c r="AV27" i="29"/>
  <c r="AW27" i="29"/>
  <c r="AX27" i="29"/>
  <c r="AY27" i="29"/>
  <c r="AZ27" i="29"/>
  <c r="BA27" i="29"/>
  <c r="AT28" i="29"/>
  <c r="AU28" i="29"/>
  <c r="AV28" i="29"/>
  <c r="AW28" i="29"/>
  <c r="AX28" i="29"/>
  <c r="AY28" i="29"/>
  <c r="AZ28" i="29"/>
  <c r="BA28" i="29"/>
  <c r="AT29" i="29"/>
  <c r="AU29" i="29"/>
  <c r="AV29" i="29"/>
  <c r="AW29" i="29"/>
  <c r="AX29" i="29"/>
  <c r="AY29" i="29"/>
  <c r="AZ29" i="29"/>
  <c r="BA29" i="29"/>
  <c r="AT30" i="29"/>
  <c r="AU30" i="29"/>
  <c r="AV30" i="29"/>
  <c r="AW30" i="29"/>
  <c r="AX30" i="29"/>
  <c r="AY30" i="29"/>
  <c r="AZ30" i="29"/>
  <c r="BA30" i="29"/>
  <c r="AT31" i="29"/>
  <c r="AU31" i="29"/>
  <c r="AV31" i="29"/>
  <c r="AW31" i="29"/>
  <c r="AX31" i="29"/>
  <c r="AY31" i="29"/>
  <c r="AZ31" i="29"/>
  <c r="BA31" i="29"/>
  <c r="AT32" i="29"/>
  <c r="AU32" i="29"/>
  <c r="AV32" i="29"/>
  <c r="AW32" i="29"/>
  <c r="AX32" i="29"/>
  <c r="AY32" i="29"/>
  <c r="AZ32" i="29"/>
  <c r="BA32" i="29"/>
  <c r="AT33" i="29"/>
  <c r="AU33" i="29"/>
  <c r="AV33" i="29"/>
  <c r="AW33" i="29"/>
  <c r="AX33" i="29"/>
  <c r="AY33" i="29"/>
  <c r="AZ33" i="29"/>
  <c r="BA33" i="29"/>
  <c r="AT34" i="29"/>
  <c r="AU34" i="29"/>
  <c r="AV34" i="29"/>
  <c r="AW34" i="29"/>
  <c r="AX34" i="29"/>
  <c r="AY34" i="29"/>
  <c r="AZ34" i="29"/>
  <c r="BA34" i="29"/>
  <c r="AT35" i="29"/>
  <c r="AU35" i="29"/>
  <c r="AV35" i="29"/>
  <c r="AW35" i="29"/>
  <c r="AX35" i="29"/>
  <c r="AY35" i="29"/>
  <c r="AZ35" i="29"/>
  <c r="BA35" i="29"/>
  <c r="DY35" i="29"/>
  <c r="DY36" i="29" s="1"/>
  <c r="DY37" i="29" s="1"/>
  <c r="DY38" i="29" s="1"/>
  <c r="AT36" i="29"/>
  <c r="AU36" i="29"/>
  <c r="AV36" i="29"/>
  <c r="AW36" i="29"/>
  <c r="AX36" i="29"/>
  <c r="AY36" i="29"/>
  <c r="AZ36" i="29"/>
  <c r="BA36" i="29"/>
  <c r="AT37" i="29"/>
  <c r="AU37" i="29"/>
  <c r="AV37" i="29"/>
  <c r="AW37" i="29"/>
  <c r="AX37" i="29"/>
  <c r="AY37" i="29"/>
  <c r="AZ37" i="29"/>
  <c r="BA37" i="29"/>
  <c r="AT38" i="29"/>
  <c r="AU38" i="29"/>
  <c r="AV38" i="29"/>
  <c r="AW38" i="29"/>
  <c r="AX38" i="29"/>
  <c r="AY38" i="29"/>
  <c r="AZ38" i="29"/>
  <c r="BA38" i="29"/>
  <c r="AT39" i="29"/>
  <c r="AU39" i="29"/>
  <c r="AV39" i="29"/>
  <c r="AW39" i="29"/>
  <c r="AX39" i="29"/>
  <c r="AY39" i="29"/>
  <c r="AZ39" i="29"/>
  <c r="BA39" i="29"/>
  <c r="AT40" i="29"/>
  <c r="AU40" i="29"/>
  <c r="AV40" i="29"/>
  <c r="AW40" i="29"/>
  <c r="AX40" i="29"/>
  <c r="AY40" i="29"/>
  <c r="AZ40" i="29"/>
  <c r="BA40" i="29"/>
  <c r="AT41" i="29"/>
  <c r="AU41" i="29"/>
  <c r="AV41" i="29"/>
  <c r="AW41" i="29"/>
  <c r="AX41" i="29"/>
  <c r="AY41" i="29"/>
  <c r="AZ41" i="29"/>
  <c r="BA41" i="29"/>
  <c r="AT42" i="29"/>
  <c r="AU42" i="29"/>
  <c r="AV42" i="29"/>
  <c r="AW42" i="29"/>
  <c r="AX42" i="29"/>
  <c r="AY42" i="29"/>
  <c r="AZ42" i="29"/>
  <c r="BA42" i="29"/>
  <c r="AT43" i="29"/>
  <c r="AU43" i="29"/>
  <c r="AV43" i="29"/>
  <c r="AW43" i="29"/>
  <c r="AX43" i="29"/>
  <c r="AY43" i="29"/>
  <c r="AZ43" i="29"/>
  <c r="BA43" i="29"/>
  <c r="AT44" i="29"/>
  <c r="AU44" i="29"/>
  <c r="AV44" i="29"/>
  <c r="AW44" i="29"/>
  <c r="AX44" i="29"/>
  <c r="AY44" i="29"/>
  <c r="AZ44" i="29"/>
  <c r="BA44" i="29"/>
  <c r="AT45" i="29"/>
  <c r="AU45" i="29"/>
  <c r="AV45" i="29"/>
  <c r="AW45" i="29"/>
  <c r="AX45" i="29"/>
  <c r="AY45" i="29"/>
  <c r="AZ45" i="29"/>
  <c r="BA45" i="29"/>
  <c r="AT46" i="29"/>
  <c r="AU46" i="29"/>
  <c r="AV46" i="29"/>
  <c r="AW46" i="29"/>
  <c r="AX46" i="29"/>
  <c r="AY46" i="29"/>
  <c r="AZ46" i="29"/>
  <c r="BA46" i="29"/>
  <c r="AT47" i="29"/>
  <c r="AU47" i="29"/>
  <c r="AV47" i="29"/>
  <c r="AW47" i="29"/>
  <c r="AX47" i="29"/>
  <c r="AY47" i="29"/>
  <c r="AZ47" i="29"/>
  <c r="BA47" i="29"/>
  <c r="DY47" i="29"/>
  <c r="DY48" i="29" s="1"/>
  <c r="DY49" i="29" s="1"/>
  <c r="DY50" i="29" s="1"/>
  <c r="AT48" i="29"/>
  <c r="AU48" i="29"/>
  <c r="AV48" i="29"/>
  <c r="AW48" i="29"/>
  <c r="AX48" i="29"/>
  <c r="AY48" i="29"/>
  <c r="AZ48" i="29"/>
  <c r="BA48" i="29"/>
  <c r="AT49" i="29"/>
  <c r="AU49" i="29"/>
  <c r="AV49" i="29"/>
  <c r="AW49" i="29"/>
  <c r="AX49" i="29"/>
  <c r="AY49" i="29"/>
  <c r="AZ49" i="29"/>
  <c r="BA49" i="29"/>
  <c r="AT50" i="29"/>
  <c r="AU50" i="29"/>
  <c r="AV50" i="29"/>
  <c r="AW50" i="29"/>
  <c r="AX50" i="29"/>
  <c r="AY50" i="29"/>
  <c r="AZ50" i="29"/>
  <c r="BA50" i="29"/>
  <c r="AT51" i="29"/>
  <c r="AU51" i="29"/>
  <c r="AV51" i="29"/>
  <c r="AW51" i="29"/>
  <c r="AX51" i="29"/>
  <c r="AY51" i="29"/>
  <c r="AZ51" i="29"/>
  <c r="BA51" i="29"/>
  <c r="AT52" i="29"/>
  <c r="AU52" i="29"/>
  <c r="AV52" i="29"/>
  <c r="AW52" i="29"/>
  <c r="AX52" i="29"/>
  <c r="AY52" i="29"/>
  <c r="AZ52" i="29"/>
  <c r="BA52" i="29"/>
  <c r="AT53" i="29"/>
  <c r="AU53" i="29"/>
  <c r="AV53" i="29"/>
  <c r="AW53" i="29"/>
  <c r="AX53" i="29"/>
  <c r="AY53" i="29"/>
  <c r="AZ53" i="29"/>
  <c r="BA53" i="29"/>
  <c r="AT54" i="29"/>
  <c r="AU54" i="29"/>
  <c r="AV54" i="29"/>
  <c r="AW54" i="29"/>
  <c r="AX54" i="29"/>
  <c r="AY54" i="29"/>
  <c r="AZ54" i="29"/>
  <c r="BA54" i="29"/>
  <c r="AT55" i="29"/>
  <c r="AU55" i="29"/>
  <c r="AV55" i="29"/>
  <c r="AW55" i="29"/>
  <c r="AX55" i="29"/>
  <c r="AY55" i="29"/>
  <c r="AZ55" i="29"/>
  <c r="BA55" i="29"/>
  <c r="AT56" i="29"/>
  <c r="AU56" i="29"/>
  <c r="AV56" i="29"/>
  <c r="AW56" i="29"/>
  <c r="AX56" i="29"/>
  <c r="AY56" i="29"/>
  <c r="AZ56" i="29"/>
  <c r="BA56" i="29"/>
  <c r="AT57" i="29"/>
  <c r="AU57" i="29"/>
  <c r="AV57" i="29"/>
  <c r="AW57" i="29"/>
  <c r="AX57" i="29"/>
  <c r="AY57" i="29"/>
  <c r="AZ57" i="29"/>
  <c r="BA57" i="29"/>
  <c r="AT58" i="29"/>
  <c r="AU58" i="29"/>
  <c r="AV58" i="29"/>
  <c r="AW58" i="29"/>
  <c r="AX58" i="29"/>
  <c r="AY58" i="29"/>
  <c r="AZ58" i="29"/>
  <c r="BA58" i="29"/>
  <c r="AT59" i="29"/>
  <c r="AU59" i="29"/>
  <c r="AV59" i="29"/>
  <c r="AW59" i="29"/>
  <c r="AX59" i="29"/>
  <c r="AY59" i="29"/>
  <c r="AZ59" i="29"/>
  <c r="BA59" i="29"/>
  <c r="DY59" i="29"/>
  <c r="DY60" i="29" s="1"/>
  <c r="AT60" i="29"/>
  <c r="AU60" i="29"/>
  <c r="AV60" i="29"/>
  <c r="AW60" i="29"/>
  <c r="AX60" i="29"/>
  <c r="AY60" i="29"/>
  <c r="AZ60" i="29"/>
  <c r="BA60" i="29"/>
  <c r="AT61" i="29"/>
  <c r="AU61" i="29"/>
  <c r="AV61" i="29"/>
  <c r="AW61" i="29"/>
  <c r="AX61" i="29"/>
  <c r="AY61" i="29"/>
  <c r="AZ61" i="29"/>
  <c r="BA61" i="29"/>
  <c r="AT62" i="29"/>
  <c r="AU62" i="29"/>
  <c r="AV62" i="29"/>
  <c r="AW62" i="29"/>
  <c r="AX62" i="29"/>
  <c r="AY62" i="29"/>
  <c r="AZ62" i="29"/>
  <c r="BA62" i="29"/>
  <c r="AT63" i="29"/>
  <c r="AU63" i="29"/>
  <c r="AV63" i="29"/>
  <c r="AW63" i="29"/>
  <c r="AX63" i="29"/>
  <c r="AY63" i="29"/>
  <c r="AZ63" i="29"/>
  <c r="BA63" i="29"/>
  <c r="AT64" i="29"/>
  <c r="AU64" i="29"/>
  <c r="AV64" i="29"/>
  <c r="AW64" i="29"/>
  <c r="AX64" i="29"/>
  <c r="AY64" i="29"/>
  <c r="AZ64" i="29"/>
  <c r="BA64" i="29"/>
  <c r="AT65" i="29"/>
  <c r="AU65" i="29"/>
  <c r="AV65" i="29"/>
  <c r="AW65" i="29"/>
  <c r="AX65" i="29"/>
  <c r="AY65" i="29"/>
  <c r="AZ65" i="29"/>
  <c r="BA65" i="29"/>
  <c r="AT66" i="29"/>
  <c r="AU66" i="29"/>
  <c r="AV66" i="29"/>
  <c r="AW66" i="29"/>
  <c r="AX66" i="29"/>
  <c r="AY66" i="29"/>
  <c r="AZ66" i="29"/>
  <c r="BA66" i="29"/>
  <c r="AT67" i="29"/>
  <c r="AU67" i="29"/>
  <c r="AV67" i="29"/>
  <c r="AW67" i="29"/>
  <c r="AX67" i="29"/>
  <c r="AY67" i="29"/>
  <c r="AZ67" i="29"/>
  <c r="BA67" i="29"/>
  <c r="AT68" i="29"/>
  <c r="AU68" i="29"/>
  <c r="AV68" i="29"/>
  <c r="AW68" i="29"/>
  <c r="AX68" i="29"/>
  <c r="AY68" i="29"/>
  <c r="AZ68" i="29"/>
  <c r="BA68" i="29"/>
  <c r="AT69" i="29"/>
  <c r="AU69" i="29"/>
  <c r="AV69" i="29"/>
  <c r="AW69" i="29"/>
  <c r="AX69" i="29"/>
  <c r="AY69" i="29"/>
  <c r="AZ69" i="29"/>
  <c r="BA69" i="29"/>
  <c r="AT70" i="29"/>
  <c r="AU70" i="29"/>
  <c r="AV70" i="29"/>
  <c r="AW70" i="29"/>
  <c r="AX70" i="29"/>
  <c r="AY70" i="29"/>
  <c r="AZ70" i="29"/>
  <c r="BA70" i="29"/>
  <c r="D71" i="29"/>
  <c r="AT71" i="29"/>
  <c r="AU71" i="29"/>
  <c r="AV71" i="29"/>
  <c r="AW71" i="29"/>
  <c r="AX71" i="29"/>
  <c r="AY71" i="29"/>
  <c r="AZ71" i="29"/>
  <c r="BA71" i="29"/>
  <c r="DY71" i="29"/>
  <c r="DY72" i="29" s="1"/>
  <c r="DY73" i="29" s="1"/>
  <c r="DY74" i="29" s="1"/>
  <c r="AT72" i="29"/>
  <c r="AU72" i="29"/>
  <c r="AV72" i="29"/>
  <c r="AW72" i="29"/>
  <c r="AX72" i="29"/>
  <c r="AY72" i="29"/>
  <c r="AZ72" i="29"/>
  <c r="BA72" i="29"/>
  <c r="AT73" i="29"/>
  <c r="AU73" i="29"/>
  <c r="AV73" i="29"/>
  <c r="AW73" i="29"/>
  <c r="AX73" i="29"/>
  <c r="AY73" i="29"/>
  <c r="AZ73" i="29"/>
  <c r="BA73" i="29"/>
  <c r="AT74" i="29"/>
  <c r="AU74" i="29"/>
  <c r="AV74" i="29"/>
  <c r="AW74" i="29"/>
  <c r="AX74" i="29"/>
  <c r="AY74" i="29"/>
  <c r="AZ74" i="29"/>
  <c r="BA74" i="29"/>
  <c r="AT75" i="29"/>
  <c r="AU75" i="29"/>
  <c r="AV75" i="29"/>
  <c r="AW75" i="29"/>
  <c r="AX75" i="29"/>
  <c r="AY75" i="29"/>
  <c r="AZ75" i="29"/>
  <c r="BA75" i="29"/>
  <c r="AT76" i="29"/>
  <c r="AU76" i="29"/>
  <c r="AV76" i="29"/>
  <c r="AW76" i="29"/>
  <c r="AX76" i="29"/>
  <c r="AY76" i="29"/>
  <c r="AZ76" i="29"/>
  <c r="BA76" i="29"/>
  <c r="AT77" i="29"/>
  <c r="AU77" i="29"/>
  <c r="AV77" i="29"/>
  <c r="AW77" i="29"/>
  <c r="AX77" i="29"/>
  <c r="AY77" i="29"/>
  <c r="AZ77" i="29"/>
  <c r="BA77" i="29"/>
  <c r="AT78" i="29"/>
  <c r="AU78" i="29"/>
  <c r="AV78" i="29"/>
  <c r="AW78" i="29"/>
  <c r="AX78" i="29"/>
  <c r="AY78" i="29"/>
  <c r="AZ78" i="29"/>
  <c r="BA78" i="29"/>
  <c r="AT79" i="29"/>
  <c r="AU79" i="29"/>
  <c r="AV79" i="29"/>
  <c r="AW79" i="29"/>
  <c r="AX79" i="29"/>
  <c r="AY79" i="29"/>
  <c r="AZ79" i="29"/>
  <c r="BA79" i="29"/>
  <c r="AT80" i="29"/>
  <c r="AU80" i="29"/>
  <c r="AV80" i="29"/>
  <c r="AW80" i="29"/>
  <c r="AX80" i="29"/>
  <c r="AY80" i="29"/>
  <c r="AZ80" i="29"/>
  <c r="BA80" i="29"/>
  <c r="AT81" i="29"/>
  <c r="AU81" i="29"/>
  <c r="AV81" i="29"/>
  <c r="AW81" i="29"/>
  <c r="AX81" i="29"/>
  <c r="AY81" i="29"/>
  <c r="AZ81" i="29"/>
  <c r="BA81" i="29"/>
  <c r="AT82" i="29"/>
  <c r="AU82" i="29"/>
  <c r="AV82" i="29"/>
  <c r="AW82" i="29"/>
  <c r="AX82" i="29"/>
  <c r="AY82" i="29"/>
  <c r="AZ82" i="29"/>
  <c r="BA82" i="29"/>
  <c r="AT83" i="29"/>
  <c r="AU83" i="29"/>
  <c r="AV83" i="29"/>
  <c r="AW83" i="29"/>
  <c r="AX83" i="29"/>
  <c r="AY83" i="29"/>
  <c r="AZ83" i="29"/>
  <c r="BA83" i="29"/>
  <c r="DY83" i="29"/>
  <c r="DY84" i="29" s="1"/>
  <c r="DY85" i="29" s="1"/>
  <c r="DY86" i="29" s="1"/>
  <c r="AT84" i="29"/>
  <c r="AU84" i="29"/>
  <c r="AV84" i="29"/>
  <c r="AW84" i="29"/>
  <c r="AX84" i="29"/>
  <c r="AY84" i="29"/>
  <c r="AZ84" i="29"/>
  <c r="BA84" i="29"/>
  <c r="AT85" i="29"/>
  <c r="AU85" i="29"/>
  <c r="AV85" i="29"/>
  <c r="AW85" i="29"/>
  <c r="AX85" i="29"/>
  <c r="AY85" i="29"/>
  <c r="AZ85" i="29"/>
  <c r="BA85" i="29"/>
  <c r="AT86" i="29"/>
  <c r="AU86" i="29"/>
  <c r="AV86" i="29"/>
  <c r="AW86" i="29"/>
  <c r="AX86" i="29"/>
  <c r="AY86" i="29"/>
  <c r="AZ86" i="29"/>
  <c r="BA86" i="29"/>
  <c r="AT87" i="29"/>
  <c r="AU87" i="29"/>
  <c r="AV87" i="29"/>
  <c r="AW87" i="29"/>
  <c r="AX87" i="29"/>
  <c r="AY87" i="29"/>
  <c r="AZ87" i="29"/>
  <c r="BA87" i="29"/>
  <c r="AT88" i="29"/>
  <c r="AU88" i="29"/>
  <c r="AV88" i="29"/>
  <c r="AW88" i="29"/>
  <c r="AX88" i="29"/>
  <c r="AY88" i="29"/>
  <c r="AZ88" i="29"/>
  <c r="BA88" i="29"/>
  <c r="AT89" i="29"/>
  <c r="AU89" i="29"/>
  <c r="AV89" i="29"/>
  <c r="AW89" i="29"/>
  <c r="AX89" i="29"/>
  <c r="AY89" i="29"/>
  <c r="AZ89" i="29"/>
  <c r="BA89" i="29"/>
  <c r="AT90" i="29"/>
  <c r="AU90" i="29"/>
  <c r="AV90" i="29"/>
  <c r="AW90" i="29"/>
  <c r="AX90" i="29"/>
  <c r="AY90" i="29"/>
  <c r="AZ90" i="29"/>
  <c r="BA90" i="29"/>
  <c r="AT91" i="29"/>
  <c r="AU91" i="29"/>
  <c r="AV91" i="29"/>
  <c r="AW91" i="29"/>
  <c r="AX91" i="29"/>
  <c r="AY91" i="29"/>
  <c r="AZ91" i="29"/>
  <c r="BA91" i="29"/>
  <c r="AT92" i="29"/>
  <c r="AU92" i="29"/>
  <c r="AV92" i="29"/>
  <c r="AW92" i="29"/>
  <c r="AX92" i="29"/>
  <c r="AY92" i="29"/>
  <c r="AZ92" i="29"/>
  <c r="BA92" i="29"/>
  <c r="AT93" i="29"/>
  <c r="AU93" i="29"/>
  <c r="AV93" i="29"/>
  <c r="AW93" i="29"/>
  <c r="AX93" i="29"/>
  <c r="AY93" i="29"/>
  <c r="AZ93" i="29"/>
  <c r="BA93" i="29"/>
  <c r="AT94" i="29"/>
  <c r="AU94" i="29"/>
  <c r="AV94" i="29"/>
  <c r="AW94" i="29"/>
  <c r="AX94" i="29"/>
  <c r="AY94" i="29"/>
  <c r="AZ94" i="29"/>
  <c r="BA94" i="29"/>
  <c r="AT95" i="29"/>
  <c r="AU95" i="29"/>
  <c r="AV95" i="29"/>
  <c r="AW95" i="29"/>
  <c r="AX95" i="29"/>
  <c r="AY95" i="29"/>
  <c r="AZ95" i="29"/>
  <c r="BA95" i="29"/>
  <c r="DY95" i="29"/>
  <c r="AT96" i="29"/>
  <c r="AU96" i="29"/>
  <c r="AV96" i="29"/>
  <c r="AW96" i="29"/>
  <c r="AX96" i="29"/>
  <c r="AY96" i="29"/>
  <c r="AZ96" i="29"/>
  <c r="BA96" i="29"/>
  <c r="AT97" i="29"/>
  <c r="AU97" i="29"/>
  <c r="AV97" i="29"/>
  <c r="AW97" i="29"/>
  <c r="AX97" i="29"/>
  <c r="AY97" i="29"/>
  <c r="AZ97" i="29"/>
  <c r="BA97" i="29"/>
  <c r="AT98" i="29"/>
  <c r="AU98" i="29"/>
  <c r="AV98" i="29"/>
  <c r="AW98" i="29"/>
  <c r="AX98" i="29"/>
  <c r="AY98" i="29"/>
  <c r="AZ98" i="29"/>
  <c r="BA98" i="29"/>
  <c r="AT99" i="29"/>
  <c r="AU99" i="29"/>
  <c r="AV99" i="29"/>
  <c r="AW99" i="29"/>
  <c r="AX99" i="29"/>
  <c r="AY99" i="29"/>
  <c r="AZ99" i="29"/>
  <c r="BA99" i="29"/>
  <c r="AT100" i="29"/>
  <c r="AU100" i="29"/>
  <c r="AV100" i="29"/>
  <c r="AW100" i="29"/>
  <c r="AX100" i="29"/>
  <c r="AY100" i="29"/>
  <c r="AZ100" i="29"/>
  <c r="BA100" i="29"/>
  <c r="AT101" i="29"/>
  <c r="AU101" i="29"/>
  <c r="AV101" i="29"/>
  <c r="AW101" i="29"/>
  <c r="AX101" i="29"/>
  <c r="AY101" i="29"/>
  <c r="AZ101" i="29"/>
  <c r="BA101" i="29"/>
  <c r="AT102" i="29"/>
  <c r="AU102" i="29"/>
  <c r="AV102" i="29"/>
  <c r="AW102" i="29"/>
  <c r="AX102" i="29"/>
  <c r="AY102" i="29"/>
  <c r="AZ102" i="29"/>
  <c r="BA102" i="29"/>
  <c r="AT103" i="29"/>
  <c r="AU103" i="29"/>
  <c r="AV103" i="29"/>
  <c r="AW103" i="29"/>
  <c r="AX103" i="29"/>
  <c r="AY103" i="29"/>
  <c r="AZ103" i="29"/>
  <c r="BA103" i="29"/>
  <c r="AT104" i="29"/>
  <c r="AU104" i="29"/>
  <c r="AV104" i="29"/>
  <c r="AW104" i="29"/>
  <c r="AX104" i="29"/>
  <c r="AY104" i="29"/>
  <c r="AZ104" i="29"/>
  <c r="BA104" i="29"/>
  <c r="AT105" i="29"/>
  <c r="AU105" i="29"/>
  <c r="AV105" i="29"/>
  <c r="AW105" i="29"/>
  <c r="AX105" i="29"/>
  <c r="AY105" i="29"/>
  <c r="AZ105" i="29"/>
  <c r="BA105" i="29"/>
  <c r="AT106" i="29"/>
  <c r="AU106" i="29"/>
  <c r="AV106" i="29"/>
  <c r="AW106" i="29"/>
  <c r="AX106" i="29"/>
  <c r="AY106" i="29"/>
  <c r="AZ106" i="29"/>
  <c r="BA106" i="29"/>
  <c r="AT107" i="29"/>
  <c r="AU107" i="29"/>
  <c r="AV107" i="29"/>
  <c r="AW107" i="29"/>
  <c r="AX107" i="29"/>
  <c r="AY107" i="29"/>
  <c r="AZ107" i="29"/>
  <c r="BA107" i="29"/>
  <c r="AT108" i="29"/>
  <c r="AU108" i="29"/>
  <c r="AV108" i="29"/>
  <c r="AW108" i="29"/>
  <c r="AX108" i="29"/>
  <c r="AY108" i="29"/>
  <c r="AZ108" i="29"/>
  <c r="BA108" i="29"/>
  <c r="AT109" i="29"/>
  <c r="AU109" i="29"/>
  <c r="AV109" i="29"/>
  <c r="AW109" i="29"/>
  <c r="AX109" i="29"/>
  <c r="AY109" i="29"/>
  <c r="AZ109" i="29"/>
  <c r="BA109" i="29"/>
  <c r="AT110" i="29"/>
  <c r="AU110" i="29"/>
  <c r="AV110" i="29"/>
  <c r="AW110" i="29"/>
  <c r="AX110" i="29"/>
  <c r="AY110" i="29"/>
  <c r="AZ110" i="29"/>
  <c r="BA110" i="29"/>
  <c r="AT111" i="29"/>
  <c r="AU111" i="29"/>
  <c r="AV111" i="29"/>
  <c r="AW111" i="29"/>
  <c r="AX111" i="29"/>
  <c r="AY111" i="29"/>
  <c r="AZ111" i="29"/>
  <c r="BA111" i="29"/>
  <c r="AT112" i="29"/>
  <c r="AU112" i="29"/>
  <c r="AV112" i="29"/>
  <c r="AW112" i="29"/>
  <c r="AX112" i="29"/>
  <c r="AY112" i="29"/>
  <c r="AZ112" i="29"/>
  <c r="BA112" i="29"/>
  <c r="AT113" i="29"/>
  <c r="AU113" i="29"/>
  <c r="AV113" i="29"/>
  <c r="AW113" i="29"/>
  <c r="AX113" i="29"/>
  <c r="AY113" i="29"/>
  <c r="AZ113" i="29"/>
  <c r="BA113" i="29"/>
  <c r="AT114" i="29"/>
  <c r="AU114" i="29"/>
  <c r="AV114" i="29"/>
  <c r="AW114" i="29"/>
  <c r="AX114" i="29"/>
  <c r="AY114" i="29"/>
  <c r="AZ114" i="29"/>
  <c r="BA114" i="29"/>
  <c r="AT115" i="29"/>
  <c r="AU115" i="29"/>
  <c r="AV115" i="29"/>
  <c r="AW115" i="29"/>
  <c r="AX115" i="29"/>
  <c r="AY115" i="29"/>
  <c r="AZ115" i="29"/>
  <c r="BA115" i="29"/>
  <c r="AT116" i="29"/>
  <c r="AU116" i="29"/>
  <c r="AV116" i="29"/>
  <c r="AW116" i="29"/>
  <c r="AX116" i="29"/>
  <c r="AY116" i="29"/>
  <c r="AZ116" i="29"/>
  <c r="BA116" i="29"/>
  <c r="AT117" i="29"/>
  <c r="AU117" i="29"/>
  <c r="AV117" i="29"/>
  <c r="AW117" i="29"/>
  <c r="AX117" i="29"/>
  <c r="AY117" i="29"/>
  <c r="AZ117" i="29"/>
  <c r="BA117" i="29"/>
  <c r="AT118" i="29"/>
  <c r="AU118" i="29"/>
  <c r="AV118" i="29"/>
  <c r="AW118" i="29"/>
  <c r="AX118" i="29"/>
  <c r="AY118" i="29"/>
  <c r="AZ118" i="29"/>
  <c r="BA118" i="29"/>
  <c r="AT119" i="29"/>
  <c r="AU119" i="29"/>
  <c r="AV119" i="29"/>
  <c r="AW119" i="29"/>
  <c r="AX119" i="29"/>
  <c r="AY119" i="29"/>
  <c r="AZ119" i="29"/>
  <c r="BA119" i="29"/>
  <c r="AT120" i="29"/>
  <c r="AU120" i="29"/>
  <c r="AV120" i="29"/>
  <c r="AW120" i="29"/>
  <c r="AX120" i="29"/>
  <c r="AY120" i="29"/>
  <c r="AZ120" i="29"/>
  <c r="BA120" i="29"/>
  <c r="AT121" i="29"/>
  <c r="AU121" i="29"/>
  <c r="AV121" i="29"/>
  <c r="AW121" i="29"/>
  <c r="AX121" i="29"/>
  <c r="AY121" i="29"/>
  <c r="AZ121" i="29"/>
  <c r="BA121" i="29"/>
  <c r="AT122" i="29"/>
  <c r="AU122" i="29"/>
  <c r="AV122" i="29"/>
  <c r="AW122" i="29"/>
  <c r="AX122" i="29"/>
  <c r="AY122" i="29"/>
  <c r="AZ122" i="29"/>
  <c r="BA122" i="29"/>
  <c r="AT123" i="29"/>
  <c r="AU123" i="29"/>
  <c r="AV123" i="29"/>
  <c r="AW123" i="29"/>
  <c r="AX123" i="29"/>
  <c r="AY123" i="29"/>
  <c r="AZ123" i="29"/>
  <c r="BA123" i="29"/>
  <c r="AT124" i="29"/>
  <c r="AU124" i="29"/>
  <c r="AV124" i="29"/>
  <c r="AW124" i="29"/>
  <c r="AX124" i="29"/>
  <c r="AY124" i="29"/>
  <c r="AZ124" i="29"/>
  <c r="BA124" i="29"/>
  <c r="AT125" i="29"/>
  <c r="AU125" i="29"/>
  <c r="AV125" i="29"/>
  <c r="AW125" i="29"/>
  <c r="AX125" i="29"/>
  <c r="AY125" i="29"/>
  <c r="AZ125" i="29"/>
  <c r="BA125" i="29"/>
  <c r="AT126" i="29"/>
  <c r="AU126" i="29"/>
  <c r="AV126" i="29"/>
  <c r="AW126" i="29"/>
  <c r="AX126" i="29"/>
  <c r="AY126" i="29"/>
  <c r="AZ126" i="29"/>
  <c r="BA126" i="29"/>
  <c r="AT127" i="29"/>
  <c r="AU127" i="29"/>
  <c r="AV127" i="29"/>
  <c r="AW127" i="29"/>
  <c r="AX127" i="29"/>
  <c r="AY127" i="29"/>
  <c r="AZ127" i="29"/>
  <c r="BA127" i="29"/>
  <c r="AT128" i="29"/>
  <c r="AU128" i="29"/>
  <c r="AV128" i="29"/>
  <c r="AW128" i="29"/>
  <c r="AX128" i="29"/>
  <c r="AY128" i="29"/>
  <c r="AZ128" i="29"/>
  <c r="BA128" i="29"/>
  <c r="D94" i="29" l="1"/>
  <c r="D91" i="29"/>
  <c r="D66" i="29"/>
  <c r="D27" i="29"/>
  <c r="D89" i="29"/>
  <c r="D63" i="29"/>
  <c r="D25" i="29"/>
  <c r="D69" i="29"/>
  <c r="D125" i="29"/>
  <c r="D61" i="29"/>
  <c r="D117" i="29"/>
  <c r="D86" i="29"/>
  <c r="D109" i="29"/>
  <c r="D76" i="29"/>
  <c r="D145" i="29"/>
  <c r="D101" i="29"/>
  <c r="D51" i="29"/>
  <c r="EI5" i="29"/>
  <c r="D11" i="29"/>
  <c r="D7" i="29"/>
  <c r="D42" i="29"/>
  <c r="D23" i="29"/>
  <c r="D37" i="29"/>
  <c r="D18" i="29"/>
  <c r="D129" i="29"/>
  <c r="D15" i="29"/>
  <c r="D133" i="29"/>
  <c r="D59" i="29"/>
  <c r="D35" i="29"/>
  <c r="D13" i="29"/>
  <c r="D137" i="29"/>
  <c r="D56" i="29"/>
  <c r="D32" i="29"/>
  <c r="D141" i="29"/>
  <c r="C107" i="29"/>
  <c r="C123" i="29"/>
  <c r="C96" i="29"/>
  <c r="C82" i="29"/>
  <c r="C72" i="29"/>
  <c r="C66" i="29"/>
  <c r="C57" i="29"/>
  <c r="C45" i="29"/>
  <c r="C26" i="29"/>
  <c r="C19" i="29"/>
  <c r="C120" i="29"/>
  <c r="C108" i="29"/>
  <c r="C87" i="29"/>
  <c r="C79" i="29"/>
  <c r="C44" i="29"/>
  <c r="C78" i="29"/>
  <c r="C86" i="29"/>
  <c r="C128" i="29"/>
  <c r="C116" i="29"/>
  <c r="C103" i="29"/>
  <c r="C94" i="29"/>
  <c r="C85" i="29"/>
  <c r="C75" i="29"/>
  <c r="C70" i="29"/>
  <c r="C53" i="29"/>
  <c r="C40" i="29"/>
  <c r="C32" i="29"/>
  <c r="C15" i="29"/>
  <c r="C119" i="29"/>
  <c r="C95" i="29"/>
  <c r="C56" i="29"/>
  <c r="C34" i="29"/>
  <c r="C127" i="29"/>
  <c r="C115" i="29"/>
  <c r="C84" i="29"/>
  <c r="C74" i="29"/>
  <c r="C52" i="29"/>
  <c r="C38" i="29"/>
  <c r="C30" i="29"/>
  <c r="C14" i="29"/>
  <c r="C63" i="29"/>
  <c r="C17" i="29"/>
  <c r="C104" i="29"/>
  <c r="C71" i="29"/>
  <c r="C62" i="29"/>
  <c r="C41" i="29"/>
  <c r="C25" i="29"/>
  <c r="C112" i="29"/>
  <c r="C100" i="29"/>
  <c r="C91" i="29"/>
  <c r="C73" i="29"/>
  <c r="C67" i="29"/>
  <c r="C28" i="29"/>
  <c r="C23" i="29"/>
  <c r="C124" i="29"/>
  <c r="C111" i="29"/>
  <c r="C99" i="29"/>
  <c r="C90" i="29"/>
  <c r="C83" i="29"/>
  <c r="C37" i="29"/>
  <c r="C21" i="29"/>
  <c r="D128" i="29"/>
  <c r="D126" i="29"/>
  <c r="D123" i="29"/>
  <c r="D120" i="29"/>
  <c r="D118" i="29"/>
  <c r="D115" i="29"/>
  <c r="D112" i="29"/>
  <c r="D110" i="29"/>
  <c r="D107" i="29"/>
  <c r="D104" i="29"/>
  <c r="D102" i="29"/>
  <c r="D99" i="29"/>
  <c r="D96" i="29"/>
  <c r="D92" i="29"/>
  <c r="D85" i="29"/>
  <c r="D82" i="29"/>
  <c r="D79" i="29"/>
  <c r="D77" i="29"/>
  <c r="D74" i="29"/>
  <c r="D64" i="29"/>
  <c r="D54" i="29"/>
  <c r="D48" i="29"/>
  <c r="D45" i="29"/>
  <c r="D43" i="29"/>
  <c r="D40" i="29"/>
  <c r="D33" i="29"/>
  <c r="D30" i="29"/>
  <c r="D21" i="29"/>
  <c r="D16" i="29"/>
  <c r="D8" i="29"/>
  <c r="D132" i="29"/>
  <c r="D136" i="29"/>
  <c r="D140" i="29"/>
  <c r="D144" i="29"/>
  <c r="D148" i="29"/>
  <c r="D127" i="29"/>
  <c r="D124" i="29"/>
  <c r="D122" i="29"/>
  <c r="D119" i="29"/>
  <c r="D116" i="29"/>
  <c r="D114" i="29"/>
  <c r="D111" i="29"/>
  <c r="D108" i="29"/>
  <c r="D106" i="29"/>
  <c r="D103" i="29"/>
  <c r="D100" i="29"/>
  <c r="D98" i="29"/>
  <c r="D88" i="29"/>
  <c r="D83" i="29"/>
  <c r="D81" i="29"/>
  <c r="D78" i="29"/>
  <c r="D75" i="29"/>
  <c r="D72" i="29"/>
  <c r="D68" i="29"/>
  <c r="D58" i="29"/>
  <c r="D50" i="29"/>
  <c r="D47" i="29"/>
  <c r="D44" i="29"/>
  <c r="D41" i="29"/>
  <c r="D39" i="29"/>
  <c r="D34" i="29"/>
  <c r="D29" i="29"/>
  <c r="D26" i="29"/>
  <c r="D20" i="29"/>
  <c r="D17" i="29"/>
  <c r="D10" i="29"/>
  <c r="D6" i="29"/>
  <c r="D130" i="29"/>
  <c r="D134" i="29"/>
  <c r="D138" i="29"/>
  <c r="D142" i="29"/>
  <c r="D146" i="29"/>
  <c r="D121" i="29"/>
  <c r="D113" i="29"/>
  <c r="D105" i="29"/>
  <c r="D97" i="29"/>
  <c r="D95" i="29"/>
  <c r="D93" i="29"/>
  <c r="D90" i="29"/>
  <c r="D87" i="29"/>
  <c r="D84" i="29"/>
  <c r="D80" i="29"/>
  <c r="D73" i="29"/>
  <c r="D70" i="29"/>
  <c r="D67" i="29"/>
  <c r="D65" i="29"/>
  <c r="D62" i="29"/>
  <c r="D60" i="29"/>
  <c r="D57" i="29"/>
  <c r="D55" i="29"/>
  <c r="D52" i="29"/>
  <c r="D49" i="29"/>
  <c r="D46" i="29"/>
  <c r="D38" i="29"/>
  <c r="D36" i="29"/>
  <c r="D31" i="29"/>
  <c r="D28" i="29"/>
  <c r="D24" i="29"/>
  <c r="D22" i="29"/>
  <c r="D19" i="29"/>
  <c r="D14" i="29"/>
  <c r="D12" i="29"/>
  <c r="D9" i="29"/>
  <c r="D131" i="29"/>
  <c r="D135" i="29"/>
  <c r="D139" i="29"/>
  <c r="D143" i="29"/>
  <c r="D147" i="29"/>
  <c r="C11" i="29"/>
  <c r="C8" i="29"/>
  <c r="C6" i="29"/>
  <c r="EP11" i="29"/>
  <c r="EP15" i="29"/>
  <c r="EP19" i="29"/>
  <c r="EP23" i="29"/>
  <c r="EP27" i="29"/>
  <c r="EP8" i="29"/>
  <c r="EP12" i="29"/>
  <c r="EP16" i="29"/>
  <c r="EP20" i="29"/>
  <c r="EP24" i="29"/>
  <c r="EP28" i="29"/>
  <c r="EP9" i="29"/>
  <c r="EP13" i="29"/>
  <c r="EP17" i="29"/>
  <c r="EP21" i="29"/>
  <c r="EP25" i="29"/>
  <c r="EP29" i="29"/>
  <c r="EP10" i="29"/>
  <c r="EP14" i="29"/>
  <c r="EP18" i="29"/>
  <c r="EP22" i="29"/>
  <c r="EP26" i="29"/>
  <c r="EP30" i="29"/>
  <c r="A123" i="29"/>
  <c r="A115" i="29"/>
  <c r="A118" i="29"/>
  <c r="A121" i="29"/>
  <c r="A126" i="29"/>
  <c r="A113" i="29"/>
  <c r="A124" i="29"/>
  <c r="A116" i="29"/>
  <c r="A108" i="29"/>
  <c r="A100" i="29"/>
  <c r="A91" i="29"/>
  <c r="A79" i="29"/>
  <c r="A67" i="29"/>
  <c r="A53" i="29"/>
  <c r="A50" i="29"/>
  <c r="A41" i="29"/>
  <c r="A102" i="29"/>
  <c r="A93" i="29"/>
  <c r="A90" i="29"/>
  <c r="A76" i="29"/>
  <c r="A64" i="29"/>
  <c r="A61" i="29"/>
  <c r="A52" i="29"/>
  <c r="A49" i="29"/>
  <c r="A43" i="29"/>
  <c r="A127" i="29"/>
  <c r="A125" i="29"/>
  <c r="A122" i="29"/>
  <c r="A119" i="29"/>
  <c r="A117" i="29"/>
  <c r="A114" i="29"/>
  <c r="A111" i="29"/>
  <c r="A109" i="29"/>
  <c r="A106" i="29"/>
  <c r="A103" i="29"/>
  <c r="A101" i="29"/>
  <c r="A98" i="29"/>
  <c r="A94" i="29"/>
  <c r="A92" i="29"/>
  <c r="A89" i="29"/>
  <c r="A82" i="29"/>
  <c r="A80" i="29"/>
  <c r="A77" i="29"/>
  <c r="A70" i="29"/>
  <c r="A68" i="29"/>
  <c r="A65" i="29"/>
  <c r="A62" i="29"/>
  <c r="A59" i="29"/>
  <c r="A56" i="29"/>
  <c r="A54" i="29"/>
  <c r="A51" i="29"/>
  <c r="A47" i="29"/>
  <c r="A44" i="29"/>
  <c r="A42" i="29"/>
  <c r="A110" i="29"/>
  <c r="A107" i="29"/>
  <c r="A105" i="29"/>
  <c r="A99" i="29"/>
  <c r="A97" i="29"/>
  <c r="A88" i="29"/>
  <c r="A81" i="29"/>
  <c r="A78" i="29"/>
  <c r="A69" i="29"/>
  <c r="A66" i="29"/>
  <c r="A58" i="29"/>
  <c r="A55" i="29"/>
  <c r="A46" i="29"/>
  <c r="A128" i="29"/>
  <c r="A120" i="29"/>
  <c r="A112" i="29"/>
  <c r="A104" i="29"/>
  <c r="A96" i="29"/>
  <c r="A95" i="29"/>
  <c r="A87" i="29"/>
  <c r="A86" i="29"/>
  <c r="A85" i="29"/>
  <c r="A84" i="29"/>
  <c r="A83" i="29"/>
  <c r="A75" i="29"/>
  <c r="A74" i="29"/>
  <c r="A73" i="29"/>
  <c r="A72" i="29"/>
  <c r="A71" i="29"/>
  <c r="A63" i="29"/>
  <c r="A60" i="29"/>
  <c r="A57" i="29"/>
  <c r="A48" i="29"/>
  <c r="A45" i="29"/>
  <c r="A33" i="29"/>
  <c r="C130" i="29"/>
  <c r="C136" i="29"/>
  <c r="C140" i="29"/>
  <c r="C142" i="29"/>
  <c r="C146" i="29"/>
  <c r="C125" i="29"/>
  <c r="C121" i="29"/>
  <c r="C117" i="29"/>
  <c r="C113" i="29"/>
  <c r="C109" i="29"/>
  <c r="C105" i="29"/>
  <c r="C101" i="29"/>
  <c r="C97" i="29"/>
  <c r="C92" i="29"/>
  <c r="C88" i="29"/>
  <c r="C80" i="29"/>
  <c r="C76" i="29"/>
  <c r="C68" i="29"/>
  <c r="C64" i="29"/>
  <c r="C58" i="29"/>
  <c r="C54" i="29"/>
  <c r="C46" i="29"/>
  <c r="C42" i="29"/>
  <c r="C39" i="29"/>
  <c r="C35" i="29"/>
  <c r="C33" i="29"/>
  <c r="C24" i="29"/>
  <c r="C12" i="29"/>
  <c r="C9" i="29"/>
  <c r="C7" i="29"/>
  <c r="EH5" i="29"/>
  <c r="C132" i="29"/>
  <c r="C134" i="29"/>
  <c r="C138" i="29"/>
  <c r="C144" i="29"/>
  <c r="C148" i="29"/>
  <c r="C126" i="29"/>
  <c r="C122" i="29"/>
  <c r="C118" i="29"/>
  <c r="C114" i="29"/>
  <c r="C110" i="29"/>
  <c r="C106" i="29"/>
  <c r="C102" i="29"/>
  <c r="C98" i="29"/>
  <c r="C93" i="29"/>
  <c r="C89" i="29"/>
  <c r="C81" i="29"/>
  <c r="C77" i="29"/>
  <c r="C69" i="29"/>
  <c r="C65" i="29"/>
  <c r="C61" i="29"/>
  <c r="C60" i="29"/>
  <c r="C59" i="29"/>
  <c r="C55" i="29"/>
  <c r="C51" i="29"/>
  <c r="C50" i="29"/>
  <c r="C49" i="29"/>
  <c r="C48" i="29"/>
  <c r="C47" i="29"/>
  <c r="C43" i="29"/>
  <c r="C36" i="29"/>
  <c r="C31" i="29"/>
  <c r="C29" i="29"/>
  <c r="C27" i="29"/>
  <c r="C22" i="29"/>
  <c r="C20" i="29"/>
  <c r="C18" i="29"/>
  <c r="C16" i="29"/>
  <c r="C13" i="29"/>
  <c r="C10" i="29"/>
  <c r="C5" i="29"/>
  <c r="C129" i="29"/>
  <c r="C131" i="29"/>
  <c r="C133" i="29"/>
  <c r="C135" i="29"/>
  <c r="C137" i="29"/>
  <c r="C139" i="29"/>
  <c r="C141" i="29"/>
  <c r="C143" i="29"/>
  <c r="C145" i="29"/>
  <c r="C147" i="29"/>
  <c r="A39" i="29"/>
  <c r="A38" i="29"/>
  <c r="A37" i="29"/>
  <c r="A36" i="29"/>
  <c r="A35" i="29"/>
  <c r="A29" i="29"/>
  <c r="A34" i="29"/>
  <c r="A31" i="29"/>
  <c r="A40" i="29"/>
  <c r="A30" i="29"/>
  <c r="A32" i="29"/>
  <c r="A20" i="29"/>
  <c r="A16" i="29"/>
  <c r="A18" i="29"/>
  <c r="A9" i="29"/>
  <c r="A28" i="29"/>
  <c r="A26" i="29"/>
  <c r="A25" i="29"/>
  <c r="A22" i="29"/>
  <c r="A14" i="29"/>
  <c r="A23" i="29"/>
  <c r="A19" i="29"/>
  <c r="A15" i="29"/>
  <c r="A12" i="29"/>
  <c r="A10" i="29"/>
  <c r="A27" i="29"/>
  <c r="A24" i="29"/>
  <c r="A21" i="29"/>
  <c r="A17" i="29"/>
  <c r="A5" i="29"/>
  <c r="A129" i="29"/>
  <c r="A130" i="29"/>
  <c r="A131" i="29"/>
  <c r="A132" i="29"/>
  <c r="A133" i="29"/>
  <c r="A134" i="29"/>
  <c r="A135" i="29"/>
  <c r="A136" i="29"/>
  <c r="A137" i="29"/>
  <c r="A138" i="29"/>
  <c r="A139" i="29"/>
  <c r="A140" i="29"/>
  <c r="A141" i="29"/>
  <c r="A142" i="29"/>
  <c r="A143" i="29"/>
  <c r="A144" i="29"/>
  <c r="A145" i="29"/>
  <c r="A146" i="29"/>
  <c r="A147" i="29"/>
  <c r="DY96" i="29"/>
  <c r="DY61" i="29"/>
  <c r="DY26" i="29"/>
  <c r="DY14" i="29"/>
  <c r="EG5" i="29"/>
  <c r="EP7" i="29"/>
  <c r="A6" i="29"/>
  <c r="A4" i="29"/>
  <c r="A7" i="29"/>
  <c r="A8" i="29"/>
  <c r="A13" i="29"/>
  <c r="A11" i="29"/>
  <c r="D5" i="29"/>
  <c r="D4" i="29"/>
  <c r="EQ18" i="29" l="1"/>
  <c r="EQ25" i="29"/>
  <c r="EQ9" i="29"/>
  <c r="EQ16" i="29"/>
  <c r="EQ23" i="29"/>
  <c r="EQ30" i="29"/>
  <c r="EQ14" i="29"/>
  <c r="EQ21" i="29"/>
  <c r="EQ28" i="29"/>
  <c r="EQ12" i="29"/>
  <c r="EQ19" i="29"/>
  <c r="EQ26" i="29"/>
  <c r="EQ10" i="29"/>
  <c r="EQ17" i="29"/>
  <c r="EQ24" i="29"/>
  <c r="EQ8" i="29"/>
  <c r="EQ15" i="29"/>
  <c r="EQ22" i="29"/>
  <c r="EQ29" i="29"/>
  <c r="EQ13" i="29"/>
  <c r="EQ20" i="29"/>
  <c r="EQ27" i="29"/>
  <c r="EQ11" i="29"/>
  <c r="EQ7" i="29"/>
  <c r="DY62" i="29"/>
  <c r="DY97" i="29"/>
  <c r="EJ8" i="29" l="1"/>
  <c r="EJ12" i="29"/>
  <c r="EJ16" i="29"/>
  <c r="EJ20" i="29"/>
  <c r="EJ24" i="29"/>
  <c r="EJ28" i="29"/>
  <c r="EJ9" i="29"/>
  <c r="EJ13" i="29"/>
  <c r="EJ17" i="29"/>
  <c r="EJ21" i="29"/>
  <c r="EJ25" i="29"/>
  <c r="EJ29" i="29"/>
  <c r="EJ10" i="29"/>
  <c r="EJ4" i="29" s="1"/>
  <c r="EJ14" i="29"/>
  <c r="EJ18" i="29"/>
  <c r="EJ22" i="29"/>
  <c r="EJ26" i="29"/>
  <c r="EJ30" i="29"/>
  <c r="EJ11" i="29"/>
  <c r="EJ15" i="29"/>
  <c r="EJ19" i="29"/>
  <c r="EJ23" i="29"/>
  <c r="EJ27" i="29"/>
  <c r="EJ7" i="29"/>
  <c r="DY98" i="29"/>
  <c r="B5" i="29" l="1"/>
  <c r="E5" i="29" s="1"/>
  <c r="B71" i="29"/>
  <c r="E71" i="29" s="1"/>
  <c r="B63" i="29"/>
  <c r="E63" i="29" s="1"/>
  <c r="B93" i="29"/>
  <c r="E93" i="29" s="1"/>
  <c r="B82" i="29"/>
  <c r="E82" i="29" s="1"/>
  <c r="B19" i="29"/>
  <c r="E19" i="29" s="1"/>
  <c r="B59" i="29"/>
  <c r="E59" i="29" s="1"/>
  <c r="B51" i="29"/>
  <c r="E51" i="29" s="1"/>
  <c r="B40" i="29"/>
  <c r="E40" i="29" s="1"/>
  <c r="B29" i="29"/>
  <c r="E29" i="29" s="1"/>
  <c r="B124" i="29"/>
  <c r="E124" i="29" s="1"/>
  <c r="B116" i="29"/>
  <c r="E116" i="29" s="1"/>
  <c r="B108" i="29"/>
  <c r="E108" i="29" s="1"/>
  <c r="B100" i="29"/>
  <c r="E100" i="29" s="1"/>
  <c r="B38" i="29"/>
  <c r="E38" i="29" s="1"/>
  <c r="B130" i="29"/>
  <c r="E130" i="29" s="1"/>
  <c r="B138" i="29"/>
  <c r="E138" i="29" s="1"/>
  <c r="B146" i="29"/>
  <c r="E146" i="29" s="1"/>
  <c r="B16" i="29"/>
  <c r="E16" i="29" s="1"/>
  <c r="B87" i="29"/>
  <c r="E87" i="29" s="1"/>
  <c r="B126" i="29"/>
  <c r="E126" i="29" s="1"/>
  <c r="B102" i="29"/>
  <c r="E102" i="29" s="1"/>
  <c r="B83" i="29"/>
  <c r="E83" i="29" s="1"/>
  <c r="B52" i="29"/>
  <c r="E52" i="29" s="1"/>
  <c r="B30" i="29"/>
  <c r="E30" i="29" s="1"/>
  <c r="B109" i="29"/>
  <c r="E109" i="29" s="1"/>
  <c r="B50" i="29"/>
  <c r="E50" i="29" s="1"/>
  <c r="B137" i="29"/>
  <c r="E137" i="29" s="1"/>
  <c r="B70" i="29"/>
  <c r="E70" i="29" s="1"/>
  <c r="B62" i="29"/>
  <c r="E62" i="29" s="1"/>
  <c r="B92" i="29"/>
  <c r="E92" i="29" s="1"/>
  <c r="B81" i="29"/>
  <c r="E81" i="29" s="1"/>
  <c r="B58" i="29"/>
  <c r="E58" i="29" s="1"/>
  <c r="B47" i="29"/>
  <c r="E47" i="29" s="1"/>
  <c r="B39" i="29"/>
  <c r="E39" i="29" s="1"/>
  <c r="B24" i="29"/>
  <c r="E24" i="29" s="1"/>
  <c r="B123" i="29"/>
  <c r="E123" i="29" s="1"/>
  <c r="B115" i="29"/>
  <c r="E115" i="29" s="1"/>
  <c r="B107" i="29"/>
  <c r="E107" i="29" s="1"/>
  <c r="B99" i="29"/>
  <c r="E99" i="29" s="1"/>
  <c r="B12" i="29"/>
  <c r="E12" i="29" s="1"/>
  <c r="B14" i="29"/>
  <c r="E14" i="29" s="1"/>
  <c r="B131" i="29"/>
  <c r="E131" i="29" s="1"/>
  <c r="B139" i="29"/>
  <c r="E139" i="29" s="1"/>
  <c r="B147" i="29"/>
  <c r="E147" i="29" s="1"/>
  <c r="B53" i="29"/>
  <c r="E53" i="29" s="1"/>
  <c r="B75" i="29"/>
  <c r="E75" i="29" s="1"/>
  <c r="B145" i="29"/>
  <c r="E145" i="29" s="1"/>
  <c r="B69" i="29"/>
  <c r="E69" i="29" s="1"/>
  <c r="B61" i="29"/>
  <c r="E61" i="29" s="1"/>
  <c r="B91" i="29"/>
  <c r="E91" i="29" s="1"/>
  <c r="B80" i="29"/>
  <c r="E80" i="29" s="1"/>
  <c r="B10" i="29"/>
  <c r="E10" i="29" s="1"/>
  <c r="B57" i="29"/>
  <c r="E57" i="29" s="1"/>
  <c r="B46" i="29"/>
  <c r="E46" i="29" s="1"/>
  <c r="B35" i="29"/>
  <c r="E35" i="29" s="1"/>
  <c r="B21" i="29"/>
  <c r="E21" i="29" s="1"/>
  <c r="B122" i="29"/>
  <c r="E122" i="29" s="1"/>
  <c r="B114" i="29"/>
  <c r="E114" i="29" s="1"/>
  <c r="B106" i="29"/>
  <c r="E106" i="29" s="1"/>
  <c r="B98" i="29"/>
  <c r="E98" i="29" s="1"/>
  <c r="B27" i="29"/>
  <c r="E27" i="29" s="1"/>
  <c r="B28" i="29"/>
  <c r="E28" i="29" s="1"/>
  <c r="B132" i="29"/>
  <c r="E132" i="29" s="1"/>
  <c r="B140" i="29"/>
  <c r="E140" i="29" s="1"/>
  <c r="B148" i="29"/>
  <c r="E148" i="29" s="1"/>
  <c r="B13" i="29"/>
  <c r="E13" i="29" s="1"/>
  <c r="B144" i="29"/>
  <c r="E144" i="29" s="1"/>
  <c r="B68" i="29"/>
  <c r="E68" i="29" s="1"/>
  <c r="B90" i="29"/>
  <c r="E90" i="29" s="1"/>
  <c r="B79" i="29"/>
  <c r="E79" i="29" s="1"/>
  <c r="B86" i="29"/>
  <c r="E86" i="29" s="1"/>
  <c r="B56" i="29"/>
  <c r="E56" i="29" s="1"/>
  <c r="B45" i="29"/>
  <c r="E45" i="29" s="1"/>
  <c r="B34" i="29"/>
  <c r="E34" i="29" s="1"/>
  <c r="B7" i="29"/>
  <c r="E7" i="29" s="1"/>
  <c r="B121" i="29"/>
  <c r="E121" i="29" s="1"/>
  <c r="B113" i="29"/>
  <c r="E113" i="29" s="1"/>
  <c r="B105" i="29"/>
  <c r="E105" i="29" s="1"/>
  <c r="B97" i="29"/>
  <c r="E97" i="29" s="1"/>
  <c r="B25" i="29"/>
  <c r="E25" i="29" s="1"/>
  <c r="B11" i="29"/>
  <c r="E11" i="29" s="1"/>
  <c r="B133" i="29"/>
  <c r="E133" i="29" s="1"/>
  <c r="B141" i="29"/>
  <c r="E141" i="29" s="1"/>
  <c r="B6" i="29"/>
  <c r="E6" i="29" s="1"/>
  <c r="B65" i="29"/>
  <c r="E65" i="29" s="1"/>
  <c r="B76" i="29"/>
  <c r="E76" i="29" s="1"/>
  <c r="B48" i="29"/>
  <c r="E48" i="29" s="1"/>
  <c r="B42" i="29"/>
  <c r="E42" i="29" s="1"/>
  <c r="B118" i="29"/>
  <c r="E118" i="29" s="1"/>
  <c r="B72" i="29"/>
  <c r="E72" i="29" s="1"/>
  <c r="B136" i="29"/>
  <c r="E136" i="29" s="1"/>
  <c r="B94" i="29"/>
  <c r="E94" i="29" s="1"/>
  <c r="B73" i="29"/>
  <c r="E73" i="29" s="1"/>
  <c r="B41" i="29"/>
  <c r="E41" i="29" s="1"/>
  <c r="B117" i="29"/>
  <c r="E117" i="29" s="1"/>
  <c r="B101" i="29"/>
  <c r="E101" i="29" s="1"/>
  <c r="B15" i="29"/>
  <c r="E15" i="29" s="1"/>
  <c r="B20" i="29"/>
  <c r="E20" i="29" s="1"/>
  <c r="B67" i="29"/>
  <c r="E67" i="29" s="1"/>
  <c r="B49" i="29"/>
  <c r="E49" i="29" s="1"/>
  <c r="B89" i="29"/>
  <c r="E89" i="29" s="1"/>
  <c r="B78" i="29"/>
  <c r="E78" i="29" s="1"/>
  <c r="B74" i="29"/>
  <c r="E74" i="29" s="1"/>
  <c r="B37" i="29"/>
  <c r="E37" i="29" s="1"/>
  <c r="B55" i="29"/>
  <c r="E55" i="29" s="1"/>
  <c r="B44" i="29"/>
  <c r="E44" i="29" s="1"/>
  <c r="B33" i="29"/>
  <c r="E33" i="29" s="1"/>
  <c r="B128" i="29"/>
  <c r="E128" i="29" s="1"/>
  <c r="B120" i="29"/>
  <c r="E120" i="29" s="1"/>
  <c r="B112" i="29"/>
  <c r="E112" i="29" s="1"/>
  <c r="B104" i="29"/>
  <c r="E104" i="29" s="1"/>
  <c r="B96" i="29"/>
  <c r="E96" i="29" s="1"/>
  <c r="B134" i="29"/>
  <c r="E134" i="29" s="1"/>
  <c r="B142" i="29"/>
  <c r="E142" i="29" s="1"/>
  <c r="B26" i="29"/>
  <c r="E26" i="29" s="1"/>
  <c r="B85" i="29"/>
  <c r="E85" i="29" s="1"/>
  <c r="B110" i="29"/>
  <c r="E110" i="29" s="1"/>
  <c r="B8" i="29"/>
  <c r="E8" i="29" s="1"/>
  <c r="B129" i="29"/>
  <c r="E129" i="29" s="1"/>
  <c r="EJ5" i="29"/>
  <c r="EK5" i="29" s="1"/>
  <c r="B66" i="29"/>
  <c r="E66" i="29" s="1"/>
  <c r="B88" i="29"/>
  <c r="E88" i="29" s="1"/>
  <c r="B77" i="29"/>
  <c r="E77" i="29" s="1"/>
  <c r="B60" i="29"/>
  <c r="E60" i="29" s="1"/>
  <c r="B17" i="29"/>
  <c r="E17" i="29" s="1"/>
  <c r="B54" i="29"/>
  <c r="E54" i="29" s="1"/>
  <c r="B43" i="29"/>
  <c r="E43" i="29" s="1"/>
  <c r="B32" i="29"/>
  <c r="E32" i="29" s="1"/>
  <c r="B127" i="29"/>
  <c r="E127" i="29" s="1"/>
  <c r="B119" i="29"/>
  <c r="E119" i="29" s="1"/>
  <c r="B111" i="29"/>
  <c r="E111" i="29" s="1"/>
  <c r="B103" i="29"/>
  <c r="E103" i="29" s="1"/>
  <c r="B84" i="29"/>
  <c r="E84" i="29" s="1"/>
  <c r="B23" i="29"/>
  <c r="E23" i="29" s="1"/>
  <c r="B22" i="29"/>
  <c r="E22" i="29" s="1"/>
  <c r="B9" i="29"/>
  <c r="E9" i="29" s="1"/>
  <c r="B135" i="29"/>
  <c r="E135" i="29" s="1"/>
  <c r="B143" i="29"/>
  <c r="E143" i="29" s="1"/>
  <c r="B4" i="29"/>
  <c r="E4" i="29" s="1"/>
  <c r="B95" i="29"/>
  <c r="E95" i="29" s="1"/>
  <c r="B31" i="29"/>
  <c r="E31" i="29" s="1"/>
  <c r="B64" i="29"/>
  <c r="E64" i="29" s="1"/>
  <c r="B36" i="29"/>
  <c r="E36" i="29" s="1"/>
  <c r="B125" i="29"/>
  <c r="E125" i="29" s="1"/>
  <c r="B18" i="29"/>
  <c r="E18" i="29" s="1"/>
  <c r="DT22" i="29" l="1"/>
  <c r="DS22" i="29"/>
  <c r="BP22" i="29"/>
  <c r="BJ22" i="29"/>
  <c r="CD22" i="29"/>
  <c r="BN22" i="29"/>
  <c r="DO22" i="29"/>
  <c r="BM22" i="29"/>
  <c r="DP22" i="29"/>
  <c r="CE22" i="29"/>
  <c r="BK22" i="29"/>
  <c r="BL22" i="29"/>
  <c r="BO22" i="29"/>
  <c r="DQ22" i="29"/>
  <c r="CG22" i="29"/>
  <c r="BZ22" i="29"/>
  <c r="CC22" i="29"/>
  <c r="CF22" i="29"/>
  <c r="BQ22" i="29"/>
  <c r="CA22" i="29"/>
  <c r="DR22" i="29"/>
  <c r="CB22" i="29"/>
  <c r="CB129" i="29"/>
  <c r="BK129" i="29"/>
  <c r="CA129" i="29"/>
  <c r="BM129" i="29"/>
  <c r="BP129" i="29"/>
  <c r="BQ129" i="29"/>
  <c r="CC129" i="29"/>
  <c r="BJ129" i="29"/>
  <c r="DT129" i="29"/>
  <c r="DR129" i="29"/>
  <c r="DO129" i="29"/>
  <c r="BO129" i="29"/>
  <c r="CE129" i="29"/>
  <c r="BN129" i="29"/>
  <c r="BZ129" i="29"/>
  <c r="CF129" i="29"/>
  <c r="CG129" i="29"/>
  <c r="CD129" i="29"/>
  <c r="DS129" i="29"/>
  <c r="BL129" i="29"/>
  <c r="DP129" i="29"/>
  <c r="DQ129" i="29"/>
  <c r="DP86" i="29"/>
  <c r="BM86" i="29"/>
  <c r="DT86" i="29"/>
  <c r="DQ86" i="29"/>
  <c r="BN86" i="29"/>
  <c r="BO86" i="29"/>
  <c r="BQ86" i="29"/>
  <c r="DR86" i="29"/>
  <c r="CB86" i="29"/>
  <c r="DS86" i="29"/>
  <c r="BP86" i="29"/>
  <c r="CE86" i="29"/>
  <c r="CD86" i="29"/>
  <c r="BJ86" i="29"/>
  <c r="CG86" i="29"/>
  <c r="DO86" i="29"/>
  <c r="CA86" i="29"/>
  <c r="BL86" i="29"/>
  <c r="CF86" i="29"/>
  <c r="BZ86" i="29"/>
  <c r="BK86" i="29"/>
  <c r="CC86" i="29"/>
  <c r="CC99" i="29"/>
  <c r="BP99" i="29"/>
  <c r="BZ99" i="29"/>
  <c r="CD99" i="29"/>
  <c r="BM99" i="29"/>
  <c r="BQ99" i="29"/>
  <c r="DQ99" i="29"/>
  <c r="BK99" i="29"/>
  <c r="DP99" i="29"/>
  <c r="CA99" i="29"/>
  <c r="BN99" i="29"/>
  <c r="CF99" i="29"/>
  <c r="CE99" i="29"/>
  <c r="DS99" i="29"/>
  <c r="CG99" i="29"/>
  <c r="DT99" i="29"/>
  <c r="DO99" i="29"/>
  <c r="DR99" i="29"/>
  <c r="BL99" i="29"/>
  <c r="BO99" i="29"/>
  <c r="BJ99" i="29"/>
  <c r="CB99" i="29"/>
  <c r="CG51" i="29"/>
  <c r="BQ51" i="29"/>
  <c r="BK51" i="29"/>
  <c r="DT51" i="29"/>
  <c r="BN51" i="29"/>
  <c r="CF51" i="29"/>
  <c r="DS51" i="29"/>
  <c r="BM51" i="29"/>
  <c r="CC51" i="29"/>
  <c r="CE51" i="29"/>
  <c r="BJ51" i="29"/>
  <c r="BO51" i="29"/>
  <c r="DO51" i="29"/>
  <c r="BZ51" i="29"/>
  <c r="BP51" i="29"/>
  <c r="CD51" i="29"/>
  <c r="DP51" i="29"/>
  <c r="BL51" i="29"/>
  <c r="CA51" i="29"/>
  <c r="DR51" i="29"/>
  <c r="CB51" i="29"/>
  <c r="DQ51" i="29"/>
  <c r="BP64" i="29"/>
  <c r="DP64" i="29"/>
  <c r="DO64" i="29"/>
  <c r="CC64" i="29"/>
  <c r="BN64" i="29"/>
  <c r="BM64" i="29"/>
  <c r="CD64" i="29"/>
  <c r="BO64" i="29"/>
  <c r="BQ64" i="29"/>
  <c r="CF64" i="29"/>
  <c r="DS64" i="29"/>
  <c r="DQ64" i="29"/>
  <c r="CA64" i="29"/>
  <c r="CG64" i="29"/>
  <c r="DR64" i="29"/>
  <c r="BZ64" i="29"/>
  <c r="BJ64" i="29"/>
  <c r="CB64" i="29"/>
  <c r="BK64" i="29"/>
  <c r="DT64" i="29"/>
  <c r="BL64" i="29"/>
  <c r="CE64" i="29"/>
  <c r="CF23" i="29"/>
  <c r="BJ23" i="29"/>
  <c r="CB23" i="29"/>
  <c r="DR23" i="29"/>
  <c r="DS23" i="29"/>
  <c r="DO23" i="29"/>
  <c r="BZ23" i="29"/>
  <c r="CC23" i="29"/>
  <c r="BK23" i="29"/>
  <c r="DP23" i="29"/>
  <c r="BL23" i="29"/>
  <c r="BQ23" i="29"/>
  <c r="BM23" i="29"/>
  <c r="DQ23" i="29"/>
  <c r="DT23" i="29"/>
  <c r="BN23" i="29"/>
  <c r="BO23" i="29"/>
  <c r="CG23" i="29"/>
  <c r="CD23" i="29"/>
  <c r="BP23" i="29"/>
  <c r="CA23" i="29"/>
  <c r="CE23" i="29"/>
  <c r="BM54" i="29"/>
  <c r="DO54" i="29"/>
  <c r="CG54" i="29"/>
  <c r="CC54" i="29"/>
  <c r="BP54" i="29"/>
  <c r="BL54" i="29"/>
  <c r="BZ54" i="29"/>
  <c r="DT54" i="29"/>
  <c r="BQ54" i="29"/>
  <c r="CD54" i="29"/>
  <c r="CA54" i="29"/>
  <c r="DR54" i="29"/>
  <c r="DQ54" i="29"/>
  <c r="CE54" i="29"/>
  <c r="CF54" i="29"/>
  <c r="CB54" i="29"/>
  <c r="BN54" i="29"/>
  <c r="BO54" i="29"/>
  <c r="DS54" i="29"/>
  <c r="BK54" i="29"/>
  <c r="BJ54" i="29"/>
  <c r="DP54" i="29"/>
  <c r="DP8" i="29"/>
  <c r="CB8" i="29"/>
  <c r="BL8" i="29"/>
  <c r="BZ8" i="29"/>
  <c r="BJ8" i="29"/>
  <c r="BP8" i="29"/>
  <c r="CA8" i="29"/>
  <c r="BO8" i="29"/>
  <c r="CD8" i="29"/>
  <c r="CF8" i="29"/>
  <c r="BQ8" i="29"/>
  <c r="DS8" i="29"/>
  <c r="CG8" i="29"/>
  <c r="DQ8" i="29"/>
  <c r="CE8" i="29"/>
  <c r="DR8" i="29"/>
  <c r="BM8" i="29"/>
  <c r="BK8" i="29"/>
  <c r="DT8" i="29"/>
  <c r="CC8" i="29"/>
  <c r="BN8" i="29"/>
  <c r="DO8" i="29"/>
  <c r="CB112" i="29"/>
  <c r="CE112" i="29"/>
  <c r="BL112" i="29"/>
  <c r="DR112" i="29"/>
  <c r="BK112" i="29"/>
  <c r="CD112" i="29"/>
  <c r="CF112" i="29"/>
  <c r="DQ112" i="29"/>
  <c r="DO112" i="29"/>
  <c r="BQ112" i="29"/>
  <c r="CG112" i="29"/>
  <c r="BZ112" i="29"/>
  <c r="BM112" i="29"/>
  <c r="BN112" i="29"/>
  <c r="DT112" i="29"/>
  <c r="CC112" i="29"/>
  <c r="DS112" i="29"/>
  <c r="BJ112" i="29"/>
  <c r="BP112" i="29"/>
  <c r="BO112" i="29"/>
  <c r="DP112" i="29"/>
  <c r="CA112" i="29"/>
  <c r="BJ78" i="29"/>
  <c r="BQ78" i="29"/>
  <c r="DS78" i="29"/>
  <c r="CF78" i="29"/>
  <c r="DP78" i="29"/>
  <c r="CG78" i="29"/>
  <c r="DO78" i="29"/>
  <c r="DR78" i="29"/>
  <c r="CE78" i="29"/>
  <c r="BP78" i="29"/>
  <c r="BN78" i="29"/>
  <c r="DT78" i="29"/>
  <c r="BZ78" i="29"/>
  <c r="BK78" i="29"/>
  <c r="CD78" i="29"/>
  <c r="DQ78" i="29"/>
  <c r="BM78" i="29"/>
  <c r="BO78" i="29"/>
  <c r="BL78" i="29"/>
  <c r="CA78" i="29"/>
  <c r="CC78" i="29"/>
  <c r="CB78" i="29"/>
  <c r="DR41" i="29"/>
  <c r="BO41" i="29"/>
  <c r="CA41" i="29"/>
  <c r="BP41" i="29"/>
  <c r="DO41" i="29"/>
  <c r="CG41" i="29"/>
  <c r="BK41" i="29"/>
  <c r="CF41" i="29"/>
  <c r="DS41" i="29"/>
  <c r="BL41" i="29"/>
  <c r="CE41" i="29"/>
  <c r="DT41" i="29"/>
  <c r="CB41" i="29"/>
  <c r="BQ41" i="29"/>
  <c r="CC41" i="29"/>
  <c r="BN41" i="29"/>
  <c r="DP41" i="29"/>
  <c r="DQ41" i="29"/>
  <c r="CD41" i="29"/>
  <c r="BZ41" i="29"/>
  <c r="BJ41" i="29"/>
  <c r="BM41" i="29"/>
  <c r="BL76" i="29"/>
  <c r="CA76" i="29"/>
  <c r="DO76" i="29"/>
  <c r="BQ76" i="29"/>
  <c r="BM76" i="29"/>
  <c r="BP76" i="29"/>
  <c r="CC76" i="29"/>
  <c r="BN76" i="29"/>
  <c r="CE76" i="29"/>
  <c r="BK76" i="29"/>
  <c r="DQ76" i="29"/>
  <c r="DS76" i="29"/>
  <c r="CB76" i="29"/>
  <c r="DP76" i="29"/>
  <c r="BO76" i="29"/>
  <c r="DR76" i="29"/>
  <c r="CD76" i="29"/>
  <c r="BJ76" i="29"/>
  <c r="CG76" i="29"/>
  <c r="BZ76" i="29"/>
  <c r="CF76" i="29"/>
  <c r="DT76" i="29"/>
  <c r="BN105" i="29"/>
  <c r="DS105" i="29"/>
  <c r="DP105" i="29"/>
  <c r="CF105" i="29"/>
  <c r="CE105" i="29"/>
  <c r="CA105" i="29"/>
  <c r="BJ105" i="29"/>
  <c r="CC105" i="29"/>
  <c r="CG105" i="29"/>
  <c r="BK105" i="29"/>
  <c r="BQ105" i="29"/>
  <c r="CB105" i="29"/>
  <c r="BM105" i="29"/>
  <c r="CD105" i="29"/>
  <c r="DT105" i="29"/>
  <c r="BP105" i="29"/>
  <c r="BZ105" i="29"/>
  <c r="DR105" i="29"/>
  <c r="BO105" i="29"/>
  <c r="BL105" i="29"/>
  <c r="DO105" i="29"/>
  <c r="DQ105" i="29"/>
  <c r="CD79" i="29"/>
  <c r="DT79" i="29"/>
  <c r="BP79" i="29"/>
  <c r="BQ79" i="29"/>
  <c r="BJ79" i="29"/>
  <c r="CA79" i="29"/>
  <c r="DQ79" i="29"/>
  <c r="CE79" i="29"/>
  <c r="CF79" i="29"/>
  <c r="DP79" i="29"/>
  <c r="DR79" i="29"/>
  <c r="CC79" i="29"/>
  <c r="CG79" i="29"/>
  <c r="DO79" i="29"/>
  <c r="CB79" i="29"/>
  <c r="BO79" i="29"/>
  <c r="BM79" i="29"/>
  <c r="BN79" i="29"/>
  <c r="BZ79" i="29"/>
  <c r="BK79" i="29"/>
  <c r="BL79" i="29"/>
  <c r="DS79" i="29"/>
  <c r="CC28" i="29"/>
  <c r="CF28" i="29"/>
  <c r="BM28" i="29"/>
  <c r="BP28" i="29"/>
  <c r="DQ28" i="29"/>
  <c r="CD28" i="29"/>
  <c r="BZ28" i="29"/>
  <c r="DS28" i="29"/>
  <c r="DR28" i="29"/>
  <c r="BN28" i="29"/>
  <c r="CE28" i="29"/>
  <c r="BK28" i="29"/>
  <c r="DT28" i="29"/>
  <c r="BJ28" i="29"/>
  <c r="CB28" i="29"/>
  <c r="BQ28" i="29"/>
  <c r="BO28" i="29"/>
  <c r="CG28" i="29"/>
  <c r="DO28" i="29"/>
  <c r="CA28" i="29"/>
  <c r="BL28" i="29"/>
  <c r="DP28" i="29"/>
  <c r="CB46" i="29"/>
  <c r="BZ46" i="29"/>
  <c r="CD46" i="29"/>
  <c r="CC46" i="29"/>
  <c r="DR46" i="29"/>
  <c r="CG46" i="29"/>
  <c r="BM46" i="29"/>
  <c r="BJ46" i="29"/>
  <c r="DP46" i="29"/>
  <c r="CE46" i="29"/>
  <c r="DS46" i="29"/>
  <c r="CA46" i="29"/>
  <c r="BQ46" i="29"/>
  <c r="DQ46" i="29"/>
  <c r="DO46" i="29"/>
  <c r="CF46" i="29"/>
  <c r="BK46" i="29"/>
  <c r="BL46" i="29"/>
  <c r="BP46" i="29"/>
  <c r="BO46" i="29"/>
  <c r="BN46" i="29"/>
  <c r="DT46" i="29"/>
  <c r="CB75" i="29"/>
  <c r="DR75" i="29"/>
  <c r="DO75" i="29"/>
  <c r="BN75" i="29"/>
  <c r="CF75" i="29"/>
  <c r="BZ75" i="29"/>
  <c r="BJ75" i="29"/>
  <c r="BL75" i="29"/>
  <c r="BP75" i="29"/>
  <c r="DT75" i="29"/>
  <c r="BQ75" i="29"/>
  <c r="CE75" i="29"/>
  <c r="BO75" i="29"/>
  <c r="BM75" i="29"/>
  <c r="CG75" i="29"/>
  <c r="CD75" i="29"/>
  <c r="BK75" i="29"/>
  <c r="DS75" i="29"/>
  <c r="CC75" i="29"/>
  <c r="DQ75" i="29"/>
  <c r="CA75" i="29"/>
  <c r="DP75" i="29"/>
  <c r="DP107" i="29"/>
  <c r="CB107" i="29"/>
  <c r="BK107" i="29"/>
  <c r="CF107" i="29"/>
  <c r="BZ107" i="29"/>
  <c r="CD107" i="29"/>
  <c r="BP107" i="29"/>
  <c r="CG107" i="29"/>
  <c r="CE107" i="29"/>
  <c r="DT107" i="29"/>
  <c r="BN107" i="29"/>
  <c r="DR107" i="29"/>
  <c r="BO107" i="29"/>
  <c r="BM107" i="29"/>
  <c r="CA107" i="29"/>
  <c r="DQ107" i="29"/>
  <c r="CC107" i="29"/>
  <c r="BJ107" i="29"/>
  <c r="BL107" i="29"/>
  <c r="BQ107" i="29"/>
  <c r="DS107" i="29"/>
  <c r="DO107" i="29"/>
  <c r="CF92" i="29"/>
  <c r="BM92" i="29"/>
  <c r="DO92" i="29"/>
  <c r="CB92" i="29"/>
  <c r="CA92" i="29"/>
  <c r="DR92" i="29"/>
  <c r="CE92" i="29"/>
  <c r="BJ92" i="29"/>
  <c r="CG92" i="29"/>
  <c r="DS92" i="29"/>
  <c r="BO92" i="29"/>
  <c r="BK92" i="29"/>
  <c r="CC92" i="29"/>
  <c r="BP92" i="29"/>
  <c r="CD92" i="29"/>
  <c r="DQ92" i="29"/>
  <c r="BL92" i="29"/>
  <c r="BN92" i="29"/>
  <c r="DT92" i="29"/>
  <c r="BQ92" i="29"/>
  <c r="DP92" i="29"/>
  <c r="BZ92" i="29"/>
  <c r="CF83" i="29"/>
  <c r="BQ83" i="29"/>
  <c r="BL83" i="29"/>
  <c r="BM83" i="29"/>
  <c r="BJ83" i="29"/>
  <c r="CE83" i="29"/>
  <c r="CG83" i="29"/>
  <c r="DS83" i="29"/>
  <c r="BP83" i="29"/>
  <c r="CD83" i="29"/>
  <c r="BK83" i="29"/>
  <c r="BZ83" i="29"/>
  <c r="CB83" i="29"/>
  <c r="CC83" i="29"/>
  <c r="DR83" i="29"/>
  <c r="DQ83" i="29"/>
  <c r="DP83" i="29"/>
  <c r="BO83" i="29"/>
  <c r="BN83" i="29"/>
  <c r="CA83" i="29"/>
  <c r="DT83" i="29"/>
  <c r="DO83" i="29"/>
  <c r="CD38" i="29"/>
  <c r="DR38" i="29"/>
  <c r="BP38" i="29"/>
  <c r="DS38" i="29"/>
  <c r="BZ38" i="29"/>
  <c r="CB38" i="29"/>
  <c r="CG38" i="29"/>
  <c r="CE38" i="29"/>
  <c r="DQ38" i="29"/>
  <c r="BO38" i="29"/>
  <c r="BN38" i="29"/>
  <c r="DO38" i="29"/>
  <c r="BJ38" i="29"/>
  <c r="BM38" i="29"/>
  <c r="DP38" i="29"/>
  <c r="BL38" i="29"/>
  <c r="BK38" i="29"/>
  <c r="CC38" i="29"/>
  <c r="CA38" i="29"/>
  <c r="BQ38" i="29"/>
  <c r="DT38" i="29"/>
  <c r="CF38" i="29"/>
  <c r="BJ59" i="29"/>
  <c r="BQ59" i="29"/>
  <c r="DS59" i="29"/>
  <c r="CG59" i="29"/>
  <c r="BZ59" i="29"/>
  <c r="DR59" i="29"/>
  <c r="BL59" i="29"/>
  <c r="CA59" i="29"/>
  <c r="DT59" i="29"/>
  <c r="BO59" i="29"/>
  <c r="BP59" i="29"/>
  <c r="DQ59" i="29"/>
  <c r="CC59" i="29"/>
  <c r="BK59" i="29"/>
  <c r="CD59" i="29"/>
  <c r="BN59" i="29"/>
  <c r="BM59" i="29"/>
  <c r="DP59" i="29"/>
  <c r="CB59" i="29"/>
  <c r="DO59" i="29"/>
  <c r="CF59" i="29"/>
  <c r="CE59" i="29"/>
  <c r="BL43" i="29"/>
  <c r="CB43" i="29"/>
  <c r="CF43" i="29"/>
  <c r="DQ43" i="29"/>
  <c r="DT43" i="29"/>
  <c r="CA43" i="29"/>
  <c r="BM43" i="29"/>
  <c r="CD43" i="29"/>
  <c r="BJ43" i="29"/>
  <c r="CC43" i="29"/>
  <c r="BO43" i="29"/>
  <c r="CG43" i="29"/>
  <c r="BQ43" i="29"/>
  <c r="CE43" i="29"/>
  <c r="BP43" i="29"/>
  <c r="BZ43" i="29"/>
  <c r="DO43" i="29"/>
  <c r="DP43" i="29"/>
  <c r="DS43" i="29"/>
  <c r="DR43" i="29"/>
  <c r="BN43" i="29"/>
  <c r="BK43" i="29"/>
  <c r="BL104" i="29"/>
  <c r="CC104" i="29"/>
  <c r="DP104" i="29"/>
  <c r="CG104" i="29"/>
  <c r="CB104" i="29"/>
  <c r="DS104" i="29"/>
  <c r="BZ104" i="29"/>
  <c r="BN104" i="29"/>
  <c r="DT104" i="29"/>
  <c r="BQ104" i="29"/>
  <c r="DQ104" i="29"/>
  <c r="BM104" i="29"/>
  <c r="BP104" i="29"/>
  <c r="CF104" i="29"/>
  <c r="DR104" i="29"/>
  <c r="CE104" i="29"/>
  <c r="BK104" i="29"/>
  <c r="BJ104" i="29"/>
  <c r="DO104" i="29"/>
  <c r="CD104" i="29"/>
  <c r="CA104" i="29"/>
  <c r="BO104" i="29"/>
  <c r="CC132" i="29"/>
  <c r="BQ132" i="29"/>
  <c r="BZ132" i="29"/>
  <c r="BO132" i="29"/>
  <c r="BM132" i="29"/>
  <c r="BN132" i="29"/>
  <c r="BK132" i="29"/>
  <c r="CF132" i="29"/>
  <c r="CA132" i="29"/>
  <c r="DO132" i="29"/>
  <c r="CG132" i="29"/>
  <c r="DP132" i="29"/>
  <c r="CE132" i="29"/>
  <c r="DR132" i="29"/>
  <c r="BL132" i="29"/>
  <c r="BP132" i="29"/>
  <c r="BJ132" i="29"/>
  <c r="CB132" i="29"/>
  <c r="DQ132" i="29"/>
  <c r="CD132" i="29"/>
  <c r="DS132" i="29"/>
  <c r="DT132" i="29"/>
  <c r="BO145" i="29"/>
  <c r="DQ145" i="29"/>
  <c r="BL145" i="29"/>
  <c r="CD145" i="29"/>
  <c r="CB145" i="29"/>
  <c r="BJ145" i="29"/>
  <c r="BM145" i="29"/>
  <c r="CG145" i="29"/>
  <c r="DS145" i="29"/>
  <c r="CE145" i="29"/>
  <c r="BQ145" i="29"/>
  <c r="DP145" i="29"/>
  <c r="DO145" i="29"/>
  <c r="BK145" i="29"/>
  <c r="BN145" i="29"/>
  <c r="DT145" i="29"/>
  <c r="DR145" i="29"/>
  <c r="BP145" i="29"/>
  <c r="CA145" i="29"/>
  <c r="CC145" i="29"/>
  <c r="CF145" i="29"/>
  <c r="BZ145" i="29"/>
  <c r="CD130" i="29"/>
  <c r="CB130" i="29"/>
  <c r="DS130" i="29"/>
  <c r="BK130" i="29"/>
  <c r="BZ130" i="29"/>
  <c r="DR130" i="29"/>
  <c r="DP130" i="29"/>
  <c r="BN130" i="29"/>
  <c r="BP130" i="29"/>
  <c r="BM130" i="29"/>
  <c r="BO130" i="29"/>
  <c r="CG130" i="29"/>
  <c r="CF130" i="29"/>
  <c r="CC130" i="29"/>
  <c r="CE130" i="29"/>
  <c r="CA130" i="29"/>
  <c r="DO130" i="29"/>
  <c r="DT130" i="29"/>
  <c r="BQ130" i="29"/>
  <c r="DQ130" i="29"/>
  <c r="BL130" i="29"/>
  <c r="BJ130" i="29"/>
  <c r="DT31" i="29"/>
  <c r="BL31" i="29"/>
  <c r="BN31" i="29"/>
  <c r="BK31" i="29"/>
  <c r="DQ31" i="29"/>
  <c r="BM31" i="29"/>
  <c r="BZ31" i="29"/>
  <c r="DP31" i="29"/>
  <c r="CB31" i="29"/>
  <c r="BJ31" i="29"/>
  <c r="CF31" i="29"/>
  <c r="DS31" i="29"/>
  <c r="DR31" i="29"/>
  <c r="BP31" i="29"/>
  <c r="CE31" i="29"/>
  <c r="BO31" i="29"/>
  <c r="DO31" i="29"/>
  <c r="CA31" i="29"/>
  <c r="BQ31" i="29"/>
  <c r="CD31" i="29"/>
  <c r="CC31" i="29"/>
  <c r="CG31" i="29"/>
  <c r="CB84" i="29"/>
  <c r="CG84" i="29"/>
  <c r="DT84" i="29"/>
  <c r="BM84" i="29"/>
  <c r="DS84" i="29"/>
  <c r="BQ84" i="29"/>
  <c r="BO84" i="29"/>
  <c r="BN84" i="29"/>
  <c r="DQ84" i="29"/>
  <c r="CA84" i="29"/>
  <c r="CF84" i="29"/>
  <c r="DP84" i="29"/>
  <c r="DO84" i="29"/>
  <c r="BL84" i="29"/>
  <c r="BK84" i="29"/>
  <c r="DR84" i="29"/>
  <c r="CE84" i="29"/>
  <c r="BZ84" i="29"/>
  <c r="CC84" i="29"/>
  <c r="BJ84" i="29"/>
  <c r="BP84" i="29"/>
  <c r="CD84" i="29"/>
  <c r="CF17" i="29"/>
  <c r="DP17" i="29"/>
  <c r="DO17" i="29"/>
  <c r="CC17" i="29"/>
  <c r="BM17" i="29"/>
  <c r="DT17" i="29"/>
  <c r="BP17" i="29"/>
  <c r="DS17" i="29"/>
  <c r="BQ17" i="29"/>
  <c r="CB17" i="29"/>
  <c r="BO17" i="29"/>
  <c r="BJ17" i="29"/>
  <c r="CE17" i="29"/>
  <c r="BZ17" i="29"/>
  <c r="BK17" i="29"/>
  <c r="BN17" i="29"/>
  <c r="BL17" i="29"/>
  <c r="DQ17" i="29"/>
  <c r="DR17" i="29"/>
  <c r="CG17" i="29"/>
  <c r="CD17" i="29"/>
  <c r="CA17" i="29"/>
  <c r="BP110" i="29"/>
  <c r="CB110" i="29"/>
  <c r="DQ110" i="29"/>
  <c r="DR110" i="29"/>
  <c r="CF110" i="29"/>
  <c r="BQ110" i="29"/>
  <c r="CA110" i="29"/>
  <c r="BO110" i="29"/>
  <c r="DS110" i="29"/>
  <c r="DO110" i="29"/>
  <c r="DT110" i="29"/>
  <c r="DP110" i="29"/>
  <c r="BK110" i="29"/>
  <c r="CE110" i="29"/>
  <c r="CD110" i="29"/>
  <c r="BZ110" i="29"/>
  <c r="CC110" i="29"/>
  <c r="CG110" i="29"/>
  <c r="BM110" i="29"/>
  <c r="BL110" i="29"/>
  <c r="BN110" i="29"/>
  <c r="BJ110" i="29"/>
  <c r="CD120" i="29"/>
  <c r="BP120" i="29"/>
  <c r="DP120" i="29"/>
  <c r="CF120" i="29"/>
  <c r="DT120" i="29"/>
  <c r="DS120" i="29"/>
  <c r="BM120" i="29"/>
  <c r="DQ120" i="29"/>
  <c r="CC120" i="29"/>
  <c r="BO120" i="29"/>
  <c r="CA120" i="29"/>
  <c r="BK120" i="29"/>
  <c r="CB120" i="29"/>
  <c r="BL120" i="29"/>
  <c r="BQ120" i="29"/>
  <c r="BZ120" i="29"/>
  <c r="CG120" i="29"/>
  <c r="DR120" i="29"/>
  <c r="CE120" i="29"/>
  <c r="BJ120" i="29"/>
  <c r="BN120" i="29"/>
  <c r="DO120" i="29"/>
  <c r="BK89" i="29"/>
  <c r="CA89" i="29"/>
  <c r="DT89" i="29"/>
  <c r="BZ89" i="29"/>
  <c r="CB89" i="29"/>
  <c r="DS89" i="29"/>
  <c r="CC89" i="29"/>
  <c r="DO89" i="29"/>
  <c r="CE89" i="29"/>
  <c r="BM89" i="29"/>
  <c r="DP89" i="29"/>
  <c r="BP89" i="29"/>
  <c r="DQ89" i="29"/>
  <c r="CG89" i="29"/>
  <c r="BQ89" i="29"/>
  <c r="DR89" i="29"/>
  <c r="BJ89" i="29"/>
  <c r="CD89" i="29"/>
  <c r="BN89" i="29"/>
  <c r="BL89" i="29"/>
  <c r="CF89" i="29"/>
  <c r="BO89" i="29"/>
  <c r="DQ73" i="29"/>
  <c r="BL73" i="29"/>
  <c r="CB73" i="29"/>
  <c r="BZ73" i="29"/>
  <c r="BM73" i="29"/>
  <c r="DO73" i="29"/>
  <c r="CA73" i="29"/>
  <c r="BN73" i="29"/>
  <c r="BJ73" i="29"/>
  <c r="BP73" i="29"/>
  <c r="BK73" i="29"/>
  <c r="CF73" i="29"/>
  <c r="CD73" i="29"/>
  <c r="CE73" i="29"/>
  <c r="CC73" i="29"/>
  <c r="DS73" i="29"/>
  <c r="DP73" i="29"/>
  <c r="DR73" i="29"/>
  <c r="CG73" i="29"/>
  <c r="DT73" i="29"/>
  <c r="BQ73" i="29"/>
  <c r="BO73" i="29"/>
  <c r="DO65" i="29"/>
  <c r="DS65" i="29"/>
  <c r="BJ65" i="29"/>
  <c r="BZ65" i="29"/>
  <c r="CG65" i="29"/>
  <c r="CD65" i="29"/>
  <c r="BN65" i="29"/>
  <c r="BO65" i="29"/>
  <c r="BQ65" i="29"/>
  <c r="DP65" i="29"/>
  <c r="CE65" i="29"/>
  <c r="BL65" i="29"/>
  <c r="DQ65" i="29"/>
  <c r="BK65" i="29"/>
  <c r="BM65" i="29"/>
  <c r="DT65" i="29"/>
  <c r="CA65" i="29"/>
  <c r="DR65" i="29"/>
  <c r="CC65" i="29"/>
  <c r="BP65" i="29"/>
  <c r="CB65" i="29"/>
  <c r="CF65" i="29"/>
  <c r="DP113" i="29"/>
  <c r="BN113" i="29"/>
  <c r="CF113" i="29"/>
  <c r="BL113" i="29"/>
  <c r="BZ113" i="29"/>
  <c r="DQ113" i="29"/>
  <c r="DR113" i="29"/>
  <c r="BK113" i="29"/>
  <c r="BP113" i="29"/>
  <c r="DT113" i="29"/>
  <c r="CE113" i="29"/>
  <c r="BM113" i="29"/>
  <c r="BJ113" i="29"/>
  <c r="DO113" i="29"/>
  <c r="CC113" i="29"/>
  <c r="CD113" i="29"/>
  <c r="BO113" i="29"/>
  <c r="BQ113" i="29"/>
  <c r="CB113" i="29"/>
  <c r="CA113" i="29"/>
  <c r="DS113" i="29"/>
  <c r="CG113" i="29"/>
  <c r="BM90" i="29"/>
  <c r="CD90" i="29"/>
  <c r="BP90" i="29"/>
  <c r="BK90" i="29"/>
  <c r="BZ90" i="29"/>
  <c r="DQ90" i="29"/>
  <c r="CG90" i="29"/>
  <c r="BL90" i="29"/>
  <c r="BQ90" i="29"/>
  <c r="DO90" i="29"/>
  <c r="DT90" i="29"/>
  <c r="CF90" i="29"/>
  <c r="BN90" i="29"/>
  <c r="DS90" i="29"/>
  <c r="DR90" i="29"/>
  <c r="CE90" i="29"/>
  <c r="BJ90" i="29"/>
  <c r="CA90" i="29"/>
  <c r="DP90" i="29"/>
  <c r="CB90" i="29"/>
  <c r="CC90" i="29"/>
  <c r="BO90" i="29"/>
  <c r="CF27" i="29"/>
  <c r="CB27" i="29"/>
  <c r="BJ27" i="29"/>
  <c r="BM27" i="29"/>
  <c r="DQ27" i="29"/>
  <c r="DP27" i="29"/>
  <c r="CC27" i="29"/>
  <c r="BZ27" i="29"/>
  <c r="CD27" i="29"/>
  <c r="BQ27" i="29"/>
  <c r="BL27" i="29"/>
  <c r="BN27" i="29"/>
  <c r="CA27" i="29"/>
  <c r="DS27" i="29"/>
  <c r="DO27" i="29"/>
  <c r="CE27" i="29"/>
  <c r="BK27" i="29"/>
  <c r="CG27" i="29"/>
  <c r="BP27" i="29"/>
  <c r="DR27" i="29"/>
  <c r="DT27" i="29"/>
  <c r="BO27" i="29"/>
  <c r="DQ57" i="29"/>
  <c r="CE57" i="29"/>
  <c r="CD57" i="29"/>
  <c r="BN57" i="29"/>
  <c r="BZ57" i="29"/>
  <c r="BL57" i="29"/>
  <c r="BQ57" i="29"/>
  <c r="BP57" i="29"/>
  <c r="CG57" i="29"/>
  <c r="CA57" i="29"/>
  <c r="BJ57" i="29"/>
  <c r="BK57" i="29"/>
  <c r="CB57" i="29"/>
  <c r="CC57" i="29"/>
  <c r="BM57" i="29"/>
  <c r="BO57" i="29"/>
  <c r="DO57" i="29"/>
  <c r="DP57" i="29"/>
  <c r="DT57" i="29"/>
  <c r="CF57" i="29"/>
  <c r="DS57" i="29"/>
  <c r="DR57" i="29"/>
  <c r="BN53" i="29"/>
  <c r="DT53" i="29"/>
  <c r="DR53" i="29"/>
  <c r="BL53" i="29"/>
  <c r="CF53" i="29"/>
  <c r="CG53" i="29"/>
  <c r="CA53" i="29"/>
  <c r="DS53" i="29"/>
  <c r="BJ53" i="29"/>
  <c r="CC53" i="29"/>
  <c r="CE53" i="29"/>
  <c r="DQ53" i="29"/>
  <c r="BO53" i="29"/>
  <c r="BP53" i="29"/>
  <c r="CB53" i="29"/>
  <c r="DO53" i="29"/>
  <c r="BK53" i="29"/>
  <c r="BM53" i="29"/>
  <c r="CD53" i="29"/>
  <c r="DP53" i="29"/>
  <c r="BQ53" i="29"/>
  <c r="BZ53" i="29"/>
  <c r="DR115" i="29"/>
  <c r="BN115" i="29"/>
  <c r="BL115" i="29"/>
  <c r="DQ115" i="29"/>
  <c r="CE115" i="29"/>
  <c r="DO115" i="29"/>
  <c r="CD115" i="29"/>
  <c r="CF115" i="29"/>
  <c r="CC115" i="29"/>
  <c r="BJ115" i="29"/>
  <c r="CA115" i="29"/>
  <c r="DP115" i="29"/>
  <c r="CG115" i="29"/>
  <c r="DS115" i="29"/>
  <c r="BZ115" i="29"/>
  <c r="BP115" i="29"/>
  <c r="BQ115" i="29"/>
  <c r="CB115" i="29"/>
  <c r="BK115" i="29"/>
  <c r="BO115" i="29"/>
  <c r="DT115" i="29"/>
  <c r="BM115" i="29"/>
  <c r="DS62" i="29"/>
  <c r="BK62" i="29"/>
  <c r="CE62" i="29"/>
  <c r="BM62" i="29"/>
  <c r="BO62" i="29"/>
  <c r="CF62" i="29"/>
  <c r="BL62" i="29"/>
  <c r="CA62" i="29"/>
  <c r="CD62" i="29"/>
  <c r="CG62" i="29"/>
  <c r="BZ62" i="29"/>
  <c r="CC62" i="29"/>
  <c r="DR62" i="29"/>
  <c r="BN62" i="29"/>
  <c r="DQ62" i="29"/>
  <c r="DP62" i="29"/>
  <c r="CB62" i="29"/>
  <c r="BQ62" i="29"/>
  <c r="DO62" i="29"/>
  <c r="BJ62" i="29"/>
  <c r="DT62" i="29"/>
  <c r="BP62" i="29"/>
  <c r="BK102" i="29"/>
  <c r="DR102" i="29"/>
  <c r="BO102" i="29"/>
  <c r="CD102" i="29"/>
  <c r="CE102" i="29"/>
  <c r="BZ102" i="29"/>
  <c r="BL102" i="29"/>
  <c r="BJ102" i="29"/>
  <c r="CC102" i="29"/>
  <c r="DS102" i="29"/>
  <c r="DQ102" i="29"/>
  <c r="BM102" i="29"/>
  <c r="BQ102" i="29"/>
  <c r="DT102" i="29"/>
  <c r="CA102" i="29"/>
  <c r="BP102" i="29"/>
  <c r="DP102" i="29"/>
  <c r="DO102" i="29"/>
  <c r="CG102" i="29"/>
  <c r="BN102" i="29"/>
  <c r="CF102" i="29"/>
  <c r="CB102" i="29"/>
  <c r="BL100" i="29"/>
  <c r="CB100" i="29"/>
  <c r="BM100" i="29"/>
  <c r="DR100" i="29"/>
  <c r="BJ100" i="29"/>
  <c r="BK100" i="29"/>
  <c r="DO100" i="29"/>
  <c r="DP100" i="29"/>
  <c r="BO100" i="29"/>
  <c r="DS100" i="29"/>
  <c r="CF100" i="29"/>
  <c r="BN100" i="29"/>
  <c r="CC100" i="29"/>
  <c r="CE100" i="29"/>
  <c r="BZ100" i="29"/>
  <c r="DQ100" i="29"/>
  <c r="BP100" i="29"/>
  <c r="CG100" i="29"/>
  <c r="CA100" i="29"/>
  <c r="CD100" i="29"/>
  <c r="DT100" i="29"/>
  <c r="BQ100" i="29"/>
  <c r="CG19" i="29"/>
  <c r="CE19" i="29"/>
  <c r="DP19" i="29"/>
  <c r="BM19" i="29"/>
  <c r="BK19" i="29"/>
  <c r="DO19" i="29"/>
  <c r="BZ19" i="29"/>
  <c r="BP19" i="29"/>
  <c r="DR19" i="29"/>
  <c r="DQ19" i="29"/>
  <c r="DT19" i="29"/>
  <c r="BJ19" i="29"/>
  <c r="CD19" i="29"/>
  <c r="CA19" i="29"/>
  <c r="BO19" i="29"/>
  <c r="CB19" i="29"/>
  <c r="CC19" i="29"/>
  <c r="BL19" i="29"/>
  <c r="BQ19" i="29"/>
  <c r="CF19" i="29"/>
  <c r="DS19" i="29"/>
  <c r="BN19" i="29"/>
  <c r="CA36" i="29"/>
  <c r="DQ36" i="29"/>
  <c r="BK36" i="29"/>
  <c r="BL36" i="29"/>
  <c r="BO36" i="29"/>
  <c r="BP36" i="29"/>
  <c r="CF36" i="29"/>
  <c r="DO36" i="29"/>
  <c r="DR36" i="29"/>
  <c r="BM36" i="29"/>
  <c r="DS36" i="29"/>
  <c r="CB36" i="29"/>
  <c r="CG36" i="29"/>
  <c r="CC36" i="29"/>
  <c r="DT36" i="29"/>
  <c r="BN36" i="29"/>
  <c r="CD36" i="29"/>
  <c r="CE36" i="29"/>
  <c r="DP36" i="29"/>
  <c r="BJ36" i="29"/>
  <c r="BQ36" i="29"/>
  <c r="BZ36" i="29"/>
  <c r="DQ117" i="29"/>
  <c r="CF117" i="29"/>
  <c r="BL117" i="29"/>
  <c r="BM117" i="29"/>
  <c r="CE117" i="29"/>
  <c r="DP117" i="29"/>
  <c r="DT117" i="29"/>
  <c r="BO117" i="29"/>
  <c r="DR117" i="29"/>
  <c r="BZ117" i="29"/>
  <c r="DS117" i="29"/>
  <c r="BQ117" i="29"/>
  <c r="CD117" i="29"/>
  <c r="CC117" i="29"/>
  <c r="DO117" i="29"/>
  <c r="BN117" i="29"/>
  <c r="CB117" i="29"/>
  <c r="CA117" i="29"/>
  <c r="BP117" i="29"/>
  <c r="BK117" i="29"/>
  <c r="CG117" i="29"/>
  <c r="BJ117" i="29"/>
  <c r="DR52" i="29"/>
  <c r="CE52" i="29"/>
  <c r="CD52" i="29"/>
  <c r="BM52" i="29"/>
  <c r="BJ52" i="29"/>
  <c r="BQ52" i="29"/>
  <c r="DP52" i="29"/>
  <c r="DT52" i="29"/>
  <c r="CC52" i="29"/>
  <c r="DS52" i="29"/>
  <c r="BK52" i="29"/>
  <c r="BZ52" i="29"/>
  <c r="DO52" i="29"/>
  <c r="BO52" i="29"/>
  <c r="BL52" i="29"/>
  <c r="CF52" i="29"/>
  <c r="CB52" i="29"/>
  <c r="CA52" i="29"/>
  <c r="BN52" i="29"/>
  <c r="CG52" i="29"/>
  <c r="DQ52" i="29"/>
  <c r="BP52" i="29"/>
  <c r="DS95" i="29"/>
  <c r="BP95" i="29"/>
  <c r="CB95" i="29"/>
  <c r="BN95" i="29"/>
  <c r="CE95" i="29"/>
  <c r="CC95" i="29"/>
  <c r="CG95" i="29"/>
  <c r="BQ95" i="29"/>
  <c r="BO95" i="29"/>
  <c r="DQ95" i="29"/>
  <c r="BM95" i="29"/>
  <c r="DR95" i="29"/>
  <c r="BJ95" i="29"/>
  <c r="BZ95" i="29"/>
  <c r="DO95" i="29"/>
  <c r="BK95" i="29"/>
  <c r="DT95" i="29"/>
  <c r="CF95" i="29"/>
  <c r="CA95" i="29"/>
  <c r="CD95" i="29"/>
  <c r="DP95" i="29"/>
  <c r="BL95" i="29"/>
  <c r="CE103" i="29"/>
  <c r="DO103" i="29"/>
  <c r="BZ103" i="29"/>
  <c r="DT103" i="29"/>
  <c r="BJ103" i="29"/>
  <c r="DQ103" i="29"/>
  <c r="CD103" i="29"/>
  <c r="BM103" i="29"/>
  <c r="DR103" i="29"/>
  <c r="BL103" i="29"/>
  <c r="DS103" i="29"/>
  <c r="BN103" i="29"/>
  <c r="DP103" i="29"/>
  <c r="BO103" i="29"/>
  <c r="CF103" i="29"/>
  <c r="CA103" i="29"/>
  <c r="BQ103" i="29"/>
  <c r="CB103" i="29"/>
  <c r="CC103" i="29"/>
  <c r="BP103" i="29"/>
  <c r="BK103" i="29"/>
  <c r="CG103" i="29"/>
  <c r="CG60" i="29"/>
  <c r="DP60" i="29"/>
  <c r="CA60" i="29"/>
  <c r="BL60" i="29"/>
  <c r="CD60" i="29"/>
  <c r="CC60" i="29"/>
  <c r="DS60" i="29"/>
  <c r="DO60" i="29"/>
  <c r="BP60" i="29"/>
  <c r="DQ60" i="29"/>
  <c r="CE60" i="29"/>
  <c r="BZ60" i="29"/>
  <c r="BQ60" i="29"/>
  <c r="BJ60" i="29"/>
  <c r="BO60" i="29"/>
  <c r="CF60" i="29"/>
  <c r="CB60" i="29"/>
  <c r="BM60" i="29"/>
  <c r="BK60" i="29"/>
  <c r="BN60" i="29"/>
  <c r="DT60" i="29"/>
  <c r="DR60" i="29"/>
  <c r="BZ85" i="29"/>
  <c r="BJ85" i="29"/>
  <c r="CE85" i="29"/>
  <c r="DO85" i="29"/>
  <c r="DR85" i="29"/>
  <c r="CF85" i="29"/>
  <c r="BN85" i="29"/>
  <c r="CD85" i="29"/>
  <c r="DP85" i="29"/>
  <c r="DQ85" i="29"/>
  <c r="CA85" i="29"/>
  <c r="BL85" i="29"/>
  <c r="CC85" i="29"/>
  <c r="CB85" i="29"/>
  <c r="BO85" i="29"/>
  <c r="BK85" i="29"/>
  <c r="BQ85" i="29"/>
  <c r="CG85" i="29"/>
  <c r="DS85" i="29"/>
  <c r="BP85" i="29"/>
  <c r="BM85" i="29"/>
  <c r="DT85" i="29"/>
  <c r="CA128" i="29"/>
  <c r="BK128" i="29"/>
  <c r="DP128" i="29"/>
  <c r="CC128" i="29"/>
  <c r="DS128" i="29"/>
  <c r="DO128" i="29"/>
  <c r="DQ128" i="29"/>
  <c r="BM128" i="29"/>
  <c r="BJ128" i="29"/>
  <c r="CB128" i="29"/>
  <c r="BO128" i="29"/>
  <c r="CD128" i="29"/>
  <c r="CG128" i="29"/>
  <c r="DR128" i="29"/>
  <c r="DT128" i="29"/>
  <c r="CE128" i="29"/>
  <c r="BP128" i="29"/>
  <c r="CF128" i="29"/>
  <c r="BZ128" i="29"/>
  <c r="BN128" i="29"/>
  <c r="BL128" i="29"/>
  <c r="BQ128" i="29"/>
  <c r="CE49" i="29"/>
  <c r="DT49" i="29"/>
  <c r="CF49" i="29"/>
  <c r="BN49" i="29"/>
  <c r="CA49" i="29"/>
  <c r="BZ49" i="29"/>
  <c r="BQ49" i="29"/>
  <c r="BP49" i="29"/>
  <c r="CB49" i="29"/>
  <c r="BO49" i="29"/>
  <c r="DO49" i="29"/>
  <c r="DS49" i="29"/>
  <c r="DR49" i="29"/>
  <c r="CG49" i="29"/>
  <c r="BL49" i="29"/>
  <c r="DP49" i="29"/>
  <c r="BM49" i="29"/>
  <c r="BK49" i="29"/>
  <c r="CC49" i="29"/>
  <c r="DQ49" i="29"/>
  <c r="BJ49" i="29"/>
  <c r="CD49" i="29"/>
  <c r="BZ94" i="29"/>
  <c r="DT94" i="29"/>
  <c r="BP94" i="29"/>
  <c r="BK94" i="29"/>
  <c r="CE94" i="29"/>
  <c r="CD94" i="29"/>
  <c r="CF94" i="29"/>
  <c r="CC94" i="29"/>
  <c r="DQ94" i="29"/>
  <c r="BO94" i="29"/>
  <c r="CG94" i="29"/>
  <c r="BL94" i="29"/>
  <c r="DR94" i="29"/>
  <c r="DP94" i="29"/>
  <c r="BJ94" i="29"/>
  <c r="DO94" i="29"/>
  <c r="BN94" i="29"/>
  <c r="BM94" i="29"/>
  <c r="CB94" i="29"/>
  <c r="BQ94" i="29"/>
  <c r="DS94" i="29"/>
  <c r="CA94" i="29"/>
  <c r="DS6" i="29"/>
  <c r="BJ6" i="29"/>
  <c r="DQ6" i="29"/>
  <c r="BK6" i="29"/>
  <c r="BP6" i="29"/>
  <c r="CC6" i="29"/>
  <c r="DR6" i="29"/>
  <c r="BL6" i="29"/>
  <c r="BM6" i="29"/>
  <c r="BZ6" i="29"/>
  <c r="CF6" i="29"/>
  <c r="CA6" i="29"/>
  <c r="BO6" i="29"/>
  <c r="BN6" i="29"/>
  <c r="CE6" i="29"/>
  <c r="CG6" i="29"/>
  <c r="DO6" i="29"/>
  <c r="CD6" i="29"/>
  <c r="DP6" i="29"/>
  <c r="BQ6" i="29"/>
  <c r="CB6" i="29"/>
  <c r="DT6" i="29"/>
  <c r="BL121" i="29"/>
  <c r="BJ121" i="29"/>
  <c r="CA121" i="29"/>
  <c r="BO121" i="29"/>
  <c r="BZ121" i="29"/>
  <c r="CE121" i="29"/>
  <c r="DS121" i="29"/>
  <c r="CG121" i="29"/>
  <c r="CD121" i="29"/>
  <c r="BK121" i="29"/>
  <c r="CF121" i="29"/>
  <c r="BM121" i="29"/>
  <c r="DQ121" i="29"/>
  <c r="BP121" i="29"/>
  <c r="CB121" i="29"/>
  <c r="BN121" i="29"/>
  <c r="BQ121" i="29"/>
  <c r="DP121" i="29"/>
  <c r="DT121" i="29"/>
  <c r="DR121" i="29"/>
  <c r="DO121" i="29"/>
  <c r="CC121" i="29"/>
  <c r="CD68" i="29"/>
  <c r="DP68" i="29"/>
  <c r="CF68" i="29"/>
  <c r="BZ68" i="29"/>
  <c r="BQ68" i="29"/>
  <c r="CC68" i="29"/>
  <c r="CA68" i="29"/>
  <c r="DT68" i="29"/>
  <c r="CG68" i="29"/>
  <c r="BP68" i="29"/>
  <c r="DS68" i="29"/>
  <c r="CB68" i="29"/>
  <c r="DQ68" i="29"/>
  <c r="DO68" i="29"/>
  <c r="BL68" i="29"/>
  <c r="BJ68" i="29"/>
  <c r="CE68" i="29"/>
  <c r="BK68" i="29"/>
  <c r="BM68" i="29"/>
  <c r="BN68" i="29"/>
  <c r="BO68" i="29"/>
  <c r="DR68" i="29"/>
  <c r="CG98" i="29"/>
  <c r="DQ98" i="29"/>
  <c r="BO98" i="29"/>
  <c r="BZ98" i="29"/>
  <c r="BM98" i="29"/>
  <c r="BN98" i="29"/>
  <c r="BJ98" i="29"/>
  <c r="DP98" i="29"/>
  <c r="CF98" i="29"/>
  <c r="DR98" i="29"/>
  <c r="BP98" i="29"/>
  <c r="DS98" i="29"/>
  <c r="CC98" i="29"/>
  <c r="BK98" i="29"/>
  <c r="CD98" i="29"/>
  <c r="CA98" i="29"/>
  <c r="CB98" i="29"/>
  <c r="BL98" i="29"/>
  <c r="DT98" i="29"/>
  <c r="DO98" i="29"/>
  <c r="BQ98" i="29"/>
  <c r="CE98" i="29"/>
  <c r="BP10" i="29"/>
  <c r="DT10" i="29"/>
  <c r="BL10" i="29"/>
  <c r="CF10" i="29"/>
  <c r="DQ10" i="29"/>
  <c r="CG10" i="29"/>
  <c r="BM10" i="29"/>
  <c r="CA10" i="29"/>
  <c r="CC10" i="29"/>
  <c r="BO10" i="29"/>
  <c r="DR10" i="29"/>
  <c r="CD10" i="29"/>
  <c r="CE10" i="29"/>
  <c r="BK10" i="29"/>
  <c r="BZ10" i="29"/>
  <c r="BN10" i="29"/>
  <c r="BJ10" i="29"/>
  <c r="DO10" i="29"/>
  <c r="DP10" i="29"/>
  <c r="DS10" i="29"/>
  <c r="BQ10" i="29"/>
  <c r="CB10" i="29"/>
  <c r="DP147" i="29"/>
  <c r="BJ147" i="29"/>
  <c r="DO147" i="29"/>
  <c r="BM147" i="29"/>
  <c r="BL147" i="29"/>
  <c r="BK147" i="29"/>
  <c r="DR147" i="29"/>
  <c r="CA147" i="29"/>
  <c r="BO147" i="29"/>
  <c r="BQ147" i="29"/>
  <c r="DT147" i="29"/>
  <c r="CE147" i="29"/>
  <c r="CB147" i="29"/>
  <c r="CG147" i="29"/>
  <c r="BN147" i="29"/>
  <c r="BP147" i="29"/>
  <c r="CC147" i="29"/>
  <c r="CF147" i="29"/>
  <c r="DS147" i="29"/>
  <c r="BZ147" i="29"/>
  <c r="CD147" i="29"/>
  <c r="DQ147" i="29"/>
  <c r="BO123" i="29"/>
  <c r="BM123" i="29"/>
  <c r="BJ123" i="29"/>
  <c r="BL123" i="29"/>
  <c r="BQ123" i="29"/>
  <c r="DO123" i="29"/>
  <c r="DS123" i="29"/>
  <c r="BP123" i="29"/>
  <c r="BN123" i="29"/>
  <c r="CE123" i="29"/>
  <c r="CA123" i="29"/>
  <c r="BK123" i="29"/>
  <c r="CF123" i="29"/>
  <c r="CG123" i="29"/>
  <c r="CD123" i="29"/>
  <c r="DP123" i="29"/>
  <c r="CC123" i="29"/>
  <c r="DR123" i="29"/>
  <c r="DQ123" i="29"/>
  <c r="DT123" i="29"/>
  <c r="BZ123" i="29"/>
  <c r="CB123" i="29"/>
  <c r="DO70" i="29"/>
  <c r="DT70" i="29"/>
  <c r="CA70" i="29"/>
  <c r="BJ70" i="29"/>
  <c r="BP70" i="29"/>
  <c r="CD70" i="29"/>
  <c r="CB70" i="29"/>
  <c r="BM70" i="29"/>
  <c r="CF70" i="29"/>
  <c r="BO70" i="29"/>
  <c r="CE70" i="29"/>
  <c r="CC70" i="29"/>
  <c r="BZ70" i="29"/>
  <c r="DP70" i="29"/>
  <c r="BK70" i="29"/>
  <c r="DR70" i="29"/>
  <c r="DS70" i="29"/>
  <c r="DQ70" i="29"/>
  <c r="CG70" i="29"/>
  <c r="BN70" i="29"/>
  <c r="BQ70" i="29"/>
  <c r="BL70" i="29"/>
  <c r="CC126" i="29"/>
  <c r="BQ126" i="29"/>
  <c r="DQ126" i="29"/>
  <c r="DS126" i="29"/>
  <c r="BZ126" i="29"/>
  <c r="CA126" i="29"/>
  <c r="CF126" i="29"/>
  <c r="CG126" i="29"/>
  <c r="CB126" i="29"/>
  <c r="DP126" i="29"/>
  <c r="DR126" i="29"/>
  <c r="CE126" i="29"/>
  <c r="BM126" i="29"/>
  <c r="BP126" i="29"/>
  <c r="CD126" i="29"/>
  <c r="BN126" i="29"/>
  <c r="DT126" i="29"/>
  <c r="BK126" i="29"/>
  <c r="BL126" i="29"/>
  <c r="DO126" i="29"/>
  <c r="BO126" i="29"/>
  <c r="BJ126" i="29"/>
  <c r="BP108" i="29"/>
  <c r="CE108" i="29"/>
  <c r="CF108" i="29"/>
  <c r="DP108" i="29"/>
  <c r="CG108" i="29"/>
  <c r="CC108" i="29"/>
  <c r="BZ108" i="29"/>
  <c r="BK108" i="29"/>
  <c r="BO108" i="29"/>
  <c r="CD108" i="29"/>
  <c r="CB108" i="29"/>
  <c r="DR108" i="29"/>
  <c r="DS108" i="29"/>
  <c r="DT108" i="29"/>
  <c r="BJ108" i="29"/>
  <c r="DQ108" i="29"/>
  <c r="BN108" i="29"/>
  <c r="BM108" i="29"/>
  <c r="BL108" i="29"/>
  <c r="CA108" i="29"/>
  <c r="DO108" i="29"/>
  <c r="BQ108" i="29"/>
  <c r="BZ82" i="29"/>
  <c r="BP82" i="29"/>
  <c r="CE82" i="29"/>
  <c r="BO82" i="29"/>
  <c r="BL82" i="29"/>
  <c r="BQ82" i="29"/>
  <c r="DO82" i="29"/>
  <c r="CC82" i="29"/>
  <c r="BN82" i="29"/>
  <c r="DT82" i="29"/>
  <c r="CB82" i="29"/>
  <c r="DP82" i="29"/>
  <c r="CD82" i="29"/>
  <c r="CG82" i="29"/>
  <c r="DQ82" i="29"/>
  <c r="BK82" i="29"/>
  <c r="DS82" i="29"/>
  <c r="BM82" i="29"/>
  <c r="DR82" i="29"/>
  <c r="CA82" i="29"/>
  <c r="CF82" i="29"/>
  <c r="BJ82" i="29"/>
  <c r="DR74" i="29"/>
  <c r="BO74" i="29"/>
  <c r="BQ74" i="29"/>
  <c r="BM74" i="29"/>
  <c r="DS74" i="29"/>
  <c r="CC74" i="29"/>
  <c r="CA74" i="29"/>
  <c r="DO74" i="29"/>
  <c r="CG74" i="29"/>
  <c r="CE74" i="29"/>
  <c r="DT74" i="29"/>
  <c r="BL74" i="29"/>
  <c r="BN74" i="29"/>
  <c r="DP74" i="29"/>
  <c r="BP74" i="29"/>
  <c r="CF74" i="29"/>
  <c r="DQ74" i="29"/>
  <c r="BZ74" i="29"/>
  <c r="BJ74" i="29"/>
  <c r="BK74" i="29"/>
  <c r="CD74" i="29"/>
  <c r="CB74" i="29"/>
  <c r="BM81" i="29"/>
  <c r="BZ81" i="29"/>
  <c r="BJ81" i="29"/>
  <c r="BP81" i="29"/>
  <c r="DT81" i="29"/>
  <c r="CF81" i="29"/>
  <c r="DR81" i="29"/>
  <c r="CG81" i="29"/>
  <c r="CA81" i="29"/>
  <c r="DQ81" i="29"/>
  <c r="BL81" i="29"/>
  <c r="DS81" i="29"/>
  <c r="DP81" i="29"/>
  <c r="BN81" i="29"/>
  <c r="BK81" i="29"/>
  <c r="BO81" i="29"/>
  <c r="DO81" i="29"/>
  <c r="BQ81" i="29"/>
  <c r="CD81" i="29"/>
  <c r="CC81" i="29"/>
  <c r="CE81" i="29"/>
  <c r="CB81" i="29"/>
  <c r="CB4" i="29"/>
  <c r="F2" i="29"/>
  <c r="CA4" i="29"/>
  <c r="DS4" i="29"/>
  <c r="BP4" i="29"/>
  <c r="CF4" i="29"/>
  <c r="BK4" i="29"/>
  <c r="BJ4" i="29"/>
  <c r="CC4" i="29"/>
  <c r="DP4" i="29"/>
  <c r="CE4" i="29"/>
  <c r="CD4" i="29"/>
  <c r="DT4" i="29"/>
  <c r="DO4" i="29"/>
  <c r="DR4" i="29"/>
  <c r="BM4" i="29"/>
  <c r="BZ4" i="29"/>
  <c r="DQ4" i="29"/>
  <c r="BO4" i="29"/>
  <c r="BQ4" i="29"/>
  <c r="CG4" i="29"/>
  <c r="BN4" i="29"/>
  <c r="BL4" i="29"/>
  <c r="BL111" i="29"/>
  <c r="DP111" i="29"/>
  <c r="CG111" i="29"/>
  <c r="CA111" i="29"/>
  <c r="DQ111" i="29"/>
  <c r="DT111" i="29"/>
  <c r="BO111" i="29"/>
  <c r="CE111" i="29"/>
  <c r="BM111" i="29"/>
  <c r="BP111" i="29"/>
  <c r="CB111" i="29"/>
  <c r="BJ111" i="29"/>
  <c r="BZ111" i="29"/>
  <c r="DR111" i="29"/>
  <c r="CF111" i="29"/>
  <c r="BQ111" i="29"/>
  <c r="DO111" i="29"/>
  <c r="DS111" i="29"/>
  <c r="CC111" i="29"/>
  <c r="BN111" i="29"/>
  <c r="BK111" i="29"/>
  <c r="CD111" i="29"/>
  <c r="BJ77" i="29"/>
  <c r="BO77" i="29"/>
  <c r="BL77" i="29"/>
  <c r="BK77" i="29"/>
  <c r="BZ77" i="29"/>
  <c r="DS77" i="29"/>
  <c r="DR77" i="29"/>
  <c r="DQ77" i="29"/>
  <c r="CG77" i="29"/>
  <c r="CE77" i="29"/>
  <c r="BQ77" i="29"/>
  <c r="CB77" i="29"/>
  <c r="CF77" i="29"/>
  <c r="CD77" i="29"/>
  <c r="BN77" i="29"/>
  <c r="CA77" i="29"/>
  <c r="DP77" i="29"/>
  <c r="CC77" i="29"/>
  <c r="DO77" i="29"/>
  <c r="BM77" i="29"/>
  <c r="DT77" i="29"/>
  <c r="BP77" i="29"/>
  <c r="BO26" i="29"/>
  <c r="CB26" i="29"/>
  <c r="DO26" i="29"/>
  <c r="DR26" i="29"/>
  <c r="CF26" i="29"/>
  <c r="BK26" i="29"/>
  <c r="BP26" i="29"/>
  <c r="CE26" i="29"/>
  <c r="BQ26" i="29"/>
  <c r="DT26" i="29"/>
  <c r="DP26" i="29"/>
  <c r="BZ26" i="29"/>
  <c r="BJ26" i="29"/>
  <c r="DS26" i="29"/>
  <c r="CC26" i="29"/>
  <c r="BN26" i="29"/>
  <c r="BM26" i="29"/>
  <c r="CG26" i="29"/>
  <c r="DQ26" i="29"/>
  <c r="BL26" i="29"/>
  <c r="CA26" i="29"/>
  <c r="CD26" i="29"/>
  <c r="BQ33" i="29"/>
  <c r="CG33" i="29"/>
  <c r="BJ33" i="29"/>
  <c r="CA33" i="29"/>
  <c r="DR33" i="29"/>
  <c r="BP33" i="29"/>
  <c r="CE33" i="29"/>
  <c r="DP33" i="29"/>
  <c r="CC33" i="29"/>
  <c r="DS33" i="29"/>
  <c r="BL33" i="29"/>
  <c r="BN33" i="29"/>
  <c r="CF33" i="29"/>
  <c r="BK33" i="29"/>
  <c r="DQ33" i="29"/>
  <c r="BO33" i="29"/>
  <c r="DO33" i="29"/>
  <c r="DT33" i="29"/>
  <c r="BM33" i="29"/>
  <c r="BZ33" i="29"/>
  <c r="CD33" i="29"/>
  <c r="CB33" i="29"/>
  <c r="BM67" i="29"/>
  <c r="CC67" i="29"/>
  <c r="BP67" i="29"/>
  <c r="CB67" i="29"/>
  <c r="BQ67" i="29"/>
  <c r="DP67" i="29"/>
  <c r="CA67" i="29"/>
  <c r="CG67" i="29"/>
  <c r="DT67" i="29"/>
  <c r="BL67" i="29"/>
  <c r="DR67" i="29"/>
  <c r="BJ67" i="29"/>
  <c r="CE67" i="29"/>
  <c r="DS67" i="29"/>
  <c r="BN67" i="29"/>
  <c r="CF67" i="29"/>
  <c r="BK67" i="29"/>
  <c r="DO67" i="29"/>
  <c r="BZ67" i="29"/>
  <c r="CD67" i="29"/>
  <c r="BO67" i="29"/>
  <c r="DQ67" i="29"/>
  <c r="CD136" i="29"/>
  <c r="DQ136" i="29"/>
  <c r="BL136" i="29"/>
  <c r="BZ136" i="29"/>
  <c r="BO136" i="29"/>
  <c r="DO136" i="29"/>
  <c r="BQ136" i="29"/>
  <c r="CG136" i="29"/>
  <c r="DP136" i="29"/>
  <c r="CC136" i="29"/>
  <c r="CB136" i="29"/>
  <c r="CA136" i="29"/>
  <c r="BK136" i="29"/>
  <c r="DS136" i="29"/>
  <c r="BP136" i="29"/>
  <c r="CE136" i="29"/>
  <c r="DT136" i="29"/>
  <c r="BJ136" i="29"/>
  <c r="BM136" i="29"/>
  <c r="BN136" i="29"/>
  <c r="CF136" i="29"/>
  <c r="DR136" i="29"/>
  <c r="CB141" i="29"/>
  <c r="DQ141" i="29"/>
  <c r="BL141" i="29"/>
  <c r="BM141" i="29"/>
  <c r="DT141" i="29"/>
  <c r="BK141" i="29"/>
  <c r="BP141" i="29"/>
  <c r="BQ141" i="29"/>
  <c r="BO141" i="29"/>
  <c r="BN141" i="29"/>
  <c r="BJ141" i="29"/>
  <c r="CA141" i="29"/>
  <c r="CD141" i="29"/>
  <c r="CF141" i="29"/>
  <c r="DS141" i="29"/>
  <c r="CE141" i="29"/>
  <c r="DR141" i="29"/>
  <c r="CG141" i="29"/>
  <c r="BZ141" i="29"/>
  <c r="CC141" i="29"/>
  <c r="DP141" i="29"/>
  <c r="DO141" i="29"/>
  <c r="DS7" i="29"/>
  <c r="DO7" i="29"/>
  <c r="CA7" i="29"/>
  <c r="BM7" i="29"/>
  <c r="DT7" i="29"/>
  <c r="BL7" i="29"/>
  <c r="DQ7" i="29"/>
  <c r="BK7" i="29"/>
  <c r="BP7" i="29"/>
  <c r="CC7" i="29"/>
  <c r="DR7" i="29"/>
  <c r="BZ7" i="29"/>
  <c r="CF7" i="29"/>
  <c r="CG7" i="29"/>
  <c r="DP7" i="29"/>
  <c r="BO7" i="29"/>
  <c r="BQ7" i="29"/>
  <c r="CE7" i="29"/>
  <c r="BJ7" i="29"/>
  <c r="CD7" i="29"/>
  <c r="BN7" i="29"/>
  <c r="CB7" i="29"/>
  <c r="DP144" i="29"/>
  <c r="BP144" i="29"/>
  <c r="BN144" i="29"/>
  <c r="BZ144" i="29"/>
  <c r="BO144" i="29"/>
  <c r="BQ144" i="29"/>
  <c r="CB144" i="29"/>
  <c r="CA144" i="29"/>
  <c r="BL144" i="29"/>
  <c r="BJ144" i="29"/>
  <c r="CF144" i="29"/>
  <c r="CD144" i="29"/>
  <c r="DO144" i="29"/>
  <c r="CE144" i="29"/>
  <c r="BM144" i="29"/>
  <c r="DQ144" i="29"/>
  <c r="DS144" i="29"/>
  <c r="CG144" i="29"/>
  <c r="BK144" i="29"/>
  <c r="CC144" i="29"/>
  <c r="DT144" i="29"/>
  <c r="DR144" i="29"/>
  <c r="DO106" i="29"/>
  <c r="BQ106" i="29"/>
  <c r="BN106" i="29"/>
  <c r="BO106" i="29"/>
  <c r="BK106" i="29"/>
  <c r="BL106" i="29"/>
  <c r="BP106" i="29"/>
  <c r="DS106" i="29"/>
  <c r="CA106" i="29"/>
  <c r="DR106" i="29"/>
  <c r="CE106" i="29"/>
  <c r="BM106" i="29"/>
  <c r="CD106" i="29"/>
  <c r="CG106" i="29"/>
  <c r="CC106" i="29"/>
  <c r="DP106" i="29"/>
  <c r="BZ106" i="29"/>
  <c r="DT106" i="29"/>
  <c r="CF106" i="29"/>
  <c r="CB106" i="29"/>
  <c r="BJ106" i="29"/>
  <c r="DQ106" i="29"/>
  <c r="BJ80" i="29"/>
  <c r="BN80" i="29"/>
  <c r="DQ80" i="29"/>
  <c r="CD80" i="29"/>
  <c r="CC80" i="29"/>
  <c r="CG80" i="29"/>
  <c r="DO80" i="29"/>
  <c r="CA80" i="29"/>
  <c r="BP80" i="29"/>
  <c r="DS80" i="29"/>
  <c r="BM80" i="29"/>
  <c r="CB80" i="29"/>
  <c r="BQ80" i="29"/>
  <c r="BK80" i="29"/>
  <c r="BZ80" i="29"/>
  <c r="CF80" i="29"/>
  <c r="CE80" i="29"/>
  <c r="BO80" i="29"/>
  <c r="DT80" i="29"/>
  <c r="DP80" i="29"/>
  <c r="DR80" i="29"/>
  <c r="BL80" i="29"/>
  <c r="BO139" i="29"/>
  <c r="DS139" i="29"/>
  <c r="BZ139" i="29"/>
  <c r="CE139" i="29"/>
  <c r="DR139" i="29"/>
  <c r="CB139" i="29"/>
  <c r="DO139" i="29"/>
  <c r="CF139" i="29"/>
  <c r="BK139" i="29"/>
  <c r="BL139" i="29"/>
  <c r="BJ139" i="29"/>
  <c r="BP139" i="29"/>
  <c r="CD139" i="29"/>
  <c r="BN139" i="29"/>
  <c r="CA139" i="29"/>
  <c r="CC139" i="29"/>
  <c r="DT139" i="29"/>
  <c r="BQ139" i="29"/>
  <c r="DP139" i="29"/>
  <c r="CG139" i="29"/>
  <c r="DQ139" i="29"/>
  <c r="BM139" i="29"/>
  <c r="CA24" i="29"/>
  <c r="CE24" i="29"/>
  <c r="BN24" i="29"/>
  <c r="BM24" i="29"/>
  <c r="DT24" i="29"/>
  <c r="DP24" i="29"/>
  <c r="DR24" i="29"/>
  <c r="CF24" i="29"/>
  <c r="CG24" i="29"/>
  <c r="CB24" i="29"/>
  <c r="DO24" i="29"/>
  <c r="BP24" i="29"/>
  <c r="BJ24" i="29"/>
  <c r="DS24" i="29"/>
  <c r="BK24" i="29"/>
  <c r="CD24" i="29"/>
  <c r="BZ24" i="29"/>
  <c r="BQ24" i="29"/>
  <c r="BO24" i="29"/>
  <c r="DQ24" i="29"/>
  <c r="CC24" i="29"/>
  <c r="BL24" i="29"/>
  <c r="BJ137" i="29"/>
  <c r="DO137" i="29"/>
  <c r="CE137" i="29"/>
  <c r="CA137" i="29"/>
  <c r="DR137" i="29"/>
  <c r="DS137" i="29"/>
  <c r="CG137" i="29"/>
  <c r="CB137" i="29"/>
  <c r="BQ137" i="29"/>
  <c r="CC137" i="29"/>
  <c r="CF137" i="29"/>
  <c r="DT137" i="29"/>
  <c r="DQ137" i="29"/>
  <c r="BL137" i="29"/>
  <c r="CD137" i="29"/>
  <c r="BO137" i="29"/>
  <c r="BP137" i="29"/>
  <c r="BN137" i="29"/>
  <c r="DP137" i="29"/>
  <c r="BK137" i="29"/>
  <c r="BM137" i="29"/>
  <c r="BZ137" i="29"/>
  <c r="DO87" i="29"/>
  <c r="BQ87" i="29"/>
  <c r="CD87" i="29"/>
  <c r="BM87" i="29"/>
  <c r="DP87" i="29"/>
  <c r="BP87" i="29"/>
  <c r="CF87" i="29"/>
  <c r="BJ87" i="29"/>
  <c r="BZ87" i="29"/>
  <c r="DT87" i="29"/>
  <c r="CC87" i="29"/>
  <c r="BO87" i="29"/>
  <c r="BL87" i="29"/>
  <c r="DQ87" i="29"/>
  <c r="BK87" i="29"/>
  <c r="CB87" i="29"/>
  <c r="CA87" i="29"/>
  <c r="BN87" i="29"/>
  <c r="CG87" i="29"/>
  <c r="DR87" i="29"/>
  <c r="DS87" i="29"/>
  <c r="CE87" i="29"/>
  <c r="BP116" i="29"/>
  <c r="BO116" i="29"/>
  <c r="CB116" i="29"/>
  <c r="CF116" i="29"/>
  <c r="DR116" i="29"/>
  <c r="BK116" i="29"/>
  <c r="DQ116" i="29"/>
  <c r="DO116" i="29"/>
  <c r="CE116" i="29"/>
  <c r="CD116" i="29"/>
  <c r="BQ116" i="29"/>
  <c r="DS116" i="29"/>
  <c r="BL116" i="29"/>
  <c r="BZ116" i="29"/>
  <c r="CG116" i="29"/>
  <c r="DT116" i="29"/>
  <c r="CA116" i="29"/>
  <c r="DP116" i="29"/>
  <c r="BJ116" i="29"/>
  <c r="CC116" i="29"/>
  <c r="BM116" i="29"/>
  <c r="BN116" i="29"/>
  <c r="DP93" i="29"/>
  <c r="CF93" i="29"/>
  <c r="CE93" i="29"/>
  <c r="BZ93" i="29"/>
  <c r="CC93" i="29"/>
  <c r="BP93" i="29"/>
  <c r="DR93" i="29"/>
  <c r="BN93" i="29"/>
  <c r="DS93" i="29"/>
  <c r="BM93" i="29"/>
  <c r="CG93" i="29"/>
  <c r="BQ93" i="29"/>
  <c r="BL93" i="29"/>
  <c r="BJ93" i="29"/>
  <c r="CA93" i="29"/>
  <c r="BK93" i="29"/>
  <c r="CB93" i="29"/>
  <c r="DT93" i="29"/>
  <c r="BO93" i="29"/>
  <c r="CD93" i="29"/>
  <c r="DO93" i="29"/>
  <c r="DQ93" i="29"/>
  <c r="CF97" i="29"/>
  <c r="BO97" i="29"/>
  <c r="CD97" i="29"/>
  <c r="DT97" i="29"/>
  <c r="CA97" i="29"/>
  <c r="CB97" i="29"/>
  <c r="CC97" i="29"/>
  <c r="BP97" i="29"/>
  <c r="DO97" i="29"/>
  <c r="BZ97" i="29"/>
  <c r="BL97" i="29"/>
  <c r="DS97" i="29"/>
  <c r="CE97" i="29"/>
  <c r="CG97" i="29"/>
  <c r="BJ97" i="29"/>
  <c r="BQ97" i="29"/>
  <c r="DQ97" i="29"/>
  <c r="BM97" i="29"/>
  <c r="DP97" i="29"/>
  <c r="BN97" i="29"/>
  <c r="DR97" i="29"/>
  <c r="BK97" i="29"/>
  <c r="CE143" i="29"/>
  <c r="DO143" i="29"/>
  <c r="CG143" i="29"/>
  <c r="DT143" i="29"/>
  <c r="DP143" i="29"/>
  <c r="BJ143" i="29"/>
  <c r="DQ143" i="29"/>
  <c r="BN143" i="29"/>
  <c r="BZ143" i="29"/>
  <c r="BP143" i="29"/>
  <c r="BK143" i="29"/>
  <c r="DS143" i="29"/>
  <c r="CB143" i="29"/>
  <c r="BM143" i="29"/>
  <c r="BQ143" i="29"/>
  <c r="CA143" i="29"/>
  <c r="CC143" i="29"/>
  <c r="DR143" i="29"/>
  <c r="CD143" i="29"/>
  <c r="BO143" i="29"/>
  <c r="CF143" i="29"/>
  <c r="BL143" i="29"/>
  <c r="DQ119" i="29"/>
  <c r="BL119" i="29"/>
  <c r="CB119" i="29"/>
  <c r="DR119" i="29"/>
  <c r="BM119" i="29"/>
  <c r="BK119" i="29"/>
  <c r="DS119" i="29"/>
  <c r="CF119" i="29"/>
  <c r="CE119" i="29"/>
  <c r="BN119" i="29"/>
  <c r="BZ119" i="29"/>
  <c r="DO119" i="29"/>
  <c r="BP119" i="29"/>
  <c r="DT119" i="29"/>
  <c r="CC119" i="29"/>
  <c r="BJ119" i="29"/>
  <c r="CD119" i="29"/>
  <c r="CA119" i="29"/>
  <c r="DP119" i="29"/>
  <c r="BQ119" i="29"/>
  <c r="CG119" i="29"/>
  <c r="BO119" i="29"/>
  <c r="DP88" i="29"/>
  <c r="DT88" i="29"/>
  <c r="BN88" i="29"/>
  <c r="BQ88" i="29"/>
  <c r="BJ88" i="29"/>
  <c r="DS88" i="29"/>
  <c r="CG88" i="29"/>
  <c r="BL88" i="29"/>
  <c r="BK88" i="29"/>
  <c r="CB88" i="29"/>
  <c r="CC88" i="29"/>
  <c r="BP88" i="29"/>
  <c r="DO88" i="29"/>
  <c r="CD88" i="29"/>
  <c r="CA88" i="29"/>
  <c r="BM88" i="29"/>
  <c r="BO88" i="29"/>
  <c r="CE88" i="29"/>
  <c r="CF88" i="29"/>
  <c r="BZ88" i="29"/>
  <c r="DR88" i="29"/>
  <c r="DQ88" i="29"/>
  <c r="CF142" i="29"/>
  <c r="DR142" i="29"/>
  <c r="BQ142" i="29"/>
  <c r="BZ142" i="29"/>
  <c r="BN142" i="29"/>
  <c r="DO142" i="29"/>
  <c r="BP142" i="29"/>
  <c r="DQ142" i="29"/>
  <c r="BO142" i="29"/>
  <c r="DP142" i="29"/>
  <c r="DS142" i="29"/>
  <c r="CG142" i="29"/>
  <c r="BK142" i="29"/>
  <c r="CB142" i="29"/>
  <c r="CC142" i="29"/>
  <c r="CD142" i="29"/>
  <c r="CA142" i="29"/>
  <c r="BJ142" i="29"/>
  <c r="BL142" i="29"/>
  <c r="CE142" i="29"/>
  <c r="BM142" i="29"/>
  <c r="DT142" i="29"/>
  <c r="BK44" i="29"/>
  <c r="CB44" i="29"/>
  <c r="BO44" i="29"/>
  <c r="CA44" i="29"/>
  <c r="BM44" i="29"/>
  <c r="CC44" i="29"/>
  <c r="CD44" i="29"/>
  <c r="BQ44" i="29"/>
  <c r="BJ44" i="29"/>
  <c r="CE44" i="29"/>
  <c r="CG44" i="29"/>
  <c r="DT44" i="29"/>
  <c r="CF44" i="29"/>
  <c r="BN44" i="29"/>
  <c r="BZ44" i="29"/>
  <c r="DP44" i="29"/>
  <c r="DR44" i="29"/>
  <c r="BL44" i="29"/>
  <c r="DQ44" i="29"/>
  <c r="BP44" i="29"/>
  <c r="DO44" i="29"/>
  <c r="DS44" i="29"/>
  <c r="CD20" i="29"/>
  <c r="BN20" i="29"/>
  <c r="CC20" i="29"/>
  <c r="CG20" i="29"/>
  <c r="BO20" i="29"/>
  <c r="DQ20" i="29"/>
  <c r="CF20" i="29"/>
  <c r="CB20" i="29"/>
  <c r="DT20" i="29"/>
  <c r="BK20" i="29"/>
  <c r="DR20" i="29"/>
  <c r="DS20" i="29"/>
  <c r="CE20" i="29"/>
  <c r="BP20" i="29"/>
  <c r="DP20" i="29"/>
  <c r="BQ20" i="29"/>
  <c r="DO20" i="29"/>
  <c r="BL20" i="29"/>
  <c r="BZ20" i="29"/>
  <c r="BM20" i="29"/>
  <c r="BJ20" i="29"/>
  <c r="CA20" i="29"/>
  <c r="BL72" i="29"/>
  <c r="BJ72" i="29"/>
  <c r="CB72" i="29"/>
  <c r="CA72" i="29"/>
  <c r="CF72" i="29"/>
  <c r="BO72" i="29"/>
  <c r="CE72" i="29"/>
  <c r="CG72" i="29"/>
  <c r="BK72" i="29"/>
  <c r="CD72" i="29"/>
  <c r="BZ72" i="29"/>
  <c r="DQ72" i="29"/>
  <c r="DS72" i="29"/>
  <c r="BN72" i="29"/>
  <c r="DT72" i="29"/>
  <c r="DO72" i="29"/>
  <c r="BM72" i="29"/>
  <c r="CC72" i="29"/>
  <c r="DP72" i="29"/>
  <c r="DR72" i="29"/>
  <c r="BP72" i="29"/>
  <c r="BQ72" i="29"/>
  <c r="BZ133" i="29"/>
  <c r="DS133" i="29"/>
  <c r="DT133" i="29"/>
  <c r="CB133" i="29"/>
  <c r="CA133" i="29"/>
  <c r="CC133" i="29"/>
  <c r="BM133" i="29"/>
  <c r="BP133" i="29"/>
  <c r="BL133" i="29"/>
  <c r="DO133" i="29"/>
  <c r="DQ133" i="29"/>
  <c r="CG133" i="29"/>
  <c r="BK133" i="29"/>
  <c r="CD133" i="29"/>
  <c r="CF133" i="29"/>
  <c r="BO133" i="29"/>
  <c r="DP133" i="29"/>
  <c r="DR133" i="29"/>
  <c r="BJ133" i="29"/>
  <c r="BQ133" i="29"/>
  <c r="BN133" i="29"/>
  <c r="CE133" i="29"/>
  <c r="DR34" i="29"/>
  <c r="CC34" i="29"/>
  <c r="BO34" i="29"/>
  <c r="BM34" i="29"/>
  <c r="CB34" i="29"/>
  <c r="BZ34" i="29"/>
  <c r="BN34" i="29"/>
  <c r="BL34" i="29"/>
  <c r="BJ34" i="29"/>
  <c r="BP34" i="29"/>
  <c r="DO34" i="29"/>
  <c r="BK34" i="29"/>
  <c r="DT34" i="29"/>
  <c r="BQ34" i="29"/>
  <c r="CD34" i="29"/>
  <c r="CG34" i="29"/>
  <c r="CF34" i="29"/>
  <c r="DQ34" i="29"/>
  <c r="CE34" i="29"/>
  <c r="CA34" i="29"/>
  <c r="DP34" i="29"/>
  <c r="DS34" i="29"/>
  <c r="CC13" i="29"/>
  <c r="CF13" i="29"/>
  <c r="BL13" i="29"/>
  <c r="DT13" i="29"/>
  <c r="BQ13" i="29"/>
  <c r="DR13" i="29"/>
  <c r="BO13" i="29"/>
  <c r="CA13" i="29"/>
  <c r="DP13" i="29"/>
  <c r="BZ13" i="29"/>
  <c r="DS13" i="29"/>
  <c r="BP13" i="29"/>
  <c r="DQ13" i="29"/>
  <c r="CG13" i="29"/>
  <c r="BN13" i="29"/>
  <c r="DO13" i="29"/>
  <c r="BK13" i="29"/>
  <c r="CD13" i="29"/>
  <c r="BM13" i="29"/>
  <c r="CE13" i="29"/>
  <c r="BJ13" i="29"/>
  <c r="CB13" i="29"/>
  <c r="DS114" i="29"/>
  <c r="BL114" i="29"/>
  <c r="BO114" i="29"/>
  <c r="DO114" i="29"/>
  <c r="CE114" i="29"/>
  <c r="DP114" i="29"/>
  <c r="CA114" i="29"/>
  <c r="BP114" i="29"/>
  <c r="BN114" i="29"/>
  <c r="CF114" i="29"/>
  <c r="CD114" i="29"/>
  <c r="CG114" i="29"/>
  <c r="BK114" i="29"/>
  <c r="BZ114" i="29"/>
  <c r="DQ114" i="29"/>
  <c r="BM114" i="29"/>
  <c r="CB114" i="29"/>
  <c r="DR114" i="29"/>
  <c r="BQ114" i="29"/>
  <c r="BJ114" i="29"/>
  <c r="DT114" i="29"/>
  <c r="CC114" i="29"/>
  <c r="CD91" i="29"/>
  <c r="CB91" i="29"/>
  <c r="BM91" i="29"/>
  <c r="CG91" i="29"/>
  <c r="BP91" i="29"/>
  <c r="DS91" i="29"/>
  <c r="CA91" i="29"/>
  <c r="BK91" i="29"/>
  <c r="BQ91" i="29"/>
  <c r="DR91" i="29"/>
  <c r="BJ91" i="29"/>
  <c r="BN91" i="29"/>
  <c r="CE91" i="29"/>
  <c r="CC91" i="29"/>
  <c r="CF91" i="29"/>
  <c r="BZ91" i="29"/>
  <c r="DQ91" i="29"/>
  <c r="DO91" i="29"/>
  <c r="BL91" i="29"/>
  <c r="BO91" i="29"/>
  <c r="DT91" i="29"/>
  <c r="DP91" i="29"/>
  <c r="DQ131" i="29"/>
  <c r="BM131" i="29"/>
  <c r="BZ131" i="29"/>
  <c r="DS131" i="29"/>
  <c r="DT131" i="29"/>
  <c r="BO131" i="29"/>
  <c r="CF131" i="29"/>
  <c r="CA131" i="29"/>
  <c r="CB131" i="29"/>
  <c r="DP131" i="29"/>
  <c r="BJ131" i="29"/>
  <c r="BK131" i="29"/>
  <c r="CC131" i="29"/>
  <c r="BN131" i="29"/>
  <c r="DO131" i="29"/>
  <c r="CG131" i="29"/>
  <c r="DR131" i="29"/>
  <c r="CE131" i="29"/>
  <c r="BQ131" i="29"/>
  <c r="BP131" i="29"/>
  <c r="CD131" i="29"/>
  <c r="BL131" i="29"/>
  <c r="DP39" i="29"/>
  <c r="BO39" i="29"/>
  <c r="CD39" i="29"/>
  <c r="BM39" i="29"/>
  <c r="CG39" i="29"/>
  <c r="CF39" i="29"/>
  <c r="BZ39" i="29"/>
  <c r="BK39" i="29"/>
  <c r="BJ39" i="29"/>
  <c r="BL39" i="29"/>
  <c r="CA39" i="29"/>
  <c r="CB39" i="29"/>
  <c r="BN39" i="29"/>
  <c r="DT39" i="29"/>
  <c r="DR39" i="29"/>
  <c r="DS39" i="29"/>
  <c r="CC39" i="29"/>
  <c r="BP39" i="29"/>
  <c r="DQ39" i="29"/>
  <c r="CE39" i="29"/>
  <c r="DO39" i="29"/>
  <c r="BQ39" i="29"/>
  <c r="CD50" i="29"/>
  <c r="CF50" i="29"/>
  <c r="CE50" i="29"/>
  <c r="DP50" i="29"/>
  <c r="BZ50" i="29"/>
  <c r="DS50" i="29"/>
  <c r="BN50" i="29"/>
  <c r="BJ50" i="29"/>
  <c r="BL50" i="29"/>
  <c r="BP50" i="29"/>
  <c r="BO50" i="29"/>
  <c r="BM50" i="29"/>
  <c r="DQ50" i="29"/>
  <c r="BK50" i="29"/>
  <c r="CB50" i="29"/>
  <c r="DR50" i="29"/>
  <c r="CG50" i="29"/>
  <c r="CA50" i="29"/>
  <c r="CC50" i="29"/>
  <c r="BQ50" i="29"/>
  <c r="DT50" i="29"/>
  <c r="DO50" i="29"/>
  <c r="BP16" i="29"/>
  <c r="DQ16" i="29"/>
  <c r="BL16" i="29"/>
  <c r="BJ16" i="29"/>
  <c r="DO16" i="29"/>
  <c r="BZ16" i="29"/>
  <c r="CD16" i="29"/>
  <c r="CC16" i="29"/>
  <c r="BN16" i="29"/>
  <c r="BK16" i="29"/>
  <c r="BM16" i="29"/>
  <c r="CF16" i="29"/>
  <c r="DS16" i="29"/>
  <c r="CG16" i="29"/>
  <c r="DP16" i="29"/>
  <c r="CB16" i="29"/>
  <c r="CE16" i="29"/>
  <c r="CA16" i="29"/>
  <c r="BQ16" i="29"/>
  <c r="BO16" i="29"/>
  <c r="DT16" i="29"/>
  <c r="DR16" i="29"/>
  <c r="CB124" i="29"/>
  <c r="DO124" i="29"/>
  <c r="DT124" i="29"/>
  <c r="BO124" i="29"/>
  <c r="DQ124" i="29"/>
  <c r="BQ124" i="29"/>
  <c r="CF124" i="29"/>
  <c r="CD124" i="29"/>
  <c r="BP124" i="29"/>
  <c r="CA124" i="29"/>
  <c r="BN124" i="29"/>
  <c r="DS124" i="29"/>
  <c r="CC124" i="29"/>
  <c r="BZ124" i="29"/>
  <c r="BJ124" i="29"/>
  <c r="CG124" i="29"/>
  <c r="BK124" i="29"/>
  <c r="DR124" i="29"/>
  <c r="CE124" i="29"/>
  <c r="BL124" i="29"/>
  <c r="DP124" i="29"/>
  <c r="BM124" i="29"/>
  <c r="CA63" i="29"/>
  <c r="CC63" i="29"/>
  <c r="BZ63" i="29"/>
  <c r="DQ63" i="29"/>
  <c r="DO63" i="29"/>
  <c r="CB63" i="29"/>
  <c r="BQ63" i="29"/>
  <c r="DR63" i="29"/>
  <c r="BM63" i="29"/>
  <c r="DT63" i="29"/>
  <c r="CF63" i="29"/>
  <c r="BP63" i="29"/>
  <c r="DS63" i="29"/>
  <c r="CE63" i="29"/>
  <c r="BJ63" i="29"/>
  <c r="BO63" i="29"/>
  <c r="BN63" i="29"/>
  <c r="BL63" i="29"/>
  <c r="CG63" i="29"/>
  <c r="DP63" i="29"/>
  <c r="BK63" i="29"/>
  <c r="CD63" i="29"/>
  <c r="DS35" i="29"/>
  <c r="CB35" i="29"/>
  <c r="BN35" i="29"/>
  <c r="CC35" i="29"/>
  <c r="BQ35" i="29"/>
  <c r="BZ35" i="29"/>
  <c r="DO35" i="29"/>
  <c r="BJ35" i="29"/>
  <c r="BL35" i="29"/>
  <c r="BK35" i="29"/>
  <c r="CF35" i="29"/>
  <c r="DQ35" i="29"/>
  <c r="DP35" i="29"/>
  <c r="CG35" i="29"/>
  <c r="DR35" i="29"/>
  <c r="CD35" i="29"/>
  <c r="CA35" i="29"/>
  <c r="BP35" i="29"/>
  <c r="CE35" i="29"/>
  <c r="DT35" i="29"/>
  <c r="BO35" i="29"/>
  <c r="BM35" i="29"/>
  <c r="BO18" i="29"/>
  <c r="BK18" i="29"/>
  <c r="BQ18" i="29"/>
  <c r="DR18" i="29"/>
  <c r="BL18" i="29"/>
  <c r="BP18" i="29"/>
  <c r="DQ18" i="29"/>
  <c r="CD18" i="29"/>
  <c r="BM18" i="29"/>
  <c r="DO18" i="29"/>
  <c r="CE18" i="29"/>
  <c r="CG18" i="29"/>
  <c r="BN18" i="29"/>
  <c r="BZ18" i="29"/>
  <c r="BJ18" i="29"/>
  <c r="DS18" i="29"/>
  <c r="CA18" i="29"/>
  <c r="DT18" i="29"/>
  <c r="CB18" i="29"/>
  <c r="DP18" i="29"/>
  <c r="CC18" i="29"/>
  <c r="CF18" i="29"/>
  <c r="CF135" i="29"/>
  <c r="CA135" i="29"/>
  <c r="DO135" i="29"/>
  <c r="BJ135" i="29"/>
  <c r="DQ135" i="29"/>
  <c r="BP135" i="29"/>
  <c r="BQ135" i="29"/>
  <c r="BO135" i="29"/>
  <c r="BL135" i="29"/>
  <c r="CC135" i="29"/>
  <c r="BN135" i="29"/>
  <c r="DR135" i="29"/>
  <c r="BZ135" i="29"/>
  <c r="CE135" i="29"/>
  <c r="CG135" i="29"/>
  <c r="CD135" i="29"/>
  <c r="CB135" i="29"/>
  <c r="DP135" i="29"/>
  <c r="DS135" i="29"/>
  <c r="BK135" i="29"/>
  <c r="BM135" i="29"/>
  <c r="DT135" i="29"/>
  <c r="BZ127" i="29"/>
  <c r="CG127" i="29"/>
  <c r="DS127" i="29"/>
  <c r="CE127" i="29"/>
  <c r="DR127" i="29"/>
  <c r="BM127" i="29"/>
  <c r="DP127" i="29"/>
  <c r="BL127" i="29"/>
  <c r="BP127" i="29"/>
  <c r="DO127" i="29"/>
  <c r="BO127" i="29"/>
  <c r="CA127" i="29"/>
  <c r="CD127" i="29"/>
  <c r="DQ127" i="29"/>
  <c r="CF127" i="29"/>
  <c r="BN127" i="29"/>
  <c r="BJ127" i="29"/>
  <c r="CC127" i="29"/>
  <c r="CB127" i="29"/>
  <c r="BQ127" i="29"/>
  <c r="BK127" i="29"/>
  <c r="DT127" i="29"/>
  <c r="DO66" i="29"/>
  <c r="BQ66" i="29"/>
  <c r="CF66" i="29"/>
  <c r="BK66" i="29"/>
  <c r="BM66" i="29"/>
  <c r="BO66" i="29"/>
  <c r="BZ66" i="29"/>
  <c r="BJ66" i="29"/>
  <c r="CG66" i="29"/>
  <c r="CE66" i="29"/>
  <c r="DR66" i="29"/>
  <c r="CD66" i="29"/>
  <c r="BN66" i="29"/>
  <c r="CC66" i="29"/>
  <c r="BL66" i="29"/>
  <c r="CA66" i="29"/>
  <c r="BP66" i="29"/>
  <c r="CB66" i="29"/>
  <c r="DS66" i="29"/>
  <c r="DT66" i="29"/>
  <c r="DQ66" i="29"/>
  <c r="DP66" i="29"/>
  <c r="DP134" i="29"/>
  <c r="CG134" i="29"/>
  <c r="BP134" i="29"/>
  <c r="BQ134" i="29"/>
  <c r="CA134" i="29"/>
  <c r="BZ134" i="29"/>
  <c r="BN134" i="29"/>
  <c r="BL134" i="29"/>
  <c r="CB134" i="29"/>
  <c r="CD134" i="29"/>
  <c r="DO134" i="29"/>
  <c r="DR134" i="29"/>
  <c r="DQ134" i="29"/>
  <c r="DT134" i="29"/>
  <c r="BO134" i="29"/>
  <c r="CC134" i="29"/>
  <c r="BK134" i="29"/>
  <c r="BM134" i="29"/>
  <c r="CE134" i="29"/>
  <c r="BJ134" i="29"/>
  <c r="CF134" i="29"/>
  <c r="DS134" i="29"/>
  <c r="CF55" i="29"/>
  <c r="BM55" i="29"/>
  <c r="BN55" i="29"/>
  <c r="DS55" i="29"/>
  <c r="DO55" i="29"/>
  <c r="DP55" i="29"/>
  <c r="CE55" i="29"/>
  <c r="DR55" i="29"/>
  <c r="CA55" i="29"/>
  <c r="CD55" i="29"/>
  <c r="BO55" i="29"/>
  <c r="BZ55" i="29"/>
  <c r="CG55" i="29"/>
  <c r="DQ55" i="29"/>
  <c r="BK55" i="29"/>
  <c r="CB55" i="29"/>
  <c r="BQ55" i="29"/>
  <c r="CC55" i="29"/>
  <c r="BJ55" i="29"/>
  <c r="BP55" i="29"/>
  <c r="BL55" i="29"/>
  <c r="DT55" i="29"/>
  <c r="BZ15" i="29"/>
  <c r="BN15" i="29"/>
  <c r="BM15" i="29"/>
  <c r="BQ15" i="29"/>
  <c r="DP15" i="29"/>
  <c r="DR15" i="29"/>
  <c r="CB15" i="29"/>
  <c r="CC15" i="29"/>
  <c r="BK15" i="29"/>
  <c r="CA15" i="29"/>
  <c r="DS15" i="29"/>
  <c r="DO15" i="29"/>
  <c r="BP15" i="29"/>
  <c r="CE15" i="29"/>
  <c r="DT15" i="29"/>
  <c r="BL15" i="29"/>
  <c r="CD15" i="29"/>
  <c r="DQ15" i="29"/>
  <c r="BO15" i="29"/>
  <c r="CF15" i="29"/>
  <c r="BJ15" i="29"/>
  <c r="CG15" i="29"/>
  <c r="CC118" i="29"/>
  <c r="DT118" i="29"/>
  <c r="BP118" i="29"/>
  <c r="BZ118" i="29"/>
  <c r="DQ118" i="29"/>
  <c r="DP118" i="29"/>
  <c r="BQ118" i="29"/>
  <c r="CD118" i="29"/>
  <c r="BM118" i="29"/>
  <c r="CB118" i="29"/>
  <c r="DR118" i="29"/>
  <c r="CG118" i="29"/>
  <c r="CA118" i="29"/>
  <c r="CF118" i="29"/>
  <c r="CE118" i="29"/>
  <c r="BL118" i="29"/>
  <c r="BJ118" i="29"/>
  <c r="DS118" i="29"/>
  <c r="BN118" i="29"/>
  <c r="BO118" i="29"/>
  <c r="BK118" i="29"/>
  <c r="DO118" i="29"/>
  <c r="DO11" i="29"/>
  <c r="BL11" i="29"/>
  <c r="BP11" i="29"/>
  <c r="DQ11" i="29"/>
  <c r="CC11" i="29"/>
  <c r="BK11" i="29"/>
  <c r="BQ11" i="29"/>
  <c r="DP11" i="29"/>
  <c r="DS11" i="29"/>
  <c r="CG11" i="29"/>
  <c r="CE11" i="29"/>
  <c r="CF11" i="29"/>
  <c r="BM11" i="29"/>
  <c r="BO11" i="29"/>
  <c r="CD11" i="29"/>
  <c r="BN11" i="29"/>
  <c r="BZ11" i="29"/>
  <c r="CB11" i="29"/>
  <c r="DT11" i="29"/>
  <c r="BJ11" i="29"/>
  <c r="DR11" i="29"/>
  <c r="CA11" i="29"/>
  <c r="CD45" i="29"/>
  <c r="DO45" i="29"/>
  <c r="BZ45" i="29"/>
  <c r="CE45" i="29"/>
  <c r="BP45" i="29"/>
  <c r="DR45" i="29"/>
  <c r="CG45" i="29"/>
  <c r="BK45" i="29"/>
  <c r="DT45" i="29"/>
  <c r="CC45" i="29"/>
  <c r="BO45" i="29"/>
  <c r="DQ45" i="29"/>
  <c r="BL45" i="29"/>
  <c r="BQ45" i="29"/>
  <c r="BM45" i="29"/>
  <c r="DS45" i="29"/>
  <c r="CF45" i="29"/>
  <c r="BN45" i="29"/>
  <c r="CB45" i="29"/>
  <c r="CA45" i="29"/>
  <c r="BJ45" i="29"/>
  <c r="DP45" i="29"/>
  <c r="BO148" i="29"/>
  <c r="DT148" i="29"/>
  <c r="BJ148" i="29"/>
  <c r="BM148" i="29"/>
  <c r="CF148" i="29"/>
  <c r="CA148" i="29"/>
  <c r="DO148" i="29"/>
  <c r="DP148" i="29"/>
  <c r="BL148" i="29"/>
  <c r="DQ148" i="29"/>
  <c r="BN148" i="29"/>
  <c r="CD148" i="29"/>
  <c r="DR148" i="29"/>
  <c r="CE148" i="29"/>
  <c r="DS148" i="29"/>
  <c r="BZ148" i="29"/>
  <c r="CC148" i="29"/>
  <c r="BK148" i="29"/>
  <c r="CB148" i="29"/>
  <c r="BP148" i="29"/>
  <c r="BQ148" i="29"/>
  <c r="CG148" i="29"/>
  <c r="CG122" i="29"/>
  <c r="DQ122" i="29"/>
  <c r="CB122" i="29"/>
  <c r="CC122" i="29"/>
  <c r="BQ122" i="29"/>
  <c r="DS122" i="29"/>
  <c r="CE122" i="29"/>
  <c r="BL122" i="29"/>
  <c r="BJ122" i="29"/>
  <c r="DT122" i="29"/>
  <c r="BP122" i="29"/>
  <c r="BK122" i="29"/>
  <c r="CF122" i="29"/>
  <c r="BN122" i="29"/>
  <c r="BM122" i="29"/>
  <c r="DP122" i="29"/>
  <c r="DR122" i="29"/>
  <c r="CD122" i="29"/>
  <c r="BO122" i="29"/>
  <c r="BZ122" i="29"/>
  <c r="CA122" i="29"/>
  <c r="DO122" i="29"/>
  <c r="BO61" i="29"/>
  <c r="DO61" i="29"/>
  <c r="CD61" i="29"/>
  <c r="BK61" i="29"/>
  <c r="BP61" i="29"/>
  <c r="BQ61" i="29"/>
  <c r="DP61" i="29"/>
  <c r="DT61" i="29"/>
  <c r="BZ61" i="29"/>
  <c r="CE61" i="29"/>
  <c r="BN61" i="29"/>
  <c r="DQ61" i="29"/>
  <c r="CG61" i="29"/>
  <c r="BJ61" i="29"/>
  <c r="DS61" i="29"/>
  <c r="BM61" i="29"/>
  <c r="BL61" i="29"/>
  <c r="CB61" i="29"/>
  <c r="CC61" i="29"/>
  <c r="CA61" i="29"/>
  <c r="CF61" i="29"/>
  <c r="DR61" i="29"/>
  <c r="BN14" i="29"/>
  <c r="CG14" i="29"/>
  <c r="DQ14" i="29"/>
  <c r="BO14" i="29"/>
  <c r="DT14" i="29"/>
  <c r="BJ14" i="29"/>
  <c r="CB14" i="29"/>
  <c r="BP14" i="29"/>
  <c r="BZ14" i="29"/>
  <c r="CC14" i="29"/>
  <c r="DR14" i="29"/>
  <c r="DS14" i="29"/>
  <c r="BQ14" i="29"/>
  <c r="CE14" i="29"/>
  <c r="CA14" i="29"/>
  <c r="CF14" i="29"/>
  <c r="CD14" i="29"/>
  <c r="DP14" i="29"/>
  <c r="BK14" i="29"/>
  <c r="BM14" i="29"/>
  <c r="DO14" i="29"/>
  <c r="BL14" i="29"/>
  <c r="CB47" i="29"/>
  <c r="CD47" i="29"/>
  <c r="BQ47" i="29"/>
  <c r="CA47" i="29"/>
  <c r="DP47" i="29"/>
  <c r="DQ47" i="29"/>
  <c r="DO47" i="29"/>
  <c r="BL47" i="29"/>
  <c r="BN47" i="29"/>
  <c r="CE47" i="29"/>
  <c r="BO47" i="29"/>
  <c r="DR47" i="29"/>
  <c r="BJ47" i="29"/>
  <c r="CG47" i="29"/>
  <c r="DS47" i="29"/>
  <c r="BK47" i="29"/>
  <c r="BP47" i="29"/>
  <c r="DT47" i="29"/>
  <c r="CC47" i="29"/>
  <c r="CF47" i="29"/>
  <c r="BZ47" i="29"/>
  <c r="BM47" i="29"/>
  <c r="DS109" i="29"/>
  <c r="CA109" i="29"/>
  <c r="DP109" i="29"/>
  <c r="BZ109" i="29"/>
  <c r="BM109" i="29"/>
  <c r="CC109" i="29"/>
  <c r="DQ109" i="29"/>
  <c r="BN109" i="29"/>
  <c r="BP109" i="29"/>
  <c r="DT109" i="29"/>
  <c r="CD109" i="29"/>
  <c r="BO109" i="29"/>
  <c r="CB109" i="29"/>
  <c r="CF109" i="29"/>
  <c r="CE109" i="29"/>
  <c r="BJ109" i="29"/>
  <c r="DO109" i="29"/>
  <c r="BL109" i="29"/>
  <c r="BK109" i="29"/>
  <c r="DR109" i="29"/>
  <c r="BQ109" i="29"/>
  <c r="CG109" i="29"/>
  <c r="CD146" i="29"/>
  <c r="DP146" i="29"/>
  <c r="DT146" i="29"/>
  <c r="CE146" i="29"/>
  <c r="BO146" i="29"/>
  <c r="CF146" i="29"/>
  <c r="BM146" i="29"/>
  <c r="CC146" i="29"/>
  <c r="BP146" i="29"/>
  <c r="BN146" i="29"/>
  <c r="CA146" i="29"/>
  <c r="BZ146" i="29"/>
  <c r="DO146" i="29"/>
  <c r="BJ146" i="29"/>
  <c r="DR146" i="29"/>
  <c r="BQ146" i="29"/>
  <c r="DS146" i="29"/>
  <c r="CB146" i="29"/>
  <c r="CG146" i="29"/>
  <c r="BL146" i="29"/>
  <c r="DQ146" i="29"/>
  <c r="BK146" i="29"/>
  <c r="DR29" i="29"/>
  <c r="BP29" i="29"/>
  <c r="BJ29" i="29"/>
  <c r="BQ29" i="29"/>
  <c r="BO29" i="29"/>
  <c r="CE29" i="29"/>
  <c r="CG29" i="29"/>
  <c r="BL29" i="29"/>
  <c r="DS29" i="29"/>
  <c r="DT29" i="29"/>
  <c r="CC29" i="29"/>
  <c r="CF29" i="29"/>
  <c r="BZ29" i="29"/>
  <c r="BK29" i="29"/>
  <c r="DQ29" i="29"/>
  <c r="CD29" i="29"/>
  <c r="BM29" i="29"/>
  <c r="CB29" i="29"/>
  <c r="DP29" i="29"/>
  <c r="DO29" i="29"/>
  <c r="BN29" i="29"/>
  <c r="CA29" i="29"/>
  <c r="DT71" i="29"/>
  <c r="BO71" i="29"/>
  <c r="CF71" i="29"/>
  <c r="DO71" i="29"/>
  <c r="CC71" i="29"/>
  <c r="BP71" i="29"/>
  <c r="CG71" i="29"/>
  <c r="DQ71" i="29"/>
  <c r="BZ71" i="29"/>
  <c r="DR71" i="29"/>
  <c r="BM71" i="29"/>
  <c r="BJ71" i="29"/>
  <c r="BN71" i="29"/>
  <c r="DS71" i="29"/>
  <c r="BQ71" i="29"/>
  <c r="CB71" i="29"/>
  <c r="BL71" i="29"/>
  <c r="BK71" i="29"/>
  <c r="CA71" i="29"/>
  <c r="CE71" i="29"/>
  <c r="CD71" i="29"/>
  <c r="DP71" i="29"/>
  <c r="CG48" i="29"/>
  <c r="CF48" i="29"/>
  <c r="CA48" i="29"/>
  <c r="DO48" i="29"/>
  <c r="CE48" i="29"/>
  <c r="DP48" i="29"/>
  <c r="DQ48" i="29"/>
  <c r="BO48" i="29"/>
  <c r="CB48" i="29"/>
  <c r="BN48" i="29"/>
  <c r="CD48" i="29"/>
  <c r="BJ48" i="29"/>
  <c r="BZ48" i="29"/>
  <c r="DT48" i="29"/>
  <c r="DS48" i="29"/>
  <c r="CC48" i="29"/>
  <c r="BP48" i="29"/>
  <c r="BL48" i="29"/>
  <c r="BQ48" i="29"/>
  <c r="BK48" i="29"/>
  <c r="BM48" i="29"/>
  <c r="DR48" i="29"/>
  <c r="CB125" i="29"/>
  <c r="CG125" i="29"/>
  <c r="DS125" i="29"/>
  <c r="BN125" i="29"/>
  <c r="DT125" i="29"/>
  <c r="BL125" i="29"/>
  <c r="CF125" i="29"/>
  <c r="BZ125" i="29"/>
  <c r="CC125" i="29"/>
  <c r="CE125" i="29"/>
  <c r="DO125" i="29"/>
  <c r="CD125" i="29"/>
  <c r="BJ125" i="29"/>
  <c r="BK125" i="29"/>
  <c r="DP125" i="29"/>
  <c r="DR125" i="29"/>
  <c r="BP125" i="29"/>
  <c r="DQ125" i="29"/>
  <c r="BQ125" i="29"/>
  <c r="BO125" i="29"/>
  <c r="CA125" i="29"/>
  <c r="BM125" i="29"/>
  <c r="CA9" i="29"/>
  <c r="DP9" i="29"/>
  <c r="BO9" i="29"/>
  <c r="BZ9" i="29"/>
  <c r="CG9" i="29"/>
  <c r="BQ9" i="29"/>
  <c r="DQ9" i="29"/>
  <c r="BK9" i="29"/>
  <c r="BP9" i="29"/>
  <c r="BM9" i="29"/>
  <c r="CD9" i="29"/>
  <c r="BJ9" i="29"/>
  <c r="BN9" i="29"/>
  <c r="DR9" i="29"/>
  <c r="DT9" i="29"/>
  <c r="CE9" i="29"/>
  <c r="DO9" i="29"/>
  <c r="CB9" i="29"/>
  <c r="CC9" i="29"/>
  <c r="CF9" i="29"/>
  <c r="DS9" i="29"/>
  <c r="BL9" i="29"/>
  <c r="CA32" i="29"/>
  <c r="CF32" i="29"/>
  <c r="DS32" i="29"/>
  <c r="BN32" i="29"/>
  <c r="DQ32" i="29"/>
  <c r="DO32" i="29"/>
  <c r="CD32" i="29"/>
  <c r="DR32" i="29"/>
  <c r="BP32" i="29"/>
  <c r="BJ32" i="29"/>
  <c r="BL32" i="29"/>
  <c r="BZ32" i="29"/>
  <c r="CC32" i="29"/>
  <c r="BO32" i="29"/>
  <c r="CB32" i="29"/>
  <c r="CG32" i="29"/>
  <c r="CE32" i="29"/>
  <c r="BM32" i="29"/>
  <c r="BQ32" i="29"/>
  <c r="DT32" i="29"/>
  <c r="DP32" i="29"/>
  <c r="BK32" i="29"/>
  <c r="BJ96" i="29"/>
  <c r="BP96" i="29"/>
  <c r="DP96" i="29"/>
  <c r="CF96" i="29"/>
  <c r="BZ96" i="29"/>
  <c r="BN96" i="29"/>
  <c r="CE96" i="29"/>
  <c r="DQ96" i="29"/>
  <c r="CG96" i="29"/>
  <c r="BO96" i="29"/>
  <c r="DR96" i="29"/>
  <c r="CA96" i="29"/>
  <c r="DT96" i="29"/>
  <c r="DS96" i="29"/>
  <c r="CC96" i="29"/>
  <c r="DO96" i="29"/>
  <c r="BK96" i="29"/>
  <c r="BL96" i="29"/>
  <c r="BM96" i="29"/>
  <c r="CD96" i="29"/>
  <c r="BQ96" i="29"/>
  <c r="CB96" i="29"/>
  <c r="BQ37" i="29"/>
  <c r="CB37" i="29"/>
  <c r="CD37" i="29"/>
  <c r="BL37" i="29"/>
  <c r="DS37" i="29"/>
  <c r="BM37" i="29"/>
  <c r="CG37" i="29"/>
  <c r="BO37" i="29"/>
  <c r="BZ37" i="29"/>
  <c r="DR37" i="29"/>
  <c r="DT37" i="29"/>
  <c r="CA37" i="29"/>
  <c r="BN37" i="29"/>
  <c r="CE37" i="29"/>
  <c r="DP37" i="29"/>
  <c r="BK37" i="29"/>
  <c r="BJ37" i="29"/>
  <c r="CC37" i="29"/>
  <c r="CF37" i="29"/>
  <c r="DQ37" i="29"/>
  <c r="BP37" i="29"/>
  <c r="DO37" i="29"/>
  <c r="BJ101" i="29"/>
  <c r="DP101" i="29"/>
  <c r="DO101" i="29"/>
  <c r="BQ101" i="29"/>
  <c r="DS101" i="29"/>
  <c r="CA101" i="29"/>
  <c r="DR101" i="29"/>
  <c r="CG101" i="29"/>
  <c r="BM101" i="29"/>
  <c r="BO101" i="29"/>
  <c r="BZ101" i="29"/>
  <c r="CB101" i="29"/>
  <c r="CF101" i="29"/>
  <c r="BL101" i="29"/>
  <c r="BN101" i="29"/>
  <c r="CC101" i="29"/>
  <c r="CE101" i="29"/>
  <c r="BK101" i="29"/>
  <c r="CD101" i="29"/>
  <c r="BP101" i="29"/>
  <c r="DT101" i="29"/>
  <c r="DQ101" i="29"/>
  <c r="BL42" i="29"/>
  <c r="DP42" i="29"/>
  <c r="BO42" i="29"/>
  <c r="CE42" i="29"/>
  <c r="DR42" i="29"/>
  <c r="BZ42" i="29"/>
  <c r="CD42" i="29"/>
  <c r="CF42" i="29"/>
  <c r="BJ42" i="29"/>
  <c r="BN42" i="29"/>
  <c r="DS42" i="29"/>
  <c r="CC42" i="29"/>
  <c r="CG42" i="29"/>
  <c r="CB42" i="29"/>
  <c r="CA42" i="29"/>
  <c r="BP42" i="29"/>
  <c r="DT42" i="29"/>
  <c r="BQ42" i="29"/>
  <c r="DO42" i="29"/>
  <c r="BM42" i="29"/>
  <c r="DQ42" i="29"/>
  <c r="BK42" i="29"/>
  <c r="CE25" i="29"/>
  <c r="DQ25" i="29"/>
  <c r="BK25" i="29"/>
  <c r="BJ25" i="29"/>
  <c r="CB25" i="29"/>
  <c r="BL25" i="29"/>
  <c r="BO25" i="29"/>
  <c r="CA25" i="29"/>
  <c r="DR25" i="29"/>
  <c r="BN25" i="29"/>
  <c r="DS25" i="29"/>
  <c r="BP25" i="29"/>
  <c r="BZ25" i="29"/>
  <c r="BM25" i="29"/>
  <c r="BQ25" i="29"/>
  <c r="CG25" i="29"/>
  <c r="DO25" i="29"/>
  <c r="CF25" i="29"/>
  <c r="CC25" i="29"/>
  <c r="DP25" i="29"/>
  <c r="CD25" i="29"/>
  <c r="DT25" i="29"/>
  <c r="DP56" i="29"/>
  <c r="CC56" i="29"/>
  <c r="CG56" i="29"/>
  <c r="DO56" i="29"/>
  <c r="DR56" i="29"/>
  <c r="BO56" i="29"/>
  <c r="CF56" i="29"/>
  <c r="BM56" i="29"/>
  <c r="BN56" i="29"/>
  <c r="CD56" i="29"/>
  <c r="CA56" i="29"/>
  <c r="BK56" i="29"/>
  <c r="BJ56" i="29"/>
  <c r="DS56" i="29"/>
  <c r="CE56" i="29"/>
  <c r="BQ56" i="29"/>
  <c r="DT56" i="29"/>
  <c r="DQ56" i="29"/>
  <c r="BZ56" i="29"/>
  <c r="CB56" i="29"/>
  <c r="BL56" i="29"/>
  <c r="BP56" i="29"/>
  <c r="CF140" i="29"/>
  <c r="BZ140" i="29"/>
  <c r="BN140" i="29"/>
  <c r="DQ140" i="29"/>
  <c r="CD140" i="29"/>
  <c r="BP140" i="29"/>
  <c r="BL140" i="29"/>
  <c r="DS140" i="29"/>
  <c r="DT140" i="29"/>
  <c r="CA140" i="29"/>
  <c r="CG140" i="29"/>
  <c r="DR140" i="29"/>
  <c r="BK140" i="29"/>
  <c r="CB140" i="29"/>
  <c r="DP140" i="29"/>
  <c r="CE140" i="29"/>
  <c r="BM140" i="29"/>
  <c r="DO140" i="29"/>
  <c r="BQ140" i="29"/>
  <c r="CC140" i="29"/>
  <c r="BO140" i="29"/>
  <c r="BJ140" i="29"/>
  <c r="DS21" i="29"/>
  <c r="CB21" i="29"/>
  <c r="CA21" i="29"/>
  <c r="BZ21" i="29"/>
  <c r="DQ21" i="29"/>
  <c r="BL21" i="29"/>
  <c r="CG21" i="29"/>
  <c r="CD21" i="29"/>
  <c r="DR21" i="29"/>
  <c r="CE21" i="29"/>
  <c r="DT21" i="29"/>
  <c r="BN21" i="29"/>
  <c r="BQ21" i="29"/>
  <c r="BP21" i="29"/>
  <c r="CF21" i="29"/>
  <c r="BM21" i="29"/>
  <c r="CC21" i="29"/>
  <c r="DP21" i="29"/>
  <c r="BK21" i="29"/>
  <c r="BO21" i="29"/>
  <c r="DO21" i="29"/>
  <c r="BJ21" i="29"/>
  <c r="BK69" i="29"/>
  <c r="DO69" i="29"/>
  <c r="CD69" i="29"/>
  <c r="BO69" i="29"/>
  <c r="CA69" i="29"/>
  <c r="DQ69" i="29"/>
  <c r="DP69" i="29"/>
  <c r="DT69" i="29"/>
  <c r="BZ69" i="29"/>
  <c r="BQ69" i="29"/>
  <c r="BP69" i="29"/>
  <c r="DR69" i="29"/>
  <c r="BJ69" i="29"/>
  <c r="BM69" i="29"/>
  <c r="BN69" i="29"/>
  <c r="CB69" i="29"/>
  <c r="BL69" i="29"/>
  <c r="CC69" i="29"/>
  <c r="CE69" i="29"/>
  <c r="DS69" i="29"/>
  <c r="CG69" i="29"/>
  <c r="CF69" i="29"/>
  <c r="BQ12" i="29"/>
  <c r="CC12" i="29"/>
  <c r="CF12" i="29"/>
  <c r="DS12" i="29"/>
  <c r="BL12" i="29"/>
  <c r="CG12" i="29"/>
  <c r="BP12" i="29"/>
  <c r="BZ12" i="29"/>
  <c r="CD12" i="29"/>
  <c r="DR12" i="29"/>
  <c r="BO12" i="29"/>
  <c r="DO12" i="29"/>
  <c r="DQ12" i="29"/>
  <c r="BM12" i="29"/>
  <c r="DP12" i="29"/>
  <c r="BJ12" i="29"/>
  <c r="BK12" i="29"/>
  <c r="DT12" i="29"/>
  <c r="CE12" i="29"/>
  <c r="CA12" i="29"/>
  <c r="BN12" i="29"/>
  <c r="CB12" i="29"/>
  <c r="BK58" i="29"/>
  <c r="CE58" i="29"/>
  <c r="CD58" i="29"/>
  <c r="DR58" i="29"/>
  <c r="BO58" i="29"/>
  <c r="BZ58" i="29"/>
  <c r="BJ58" i="29"/>
  <c r="BQ58" i="29"/>
  <c r="DO58" i="29"/>
  <c r="CF58" i="29"/>
  <c r="CC58" i="29"/>
  <c r="BM58" i="29"/>
  <c r="DQ58" i="29"/>
  <c r="DP58" i="29"/>
  <c r="DS58" i="29"/>
  <c r="BP58" i="29"/>
  <c r="CB58" i="29"/>
  <c r="CA58" i="29"/>
  <c r="DT58" i="29"/>
  <c r="BL58" i="29"/>
  <c r="BN58" i="29"/>
  <c r="CG58" i="29"/>
  <c r="CE30" i="29"/>
  <c r="DS30" i="29"/>
  <c r="DT30" i="29"/>
  <c r="CG30" i="29"/>
  <c r="BP30" i="29"/>
  <c r="BL30" i="29"/>
  <c r="BN30" i="29"/>
  <c r="BZ30" i="29"/>
  <c r="BJ30" i="29"/>
  <c r="CB30" i="29"/>
  <c r="DR30" i="29"/>
  <c r="DO30" i="29"/>
  <c r="BQ30" i="29"/>
  <c r="DQ30" i="29"/>
  <c r="BM30" i="29"/>
  <c r="BO30" i="29"/>
  <c r="CC30" i="29"/>
  <c r="CD30" i="29"/>
  <c r="CF30" i="29"/>
  <c r="BK30" i="29"/>
  <c r="DP30" i="29"/>
  <c r="CA30" i="29"/>
  <c r="BO138" i="29"/>
  <c r="BN138" i="29"/>
  <c r="BM138" i="29"/>
  <c r="CC138" i="29"/>
  <c r="CD138" i="29"/>
  <c r="BK138" i="29"/>
  <c r="BL138" i="29"/>
  <c r="DR138" i="29"/>
  <c r="CB138" i="29"/>
  <c r="BZ138" i="29"/>
  <c r="CF138" i="29"/>
  <c r="CE138" i="29"/>
  <c r="DS138" i="29"/>
  <c r="DO138" i="29"/>
  <c r="BJ138" i="29"/>
  <c r="CG138" i="29"/>
  <c r="BP138" i="29"/>
  <c r="DT138" i="29"/>
  <c r="DP138" i="29"/>
  <c r="DQ138" i="29"/>
  <c r="CA138" i="29"/>
  <c r="BQ138" i="29"/>
  <c r="DO40" i="29"/>
  <c r="BL40" i="29"/>
  <c r="DR40" i="29"/>
  <c r="DP40" i="29"/>
  <c r="BN40" i="29"/>
  <c r="DQ40" i="29"/>
  <c r="CE40" i="29"/>
  <c r="DT40" i="29"/>
  <c r="CD40" i="29"/>
  <c r="BM40" i="29"/>
  <c r="BP40" i="29"/>
  <c r="CF40" i="29"/>
  <c r="BK40" i="29"/>
  <c r="BZ40" i="29"/>
  <c r="DS40" i="29"/>
  <c r="CG40" i="29"/>
  <c r="BJ40" i="29"/>
  <c r="CC40" i="29"/>
  <c r="CA40" i="29"/>
  <c r="BO40" i="29"/>
  <c r="CB40" i="29"/>
  <c r="BQ40" i="29"/>
  <c r="DP5" i="29"/>
  <c r="BK5" i="29"/>
  <c r="BM5" i="29"/>
  <c r="BO5" i="29"/>
  <c r="CF5" i="29"/>
  <c r="CB5" i="29"/>
  <c r="CA5" i="29"/>
  <c r="CE5" i="29"/>
  <c r="DT5" i="29"/>
  <c r="BZ5" i="29"/>
  <c r="DR5" i="29"/>
  <c r="CD5" i="29"/>
  <c r="DS5" i="29"/>
  <c r="CC5" i="29"/>
  <c r="DQ5" i="29"/>
  <c r="DO5" i="29"/>
  <c r="BN5" i="29"/>
  <c r="BJ5" i="29"/>
  <c r="BQ5" i="29"/>
  <c r="BL5" i="29"/>
  <c r="BP5" i="29"/>
  <c r="CG5" i="29"/>
  <c r="DM4" i="29" l="1"/>
  <c r="DG46" i="29"/>
  <c r="DK99" i="29"/>
  <c r="DJ43" i="29"/>
  <c r="CU48" i="29"/>
  <c r="DJ35" i="29"/>
  <c r="CP35" i="29"/>
  <c r="CR99" i="29"/>
  <c r="CS99" i="29"/>
  <c r="CQ43" i="29"/>
  <c r="DL46" i="29"/>
  <c r="CS41" i="29"/>
  <c r="CW41" i="29"/>
  <c r="DM41" i="29"/>
  <c r="CV99" i="29"/>
  <c r="CR43" i="29"/>
  <c r="CS43" i="29"/>
  <c r="DI99" i="29"/>
  <c r="CT43" i="29"/>
  <c r="CW43" i="29"/>
  <c r="CQ38" i="29"/>
  <c r="DJ38" i="29"/>
  <c r="CP41" i="29"/>
  <c r="DH41" i="29"/>
  <c r="CQ35" i="29"/>
  <c r="CS35" i="29"/>
  <c r="CR38" i="29"/>
  <c r="DK38" i="29"/>
  <c r="DM46" i="29"/>
  <c r="DF41" i="29"/>
  <c r="CV41" i="29"/>
  <c r="CT35" i="29"/>
  <c r="CS48" i="29"/>
  <c r="DF48" i="29"/>
  <c r="DK48" i="29"/>
  <c r="CU35" i="29"/>
  <c r="CW35" i="29"/>
  <c r="CW99" i="29"/>
  <c r="CQ99" i="29"/>
  <c r="CU43" i="29"/>
  <c r="DL43" i="29"/>
  <c r="DM38" i="29"/>
  <c r="CT46" i="29"/>
  <c r="CW46" i="29"/>
  <c r="DJ41" i="29"/>
  <c r="DK41" i="29"/>
  <c r="DG41" i="29"/>
  <c r="CQ48" i="29"/>
  <c r="CU99" i="29"/>
  <c r="DL99" i="29"/>
  <c r="DL38" i="29"/>
  <c r="DH38" i="29"/>
  <c r="CU41" i="29"/>
  <c r="CW48" i="29"/>
  <c r="DJ48" i="29"/>
  <c r="DG48" i="29"/>
  <c r="DK35" i="29"/>
  <c r="DL35" i="29"/>
  <c r="CV43" i="29"/>
  <c r="CP43" i="29"/>
  <c r="CP38" i="29"/>
  <c r="DF38" i="29"/>
  <c r="CV46" i="29"/>
  <c r="DJ46" i="29"/>
  <c r="DI43" i="29"/>
  <c r="DH35" i="29"/>
  <c r="DM58" i="29"/>
  <c r="DF58" i="29"/>
  <c r="CS21" i="29"/>
  <c r="DJ21" i="29"/>
  <c r="CV42" i="29"/>
  <c r="CR48" i="29"/>
  <c r="CT48" i="29"/>
  <c r="CV35" i="29"/>
  <c r="DK88" i="29"/>
  <c r="DJ99" i="29"/>
  <c r="CW38" i="29"/>
  <c r="DK46" i="29"/>
  <c r="DF46" i="29"/>
  <c r="DL41" i="29"/>
  <c r="CV48" i="29"/>
  <c r="DH48" i="29"/>
  <c r="DG35" i="29"/>
  <c r="DF99" i="29"/>
  <c r="DK43" i="29"/>
  <c r="DG43" i="29"/>
  <c r="DG38" i="29"/>
  <c r="CT38" i="29"/>
  <c r="CV38" i="29"/>
  <c r="CQ46" i="29"/>
  <c r="DH46" i="29"/>
  <c r="DI41" i="29"/>
  <c r="CQ41" i="29"/>
  <c r="DM99" i="29"/>
  <c r="DM104" i="29"/>
  <c r="CR37" i="29"/>
  <c r="CR96" i="29"/>
  <c r="CU96" i="29"/>
  <c r="CV96" i="29"/>
  <c r="DI14" i="29"/>
  <c r="DM14" i="29"/>
  <c r="DL97" i="29"/>
  <c r="DL15" i="29"/>
  <c r="CW15" i="29"/>
  <c r="DJ117" i="29"/>
  <c r="DJ18" i="29"/>
  <c r="DM43" i="29"/>
  <c r="DF50" i="29"/>
  <c r="DG39" i="29"/>
  <c r="DJ39" i="29"/>
  <c r="DF20" i="29"/>
  <c r="DI20" i="29"/>
  <c r="CP88" i="29"/>
  <c r="DH43" i="29"/>
  <c r="DI106" i="29"/>
  <c r="CV106" i="29"/>
  <c r="CU144" i="29"/>
  <c r="CS26" i="29"/>
  <c r="CW26" i="29"/>
  <c r="CU26" i="29"/>
  <c r="CT77" i="29"/>
  <c r="DG99" i="29"/>
  <c r="DK126" i="29"/>
  <c r="CV49" i="29"/>
  <c r="CR95" i="29"/>
  <c r="DF95" i="29"/>
  <c r="DI95" i="29"/>
  <c r="DG57" i="29"/>
  <c r="DK57" i="29"/>
  <c r="DG113" i="29"/>
  <c r="CS113" i="29"/>
  <c r="CR113" i="29"/>
  <c r="CT17" i="29"/>
  <c r="DI38" i="29"/>
  <c r="CU38" i="29"/>
  <c r="CP46" i="29"/>
  <c r="DL42" i="29"/>
  <c r="CT58" i="29"/>
  <c r="CP96" i="29"/>
  <c r="DJ14" i="29"/>
  <c r="CW50" i="29"/>
  <c r="CU39" i="29"/>
  <c r="CT26" i="29"/>
  <c r="DJ77" i="29"/>
  <c r="CR49" i="29"/>
  <c r="CW49" i="29"/>
  <c r="CP95" i="29"/>
  <c r="DK95" i="29"/>
  <c r="DM57" i="29"/>
  <c r="DH113" i="29"/>
  <c r="DK113" i="29"/>
  <c r="DL113" i="29"/>
  <c r="CQ17" i="29"/>
  <c r="CV17" i="29"/>
  <c r="CS46" i="29"/>
  <c r="DI46" i="29"/>
  <c r="CU46" i="29"/>
  <c r="CS38" i="29"/>
  <c r="CT41" i="29"/>
  <c r="DK25" i="29"/>
  <c r="CP18" i="29"/>
  <c r="CR20" i="29"/>
  <c r="CR58" i="29"/>
  <c r="CP21" i="29"/>
  <c r="CR21" i="29"/>
  <c r="DM25" i="29"/>
  <c r="DG25" i="29"/>
  <c r="CQ42" i="29"/>
  <c r="DH42" i="29"/>
  <c r="DF42" i="29"/>
  <c r="DI37" i="29"/>
  <c r="DH37" i="29"/>
  <c r="CP48" i="29"/>
  <c r="DL14" i="29"/>
  <c r="CV14" i="29"/>
  <c r="DG15" i="29"/>
  <c r="CT15" i="29"/>
  <c r="DL18" i="29"/>
  <c r="DF18" i="29"/>
  <c r="CV18" i="29"/>
  <c r="DI50" i="29"/>
  <c r="CU50" i="29"/>
  <c r="DK50" i="29"/>
  <c r="DI39" i="29"/>
  <c r="CP39" i="29"/>
  <c r="DJ20" i="29"/>
  <c r="DL88" i="29"/>
  <c r="DI88" i="29"/>
  <c r="CT88" i="29"/>
  <c r="CP106" i="29"/>
  <c r="DJ106" i="29"/>
  <c r="CQ106" i="29"/>
  <c r="CQ144" i="29"/>
  <c r="DL144" i="29"/>
  <c r="CT144" i="29"/>
  <c r="DI26" i="29"/>
  <c r="CV26" i="29"/>
  <c r="DL77" i="29"/>
  <c r="DF77" i="29"/>
  <c r="CQ126" i="29"/>
  <c r="CW126" i="29"/>
  <c r="DJ49" i="29"/>
  <c r="DM49" i="29"/>
  <c r="DF49" i="29"/>
  <c r="DJ95" i="29"/>
  <c r="CT95" i="29"/>
  <c r="CU57" i="29"/>
  <c r="CV57" i="29"/>
  <c r="CW113" i="29"/>
  <c r="CT113" i="29"/>
  <c r="DG17" i="29"/>
  <c r="DF17" i="29"/>
  <c r="DL25" i="29"/>
  <c r="CQ96" i="29"/>
  <c r="CT14" i="29"/>
  <c r="CS15" i="29"/>
  <c r="DM48" i="29"/>
  <c r="DF88" i="29"/>
  <c r="DF144" i="29"/>
  <c r="CV77" i="29"/>
  <c r="CS58" i="29"/>
  <c r="CV21" i="29"/>
  <c r="CW132" i="29"/>
  <c r="DI58" i="29"/>
  <c r="DJ58" i="29"/>
  <c r="CW21" i="29"/>
  <c r="CW25" i="29"/>
  <c r="CU25" i="29"/>
  <c r="DM42" i="29"/>
  <c r="CP37" i="29"/>
  <c r="DF37" i="29"/>
  <c r="CW37" i="29"/>
  <c r="DI96" i="29"/>
  <c r="DK96" i="29"/>
  <c r="DG14" i="29"/>
  <c r="DH14" i="29"/>
  <c r="DJ15" i="29"/>
  <c r="CQ15" i="29"/>
  <c r="DF15" i="29"/>
  <c r="DI18" i="29"/>
  <c r="CT18" i="29"/>
  <c r="CR18" i="29"/>
  <c r="DG50" i="29"/>
  <c r="CV50" i="29"/>
  <c r="DL50" i="29"/>
  <c r="CQ39" i="29"/>
  <c r="CW20" i="29"/>
  <c r="DH20" i="29"/>
  <c r="DH88" i="29"/>
  <c r="DH106" i="29"/>
  <c r="CS106" i="29"/>
  <c r="CU106" i="29"/>
  <c r="DM144" i="29"/>
  <c r="CP144" i="29"/>
  <c r="CV144" i="29"/>
  <c r="DJ26" i="29"/>
  <c r="CQ26" i="29"/>
  <c r="CS77" i="29"/>
  <c r="DH77" i="29"/>
  <c r="CQ77" i="29"/>
  <c r="DH126" i="29"/>
  <c r="DI126" i="29"/>
  <c r="CP49" i="29"/>
  <c r="DG49" i="29"/>
  <c r="DG95" i="29"/>
  <c r="CS95" i="29"/>
  <c r="DH95" i="29"/>
  <c r="CS57" i="29"/>
  <c r="CW57" i="29"/>
  <c r="CU113" i="29"/>
  <c r="CV113" i="29"/>
  <c r="DJ17" i="29"/>
  <c r="DK17" i="29"/>
  <c r="CS17" i="29"/>
  <c r="CP99" i="29"/>
  <c r="CT25" i="29"/>
  <c r="DJ37" i="29"/>
  <c r="CS50" i="29"/>
  <c r="CR39" i="29"/>
  <c r="DF22" i="29"/>
  <c r="DG58" i="29"/>
  <c r="DK58" i="29"/>
  <c r="CU21" i="29"/>
  <c r="CT21" i="29"/>
  <c r="DF21" i="29"/>
  <c r="CS25" i="29"/>
  <c r="CR25" i="29"/>
  <c r="CS42" i="29"/>
  <c r="DI42" i="29"/>
  <c r="DK42" i="29"/>
  <c r="CQ37" i="29"/>
  <c r="CU37" i="29"/>
  <c r="DH96" i="29"/>
  <c r="CT96" i="29"/>
  <c r="CR14" i="29"/>
  <c r="DK14" i="29"/>
  <c r="CP14" i="29"/>
  <c r="CR15" i="29"/>
  <c r="DI15" i="29"/>
  <c r="DM18" i="29"/>
  <c r="DH99" i="29"/>
  <c r="CR35" i="29"/>
  <c r="DM50" i="29"/>
  <c r="CR50" i="29"/>
  <c r="DJ50" i="29"/>
  <c r="DF39" i="29"/>
  <c r="DL20" i="29"/>
  <c r="CU88" i="29"/>
  <c r="CQ88" i="29"/>
  <c r="DM129" i="29"/>
  <c r="DL106" i="29"/>
  <c r="DK106" i="29"/>
  <c r="CT106" i="29"/>
  <c r="CR144" i="29"/>
  <c r="DG26" i="29"/>
  <c r="CP26" i="29"/>
  <c r="DL26" i="29"/>
  <c r="CW77" i="29"/>
  <c r="CR77" i="29"/>
  <c r="CT126" i="29"/>
  <c r="DM126" i="29"/>
  <c r="CT49" i="29"/>
  <c r="DL95" i="29"/>
  <c r="CV95" i="29"/>
  <c r="DF43" i="29"/>
  <c r="DI57" i="29"/>
  <c r="CR57" i="29"/>
  <c r="DJ113" i="29"/>
  <c r="CQ113" i="29"/>
  <c r="DM17" i="29"/>
  <c r="CP17" i="29"/>
  <c r="DI17" i="29"/>
  <c r="CR41" i="29"/>
  <c r="DL145" i="29"/>
  <c r="DL21" i="29"/>
  <c r="DG42" i="29"/>
  <c r="DL37" i="29"/>
  <c r="CV39" i="29"/>
  <c r="CT20" i="29"/>
  <c r="CW88" i="29"/>
  <c r="CR106" i="29"/>
  <c r="DJ144" i="29"/>
  <c r="DK26" i="29"/>
  <c r="DL48" i="29"/>
  <c r="CP145" i="29"/>
  <c r="CQ132" i="29"/>
  <c r="DL58" i="29"/>
  <c r="CT86" i="29"/>
  <c r="DH58" i="29"/>
  <c r="CQ58" i="29"/>
  <c r="CQ21" i="29"/>
  <c r="DG21" i="29"/>
  <c r="DJ25" i="29"/>
  <c r="DF25" i="29"/>
  <c r="DH25" i="29"/>
  <c r="CU42" i="29"/>
  <c r="DM37" i="29"/>
  <c r="CW96" i="29"/>
  <c r="DF96" i="29"/>
  <c r="CW14" i="29"/>
  <c r="DH15" i="29"/>
  <c r="DH18" i="29"/>
  <c r="DK18" i="29"/>
  <c r="CW18" i="29"/>
  <c r="CT99" i="29"/>
  <c r="CP50" i="29"/>
  <c r="CW39" i="29"/>
  <c r="DL39" i="29"/>
  <c r="DG20" i="29"/>
  <c r="CV20" i="29"/>
  <c r="CS88" i="29"/>
  <c r="CR88" i="29"/>
  <c r="CW106" i="29"/>
  <c r="DG144" i="29"/>
  <c r="CR26" i="29"/>
  <c r="DF26" i="29"/>
  <c r="DI77" i="29"/>
  <c r="DK77" i="29"/>
  <c r="CU77" i="29"/>
  <c r="DJ126" i="29"/>
  <c r="DL126" i="29"/>
  <c r="DI49" i="29"/>
  <c r="DL49" i="29"/>
  <c r="CU95" i="29"/>
  <c r="DH57" i="29"/>
  <c r="DF57" i="29"/>
  <c r="DI113" i="29"/>
  <c r="CU17" i="29"/>
  <c r="DM21" i="29"/>
  <c r="DF14" i="29"/>
  <c r="DI35" i="29"/>
  <c r="CQ20" i="29"/>
  <c r="CV88" i="29"/>
  <c r="DM106" i="29"/>
  <c r="DI144" i="29"/>
  <c r="CR126" i="29"/>
  <c r="CW40" i="29"/>
  <c r="DF40" i="29"/>
  <c r="DI138" i="29"/>
  <c r="DJ30" i="29"/>
  <c r="DH30" i="29"/>
  <c r="CV58" i="29"/>
  <c r="CW58" i="29"/>
  <c r="DH97" i="29"/>
  <c r="CS12" i="29"/>
  <c r="DM12" i="29"/>
  <c r="DK21" i="29"/>
  <c r="DH21" i="29"/>
  <c r="CV81" i="29"/>
  <c r="CV25" i="29"/>
  <c r="CP25" i="29"/>
  <c r="CW42" i="29"/>
  <c r="CT42" i="29"/>
  <c r="DK37" i="29"/>
  <c r="CS37" i="29"/>
  <c r="DJ96" i="29"/>
  <c r="DG96" i="29"/>
  <c r="DL96" i="29"/>
  <c r="CQ9" i="29"/>
  <c r="CQ125" i="29"/>
  <c r="CR125" i="29"/>
  <c r="DF35" i="29"/>
  <c r="DI48" i="29"/>
  <c r="CS14" i="29"/>
  <c r="CU14" i="29"/>
  <c r="DM15" i="29"/>
  <c r="DK15" i="29"/>
  <c r="CQ18" i="29"/>
  <c r="DH50" i="29"/>
  <c r="CT50" i="29"/>
  <c r="CT39" i="29"/>
  <c r="DM39" i="29"/>
  <c r="CP20" i="29"/>
  <c r="DK20" i="29"/>
  <c r="CU20" i="29"/>
  <c r="DG88" i="29"/>
  <c r="DM88" i="29"/>
  <c r="DF106" i="29"/>
  <c r="DG106" i="29"/>
  <c r="CS144" i="29"/>
  <c r="DH144" i="29"/>
  <c r="DM77" i="29"/>
  <c r="CP77" i="29"/>
  <c r="CP126" i="29"/>
  <c r="CV126" i="29"/>
  <c r="DG126" i="29"/>
  <c r="CQ49" i="29"/>
  <c r="CU49" i="29"/>
  <c r="CQ95" i="29"/>
  <c r="CW95" i="29"/>
  <c r="DL57" i="29"/>
  <c r="CQ57" i="29"/>
  <c r="CT57" i="29"/>
  <c r="DM113" i="29"/>
  <c r="DH17" i="29"/>
  <c r="CR46" i="29"/>
  <c r="DG37" i="29"/>
  <c r="CU58" i="29"/>
  <c r="DJ42" i="29"/>
  <c r="DM96" i="29"/>
  <c r="CU15" i="29"/>
  <c r="DG132" i="29"/>
  <c r="CP58" i="29"/>
  <c r="DI21" i="29"/>
  <c r="DI25" i="29"/>
  <c r="CQ25" i="29"/>
  <c r="CP42" i="29"/>
  <c r="CR42" i="29"/>
  <c r="CV37" i="29"/>
  <c r="CT37" i="29"/>
  <c r="CS96" i="29"/>
  <c r="CQ14" i="29"/>
  <c r="CP15" i="29"/>
  <c r="CV15" i="29"/>
  <c r="DG18" i="29"/>
  <c r="CS18" i="29"/>
  <c r="CU18" i="29"/>
  <c r="DM35" i="29"/>
  <c r="CQ50" i="29"/>
  <c r="DK39" i="29"/>
  <c r="DH39" i="29"/>
  <c r="CS39" i="29"/>
  <c r="CS20" i="29"/>
  <c r="DM20" i="29"/>
  <c r="DJ88" i="29"/>
  <c r="DK144" i="29"/>
  <c r="CW144" i="29"/>
  <c r="DM26" i="29"/>
  <c r="DH26" i="29"/>
  <c r="DG77" i="29"/>
  <c r="CU126" i="29"/>
  <c r="CS126" i="29"/>
  <c r="DF126" i="29"/>
  <c r="CS49" i="29"/>
  <c r="DH49" i="29"/>
  <c r="DK49" i="29"/>
  <c r="DM95" i="29"/>
  <c r="CP57" i="29"/>
  <c r="DJ57" i="29"/>
  <c r="CP113" i="29"/>
  <c r="DF113" i="29"/>
  <c r="CR17" i="29"/>
  <c r="CW17" i="29"/>
  <c r="DL17" i="29"/>
  <c r="DM82" i="29"/>
  <c r="CR12" i="29"/>
  <c r="CV32" i="29"/>
  <c r="CP125" i="29"/>
  <c r="DF130" i="29"/>
  <c r="DH29" i="29"/>
  <c r="CV148" i="29"/>
  <c r="CW127" i="29"/>
  <c r="DG127" i="29"/>
  <c r="DG135" i="29"/>
  <c r="CR124" i="29"/>
  <c r="CU124" i="29"/>
  <c r="DG16" i="29"/>
  <c r="CQ16" i="29"/>
  <c r="CV131" i="29"/>
  <c r="CQ131" i="29"/>
  <c r="CS16" i="29"/>
  <c r="CP133" i="29"/>
  <c r="DL44" i="29"/>
  <c r="CW82" i="29"/>
  <c r="DL138" i="29"/>
  <c r="CW146" i="29"/>
  <c r="DI109" i="29"/>
  <c r="DG47" i="29"/>
  <c r="CT122" i="29"/>
  <c r="CT45" i="29"/>
  <c r="CT11" i="29"/>
  <c r="CU40" i="29"/>
  <c r="CT138" i="29"/>
  <c r="CP140" i="29"/>
  <c r="DH140" i="29"/>
  <c r="CV140" i="29"/>
  <c r="CR101" i="29"/>
  <c r="DG101" i="29"/>
  <c r="DM32" i="29"/>
  <c r="CR9" i="29"/>
  <c r="CW9" i="29"/>
  <c r="CU125" i="29"/>
  <c r="DJ125" i="29"/>
  <c r="CT125" i="29"/>
  <c r="DG36" i="29"/>
  <c r="CS29" i="29"/>
  <c r="CS146" i="29"/>
  <c r="CW109" i="29"/>
  <c r="DH109" i="29"/>
  <c r="CS109" i="29"/>
  <c r="DI47" i="29"/>
  <c r="DG130" i="29"/>
  <c r="DK5" i="29"/>
  <c r="DK86" i="29"/>
  <c r="DJ146" i="29"/>
  <c r="DF47" i="29"/>
  <c r="DI131" i="29"/>
  <c r="CP91" i="29"/>
  <c r="CU13" i="29"/>
  <c r="CR142" i="29"/>
  <c r="DH143" i="29"/>
  <c r="DG108" i="29"/>
  <c r="CQ40" i="29"/>
  <c r="DK32" i="29"/>
  <c r="DG32" i="29"/>
  <c r="DG125" i="29"/>
  <c r="CV29" i="29"/>
  <c r="DL109" i="29"/>
  <c r="CS148" i="29"/>
  <c r="DI45" i="29"/>
  <c r="CR134" i="29"/>
  <c r="DI135" i="29"/>
  <c r="DM52" i="29"/>
  <c r="DM5" i="29"/>
  <c r="DM81" i="29"/>
  <c r="DM145" i="29"/>
  <c r="DI52" i="29"/>
  <c r="DI5" i="29"/>
  <c r="DI117" i="29"/>
  <c r="DH51" i="29"/>
  <c r="DH5" i="29"/>
  <c r="DH86" i="29"/>
  <c r="DH132" i="29"/>
  <c r="DH145" i="29"/>
  <c r="DL40" i="29"/>
  <c r="DF138" i="29"/>
  <c r="DF30" i="29"/>
  <c r="DH138" i="29"/>
  <c r="CS30" i="29"/>
  <c r="CT30" i="29"/>
  <c r="DK12" i="29"/>
  <c r="CU51" i="29"/>
  <c r="CU12" i="29"/>
  <c r="DL12" i="29"/>
  <c r="CU140" i="29"/>
  <c r="CQ140" i="29"/>
  <c r="DJ140" i="29"/>
  <c r="DL101" i="29"/>
  <c r="DH32" i="29"/>
  <c r="DJ32" i="29"/>
  <c r="CT9" i="29"/>
  <c r="DM9" i="29"/>
  <c r="CW125" i="29"/>
  <c r="DK129" i="29"/>
  <c r="DJ29" i="29"/>
  <c r="CR29" i="29"/>
  <c r="CQ146" i="29"/>
  <c r="CP146" i="29"/>
  <c r="DL146" i="29"/>
  <c r="CU109" i="29"/>
  <c r="DF109" i="29"/>
  <c r="DK47" i="29"/>
  <c r="DJ47" i="29"/>
  <c r="DF122" i="29"/>
  <c r="CQ122" i="29"/>
  <c r="DI122" i="29"/>
  <c r="CQ148" i="29"/>
  <c r="CQ45" i="29"/>
  <c r="DG11" i="29"/>
  <c r="CU11" i="29"/>
  <c r="CQ11" i="29"/>
  <c r="CU118" i="29"/>
  <c r="DM118" i="29"/>
  <c r="DF118" i="29"/>
  <c r="DF134" i="29"/>
  <c r="DI127" i="29"/>
  <c r="DM127" i="29"/>
  <c r="DJ135" i="29"/>
  <c r="CU135" i="29"/>
  <c r="DH129" i="29"/>
  <c r="DG124" i="29"/>
  <c r="DH16" i="29"/>
  <c r="DI16" i="29"/>
  <c r="CT130" i="29"/>
  <c r="DH12" i="29"/>
  <c r="DK140" i="29"/>
  <c r="DI101" i="29"/>
  <c r="DL32" i="29"/>
  <c r="CS125" i="29"/>
  <c r="DI29" i="29"/>
  <c r="CP47" i="29"/>
  <c r="CR16" i="29"/>
  <c r="CR91" i="29"/>
  <c r="DH114" i="29"/>
  <c r="DH34" i="29"/>
  <c r="DI30" i="29"/>
  <c r="CT74" i="29"/>
  <c r="CT12" i="29"/>
  <c r="DJ69" i="29"/>
  <c r="DM36" i="29"/>
  <c r="DM109" i="29"/>
  <c r="DJ148" i="29"/>
  <c r="CV52" i="29"/>
  <c r="CV5" i="29"/>
  <c r="CV86" i="29"/>
  <c r="CV97" i="29"/>
  <c r="CV145" i="29"/>
  <c r="DL51" i="29"/>
  <c r="DL5" i="29"/>
  <c r="CV40" i="29"/>
  <c r="CV138" i="29"/>
  <c r="CU74" i="29"/>
  <c r="CU5" i="29"/>
  <c r="DG30" i="29"/>
  <c r="CR30" i="29"/>
  <c r="DI12" i="29"/>
  <c r="DI140" i="29"/>
  <c r="CV101" i="29"/>
  <c r="DH101" i="29"/>
  <c r="CW101" i="29"/>
  <c r="CQ32" i="29"/>
  <c r="CU32" i="29"/>
  <c r="DL9" i="29"/>
  <c r="CP9" i="29"/>
  <c r="DF9" i="29"/>
  <c r="DK125" i="29"/>
  <c r="DM125" i="29"/>
  <c r="DK117" i="29"/>
  <c r="DH104" i="29"/>
  <c r="DM29" i="29"/>
  <c r="CU146" i="29"/>
  <c r="CQ109" i="29"/>
  <c r="DJ109" i="29"/>
  <c r="CV47" i="29"/>
  <c r="CT47" i="29"/>
  <c r="DH47" i="29"/>
  <c r="CU122" i="29"/>
  <c r="CV122" i="29"/>
  <c r="DH122" i="29"/>
  <c r="DI148" i="29"/>
  <c r="CR148" i="29"/>
  <c r="CU148" i="29"/>
  <c r="CS45" i="29"/>
  <c r="DM45" i="29"/>
  <c r="CS11" i="29"/>
  <c r="DI11" i="29"/>
  <c r="CT118" i="29"/>
  <c r="CV118" i="29"/>
  <c r="DL134" i="29"/>
  <c r="DL132" i="29"/>
  <c r="DM101" i="29"/>
  <c r="CS32" i="29"/>
  <c r="CP32" i="29"/>
  <c r="DK9" i="29"/>
  <c r="DJ86" i="29"/>
  <c r="CV146" i="29"/>
  <c r="DK109" i="29"/>
  <c r="CW16" i="29"/>
  <c r="DJ131" i="29"/>
  <c r="CT114" i="29"/>
  <c r="DI119" i="29"/>
  <c r="CP82" i="29"/>
  <c r="CW36" i="29"/>
  <c r="CP30" i="29"/>
  <c r="CV69" i="29"/>
  <c r="CR140" i="29"/>
  <c r="CT101" i="29"/>
  <c r="DI146" i="29"/>
  <c r="DL47" i="29"/>
  <c r="DL118" i="29"/>
  <c r="DI134" i="29"/>
  <c r="DK127" i="29"/>
  <c r="CU30" i="29"/>
  <c r="DG12" i="29"/>
  <c r="DG40" i="29"/>
  <c r="CU138" i="29"/>
  <c r="CR51" i="29"/>
  <c r="CR5" i="29"/>
  <c r="CR36" i="29"/>
  <c r="CR81" i="29"/>
  <c r="CR22" i="29"/>
  <c r="DJ5" i="29"/>
  <c r="DJ97" i="29"/>
  <c r="DJ104" i="29"/>
  <c r="DI40" i="29"/>
  <c r="CS40" i="29"/>
  <c r="CR40" i="29"/>
  <c r="DM138" i="29"/>
  <c r="CW74" i="29"/>
  <c r="CW5" i="29"/>
  <c r="CW130" i="29"/>
  <c r="CW129" i="29"/>
  <c r="CW117" i="29"/>
  <c r="CS74" i="29"/>
  <c r="CS5" i="29"/>
  <c r="CS145" i="29"/>
  <c r="CS104" i="29"/>
  <c r="CS97" i="29"/>
  <c r="CS36" i="29"/>
  <c r="CS22" i="29"/>
  <c r="CP40" i="29"/>
  <c r="DJ40" i="29"/>
  <c r="CP138" i="29"/>
  <c r="CR138" i="29"/>
  <c r="CW30" i="29"/>
  <c r="CV30" i="29"/>
  <c r="CQ12" i="29"/>
  <c r="DJ12" i="29"/>
  <c r="CW12" i="29"/>
  <c r="CW140" i="29"/>
  <c r="DM140" i="29"/>
  <c r="CT140" i="29"/>
  <c r="DJ101" i="29"/>
  <c r="DF101" i="29"/>
  <c r="DI32" i="29"/>
  <c r="DI9" i="29"/>
  <c r="DJ9" i="29"/>
  <c r="CU9" i="29"/>
  <c r="CV125" i="29"/>
  <c r="DI125" i="29"/>
  <c r="DH125" i="29"/>
  <c r="DL130" i="29"/>
  <c r="CR130" i="29"/>
  <c r="DG29" i="29"/>
  <c r="CQ29" i="29"/>
  <c r="DK29" i="29"/>
  <c r="CR146" i="29"/>
  <c r="DF146" i="29"/>
  <c r="DK146" i="29"/>
  <c r="CR109" i="29"/>
  <c r="DG109" i="29"/>
  <c r="CQ47" i="29"/>
  <c r="CR47" i="29"/>
  <c r="DJ122" i="29"/>
  <c r="DF148" i="29"/>
  <c r="CW45" i="29"/>
  <c r="CP11" i="29"/>
  <c r="DL11" i="29"/>
  <c r="DH118" i="29"/>
  <c r="DJ132" i="29"/>
  <c r="DM124" i="29"/>
  <c r="DJ124" i="29"/>
  <c r="DM16" i="29"/>
  <c r="DF16" i="29"/>
  <c r="DM131" i="29"/>
  <c r="DG131" i="29"/>
  <c r="CW81" i="29"/>
  <c r="DK138" i="29"/>
  <c r="CW86" i="29"/>
  <c r="CP29" i="29"/>
  <c r="DI124" i="29"/>
  <c r="CS91" i="29"/>
  <c r="CT13" i="29"/>
  <c r="CS44" i="29"/>
  <c r="CW142" i="29"/>
  <c r="DL143" i="29"/>
  <c r="DH40" i="29"/>
  <c r="CS138" i="29"/>
  <c r="DF5" i="29"/>
  <c r="DF104" i="29"/>
  <c r="DF81" i="29"/>
  <c r="DF132" i="29"/>
  <c r="DF97" i="29"/>
  <c r="CQ74" i="29"/>
  <c r="CQ5" i="29"/>
  <c r="CQ130" i="29"/>
  <c r="CQ81" i="29"/>
  <c r="CW138" i="29"/>
  <c r="CQ138" i="29"/>
  <c r="CQ30" i="29"/>
  <c r="DM30" i="29"/>
  <c r="DF12" i="29"/>
  <c r="DF140" i="29"/>
  <c r="CQ101" i="29"/>
  <c r="CU101" i="29"/>
  <c r="DF32" i="29"/>
  <c r="CS9" i="29"/>
  <c r="DK81" i="29"/>
  <c r="CR86" i="29"/>
  <c r="CT29" i="29"/>
  <c r="DF29" i="29"/>
  <c r="CU29" i="29"/>
  <c r="DM146" i="29"/>
  <c r="CV109" i="29"/>
  <c r="CP122" i="29"/>
  <c r="DM122" i="29"/>
  <c r="CP45" i="29"/>
  <c r="CR45" i="29"/>
  <c r="CV45" i="29"/>
  <c r="DK11" i="29"/>
  <c r="CV11" i="29"/>
  <c r="CP118" i="29"/>
  <c r="CS118" i="29"/>
  <c r="DI118" i="29"/>
  <c r="DK134" i="29"/>
  <c r="CV134" i="29"/>
  <c r="DL127" i="29"/>
  <c r="CS135" i="29"/>
  <c r="DF135" i="29"/>
  <c r="CU36" i="29"/>
  <c r="CQ97" i="29"/>
  <c r="DM97" i="29"/>
  <c r="DJ93" i="29"/>
  <c r="CW93" i="29"/>
  <c r="DF93" i="29"/>
  <c r="DJ116" i="29"/>
  <c r="CU116" i="29"/>
  <c r="DH87" i="29"/>
  <c r="CP87" i="29"/>
  <c r="DF137" i="29"/>
  <c r="CR137" i="29"/>
  <c r="CV24" i="29"/>
  <c r="CS24" i="29"/>
  <c r="CW139" i="29"/>
  <c r="CR139" i="29"/>
  <c r="DL80" i="29"/>
  <c r="DG80" i="29"/>
  <c r="DK7" i="29"/>
  <c r="DI7" i="29"/>
  <c r="DK141" i="29"/>
  <c r="CW141" i="29"/>
  <c r="DM33" i="29"/>
  <c r="CT111" i="29"/>
  <c r="CP111" i="29"/>
  <c r="DG111" i="29"/>
  <c r="CU4" i="29"/>
  <c r="CU130" i="29"/>
  <c r="CU132" i="29"/>
  <c r="CU145" i="29"/>
  <c r="CU104" i="29"/>
  <c r="CU97" i="29"/>
  <c r="CU117" i="29"/>
  <c r="CU129" i="29"/>
  <c r="CU86" i="29"/>
  <c r="CU22" i="29"/>
  <c r="DL52" i="29"/>
  <c r="DL4" i="29"/>
  <c r="DL86" i="29"/>
  <c r="DL22" i="29"/>
  <c r="DL81" i="29"/>
  <c r="DL117" i="29"/>
  <c r="DG52" i="29"/>
  <c r="DG5" i="29"/>
  <c r="DG129" i="29"/>
  <c r="CT40" i="29"/>
  <c r="DK30" i="29"/>
  <c r="CP52" i="29"/>
  <c r="CP5" i="29"/>
  <c r="CP130" i="29"/>
  <c r="CP36" i="29"/>
  <c r="DM40" i="29"/>
  <c r="CP12" i="29"/>
  <c r="DG140" i="29"/>
  <c r="CT32" i="29"/>
  <c r="DH9" i="29"/>
  <c r="DF125" i="29"/>
  <c r="CR129" i="29"/>
  <c r="DG146" i="29"/>
  <c r="CT52" i="29"/>
  <c r="CT5" i="29"/>
  <c r="CT132" i="29"/>
  <c r="CT36" i="29"/>
  <c r="DK40" i="29"/>
  <c r="DG138" i="29"/>
  <c r="DJ138" i="29"/>
  <c r="DL30" i="29"/>
  <c r="CV12" i="29"/>
  <c r="CS140" i="29"/>
  <c r="DL140" i="29"/>
  <c r="DK101" i="29"/>
  <c r="CS101" i="29"/>
  <c r="CP101" i="29"/>
  <c r="CW32" i="29"/>
  <c r="CR32" i="29"/>
  <c r="CV9" i="29"/>
  <c r="DG9" i="29"/>
  <c r="DL125" i="29"/>
  <c r="CQ104" i="29"/>
  <c r="CP81" i="29"/>
  <c r="DF117" i="29"/>
  <c r="DL29" i="29"/>
  <c r="CW29" i="29"/>
  <c r="DH146" i="29"/>
  <c r="CT146" i="29"/>
  <c r="CP109" i="29"/>
  <c r="CT109" i="29"/>
  <c r="CS47" i="29"/>
  <c r="DM47" i="29"/>
  <c r="CR122" i="29"/>
  <c r="DM148" i="29"/>
  <c r="DK148" i="29"/>
  <c r="DG148" i="29"/>
  <c r="DG45" i="29"/>
  <c r="DK45" i="29"/>
  <c r="DH11" i="29"/>
  <c r="DM11" i="29"/>
  <c r="CR11" i="29"/>
  <c r="CR118" i="29"/>
  <c r="DJ118" i="29"/>
  <c r="CS134" i="29"/>
  <c r="DJ134" i="29"/>
  <c r="DM134" i="29"/>
  <c r="CS127" i="29"/>
  <c r="CQ135" i="29"/>
  <c r="CP135" i="29"/>
  <c r="DM132" i="29"/>
  <c r="CP117" i="29"/>
  <c r="DI36" i="29"/>
  <c r="DH91" i="29"/>
  <c r="CS114" i="29"/>
  <c r="CV114" i="29"/>
  <c r="DH13" i="29"/>
  <c r="DM13" i="29"/>
  <c r="DG34" i="29"/>
  <c r="CQ34" i="29"/>
  <c r="CS34" i="29"/>
  <c r="CV44" i="29"/>
  <c r="DG44" i="29"/>
  <c r="CP142" i="29"/>
  <c r="CU119" i="29"/>
  <c r="CQ119" i="29"/>
  <c r="CU143" i="29"/>
  <c r="DK97" i="29"/>
  <c r="DG97" i="29"/>
  <c r="CU93" i="29"/>
  <c r="DM93" i="29"/>
  <c r="DK93" i="29"/>
  <c r="DG116" i="29"/>
  <c r="DK116" i="29"/>
  <c r="CV116" i="29"/>
  <c r="CQ87" i="29"/>
  <c r="DL87" i="29"/>
  <c r="CS137" i="29"/>
  <c r="CU24" i="29"/>
  <c r="CT24" i="29"/>
  <c r="CQ139" i="29"/>
  <c r="CU139" i="29"/>
  <c r="DF80" i="29"/>
  <c r="CW7" i="29"/>
  <c r="CV7" i="29"/>
  <c r="CV141" i="29"/>
  <c r="DL136" i="29"/>
  <c r="CQ136" i="29"/>
  <c r="CU136" i="29"/>
  <c r="DI33" i="29"/>
  <c r="CW33" i="29"/>
  <c r="DI111" i="29"/>
  <c r="DH111" i="29"/>
  <c r="DM111" i="29"/>
  <c r="CV4" i="29"/>
  <c r="CV22" i="29"/>
  <c r="CV104" i="29"/>
  <c r="CV129" i="29"/>
  <c r="DG81" i="29"/>
  <c r="CS81" i="29"/>
  <c r="CV74" i="29"/>
  <c r="DG74" i="29"/>
  <c r="CS122" i="29"/>
  <c r="DK122" i="29"/>
  <c r="CW148" i="29"/>
  <c r="DL148" i="29"/>
  <c r="DH45" i="29"/>
  <c r="CU45" i="29"/>
  <c r="DF45" i="29"/>
  <c r="DF11" i="29"/>
  <c r="DK118" i="29"/>
  <c r="CW118" i="29"/>
  <c r="CQ134" i="29"/>
  <c r="DH134" i="29"/>
  <c r="CQ127" i="29"/>
  <c r="DJ127" i="29"/>
  <c r="CT135" i="29"/>
  <c r="DK124" i="29"/>
  <c r="CT124" i="29"/>
  <c r="DK16" i="29"/>
  <c r="CT16" i="29"/>
  <c r="CV16" i="29"/>
  <c r="CW131" i="29"/>
  <c r="CP131" i="29"/>
  <c r="DF131" i="29"/>
  <c r="CW91" i="29"/>
  <c r="DJ91" i="29"/>
  <c r="DG114" i="29"/>
  <c r="CP13" i="29"/>
  <c r="CW13" i="29"/>
  <c r="DK34" i="29"/>
  <c r="CU34" i="29"/>
  <c r="CR133" i="29"/>
  <c r="DF133" i="29"/>
  <c r="DM44" i="29"/>
  <c r="CU44" i="29"/>
  <c r="DG142" i="29"/>
  <c r="CU142" i="29"/>
  <c r="DL142" i="29"/>
  <c r="DM119" i="29"/>
  <c r="CV119" i="29"/>
  <c r="CS119" i="29"/>
  <c r="DJ143" i="29"/>
  <c r="CQ143" i="29"/>
  <c r="DM143" i="29"/>
  <c r="CT97" i="29"/>
  <c r="CS93" i="29"/>
  <c r="DL93" i="29"/>
  <c r="DK87" i="29"/>
  <c r="CV87" i="29"/>
  <c r="CQ137" i="29"/>
  <c r="DG137" i="29"/>
  <c r="CW24" i="29"/>
  <c r="DH24" i="29"/>
  <c r="DK24" i="29"/>
  <c r="DI139" i="29"/>
  <c r="DL139" i="29"/>
  <c r="CR80" i="29"/>
  <c r="CQ80" i="29"/>
  <c r="DM80" i="29"/>
  <c r="CU7" i="29"/>
  <c r="CQ7" i="29"/>
  <c r="CU81" i="29"/>
  <c r="DH74" i="29"/>
  <c r="DM117" i="29"/>
  <c r="CQ36" i="29"/>
  <c r="DK131" i="29"/>
  <c r="CS131" i="29"/>
  <c r="DF91" i="29"/>
  <c r="CQ91" i="29"/>
  <c r="DI114" i="29"/>
  <c r="DF114" i="29"/>
  <c r="DK13" i="29"/>
  <c r="CV13" i="29"/>
  <c r="CV34" i="29"/>
  <c r="DI34" i="29"/>
  <c r="CU133" i="29"/>
  <c r="CV133" i="29"/>
  <c r="CR44" i="29"/>
  <c r="DK44" i="29"/>
  <c r="DH44" i="29"/>
  <c r="DJ142" i="29"/>
  <c r="CW119" i="29"/>
  <c r="CV143" i="29"/>
  <c r="CR97" i="29"/>
  <c r="DH93" i="29"/>
  <c r="DM116" i="29"/>
  <c r="CR87" i="29"/>
  <c r="DL137" i="29"/>
  <c r="DK137" i="29"/>
  <c r="DF24" i="29"/>
  <c r="DM24" i="29"/>
  <c r="DG24" i="29"/>
  <c r="DG139" i="29"/>
  <c r="CW80" i="29"/>
  <c r="DI80" i="29"/>
  <c r="DJ141" i="29"/>
  <c r="CS136" i="29"/>
  <c r="DH136" i="29"/>
  <c r="CR136" i="29"/>
  <c r="DK33" i="29"/>
  <c r="CS111" i="29"/>
  <c r="CR111" i="29"/>
  <c r="DK145" i="29"/>
  <c r="DH82" i="29"/>
  <c r="DK82" i="29"/>
  <c r="CT108" i="29"/>
  <c r="CU108" i="29"/>
  <c r="CV108" i="29"/>
  <c r="DG123" i="29"/>
  <c r="CP123" i="29"/>
  <c r="DI147" i="29"/>
  <c r="CQ117" i="29"/>
  <c r="DK36" i="29"/>
  <c r="DJ130" i="29"/>
  <c r="CU47" i="29"/>
  <c r="CW47" i="29"/>
  <c r="DG122" i="29"/>
  <c r="DL122" i="29"/>
  <c r="CW122" i="29"/>
  <c r="DH148" i="29"/>
  <c r="CT148" i="29"/>
  <c r="CP148" i="29"/>
  <c r="DL45" i="29"/>
  <c r="DJ45" i="29"/>
  <c r="DJ11" i="29"/>
  <c r="CW11" i="29"/>
  <c r="CQ118" i="29"/>
  <c r="DG118" i="29"/>
  <c r="CU134" i="29"/>
  <c r="CT134" i="29"/>
  <c r="DH127" i="29"/>
  <c r="CU127" i="29"/>
  <c r="DH135" i="29"/>
  <c r="CR135" i="29"/>
  <c r="DL135" i="29"/>
  <c r="CQ124" i="29"/>
  <c r="CV124" i="29"/>
  <c r="DH124" i="29"/>
  <c r="DJ16" i="29"/>
  <c r="DH131" i="29"/>
  <c r="DL91" i="29"/>
  <c r="DG91" i="29"/>
  <c r="CQ114" i="29"/>
  <c r="DK114" i="29"/>
  <c r="CS13" i="29"/>
  <c r="CR13" i="29"/>
  <c r="DL34" i="29"/>
  <c r="CP34" i="29"/>
  <c r="DL133" i="29"/>
  <c r="CS133" i="29"/>
  <c r="CP44" i="29"/>
  <c r="CQ44" i="29"/>
  <c r="DI142" i="29"/>
  <c r="CV142" i="29"/>
  <c r="DF119" i="29"/>
  <c r="DH119" i="29"/>
  <c r="DI143" i="29"/>
  <c r="DF143" i="29"/>
  <c r="DK143" i="29"/>
  <c r="CQ93" i="29"/>
  <c r="CT93" i="29"/>
  <c r="CT116" i="29"/>
  <c r="DF116" i="29"/>
  <c r="CQ116" i="29"/>
  <c r="CU87" i="29"/>
  <c r="CS87" i="29"/>
  <c r="CT137" i="29"/>
  <c r="DI137" i="29"/>
  <c r="DJ24" i="29"/>
  <c r="DL24" i="29"/>
  <c r="CS139" i="29"/>
  <c r="CT139" i="29"/>
  <c r="DH139" i="29"/>
  <c r="DH80" i="29"/>
  <c r="DJ80" i="29"/>
  <c r="DH7" i="29"/>
  <c r="DM7" i="29"/>
  <c r="CR7" i="29"/>
  <c r="DI141" i="29"/>
  <c r="DG141" i="29"/>
  <c r="CS141" i="29"/>
  <c r="CP136" i="29"/>
  <c r="DI136" i="29"/>
  <c r="CS132" i="29"/>
  <c r="DH81" i="29"/>
  <c r="CT81" i="29"/>
  <c r="CR74" i="29"/>
  <c r="CV117" i="29"/>
  <c r="DJ36" i="29"/>
  <c r="DF145" i="29"/>
  <c r="CQ145" i="29"/>
  <c r="CP104" i="29"/>
  <c r="DI91" i="29"/>
  <c r="CP114" i="29"/>
  <c r="DM114" i="29"/>
  <c r="DJ13" i="29"/>
  <c r="DF13" i="29"/>
  <c r="DL13" i="29"/>
  <c r="DM34" i="29"/>
  <c r="CR34" i="29"/>
  <c r="DK133" i="29"/>
  <c r="DJ133" i="29"/>
  <c r="DI133" i="29"/>
  <c r="CW44" i="29"/>
  <c r="DH142" i="29"/>
  <c r="DG119" i="29"/>
  <c r="CT119" i="29"/>
  <c r="CR119" i="29"/>
  <c r="DG143" i="29"/>
  <c r="CT143" i="29"/>
  <c r="DG93" i="29"/>
  <c r="CS116" i="29"/>
  <c r="CR116" i="29"/>
  <c r="DM87" i="29"/>
  <c r="DI87" i="29"/>
  <c r="DJ87" i="29"/>
  <c r="CV137" i="29"/>
  <c r="CW137" i="29"/>
  <c r="CP137" i="29"/>
  <c r="CQ24" i="29"/>
  <c r="DJ139" i="29"/>
  <c r="CS80" i="29"/>
  <c r="CT7" i="29"/>
  <c r="DL7" i="29"/>
  <c r="DF141" i="29"/>
  <c r="CP141" i="29"/>
  <c r="CR141" i="29"/>
  <c r="DJ136" i="29"/>
  <c r="DJ33" i="29"/>
  <c r="DL33" i="29"/>
  <c r="DL111" i="29"/>
  <c r="CU111" i="29"/>
  <c r="CT4" i="29"/>
  <c r="CT22" i="29"/>
  <c r="CT129" i="29"/>
  <c r="DI4" i="29"/>
  <c r="DI145" i="29"/>
  <c r="DI132" i="29"/>
  <c r="DI130" i="29"/>
  <c r="DI22" i="29"/>
  <c r="DH4" i="29"/>
  <c r="DH22" i="29"/>
  <c r="DH36" i="29"/>
  <c r="DH130" i="29"/>
  <c r="DG117" i="29"/>
  <c r="DK130" i="29"/>
  <c r="CR104" i="29"/>
  <c r="DG134" i="29"/>
  <c r="CP127" i="29"/>
  <c r="CV127" i="29"/>
  <c r="DF127" i="29"/>
  <c r="DM135" i="29"/>
  <c r="CW135" i="29"/>
  <c r="CP124" i="29"/>
  <c r="DL124" i="29"/>
  <c r="DL131" i="29"/>
  <c r="DK91" i="29"/>
  <c r="CV91" i="29"/>
  <c r="CW114" i="29"/>
  <c r="DJ114" i="29"/>
  <c r="CU114" i="29"/>
  <c r="CQ13" i="29"/>
  <c r="DI13" i="29"/>
  <c r="DJ34" i="29"/>
  <c r="CT34" i="29"/>
  <c r="CT133" i="29"/>
  <c r="CQ133" i="29"/>
  <c r="DG133" i="29"/>
  <c r="DF44" i="29"/>
  <c r="DJ44" i="29"/>
  <c r="CS142" i="29"/>
  <c r="CQ142" i="29"/>
  <c r="CT142" i="29"/>
  <c r="DJ119" i="29"/>
  <c r="DK119" i="29"/>
  <c r="CW143" i="29"/>
  <c r="CW97" i="29"/>
  <c r="CP93" i="29"/>
  <c r="CV93" i="29"/>
  <c r="DI116" i="29"/>
  <c r="DL116" i="29"/>
  <c r="CT87" i="29"/>
  <c r="CW87" i="29"/>
  <c r="CU137" i="29"/>
  <c r="DH137" i="29"/>
  <c r="CR24" i="29"/>
  <c r="DM139" i="29"/>
  <c r="CV139" i="29"/>
  <c r="DK139" i="29"/>
  <c r="CU80" i="29"/>
  <c r="CT80" i="29"/>
  <c r="DJ7" i="29"/>
  <c r="DF7" i="29"/>
  <c r="CS7" i="29"/>
  <c r="DM141" i="29"/>
  <c r="CT141" i="29"/>
  <c r="DK136" i="29"/>
  <c r="DM136" i="29"/>
  <c r="DF33" i="29"/>
  <c r="CT33" i="29"/>
  <c r="DG33" i="29"/>
  <c r="DJ111" i="29"/>
  <c r="DM51" i="29"/>
  <c r="DM86" i="29"/>
  <c r="DM22" i="29"/>
  <c r="DM130" i="29"/>
  <c r="CP4" i="29"/>
  <c r="CP129" i="29"/>
  <c r="CP22" i="29"/>
  <c r="CP86" i="29"/>
  <c r="DI86" i="29"/>
  <c r="DI81" i="29"/>
  <c r="DL36" i="29"/>
  <c r="CT104" i="29"/>
  <c r="CP134" i="29"/>
  <c r="CW134" i="29"/>
  <c r="CT127" i="29"/>
  <c r="CR127" i="29"/>
  <c r="DK135" i="29"/>
  <c r="CV135" i="29"/>
  <c r="CS124" i="29"/>
  <c r="DF124" i="29"/>
  <c r="CW124" i="29"/>
  <c r="CU16" i="29"/>
  <c r="DL16" i="29"/>
  <c r="CP16" i="29"/>
  <c r="CR131" i="29"/>
  <c r="CT131" i="29"/>
  <c r="CU131" i="29"/>
  <c r="CU91" i="29"/>
  <c r="CT91" i="29"/>
  <c r="DM91" i="29"/>
  <c r="DL114" i="29"/>
  <c r="CR114" i="29"/>
  <c r="DG13" i="29"/>
  <c r="CW34" i="29"/>
  <c r="DF34" i="29"/>
  <c r="CW133" i="29"/>
  <c r="DM133" i="29"/>
  <c r="DH133" i="29"/>
  <c r="CT44" i="29"/>
  <c r="DI44" i="29"/>
  <c r="DK142" i="29"/>
  <c r="DM142" i="29"/>
  <c r="DF142" i="29"/>
  <c r="CP119" i="29"/>
  <c r="DL119" i="29"/>
  <c r="CR143" i="29"/>
  <c r="CS143" i="29"/>
  <c r="CP143" i="29"/>
  <c r="CP97" i="29"/>
  <c r="DI97" i="29"/>
  <c r="CR93" i="29"/>
  <c r="DI93" i="29"/>
  <c r="CP116" i="29"/>
  <c r="CW116" i="29"/>
  <c r="DH116" i="29"/>
  <c r="DG87" i="29"/>
  <c r="DF87" i="29"/>
  <c r="DJ137" i="29"/>
  <c r="DM137" i="29"/>
  <c r="DI24" i="29"/>
  <c r="CP24" i="29"/>
  <c r="CP139" i="29"/>
  <c r="DF139" i="29"/>
  <c r="DK80" i="29"/>
  <c r="CV80" i="29"/>
  <c r="CP80" i="29"/>
  <c r="CP7" i="29"/>
  <c r="DG7" i="29"/>
  <c r="CU141" i="29"/>
  <c r="DH141" i="29"/>
  <c r="CV136" i="29"/>
  <c r="CW136" i="29"/>
  <c r="CS33" i="29"/>
  <c r="CR33" i="29"/>
  <c r="CP33" i="29"/>
  <c r="CQ111" i="29"/>
  <c r="DF111" i="29"/>
  <c r="CW51" i="29"/>
  <c r="CW4" i="29"/>
  <c r="CW22" i="29"/>
  <c r="CQ4" i="29"/>
  <c r="CQ129" i="29"/>
  <c r="CQ22" i="29"/>
  <c r="DI129" i="29"/>
  <c r="DJ81" i="29"/>
  <c r="DF36" i="29"/>
  <c r="DG145" i="29"/>
  <c r="CW145" i="29"/>
  <c r="CR145" i="29"/>
  <c r="CP132" i="29"/>
  <c r="DL141" i="29"/>
  <c r="CQ141" i="29"/>
  <c r="CT136" i="29"/>
  <c r="DG136" i="29"/>
  <c r="DF136" i="29"/>
  <c r="CU33" i="29"/>
  <c r="CV111" i="29"/>
  <c r="DJ51" i="29"/>
  <c r="DJ4" i="29"/>
  <c r="DF74" i="29"/>
  <c r="DK74" i="29"/>
  <c r="CT82" i="29"/>
  <c r="DF82" i="29"/>
  <c r="CP108" i="29"/>
  <c r="DF108" i="29"/>
  <c r="DI123" i="29"/>
  <c r="CT123" i="29"/>
  <c r="CU123" i="29"/>
  <c r="CT147" i="29"/>
  <c r="CW10" i="29"/>
  <c r="DK10" i="29"/>
  <c r="CV98" i="29"/>
  <c r="CU98" i="29"/>
  <c r="DH121" i="29"/>
  <c r="DH6" i="29"/>
  <c r="CU6" i="29"/>
  <c r="CV6" i="29"/>
  <c r="DH94" i="29"/>
  <c r="DM94" i="29"/>
  <c r="CV94" i="29"/>
  <c r="CS85" i="29"/>
  <c r="DI85" i="29"/>
  <c r="CW103" i="29"/>
  <c r="DK103" i="29"/>
  <c r="CW52" i="29"/>
  <c r="CS117" i="29"/>
  <c r="DI19" i="29"/>
  <c r="DM19" i="29"/>
  <c r="DF100" i="29"/>
  <c r="DL102" i="29"/>
  <c r="CW102" i="29"/>
  <c r="DK102" i="29"/>
  <c r="CW115" i="29"/>
  <c r="DI115" i="29"/>
  <c r="CV27" i="29"/>
  <c r="CR27" i="29"/>
  <c r="CP27" i="29"/>
  <c r="CP90" i="29"/>
  <c r="CW90" i="29"/>
  <c r="CS90" i="29"/>
  <c r="CP89" i="29"/>
  <c r="DK89" i="29"/>
  <c r="CQ89" i="29"/>
  <c r="CW120" i="29"/>
  <c r="CS120" i="29"/>
  <c r="CT110" i="29"/>
  <c r="CQ110" i="29"/>
  <c r="DL110" i="29"/>
  <c r="DK84" i="29"/>
  <c r="DH84" i="29"/>
  <c r="DK31" i="29"/>
  <c r="DF31" i="29"/>
  <c r="CV130" i="29"/>
  <c r="CT145" i="29"/>
  <c r="DK132" i="29"/>
  <c r="CT83" i="29"/>
  <c r="CQ83" i="29"/>
  <c r="CR83" i="29"/>
  <c r="CR92" i="29"/>
  <c r="DM92" i="29"/>
  <c r="DL92" i="29"/>
  <c r="DG107" i="29"/>
  <c r="CV107" i="29"/>
  <c r="CU28" i="29"/>
  <c r="DI28" i="29"/>
  <c r="DH79" i="29"/>
  <c r="CS105" i="29"/>
  <c r="DK105" i="29"/>
  <c r="DM76" i="29"/>
  <c r="DJ78" i="29"/>
  <c r="CS112" i="29"/>
  <c r="CQ112" i="29"/>
  <c r="CW8" i="29"/>
  <c r="CR8" i="29"/>
  <c r="DF23" i="29"/>
  <c r="CS86" i="29"/>
  <c r="DL129" i="29"/>
  <c r="DF51" i="29"/>
  <c r="DF4" i="29"/>
  <c r="DK51" i="29"/>
  <c r="DK4" i="29"/>
  <c r="DG4" i="29"/>
  <c r="DG104" i="29"/>
  <c r="CQ82" i="29"/>
  <c r="DI82" i="29"/>
  <c r="CW108" i="29"/>
  <c r="DI108" i="29"/>
  <c r="CV123" i="29"/>
  <c r="DM147" i="29"/>
  <c r="CQ147" i="29"/>
  <c r="DJ10" i="29"/>
  <c r="DL10" i="29"/>
  <c r="CR98" i="29"/>
  <c r="DI121" i="29"/>
  <c r="CV121" i="29"/>
  <c r="DK121" i="29"/>
  <c r="CW6" i="29"/>
  <c r="DG6" i="29"/>
  <c r="CQ6" i="29"/>
  <c r="CS94" i="29"/>
  <c r="CU94" i="29"/>
  <c r="CW128" i="29"/>
  <c r="CV85" i="29"/>
  <c r="CR85" i="29"/>
  <c r="DG103" i="29"/>
  <c r="CS103" i="29"/>
  <c r="CR117" i="29"/>
  <c r="DH19" i="29"/>
  <c r="CV19" i="29"/>
  <c r="CW100" i="29"/>
  <c r="DK100" i="29"/>
  <c r="CQ100" i="29"/>
  <c r="CT102" i="29"/>
  <c r="CS102" i="29"/>
  <c r="DJ102" i="29"/>
  <c r="CV115" i="29"/>
  <c r="DL115" i="29"/>
  <c r="DM27" i="29"/>
  <c r="CW27" i="29"/>
  <c r="DH27" i="29"/>
  <c r="DK90" i="29"/>
  <c r="CR90" i="29"/>
  <c r="CR120" i="29"/>
  <c r="CR110" i="29"/>
  <c r="CT84" i="29"/>
  <c r="DM31" i="29"/>
  <c r="CV31" i="29"/>
  <c r="CS31" i="29"/>
  <c r="CW104" i="29"/>
  <c r="DI104" i="29"/>
  <c r="CU83" i="29"/>
  <c r="DJ83" i="29"/>
  <c r="CW83" i="29"/>
  <c r="CP92" i="29"/>
  <c r="CS107" i="29"/>
  <c r="DJ107" i="29"/>
  <c r="CW28" i="29"/>
  <c r="DG79" i="29"/>
  <c r="CR105" i="29"/>
  <c r="DH105" i="29"/>
  <c r="DL105" i="29"/>
  <c r="CP76" i="29"/>
  <c r="CQ76" i="29"/>
  <c r="DG76" i="29"/>
  <c r="DH78" i="29"/>
  <c r="CQ78" i="29"/>
  <c r="DM78" i="29"/>
  <c r="CU112" i="29"/>
  <c r="DF112" i="29"/>
  <c r="CQ8" i="29"/>
  <c r="DL8" i="29"/>
  <c r="DH8" i="29"/>
  <c r="DK23" i="29"/>
  <c r="DG86" i="29"/>
  <c r="DF129" i="29"/>
  <c r="DH33" i="29"/>
  <c r="CQ33" i="29"/>
  <c r="CV33" i="29"/>
  <c r="CW111" i="29"/>
  <c r="DK111" i="29"/>
  <c r="CR4" i="29"/>
  <c r="CS4" i="29"/>
  <c r="DL74" i="29"/>
  <c r="DG22" i="29"/>
  <c r="DM108" i="29"/>
  <c r="DJ123" i="29"/>
  <c r="DJ147" i="29"/>
  <c r="DH147" i="29"/>
  <c r="CR147" i="29"/>
  <c r="CR10" i="29"/>
  <c r="DH98" i="29"/>
  <c r="DL98" i="29"/>
  <c r="DM98" i="29"/>
  <c r="DF121" i="29"/>
  <c r="DL6" i="29"/>
  <c r="CT94" i="29"/>
  <c r="DF94" i="29"/>
  <c r="CR128" i="29"/>
  <c r="DM128" i="29"/>
  <c r="DG85" i="29"/>
  <c r="DK85" i="29"/>
  <c r="DL103" i="29"/>
  <c r="DJ103" i="29"/>
  <c r="DF52" i="29"/>
  <c r="CS52" i="29"/>
  <c r="CU19" i="29"/>
  <c r="DF19" i="29"/>
  <c r="DI100" i="29"/>
  <c r="CP100" i="29"/>
  <c r="DM102" i="29"/>
  <c r="CU102" i="29"/>
  <c r="DF115" i="29"/>
  <c r="DJ115" i="29"/>
  <c r="CQ27" i="29"/>
  <c r="DJ27" i="29"/>
  <c r="DL27" i="29"/>
  <c r="DM90" i="29"/>
  <c r="CW89" i="29"/>
  <c r="DI89" i="29"/>
  <c r="CT120" i="29"/>
  <c r="DH120" i="29"/>
  <c r="CS110" i="29"/>
  <c r="CQ84" i="29"/>
  <c r="CU84" i="29"/>
  <c r="DI31" i="29"/>
  <c r="CV83" i="29"/>
  <c r="DL83" i="29"/>
  <c r="DJ92" i="29"/>
  <c r="DK92" i="29"/>
  <c r="CU107" i="29"/>
  <c r="DF107" i="29"/>
  <c r="DH28" i="29"/>
  <c r="DF28" i="29"/>
  <c r="CR79" i="29"/>
  <c r="DM79" i="29"/>
  <c r="CP79" i="29"/>
  <c r="CU105" i="29"/>
  <c r="CW105" i="29"/>
  <c r="DJ76" i="29"/>
  <c r="DK76" i="29"/>
  <c r="CR76" i="29"/>
  <c r="DI78" i="29"/>
  <c r="DF78" i="29"/>
  <c r="CV112" i="29"/>
  <c r="DM112" i="29"/>
  <c r="CR112" i="29"/>
  <c r="CS8" i="29"/>
  <c r="DJ8" i="29"/>
  <c r="DG23" i="29"/>
  <c r="CS23" i="29"/>
  <c r="DH123" i="29"/>
  <c r="DM123" i="29"/>
  <c r="DF147" i="29"/>
  <c r="DK147" i="29"/>
  <c r="CS147" i="29"/>
  <c r="CU10" i="29"/>
  <c r="DG98" i="29"/>
  <c r="CS121" i="29"/>
  <c r="CU121" i="29"/>
  <c r="DJ6" i="29"/>
  <c r="DF6" i="29"/>
  <c r="CP6" i="29"/>
  <c r="DI94" i="29"/>
  <c r="CT128" i="29"/>
  <c r="DJ128" i="29"/>
  <c r="DI128" i="29"/>
  <c r="DM85" i="29"/>
  <c r="CP85" i="29"/>
  <c r="DM103" i="29"/>
  <c r="CU103" i="29"/>
  <c r="DJ145" i="29"/>
  <c r="DF86" i="29"/>
  <c r="DH117" i="29"/>
  <c r="CT19" i="29"/>
  <c r="DG19" i="29"/>
  <c r="DJ100" i="29"/>
  <c r="CT100" i="29"/>
  <c r="CS115" i="29"/>
  <c r="DK27" i="29"/>
  <c r="DF27" i="29"/>
  <c r="CU90" i="29"/>
  <c r="CU89" i="29"/>
  <c r="DM89" i="29"/>
  <c r="CP120" i="29"/>
  <c r="CQ120" i="29"/>
  <c r="DL120" i="29"/>
  <c r="DM110" i="29"/>
  <c r="DH110" i="29"/>
  <c r="DJ84" i="29"/>
  <c r="CR84" i="29"/>
  <c r="CW84" i="29"/>
  <c r="DJ31" i="29"/>
  <c r="CQ31" i="29"/>
  <c r="DF92" i="29"/>
  <c r="CV92" i="29"/>
  <c r="CW107" i="29"/>
  <c r="DL107" i="29"/>
  <c r="CP28" i="29"/>
  <c r="DJ28" i="29"/>
  <c r="CQ79" i="29"/>
  <c r="DI79" i="29"/>
  <c r="CW79" i="29"/>
  <c r="CQ105" i="29"/>
  <c r="CT76" i="29"/>
  <c r="DG78" i="29"/>
  <c r="DL78" i="29"/>
  <c r="CP112" i="29"/>
  <c r="CW112" i="29"/>
  <c r="DK112" i="29"/>
  <c r="CU8" i="29"/>
  <c r="CV23" i="29"/>
  <c r="CW23" i="29"/>
  <c r="DI74" i="29"/>
  <c r="DL82" i="29"/>
  <c r="DJ82" i="29"/>
  <c r="CR82" i="29"/>
  <c r="CR108" i="29"/>
  <c r="DH108" i="29"/>
  <c r="DL108" i="29"/>
  <c r="DF123" i="29"/>
  <c r="DL123" i="29"/>
  <c r="CW123" i="29"/>
  <c r="CP10" i="29"/>
  <c r="DI10" i="29"/>
  <c r="CV10" i="29"/>
  <c r="DJ98" i="29"/>
  <c r="CP98" i="29"/>
  <c r="DL121" i="29"/>
  <c r="DG121" i="29"/>
  <c r="CS6" i="29"/>
  <c r="CP94" i="29"/>
  <c r="DL94" i="29"/>
  <c r="DF128" i="29"/>
  <c r="CU128" i="29"/>
  <c r="CW85" i="29"/>
  <c r="DF85" i="29"/>
  <c r="CQ103" i="29"/>
  <c r="CP103" i="29"/>
  <c r="DK52" i="29"/>
  <c r="CT117" i="29"/>
  <c r="CV36" i="29"/>
  <c r="DJ19" i="29"/>
  <c r="CQ19" i="29"/>
  <c r="DG100" i="29"/>
  <c r="DL100" i="29"/>
  <c r="CS100" i="29"/>
  <c r="DI102" i="29"/>
  <c r="CQ102" i="29"/>
  <c r="DM115" i="29"/>
  <c r="DK115" i="29"/>
  <c r="DI27" i="29"/>
  <c r="DI90" i="29"/>
  <c r="CT90" i="29"/>
  <c r="DF90" i="29"/>
  <c r="DL89" i="29"/>
  <c r="DH89" i="29"/>
  <c r="DK120" i="29"/>
  <c r="DG120" i="29"/>
  <c r="DI110" i="29"/>
  <c r="CV110" i="29"/>
  <c r="CV84" i="29"/>
  <c r="CW31" i="29"/>
  <c r="DL31" i="29"/>
  <c r="CT31" i="29"/>
  <c r="DM83" i="29"/>
  <c r="DI92" i="29"/>
  <c r="DG92" i="29"/>
  <c r="CR107" i="29"/>
  <c r="CT107" i="29"/>
  <c r="CQ107" i="29"/>
  <c r="CR28" i="29"/>
  <c r="DF79" i="29"/>
  <c r="CV79" i="29"/>
  <c r="DF105" i="29"/>
  <c r="DM105" i="29"/>
  <c r="CT105" i="29"/>
  <c r="CU76" i="29"/>
  <c r="DI76" i="29"/>
  <c r="CR78" i="29"/>
  <c r="CT78" i="29"/>
  <c r="DH112" i="29"/>
  <c r="DK8" i="29"/>
  <c r="DG8" i="29"/>
  <c r="DJ23" i="29"/>
  <c r="CR23" i="29"/>
  <c r="DH23" i="29"/>
  <c r="DJ22" i="29"/>
  <c r="CS129" i="29"/>
  <c r="DK22" i="29"/>
  <c r="DG82" i="29"/>
  <c r="CU82" i="29"/>
  <c r="CS108" i="29"/>
  <c r="DJ108" i="29"/>
  <c r="DK108" i="29"/>
  <c r="CQ123" i="29"/>
  <c r="CR123" i="29"/>
  <c r="DL147" i="29"/>
  <c r="CW147" i="29"/>
  <c r="CP147" i="29"/>
  <c r="CT10" i="29"/>
  <c r="DG10" i="29"/>
  <c r="DK98" i="29"/>
  <c r="CQ98" i="29"/>
  <c r="CT98" i="29"/>
  <c r="CQ121" i="29"/>
  <c r="CP121" i="29"/>
  <c r="DM6" i="29"/>
  <c r="CR6" i="29"/>
  <c r="DG94" i="29"/>
  <c r="DJ94" i="29"/>
  <c r="DL128" i="29"/>
  <c r="DH128" i="29"/>
  <c r="CQ128" i="29"/>
  <c r="CQ85" i="29"/>
  <c r="DJ85" i="29"/>
  <c r="CV103" i="29"/>
  <c r="CT103" i="29"/>
  <c r="DL19" i="29"/>
  <c r="CP19" i="29"/>
  <c r="CS19" i="29"/>
  <c r="DM100" i="29"/>
  <c r="DH100" i="29"/>
  <c r="CV102" i="29"/>
  <c r="CP102" i="29"/>
  <c r="CU115" i="29"/>
  <c r="CU27" i="29"/>
  <c r="DH90" i="29"/>
  <c r="DL90" i="29"/>
  <c r="CQ90" i="29"/>
  <c r="CR89" i="29"/>
  <c r="CV89" i="29"/>
  <c r="DF89" i="29"/>
  <c r="CU120" i="29"/>
  <c r="CV120" i="29"/>
  <c r="DF110" i="29"/>
  <c r="CU110" i="29"/>
  <c r="CP84" i="29"/>
  <c r="CS84" i="29"/>
  <c r="DG31" i="29"/>
  <c r="CP31" i="29"/>
  <c r="CR31" i="29"/>
  <c r="CV132" i="29"/>
  <c r="DL104" i="29"/>
  <c r="DI83" i="29"/>
  <c r="DK83" i="29"/>
  <c r="CW92" i="29"/>
  <c r="CQ92" i="29"/>
  <c r="DH92" i="29"/>
  <c r="CP107" i="29"/>
  <c r="DH107" i="29"/>
  <c r="DG28" i="29"/>
  <c r="CQ28" i="29"/>
  <c r="CV28" i="29"/>
  <c r="CT79" i="29"/>
  <c r="CV105" i="29"/>
  <c r="DI105" i="29"/>
  <c r="CV76" i="29"/>
  <c r="CU78" i="29"/>
  <c r="CV78" i="29"/>
  <c r="CW78" i="29"/>
  <c r="DI112" i="29"/>
  <c r="CV8" i="29"/>
  <c r="DM23" i="29"/>
  <c r="CP23" i="29"/>
  <c r="CQ86" i="29"/>
  <c r="CU147" i="29"/>
  <c r="DF10" i="29"/>
  <c r="CS10" i="29"/>
  <c r="CW98" i="29"/>
  <c r="DI98" i="29"/>
  <c r="CS98" i="29"/>
  <c r="CW121" i="29"/>
  <c r="DJ121" i="29"/>
  <c r="CR121" i="29"/>
  <c r="DK6" i="29"/>
  <c r="DK94" i="29"/>
  <c r="CV128" i="29"/>
  <c r="CP128" i="29"/>
  <c r="DG128" i="29"/>
  <c r="CU85" i="29"/>
  <c r="CT85" i="29"/>
  <c r="DI103" i="29"/>
  <c r="DF103" i="29"/>
  <c r="CW19" i="29"/>
  <c r="CV100" i="29"/>
  <c r="CU100" i="29"/>
  <c r="CR100" i="29"/>
  <c r="DG102" i="29"/>
  <c r="CR102" i="29"/>
  <c r="CQ115" i="29"/>
  <c r="DG115" i="29"/>
  <c r="CR115" i="29"/>
  <c r="DG27" i="29"/>
  <c r="CV90" i="29"/>
  <c r="CT89" i="29"/>
  <c r="DM120" i="29"/>
  <c r="DI120" i="29"/>
  <c r="DJ120" i="29"/>
  <c r="DJ110" i="29"/>
  <c r="DG110" i="29"/>
  <c r="DI84" i="29"/>
  <c r="DL84" i="29"/>
  <c r="DH31" i="29"/>
  <c r="DH83" i="29"/>
  <c r="CP83" i="29"/>
  <c r="CU92" i="29"/>
  <c r="DI107" i="29"/>
  <c r="DK107" i="29"/>
  <c r="DK28" i="29"/>
  <c r="CS28" i="29"/>
  <c r="CS79" i="29"/>
  <c r="DL79" i="29"/>
  <c r="DJ79" i="29"/>
  <c r="CP105" i="29"/>
  <c r="DL76" i="29"/>
  <c r="DH76" i="29"/>
  <c r="CS76" i="29"/>
  <c r="CS78" i="29"/>
  <c r="DK78" i="29"/>
  <c r="CP78" i="29"/>
  <c r="DL112" i="29"/>
  <c r="CT8" i="29"/>
  <c r="DM8" i="29"/>
  <c r="CP8" i="29"/>
  <c r="CU23" i="29"/>
  <c r="CQ23" i="29"/>
  <c r="DL23" i="29"/>
  <c r="DJ129" i="29"/>
  <c r="CS82" i="29"/>
  <c r="CV82" i="29"/>
  <c r="CQ108" i="29"/>
  <c r="DK123" i="29"/>
  <c r="CS123" i="29"/>
  <c r="CV147" i="29"/>
  <c r="DG147" i="29"/>
  <c r="DH10" i="29"/>
  <c r="CQ10" i="29"/>
  <c r="DM10" i="29"/>
  <c r="DF98" i="29"/>
  <c r="CT121" i="29"/>
  <c r="DM121" i="29"/>
  <c r="CT6" i="29"/>
  <c r="DI6" i="29"/>
  <c r="CW94" i="29"/>
  <c r="CR94" i="29"/>
  <c r="CQ94" i="29"/>
  <c r="DK128" i="29"/>
  <c r="CS128" i="29"/>
  <c r="DH85" i="29"/>
  <c r="DL85" i="29"/>
  <c r="DH103" i="29"/>
  <c r="CR103" i="29"/>
  <c r="DK104" i="29"/>
  <c r="CR132" i="29"/>
  <c r="CR19" i="29"/>
  <c r="DK19" i="29"/>
  <c r="DH102" i="29"/>
  <c r="DF102" i="29"/>
  <c r="DH115" i="29"/>
  <c r="CP115" i="29"/>
  <c r="CT115" i="29"/>
  <c r="CT27" i="29"/>
  <c r="CS27" i="29"/>
  <c r="DG90" i="29"/>
  <c r="DJ90" i="29"/>
  <c r="DJ89" i="29"/>
  <c r="CS89" i="29"/>
  <c r="DG89" i="29"/>
  <c r="DF120" i="29"/>
  <c r="CP110" i="29"/>
  <c r="DK110" i="29"/>
  <c r="CW110" i="29"/>
  <c r="DF84" i="29"/>
  <c r="DG84" i="29"/>
  <c r="DM84" i="29"/>
  <c r="CU31" i="29"/>
  <c r="CS130" i="29"/>
  <c r="DG83" i="29"/>
  <c r="DF83" i="29"/>
  <c r="CS83" i="29"/>
  <c r="CT92" i="29"/>
  <c r="CS92" i="29"/>
  <c r="DM107" i="29"/>
  <c r="DM28" i="29"/>
  <c r="CT28" i="29"/>
  <c r="DL28" i="29"/>
  <c r="CU79" i="29"/>
  <c r="DK79" i="29"/>
  <c r="DJ105" i="29"/>
  <c r="DG105" i="29"/>
  <c r="DF76" i="29"/>
  <c r="CW76" i="29"/>
  <c r="DG112" i="29"/>
  <c r="CT112" i="29"/>
  <c r="DJ112" i="29"/>
  <c r="DI8" i="29"/>
  <c r="DF8" i="29"/>
  <c r="CT23" i="29"/>
  <c r="DI23" i="29"/>
  <c r="DF69" i="29"/>
  <c r="CQ69" i="29"/>
  <c r="DF56" i="29"/>
  <c r="DG56" i="29"/>
  <c r="DM56" i="29"/>
  <c r="CR52" i="29"/>
  <c r="CQ71" i="29"/>
  <c r="CU71" i="29"/>
  <c r="CP61" i="29"/>
  <c r="CW61" i="29"/>
  <c r="DH55" i="29"/>
  <c r="DJ66" i="29"/>
  <c r="CQ66" i="29"/>
  <c r="CQ51" i="29"/>
  <c r="DH52" i="29"/>
  <c r="CT63" i="29"/>
  <c r="CS63" i="29"/>
  <c r="DG63" i="29"/>
  <c r="DF72" i="29"/>
  <c r="DH72" i="29"/>
  <c r="DL67" i="29"/>
  <c r="DM67" i="29"/>
  <c r="CQ70" i="29"/>
  <c r="DH70" i="29"/>
  <c r="CU68" i="29"/>
  <c r="CW68" i="29"/>
  <c r="CU60" i="29"/>
  <c r="DH62" i="29"/>
  <c r="DJ62" i="29"/>
  <c r="CW53" i="29"/>
  <c r="CU53" i="29"/>
  <c r="DL53" i="29"/>
  <c r="DI65" i="29"/>
  <c r="DK65" i="29"/>
  <c r="CP65" i="29"/>
  <c r="CP73" i="29"/>
  <c r="CU59" i="29"/>
  <c r="CW59" i="29"/>
  <c r="DJ75" i="29"/>
  <c r="CR75" i="29"/>
  <c r="CQ54" i="29"/>
  <c r="DI54" i="29"/>
  <c r="DF64" i="29"/>
  <c r="CU64" i="29"/>
  <c r="DH69" i="29"/>
  <c r="DJ56" i="29"/>
  <c r="DI56" i="29"/>
  <c r="CR71" i="29"/>
  <c r="DF71" i="29"/>
  <c r="DL61" i="29"/>
  <c r="DM61" i="29"/>
  <c r="CV61" i="29"/>
  <c r="CQ55" i="29"/>
  <c r="DK55" i="29"/>
  <c r="DL66" i="29"/>
  <c r="CU63" i="29"/>
  <c r="DI72" i="29"/>
  <c r="DJ72" i="29"/>
  <c r="CP72" i="29"/>
  <c r="CT67" i="29"/>
  <c r="DG67" i="29"/>
  <c r="DJ74" i="29"/>
  <c r="CR70" i="29"/>
  <c r="DJ70" i="29"/>
  <c r="CT68" i="29"/>
  <c r="DH68" i="29"/>
  <c r="DF68" i="29"/>
  <c r="CP60" i="29"/>
  <c r="DI60" i="29"/>
  <c r="CQ52" i="29"/>
  <c r="DJ52" i="29"/>
  <c r="DG62" i="29"/>
  <c r="CR53" i="29"/>
  <c r="CT73" i="29"/>
  <c r="CS59" i="29"/>
  <c r="CP59" i="29"/>
  <c r="DM75" i="29"/>
  <c r="CP75" i="29"/>
  <c r="DG54" i="29"/>
  <c r="DM54" i="29"/>
  <c r="DJ64" i="29"/>
  <c r="CT51" i="29"/>
  <c r="CT69" i="29"/>
  <c r="CT56" i="29"/>
  <c r="DH71" i="29"/>
  <c r="DG61" i="29"/>
  <c r="CQ61" i="29"/>
  <c r="DH66" i="29"/>
  <c r="DK66" i="29"/>
  <c r="CW66" i="29"/>
  <c r="CP63" i="29"/>
  <c r="CW63" i="29"/>
  <c r="CS72" i="29"/>
  <c r="CQ72" i="29"/>
  <c r="CR72" i="29"/>
  <c r="CW70" i="29"/>
  <c r="DF70" i="29"/>
  <c r="CV70" i="29"/>
  <c r="CS68" i="29"/>
  <c r="DL68" i="29"/>
  <c r="CW60" i="29"/>
  <c r="DJ60" i="29"/>
  <c r="CR62" i="29"/>
  <c r="DJ53" i="29"/>
  <c r="DK53" i="29"/>
  <c r="DG65" i="29"/>
  <c r="CW65" i="29"/>
  <c r="DI73" i="29"/>
  <c r="DG73" i="29"/>
  <c r="CT59" i="29"/>
  <c r="DG59" i="29"/>
  <c r="CS75" i="29"/>
  <c r="DF75" i="29"/>
  <c r="CU54" i="29"/>
  <c r="DJ54" i="29"/>
  <c r="DK64" i="29"/>
  <c r="DM64" i="29"/>
  <c r="CS64" i="29"/>
  <c r="DK69" i="29"/>
  <c r="DL69" i="29"/>
  <c r="CS69" i="29"/>
  <c r="CW56" i="29"/>
  <c r="CS56" i="29"/>
  <c r="CU52" i="29"/>
  <c r="CW71" i="29"/>
  <c r="DM71" i="29"/>
  <c r="DI61" i="29"/>
  <c r="CT61" i="29"/>
  <c r="DJ61" i="29"/>
  <c r="CR55" i="29"/>
  <c r="DM55" i="29"/>
  <c r="CV66" i="29"/>
  <c r="DM66" i="29"/>
  <c r="DJ63" i="29"/>
  <c r="DK63" i="29"/>
  <c r="DH63" i="29"/>
  <c r="DM72" i="29"/>
  <c r="CU67" i="29"/>
  <c r="DK67" i="29"/>
  <c r="CW67" i="29"/>
  <c r="CP74" i="29"/>
  <c r="CT70" i="29"/>
  <c r="DI70" i="29"/>
  <c r="CP70" i="29"/>
  <c r="CQ68" i="29"/>
  <c r="CV68" i="29"/>
  <c r="CT60" i="29"/>
  <c r="DF60" i="29"/>
  <c r="CR60" i="29"/>
  <c r="CV62" i="29"/>
  <c r="CT62" i="29"/>
  <c r="DL62" i="29"/>
  <c r="CS53" i="29"/>
  <c r="DI53" i="29"/>
  <c r="CU65" i="29"/>
  <c r="CU73" i="29"/>
  <c r="DK73" i="29"/>
  <c r="DJ59" i="29"/>
  <c r="CR59" i="29"/>
  <c r="DG75" i="29"/>
  <c r="CU75" i="29"/>
  <c r="DL75" i="29"/>
  <c r="CT54" i="29"/>
  <c r="CW54" i="29"/>
  <c r="CS54" i="29"/>
  <c r="CR64" i="29"/>
  <c r="DG64" i="29"/>
  <c r="CT64" i="29"/>
  <c r="DG51" i="29"/>
  <c r="CP51" i="29"/>
  <c r="CR69" i="29"/>
  <c r="DM69" i="29"/>
  <c r="CP69" i="29"/>
  <c r="DG69" i="29"/>
  <c r="DK56" i="29"/>
  <c r="DL56" i="29"/>
  <c r="CV71" i="29"/>
  <c r="DH61" i="29"/>
  <c r="DK61" i="29"/>
  <c r="CV55" i="29"/>
  <c r="DF55" i="29"/>
  <c r="DG66" i="29"/>
  <c r="CP66" i="29"/>
  <c r="CQ63" i="29"/>
  <c r="DK72" i="29"/>
  <c r="DJ67" i="29"/>
  <c r="CP67" i="29"/>
  <c r="DH67" i="29"/>
  <c r="DM70" i="29"/>
  <c r="DK70" i="29"/>
  <c r="DG70" i="29"/>
  <c r="DK68" i="29"/>
  <c r="DM68" i="29"/>
  <c r="DJ68" i="29"/>
  <c r="CQ60" i="29"/>
  <c r="DK60" i="29"/>
  <c r="DG60" i="29"/>
  <c r="CU62" i="29"/>
  <c r="CQ53" i="29"/>
  <c r="CP53" i="29"/>
  <c r="CT53" i="29"/>
  <c r="CS65" i="29"/>
  <c r="CT65" i="29"/>
  <c r="CW73" i="29"/>
  <c r="DJ73" i="29"/>
  <c r="CS73" i="29"/>
  <c r="DK59" i="29"/>
  <c r="CQ59" i="29"/>
  <c r="DK75" i="29"/>
  <c r="CT75" i="29"/>
  <c r="DH54" i="29"/>
  <c r="DI64" i="29"/>
  <c r="CU69" i="29"/>
  <c r="CV56" i="29"/>
  <c r="CU56" i="29"/>
  <c r="DJ71" i="29"/>
  <c r="CT71" i="29"/>
  <c r="DI71" i="29"/>
  <c r="CR61" i="29"/>
  <c r="DF61" i="29"/>
  <c r="CU61" i="29"/>
  <c r="CP55" i="29"/>
  <c r="CU55" i="29"/>
  <c r="CT55" i="29"/>
  <c r="CR66" i="29"/>
  <c r="DF66" i="29"/>
  <c r="CV63" i="29"/>
  <c r="CW72" i="29"/>
  <c r="CT72" i="29"/>
  <c r="CU72" i="29"/>
  <c r="DF67" i="29"/>
  <c r="CV67" i="29"/>
  <c r="DM74" i="29"/>
  <c r="CU70" i="29"/>
  <c r="CP68" i="29"/>
  <c r="CS60" i="29"/>
  <c r="CP62" i="29"/>
  <c r="DI62" i="29"/>
  <c r="CS62" i="29"/>
  <c r="DL65" i="29"/>
  <c r="CQ65" i="29"/>
  <c r="DJ65" i="29"/>
  <c r="DL73" i="29"/>
  <c r="DF73" i="29"/>
  <c r="DL59" i="29"/>
  <c r="DI59" i="29"/>
  <c r="DF59" i="29"/>
  <c r="DI75" i="29"/>
  <c r="CW75" i="29"/>
  <c r="DL54" i="29"/>
  <c r="DF54" i="29"/>
  <c r="CQ64" i="29"/>
  <c r="DI51" i="29"/>
  <c r="CR56" i="29"/>
  <c r="DK71" i="29"/>
  <c r="CP71" i="29"/>
  <c r="CS61" i="29"/>
  <c r="DI55" i="29"/>
  <c r="DJ55" i="29"/>
  <c r="CS55" i="29"/>
  <c r="DI66" i="29"/>
  <c r="CU66" i="29"/>
  <c r="DM63" i="29"/>
  <c r="DL63" i="29"/>
  <c r="DF63" i="29"/>
  <c r="CV72" i="29"/>
  <c r="DL72" i="29"/>
  <c r="CR67" i="29"/>
  <c r="DI67" i="29"/>
  <c r="DL70" i="29"/>
  <c r="CR68" i="29"/>
  <c r="DG68" i="29"/>
  <c r="DH60" i="29"/>
  <c r="CV60" i="29"/>
  <c r="DM60" i="29"/>
  <c r="DF62" i="29"/>
  <c r="DK62" i="29"/>
  <c r="DH53" i="29"/>
  <c r="DG53" i="29"/>
  <c r="DH65" i="29"/>
  <c r="DM65" i="29"/>
  <c r="DM73" i="29"/>
  <c r="CQ73" i="29"/>
  <c r="DH73" i="29"/>
  <c r="DM59" i="29"/>
  <c r="DK54" i="29"/>
  <c r="CR54" i="29"/>
  <c r="DH64" i="29"/>
  <c r="DL64" i="29"/>
  <c r="CS51" i="29"/>
  <c r="CP56" i="29"/>
  <c r="DI69" i="29"/>
  <c r="CW69" i="29"/>
  <c r="DH56" i="29"/>
  <c r="CQ56" i="29"/>
  <c r="DG71" i="29"/>
  <c r="CS71" i="29"/>
  <c r="DL71" i="29"/>
  <c r="CW55" i="29"/>
  <c r="DG55" i="29"/>
  <c r="DL55" i="29"/>
  <c r="CT66" i="29"/>
  <c r="CS66" i="29"/>
  <c r="CR63" i="29"/>
  <c r="DI63" i="29"/>
  <c r="DG72" i="29"/>
  <c r="CQ67" i="29"/>
  <c r="CS67" i="29"/>
  <c r="CS70" i="29"/>
  <c r="DI68" i="29"/>
  <c r="DL60" i="29"/>
  <c r="CW62" i="29"/>
  <c r="DM62" i="29"/>
  <c r="CQ62" i="29"/>
  <c r="DF53" i="29"/>
  <c r="CV53" i="29"/>
  <c r="DM53" i="29"/>
  <c r="CV65" i="29"/>
  <c r="CR65" i="29"/>
  <c r="DF65" i="29"/>
  <c r="CV73" i="29"/>
  <c r="CR73" i="29"/>
  <c r="DH59" i="29"/>
  <c r="CV59" i="29"/>
  <c r="CQ75" i="29"/>
  <c r="CV75" i="29"/>
  <c r="DH75" i="29"/>
  <c r="CP54" i="29"/>
  <c r="CV54" i="29"/>
  <c r="CP64" i="29"/>
  <c r="CW64" i="29"/>
  <c r="CV64" i="29"/>
  <c r="CV51" i="29"/>
  <c r="G2" i="29"/>
  <c r="EB83" i="29" l="1"/>
  <c r="ED83" i="29" s="1"/>
  <c r="EC83" i="29"/>
  <c r="EB84" i="29"/>
  <c r="EC84" i="29"/>
  <c r="EB85" i="29"/>
  <c r="EC85" i="29"/>
  <c r="EC86" i="29"/>
  <c r="EB82" i="29"/>
  <c r="ED82" i="29" s="1"/>
  <c r="EB86" i="29"/>
  <c r="ED86" i="29" s="1"/>
  <c r="EC95" i="29"/>
  <c r="EB95" i="29"/>
  <c r="EB96" i="29"/>
  <c r="EC96" i="29"/>
  <c r="EB97" i="29"/>
  <c r="EC97" i="29"/>
  <c r="EB98" i="29"/>
  <c r="ED98" i="29" s="1"/>
  <c r="EC98" i="29"/>
  <c r="EB94" i="29"/>
  <c r="ED95" i="29"/>
  <c r="ED96" i="29"/>
  <c r="EB70" i="29"/>
  <c r="EB60" i="29"/>
  <c r="ED60" i="29" s="1"/>
  <c r="EA26" i="29"/>
  <c r="EB26" i="29"/>
  <c r="ED26" i="29" s="1"/>
  <c r="EC26" i="29"/>
  <c r="EC48" i="29"/>
  <c r="EA48" i="29"/>
  <c r="EA38" i="29"/>
  <c r="EA46" i="29"/>
  <c r="EC49" i="29"/>
  <c r="EA49" i="29"/>
  <c r="EA96" i="29"/>
  <c r="EA73" i="29"/>
  <c r="EC38" i="29"/>
  <c r="EC61" i="29"/>
  <c r="EB11" i="29"/>
  <c r="ED11" i="29" s="1"/>
  <c r="EB36" i="29"/>
  <c r="ED36" i="29" s="1"/>
  <c r="DV28" i="29"/>
  <c r="DU28" i="29" s="1"/>
  <c r="DZ58" i="29"/>
  <c r="DZ59" i="29" s="1"/>
  <c r="DZ60" i="29" s="1"/>
  <c r="DZ61" i="29" s="1"/>
  <c r="DZ62" i="29" s="1"/>
  <c r="DV46" i="29"/>
  <c r="DU46" i="29" s="1"/>
  <c r="EA24" i="29"/>
  <c r="EA82" i="29"/>
  <c r="DV4" i="29"/>
  <c r="DU4" i="29" s="1"/>
  <c r="DU5" i="29" s="1"/>
  <c r="DU6" i="29" s="1"/>
  <c r="DU7" i="29" s="1"/>
  <c r="DU8" i="29" s="1"/>
  <c r="EA37" i="29"/>
  <c r="EC36" i="29"/>
  <c r="EB73" i="29"/>
  <c r="ED73" i="29" s="1"/>
  <c r="EC24" i="29"/>
  <c r="DZ22" i="29"/>
  <c r="DZ23" i="29" s="1"/>
  <c r="DZ24" i="29" s="1"/>
  <c r="DZ25" i="29" s="1"/>
  <c r="DZ26" i="29" s="1"/>
  <c r="EC82" i="29"/>
  <c r="EC12" i="29"/>
  <c r="DZ46" i="29"/>
  <c r="DZ47" i="29" s="1"/>
  <c r="DZ48" i="29" s="1"/>
  <c r="DZ49" i="29" s="1"/>
  <c r="DZ50" i="29" s="1"/>
  <c r="EC22" i="29"/>
  <c r="DV70" i="29"/>
  <c r="DV71" i="29" s="1"/>
  <c r="DV72" i="29" s="1"/>
  <c r="DV73" i="29" s="1"/>
  <c r="DV74" i="29" s="1"/>
  <c r="DV64" i="29"/>
  <c r="DV65" i="29" s="1"/>
  <c r="DV66" i="29" s="1"/>
  <c r="DV67" i="29" s="1"/>
  <c r="DV68" i="29" s="1"/>
  <c r="EA72" i="29"/>
  <c r="EB23" i="29"/>
  <c r="ED23" i="29" s="1"/>
  <c r="EB46" i="29"/>
  <c r="ED46" i="29" s="1"/>
  <c r="EA97" i="29"/>
  <c r="EC34" i="29"/>
  <c r="DZ10" i="29"/>
  <c r="DZ11" i="29" s="1"/>
  <c r="DZ12" i="29" s="1"/>
  <c r="DZ13" i="29" s="1"/>
  <c r="DZ14" i="29" s="1"/>
  <c r="ED85" i="29"/>
  <c r="EB49" i="29"/>
  <c r="ED49" i="29" s="1"/>
  <c r="EA94" i="29"/>
  <c r="EC60" i="29"/>
  <c r="DZ40" i="29"/>
  <c r="DZ41" i="29" s="1"/>
  <c r="DZ42" i="29" s="1"/>
  <c r="DZ43" i="29" s="1"/>
  <c r="DZ44" i="29" s="1"/>
  <c r="DZ16" i="29"/>
  <c r="DZ17" i="29" s="1"/>
  <c r="DZ18" i="29" s="1"/>
  <c r="DZ19" i="29" s="1"/>
  <c r="DZ20" i="29" s="1"/>
  <c r="EC58" i="29"/>
  <c r="EB38" i="29"/>
  <c r="ED38" i="29" s="1"/>
  <c r="EB59" i="29"/>
  <c r="ED59" i="29" s="1"/>
  <c r="EC35" i="29"/>
  <c r="ED97" i="29"/>
  <c r="EB61" i="29"/>
  <c r="ED61" i="29" s="1"/>
  <c r="DV22" i="29"/>
  <c r="DU22" i="29" s="1"/>
  <c r="EA70" i="29"/>
  <c r="EC25" i="29"/>
  <c r="EA58" i="29"/>
  <c r="DV10" i="29"/>
  <c r="DV11" i="29" s="1"/>
  <c r="DV12" i="29" s="1"/>
  <c r="DV13" i="29" s="1"/>
  <c r="DV14" i="29" s="1"/>
  <c r="DZ82" i="29"/>
  <c r="DZ83" i="29" s="1"/>
  <c r="DZ84" i="29" s="1"/>
  <c r="DZ85" i="29" s="1"/>
  <c r="DZ86" i="29" s="1"/>
  <c r="EA25" i="29"/>
  <c r="EC62" i="29"/>
  <c r="EC59" i="29"/>
  <c r="EA50" i="29"/>
  <c r="EB74" i="29"/>
  <c r="ED74" i="29" s="1"/>
  <c r="EA47" i="29"/>
  <c r="EC73" i="29"/>
  <c r="EB37" i="29"/>
  <c r="ED37" i="29" s="1"/>
  <c r="EC50" i="29"/>
  <c r="EC71" i="29"/>
  <c r="EA59" i="29"/>
  <c r="ED84" i="29"/>
  <c r="EA62" i="29"/>
  <c r="EB12" i="29"/>
  <c r="ED12" i="29" s="1"/>
  <c r="EB47" i="29"/>
  <c r="ED47" i="29" s="1"/>
  <c r="EA34" i="29"/>
  <c r="EB35" i="29"/>
  <c r="ED35" i="29" s="1"/>
  <c r="EA74" i="29"/>
  <c r="EB25" i="29"/>
  <c r="ED25" i="29" s="1"/>
  <c r="EA86" i="29"/>
  <c r="DZ88" i="29"/>
  <c r="DZ89" i="29" s="1"/>
  <c r="DZ90" i="29" s="1"/>
  <c r="DZ91" i="29" s="1"/>
  <c r="DZ92" i="29" s="1"/>
  <c r="DZ52" i="29"/>
  <c r="DZ53" i="29" s="1"/>
  <c r="DZ54" i="29" s="1"/>
  <c r="DZ55" i="29" s="1"/>
  <c r="DZ56" i="29" s="1"/>
  <c r="DZ94" i="29"/>
  <c r="DZ95" i="29" s="1"/>
  <c r="DZ96" i="29" s="1"/>
  <c r="DZ97" i="29" s="1"/>
  <c r="DZ98" i="29" s="1"/>
  <c r="EB72" i="29"/>
  <c r="ED72" i="29" s="1"/>
  <c r="DV76" i="29"/>
  <c r="DU76" i="29" s="1"/>
  <c r="EC70" i="29"/>
  <c r="ED94" i="29"/>
  <c r="EA11" i="29"/>
  <c r="EC11" i="29"/>
  <c r="EA35" i="29"/>
  <c r="EA14" i="29"/>
  <c r="DZ76" i="29"/>
  <c r="DZ77" i="29" s="1"/>
  <c r="DZ78" i="29" s="1"/>
  <c r="DZ79" i="29" s="1"/>
  <c r="DZ80" i="29" s="1"/>
  <c r="EA60" i="29"/>
  <c r="DV94" i="29"/>
  <c r="DU94" i="29" s="1"/>
  <c r="EB14" i="29"/>
  <c r="ED14" i="29" s="1"/>
  <c r="EC46" i="29"/>
  <c r="EA13" i="29"/>
  <c r="EA95" i="29"/>
  <c r="EA23" i="29"/>
  <c r="DZ4" i="29"/>
  <c r="DZ5" i="29" s="1"/>
  <c r="DZ6" i="29" s="1"/>
  <c r="DZ7" i="29" s="1"/>
  <c r="DZ8" i="29" s="1"/>
  <c r="EC14" i="29"/>
  <c r="DZ34" i="29"/>
  <c r="DZ35" i="29" s="1"/>
  <c r="DZ36" i="29" s="1"/>
  <c r="DZ37" i="29" s="1"/>
  <c r="DZ38" i="29" s="1"/>
  <c r="EA10" i="29"/>
  <c r="DV88" i="29"/>
  <c r="DV89" i="29" s="1"/>
  <c r="DV90" i="29" s="1"/>
  <c r="DV91" i="29" s="1"/>
  <c r="DV92" i="29" s="1"/>
  <c r="DV82" i="29"/>
  <c r="EB13" i="29"/>
  <c r="ED13" i="29" s="1"/>
  <c r="EC72" i="29"/>
  <c r="EC13" i="29"/>
  <c r="EB48" i="29"/>
  <c r="ED48" i="29" s="1"/>
  <c r="EB50" i="29"/>
  <c r="ED50" i="29" s="1"/>
  <c r="DZ28" i="29"/>
  <c r="DZ29" i="29" s="1"/>
  <c r="DZ30" i="29" s="1"/>
  <c r="DZ31" i="29" s="1"/>
  <c r="DZ32" i="29" s="1"/>
  <c r="EA85" i="29"/>
  <c r="EA71" i="29"/>
  <c r="EA12" i="29"/>
  <c r="DV40" i="29"/>
  <c r="EC47" i="29"/>
  <c r="DV16" i="29"/>
  <c r="DZ64" i="29"/>
  <c r="DZ65" i="29" s="1"/>
  <c r="DZ66" i="29" s="1"/>
  <c r="DZ67" i="29" s="1"/>
  <c r="DZ68" i="29" s="1"/>
  <c r="EC10" i="29"/>
  <c r="EA83" i="29"/>
  <c r="DV34" i="29"/>
  <c r="EA84" i="29"/>
  <c r="EC74" i="29"/>
  <c r="DZ70" i="29"/>
  <c r="DV58" i="29"/>
  <c r="DV52" i="29"/>
  <c r="EB71" i="29"/>
  <c r="ED71" i="29" s="1"/>
  <c r="EC94" i="29"/>
  <c r="ED70" i="29"/>
  <c r="EA61" i="29"/>
  <c r="EA22" i="29"/>
  <c r="EB24" i="29"/>
  <c r="ED24" i="29" s="1"/>
  <c r="EB22" i="29"/>
  <c r="ED22" i="29" s="1"/>
  <c r="EC23" i="29"/>
  <c r="EB34" i="29"/>
  <c r="ED34" i="29" s="1"/>
  <c r="EB58" i="29"/>
  <c r="ED58" i="29" s="1"/>
  <c r="EA98" i="29"/>
  <c r="EC37" i="29"/>
  <c r="EB10" i="29"/>
  <c r="ED10" i="29" s="1"/>
  <c r="EB62" i="29"/>
  <c r="ED62" i="29" s="1"/>
  <c r="EA36" i="29"/>
  <c r="DU70" i="29"/>
  <c r="DV47" i="29" l="1"/>
  <c r="DV48" i="29" s="1"/>
  <c r="DV49" i="29" s="1"/>
  <c r="DV50" i="29" s="1"/>
  <c r="DW5" i="29"/>
  <c r="DU10" i="29"/>
  <c r="DW10" i="29" s="1"/>
  <c r="DX4" i="29"/>
  <c r="DV29" i="29"/>
  <c r="DV30" i="29" s="1"/>
  <c r="DV31" i="29" s="1"/>
  <c r="DV32" i="29" s="1"/>
  <c r="DX5" i="29"/>
  <c r="DW4" i="29"/>
  <c r="DV5" i="29"/>
  <c r="DV6" i="29" s="1"/>
  <c r="DV7" i="29" s="1"/>
  <c r="DV8" i="29" s="1"/>
  <c r="DV95" i="29"/>
  <c r="DV96" i="29" s="1"/>
  <c r="DV97" i="29" s="1"/>
  <c r="DV98" i="29" s="1"/>
  <c r="DV77" i="29"/>
  <c r="DV78" i="29" s="1"/>
  <c r="DV79" i="29" s="1"/>
  <c r="DV80" i="29" s="1"/>
  <c r="DU64" i="29"/>
  <c r="DY76" i="29"/>
  <c r="DV23" i="29"/>
  <c r="DV24" i="29" s="1"/>
  <c r="DV25" i="29" s="1"/>
  <c r="DV26" i="29" s="1"/>
  <c r="DU88" i="29"/>
  <c r="DU89" i="29" s="1"/>
  <c r="DY52" i="29"/>
  <c r="EB52" i="29" s="1"/>
  <c r="ED52" i="29" s="1"/>
  <c r="DY88" i="29"/>
  <c r="EB88" i="29" s="1"/>
  <c r="DY4" i="29"/>
  <c r="EB4" i="29" s="1"/>
  <c r="ED4" i="29" s="1"/>
  <c r="DY16" i="29"/>
  <c r="DY40" i="29"/>
  <c r="DU29" i="29"/>
  <c r="DX28" i="29"/>
  <c r="DW28" i="29"/>
  <c r="DU58" i="29"/>
  <c r="DV59" i="29"/>
  <c r="DV60" i="29" s="1"/>
  <c r="DV61" i="29" s="1"/>
  <c r="DV62" i="29" s="1"/>
  <c r="DZ71" i="29"/>
  <c r="DZ72" i="29" s="1"/>
  <c r="DZ73" i="29" s="1"/>
  <c r="DZ74" i="29" s="1"/>
  <c r="DY64" i="29"/>
  <c r="DU16" i="29"/>
  <c r="DV17" i="29"/>
  <c r="DV18" i="29" s="1"/>
  <c r="DV19" i="29" s="1"/>
  <c r="DV20" i="29" s="1"/>
  <c r="DY28" i="29"/>
  <c r="DU52" i="29"/>
  <c r="DV53" i="29"/>
  <c r="DV54" i="29" s="1"/>
  <c r="DV55" i="29" s="1"/>
  <c r="DV56" i="29" s="1"/>
  <c r="DU82" i="29"/>
  <c r="DV83" i="29"/>
  <c r="DV84" i="29" s="1"/>
  <c r="DV85" i="29" s="1"/>
  <c r="DV86" i="29" s="1"/>
  <c r="DU40" i="29"/>
  <c r="DV41" i="29"/>
  <c r="DV42" i="29" s="1"/>
  <c r="DV43" i="29" s="1"/>
  <c r="DV44" i="29" s="1"/>
  <c r="DU34" i="29"/>
  <c r="DV35" i="29"/>
  <c r="DV36" i="29" s="1"/>
  <c r="DV37" i="29" s="1"/>
  <c r="DV38" i="29" s="1"/>
  <c r="DU23" i="29"/>
  <c r="DX22" i="29"/>
  <c r="DW22" i="29"/>
  <c r="DU95" i="29"/>
  <c r="DX94" i="29"/>
  <c r="DW94" i="29"/>
  <c r="DU47" i="29"/>
  <c r="DW46" i="29"/>
  <c r="DX46" i="29"/>
  <c r="DU77" i="29"/>
  <c r="DW76" i="29"/>
  <c r="DX76" i="29"/>
  <c r="DU71" i="29"/>
  <c r="DX70" i="29"/>
  <c r="DW70" i="29"/>
  <c r="DW6" i="29"/>
  <c r="DX6" i="29"/>
  <c r="DY77" i="29" l="1"/>
  <c r="EB76" i="29"/>
  <c r="ED76" i="29" s="1"/>
  <c r="DX10" i="29"/>
  <c r="DU11" i="29"/>
  <c r="DU12" i="29" s="1"/>
  <c r="DY53" i="29"/>
  <c r="EC53" i="29" s="1"/>
  <c r="EA88" i="29"/>
  <c r="EA76" i="29"/>
  <c r="EC76" i="29"/>
  <c r="DU65" i="29"/>
  <c r="DW64" i="29"/>
  <c r="DX64" i="29"/>
  <c r="DU30" i="29"/>
  <c r="DW29" i="29"/>
  <c r="DX29" i="29"/>
  <c r="EA40" i="29"/>
  <c r="EB40" i="29"/>
  <c r="ED40" i="29" s="1"/>
  <c r="DY41" i="29"/>
  <c r="EC40" i="29"/>
  <c r="EC16" i="29"/>
  <c r="DY17" i="29"/>
  <c r="EB16" i="29"/>
  <c r="ED16" i="29" s="1"/>
  <c r="EA16" i="29"/>
  <c r="DX88" i="29"/>
  <c r="DY5" i="29"/>
  <c r="EA4" i="29"/>
  <c r="EC4" i="29"/>
  <c r="DW88" i="29"/>
  <c r="ED88" i="29"/>
  <c r="DY89" i="29"/>
  <c r="EC88" i="29"/>
  <c r="EA52" i="29"/>
  <c r="EC52" i="29"/>
  <c r="DU41" i="29"/>
  <c r="DX40" i="29"/>
  <c r="DW40" i="29"/>
  <c r="DU17" i="29"/>
  <c r="DW16" i="29"/>
  <c r="DX16" i="29"/>
  <c r="DU96" i="29"/>
  <c r="DX95" i="29"/>
  <c r="DW95" i="29"/>
  <c r="DU24" i="29"/>
  <c r="DW23" i="29"/>
  <c r="DX23" i="29"/>
  <c r="DU78" i="29"/>
  <c r="DW77" i="29"/>
  <c r="DX77" i="29"/>
  <c r="DU83" i="29"/>
  <c r="DX82" i="29"/>
  <c r="DW82" i="29"/>
  <c r="DY65" i="29"/>
  <c r="EA64" i="29"/>
  <c r="EC64" i="29"/>
  <c r="EB64" i="29"/>
  <c r="ED64" i="29" s="1"/>
  <c r="EA77" i="29"/>
  <c r="DY78" i="29"/>
  <c r="DU53" i="29"/>
  <c r="DX52" i="29"/>
  <c r="DW52" i="29"/>
  <c r="DU48" i="29"/>
  <c r="DX47" i="29"/>
  <c r="DW47" i="29"/>
  <c r="DU35" i="29"/>
  <c r="DW34" i="29"/>
  <c r="DX34" i="29"/>
  <c r="EB28" i="29"/>
  <c r="ED28" i="29" s="1"/>
  <c r="EC28" i="29"/>
  <c r="DY29" i="29"/>
  <c r="EA28" i="29"/>
  <c r="DU90" i="29"/>
  <c r="DW89" i="29"/>
  <c r="DX89" i="29"/>
  <c r="DU59" i="29"/>
  <c r="DW58" i="29"/>
  <c r="DX58" i="29"/>
  <c r="DU72" i="29"/>
  <c r="DW71" i="29"/>
  <c r="DX71" i="29"/>
  <c r="DX7" i="29"/>
  <c r="DW7" i="29"/>
  <c r="EB78" i="29" l="1"/>
  <c r="EC78" i="29"/>
  <c r="EC89" i="29"/>
  <c r="EB89" i="29"/>
  <c r="ED89" i="29" s="1"/>
  <c r="EB77" i="29"/>
  <c r="ED77" i="29" s="1"/>
  <c r="EC77" i="29"/>
  <c r="DW11" i="29"/>
  <c r="DX11" i="29"/>
  <c r="EB53" i="29"/>
  <c r="ED53" i="29" s="1"/>
  <c r="EA53" i="29"/>
  <c r="DY54" i="29"/>
  <c r="DU66" i="29"/>
  <c r="DW65" i="29"/>
  <c r="DX65" i="29"/>
  <c r="EC41" i="29"/>
  <c r="EA41" i="29"/>
  <c r="DY42" i="29"/>
  <c r="EB41" i="29"/>
  <c r="ED41" i="29" s="1"/>
  <c r="DY6" i="29"/>
  <c r="EB5" i="29"/>
  <c r="ED5" i="29" s="1"/>
  <c r="EA5" i="29"/>
  <c r="EC5" i="29"/>
  <c r="EA89" i="29"/>
  <c r="DY90" i="29"/>
  <c r="EC17" i="29"/>
  <c r="EA17" i="29"/>
  <c r="EB17" i="29"/>
  <c r="ED17" i="29" s="1"/>
  <c r="DY18" i="29"/>
  <c r="DU31" i="29"/>
  <c r="DW30" i="29"/>
  <c r="DX30" i="29"/>
  <c r="DU13" i="29"/>
  <c r="DX12" i="29"/>
  <c r="DW12" i="29"/>
  <c r="DU84" i="29"/>
  <c r="DW83" i="29"/>
  <c r="DX83" i="29"/>
  <c r="DU60" i="29"/>
  <c r="DW59" i="29"/>
  <c r="DX59" i="29"/>
  <c r="DU54" i="29"/>
  <c r="DW53" i="29"/>
  <c r="DX53" i="29"/>
  <c r="DU97" i="29"/>
  <c r="DW96" i="29"/>
  <c r="DX96" i="29"/>
  <c r="DU36" i="29"/>
  <c r="DX35" i="29"/>
  <c r="DW35" i="29"/>
  <c r="DU79" i="29"/>
  <c r="DX78" i="29"/>
  <c r="DW78" i="29"/>
  <c r="DU91" i="29"/>
  <c r="DW90" i="29"/>
  <c r="DX90" i="29"/>
  <c r="DY79" i="29"/>
  <c r="EA78" i="29"/>
  <c r="ED78" i="29"/>
  <c r="DU18" i="29"/>
  <c r="DW17" i="29"/>
  <c r="DX17" i="29"/>
  <c r="EC65" i="29"/>
  <c r="EA65" i="29"/>
  <c r="DY66" i="29"/>
  <c r="EB65" i="29"/>
  <c r="ED65" i="29" s="1"/>
  <c r="EA29" i="29"/>
  <c r="EB29" i="29"/>
  <c r="ED29" i="29" s="1"/>
  <c r="DY30" i="29"/>
  <c r="EC29" i="29"/>
  <c r="DU49" i="29"/>
  <c r="DW48" i="29"/>
  <c r="DX48" i="29"/>
  <c r="DU25" i="29"/>
  <c r="DW24" i="29"/>
  <c r="DX24" i="29"/>
  <c r="DU42" i="29"/>
  <c r="DW41" i="29"/>
  <c r="DX41" i="29"/>
  <c r="DU73" i="29"/>
  <c r="DW72" i="29"/>
  <c r="DX72" i="29"/>
  <c r="DX8" i="29"/>
  <c r="DW8" i="29"/>
  <c r="EB90" i="29" l="1"/>
  <c r="EC90" i="29"/>
  <c r="EB79" i="29"/>
  <c r="EC79" i="29"/>
  <c r="EC54" i="29"/>
  <c r="EB54" i="29"/>
  <c r="ED54" i="29" s="1"/>
  <c r="DY55" i="29"/>
  <c r="EA54" i="29"/>
  <c r="DU67" i="29"/>
  <c r="DW66" i="29"/>
  <c r="DX66" i="29"/>
  <c r="EC6" i="29"/>
  <c r="EA6" i="29"/>
  <c r="EB6" i="29"/>
  <c r="ED6" i="29" s="1"/>
  <c r="DY7" i="29"/>
  <c r="EA18" i="29"/>
  <c r="DY19" i="29"/>
  <c r="EC18" i="29"/>
  <c r="EB18" i="29"/>
  <c r="ED18" i="29" s="1"/>
  <c r="EB42" i="29"/>
  <c r="ED42" i="29" s="1"/>
  <c r="EA42" i="29"/>
  <c r="EC42" i="29"/>
  <c r="DY43" i="29"/>
  <c r="DY91" i="29"/>
  <c r="ED90" i="29"/>
  <c r="EA90" i="29"/>
  <c r="DU32" i="29"/>
  <c r="DX31" i="29"/>
  <c r="DW31" i="29"/>
  <c r="DU50" i="29"/>
  <c r="DX49" i="29"/>
  <c r="DW49" i="29"/>
  <c r="DU37" i="29"/>
  <c r="DX36" i="29"/>
  <c r="DW36" i="29"/>
  <c r="DU61" i="29"/>
  <c r="DX60" i="29"/>
  <c r="DW60" i="29"/>
  <c r="DU43" i="29"/>
  <c r="DW42" i="29"/>
  <c r="DX42" i="29"/>
  <c r="EB30" i="29"/>
  <c r="ED30" i="29" s="1"/>
  <c r="EA30" i="29"/>
  <c r="EC30" i="29"/>
  <c r="DY31" i="29"/>
  <c r="DU92" i="29"/>
  <c r="DW91" i="29"/>
  <c r="DX91" i="29"/>
  <c r="DU19" i="29"/>
  <c r="DW18" i="29"/>
  <c r="DX18" i="29"/>
  <c r="DU98" i="29"/>
  <c r="DX97" i="29"/>
  <c r="DW97" i="29"/>
  <c r="DU85" i="29"/>
  <c r="DX84" i="29"/>
  <c r="DW84" i="29"/>
  <c r="DU26" i="29"/>
  <c r="DW25" i="29"/>
  <c r="DX25" i="29"/>
  <c r="DU80" i="29"/>
  <c r="DW79" i="29"/>
  <c r="DX79" i="29"/>
  <c r="EB66" i="29"/>
  <c r="ED66" i="29" s="1"/>
  <c r="DY67" i="29"/>
  <c r="EC66" i="29"/>
  <c r="EA66" i="29"/>
  <c r="DY80" i="29"/>
  <c r="EA79" i="29"/>
  <c r="ED79" i="29"/>
  <c r="DU55" i="29"/>
  <c r="DX54" i="29"/>
  <c r="DW54" i="29"/>
  <c r="DU14" i="29"/>
  <c r="DW13" i="29"/>
  <c r="DX13" i="29"/>
  <c r="DU74" i="29"/>
  <c r="DW73" i="29"/>
  <c r="DX73" i="29"/>
  <c r="EB91" i="29" l="1"/>
  <c r="ED91" i="29" s="1"/>
  <c r="EC91" i="29"/>
  <c r="EB80" i="29"/>
  <c r="EC80" i="29"/>
  <c r="EC55" i="29"/>
  <c r="EB55" i="29"/>
  <c r="ED55" i="29" s="1"/>
  <c r="DY56" i="29"/>
  <c r="EA55" i="29"/>
  <c r="DU68" i="29"/>
  <c r="DW67" i="29"/>
  <c r="DX67" i="29"/>
  <c r="EB19" i="29"/>
  <c r="ED19" i="29" s="1"/>
  <c r="EC19" i="29"/>
  <c r="DY20" i="29"/>
  <c r="EA19" i="29"/>
  <c r="DY92" i="29"/>
  <c r="EA91" i="29"/>
  <c r="DY44" i="29"/>
  <c r="EA43" i="29"/>
  <c r="EC43" i="29"/>
  <c r="EB43" i="29"/>
  <c r="ED43" i="29" s="1"/>
  <c r="EB7" i="29"/>
  <c r="ED7" i="29" s="1"/>
  <c r="EA7" i="29"/>
  <c r="DY8" i="29"/>
  <c r="EC7" i="29"/>
  <c r="DX32" i="29"/>
  <c r="DW32" i="29"/>
  <c r="DW80" i="29"/>
  <c r="DX80" i="29"/>
  <c r="DY32" i="29"/>
  <c r="EC31" i="29"/>
  <c r="EB31" i="29"/>
  <c r="ED31" i="29" s="1"/>
  <c r="EA31" i="29"/>
  <c r="ED80" i="29"/>
  <c r="EA80" i="29"/>
  <c r="DW98" i="29"/>
  <c r="DX98" i="29"/>
  <c r="DU62" i="29"/>
  <c r="DW61" i="29"/>
  <c r="DX61" i="29"/>
  <c r="DW26" i="29"/>
  <c r="DX26" i="29"/>
  <c r="EA67" i="29"/>
  <c r="EC67" i="29"/>
  <c r="EB67" i="29"/>
  <c r="ED67" i="29" s="1"/>
  <c r="DY68" i="29"/>
  <c r="DU20" i="29"/>
  <c r="DX19" i="29"/>
  <c r="DW19" i="29"/>
  <c r="DU38" i="29"/>
  <c r="DW37" i="29"/>
  <c r="DX37" i="29"/>
  <c r="DW14" i="29"/>
  <c r="DX14" i="29"/>
  <c r="DU86" i="29"/>
  <c r="DX85" i="29"/>
  <c r="DW85" i="29"/>
  <c r="DU44" i="29"/>
  <c r="DW43" i="29"/>
  <c r="DX43" i="29"/>
  <c r="DU56" i="29"/>
  <c r="DW55" i="29"/>
  <c r="DX55" i="29"/>
  <c r="DX92" i="29"/>
  <c r="DW92" i="29"/>
  <c r="DW50" i="29"/>
  <c r="DX50" i="29"/>
  <c r="DW74" i="29"/>
  <c r="DX74" i="29"/>
  <c r="EC92" i="29" l="1"/>
  <c r="EB92" i="29"/>
  <c r="ED92" i="29" s="1"/>
  <c r="EB56" i="29"/>
  <c r="ED56" i="29" s="1"/>
  <c r="EC56" i="29"/>
  <c r="EA56" i="29"/>
  <c r="DX68" i="29"/>
  <c r="DW68" i="29"/>
  <c r="EA92" i="29"/>
  <c r="EC8" i="29"/>
  <c r="EA8" i="29"/>
  <c r="EB8" i="29"/>
  <c r="ED8" i="29" s="1"/>
  <c r="EB20" i="29"/>
  <c r="ED20" i="29" s="1"/>
  <c r="EA20" i="29"/>
  <c r="EC20" i="29"/>
  <c r="EA44" i="29"/>
  <c r="EB44" i="29"/>
  <c r="ED44" i="29" s="1"/>
  <c r="EC44" i="29"/>
  <c r="DX44" i="29"/>
  <c r="DW44" i="29"/>
  <c r="DW38" i="29"/>
  <c r="DX38" i="29"/>
  <c r="DW86" i="29"/>
  <c r="DX86" i="29"/>
  <c r="DW20" i="29"/>
  <c r="DX20" i="29"/>
  <c r="EA68" i="29"/>
  <c r="EC68" i="29"/>
  <c r="EB68" i="29"/>
  <c r="ED68" i="29" s="1"/>
  <c r="DW62" i="29"/>
  <c r="DX62" i="29"/>
  <c r="DW56" i="29"/>
  <c r="DX56" i="29"/>
  <c r="EC32" i="29"/>
  <c r="EA32" i="29"/>
  <c r="EB32" i="29"/>
  <c r="ED32" i="29" s="1"/>
</calcChain>
</file>

<file path=xl/sharedStrings.xml><?xml version="1.0" encoding="utf-8"?>
<sst xmlns="http://schemas.openxmlformats.org/spreadsheetml/2006/main" count="6629" uniqueCount="305">
  <si>
    <t>Agence</t>
  </si>
  <si>
    <t>Typologie de la gare</t>
  </si>
  <si>
    <t>Niveau de service</t>
  </si>
  <si>
    <t>Code UIC</t>
  </si>
  <si>
    <t>Gare</t>
  </si>
  <si>
    <t>Typologie de client</t>
  </si>
  <si>
    <t>Zone</t>
  </si>
  <si>
    <t>mars 2019</t>
  </si>
  <si>
    <t>sept 2019</t>
  </si>
  <si>
    <t>Toutes typologies</t>
  </si>
  <si>
    <t>Toutes zones</t>
  </si>
  <si>
    <t>DGGP</t>
  </si>
  <si>
    <t>AEROPORT CDG2 TGV ROISSY</t>
  </si>
  <si>
    <t>MARNE LA VALLEE CHESSY</t>
  </si>
  <si>
    <t>MASSY TGV</t>
  </si>
  <si>
    <t>Gare surface</t>
  </si>
  <si>
    <t>PARIS BERCY</t>
  </si>
  <si>
    <t>PARIS GARE DE L'EST</t>
  </si>
  <si>
    <t>Gare Surface</t>
  </si>
  <si>
    <t>PARIS MONTPARNASSE</t>
  </si>
  <si>
    <t>PARIS ST LAZARE</t>
  </si>
  <si>
    <t>Gare B</t>
  </si>
  <si>
    <t>AIX LES BAINS LE REVARD</t>
  </si>
  <si>
    <t>ANNECY</t>
  </si>
  <si>
    <t>BELFORT MONTBELIARD TGV</t>
  </si>
  <si>
    <t>BELLEGARDE</t>
  </si>
  <si>
    <t>BESANCON FRANCHE COMTE TGV</t>
  </si>
  <si>
    <t>BESANCON VIOTTE</t>
  </si>
  <si>
    <t>BOURG EN BRESSE</t>
  </si>
  <si>
    <t>BOURG ST MAURICE</t>
  </si>
  <si>
    <t>CHAMBERY CHALLES LES EAUX</t>
  </si>
  <si>
    <t>CLERMONT FERRAND</t>
  </si>
  <si>
    <t>DIJON VILLE</t>
  </si>
  <si>
    <t>GRENOBLE</t>
  </si>
  <si>
    <t>LE CREUSOT MONTCEAU MONTCHANIN</t>
  </si>
  <si>
    <t>LYON PART DIEU</t>
  </si>
  <si>
    <t>LYON PERRACHE</t>
  </si>
  <si>
    <t>LYON SAINT EXUPERY TGV</t>
  </si>
  <si>
    <t>MACON LOCHE TGV</t>
  </si>
  <si>
    <t>MONTELIMAR GARE SNCF</t>
  </si>
  <si>
    <t>MOUTIERS SALINS</t>
  </si>
  <si>
    <t>NEVERS</t>
  </si>
  <si>
    <t>ST ETIENNE CHATEAUCREUX</t>
  </si>
  <si>
    <t>VALENCE TGV RHONE ALPES SUD</t>
  </si>
  <si>
    <t>VICHY</t>
  </si>
  <si>
    <t>ANGERS ST LAUD</t>
  </si>
  <si>
    <t>AURAY</t>
  </si>
  <si>
    <t>BLOIS-CHAMBORD</t>
  </si>
  <si>
    <t>BOURGES</t>
  </si>
  <si>
    <t>BREST</t>
  </si>
  <si>
    <t>CHATEAUROUX</t>
  </si>
  <si>
    <t>GUINGAMP</t>
  </si>
  <si>
    <t>LA BAULE ESCOUBLAC</t>
  </si>
  <si>
    <t>LA ROCHE SUR YON</t>
  </si>
  <si>
    <t>LAVAL</t>
  </si>
  <si>
    <t>LE MANS</t>
  </si>
  <si>
    <t>LES AUBRAIS</t>
  </si>
  <si>
    <t>MORLAIX</t>
  </si>
  <si>
    <t>NANTES</t>
  </si>
  <si>
    <t>ORLEANS</t>
  </si>
  <si>
    <t>QUIMPER</t>
  </si>
  <si>
    <t>RENNES</t>
  </si>
  <si>
    <t>ST BRIEUC</t>
  </si>
  <si>
    <t>ST MALO</t>
  </si>
  <si>
    <t>ST NAZAIRE</t>
  </si>
  <si>
    <t>ST PIERRE DES CORPS</t>
  </si>
  <si>
    <t>TOURS</t>
  </si>
  <si>
    <t>VANNES</t>
  </si>
  <si>
    <t>VENDOME VILLIERS SUR LOIR</t>
  </si>
  <si>
    <t>VIERZON VILLE</t>
  </si>
  <si>
    <t>CHAMPAGNE ARDENNE</t>
  </si>
  <si>
    <t>CHARLEVILLE MEZIERES</t>
  </si>
  <si>
    <t>COLMAR</t>
  </si>
  <si>
    <t>LORRAINE TGV</t>
  </si>
  <si>
    <t>METZ VILLE</t>
  </si>
  <si>
    <t>MEUSE TGV</t>
  </si>
  <si>
    <t>MULHOUSE VILLE</t>
  </si>
  <si>
    <t>NANCY</t>
  </si>
  <si>
    <t>REIMS</t>
  </si>
  <si>
    <t>STRASBOURG</t>
  </si>
  <si>
    <t>THIONVILLE</t>
  </si>
  <si>
    <t>TROYES</t>
  </si>
  <si>
    <t>AGDE</t>
  </si>
  <si>
    <t>AIX EN PROVENCE TGV</t>
  </si>
  <si>
    <t>AIX VILLE</t>
  </si>
  <si>
    <t>ALBI</t>
  </si>
  <si>
    <t>ANTIBES</t>
  </si>
  <si>
    <t>AVIGNON CENTRE</t>
  </si>
  <si>
    <t>AVIGNON TGV</t>
  </si>
  <si>
    <t>BEZIERS</t>
  </si>
  <si>
    <t>CANNES</t>
  </si>
  <si>
    <t>CARCASSONNE</t>
  </si>
  <si>
    <t>GAP</t>
  </si>
  <si>
    <t>LES ARCS DRAGUIGNAN</t>
  </si>
  <si>
    <t>LOURDES</t>
  </si>
  <si>
    <t>MARSEILLE ST CHARLES</t>
  </si>
  <si>
    <t>MONACO</t>
  </si>
  <si>
    <t>MONTAUBAN VILLE BOURBON</t>
  </si>
  <si>
    <t>MONTPELLIER SAINT ROCH</t>
  </si>
  <si>
    <t>MONTPELLIER Sud de France</t>
  </si>
  <si>
    <t>NARBONNE</t>
  </si>
  <si>
    <t>NICE RIQUIER</t>
  </si>
  <si>
    <t>NICE VILLE</t>
  </si>
  <si>
    <t>NIMES</t>
  </si>
  <si>
    <t>PERPIGNAN</t>
  </si>
  <si>
    <t>SETE</t>
  </si>
  <si>
    <t>ST RAPHAEL VALESCURE</t>
  </si>
  <si>
    <t>TARBES</t>
  </si>
  <si>
    <t>TOULON</t>
  </si>
  <si>
    <t>TOULOUSE MATABIAU</t>
  </si>
  <si>
    <t>TOULOUSE ST AGNE</t>
  </si>
  <si>
    <t>AMIENS</t>
  </si>
  <si>
    <t>ARRAS</t>
  </si>
  <si>
    <t>CAEN</t>
  </si>
  <si>
    <t>CALAIS FRETHUN</t>
  </si>
  <si>
    <t>CHERBOURG</t>
  </si>
  <si>
    <t>COMPIEGNE</t>
  </si>
  <si>
    <t>DOUAI</t>
  </si>
  <si>
    <t>DUNKERQUE</t>
  </si>
  <si>
    <t>EVREUX NORMANDIE</t>
  </si>
  <si>
    <t>LE HAVRE</t>
  </si>
  <si>
    <t>LENS</t>
  </si>
  <si>
    <t>LILLE EUROPE</t>
  </si>
  <si>
    <t>LILLE FLANDRES</t>
  </si>
  <si>
    <t>LISIEUX</t>
  </si>
  <si>
    <t>ROUEN RIVE DROITE</t>
  </si>
  <si>
    <t>TGV HAUTE PICARDIE</t>
  </si>
  <si>
    <t>TROUVILLE DEAUVILLE</t>
  </si>
  <si>
    <t>VALENCIENNES</t>
  </si>
  <si>
    <t>Nelle Aquitaine</t>
  </si>
  <si>
    <t>AGEN</t>
  </si>
  <si>
    <t>ANGOULEME</t>
  </si>
  <si>
    <t>BAYONNE</t>
  </si>
  <si>
    <t>BIARRITZ</t>
  </si>
  <si>
    <t>BORDEAUX ST JEAN</t>
  </si>
  <si>
    <t>BRIVE LA GAILLARDE</t>
  </si>
  <si>
    <t>CHATELLERAULT</t>
  </si>
  <si>
    <t>DAX</t>
  </si>
  <si>
    <t>LA ROCHELLE VILLE</t>
  </si>
  <si>
    <t>LIBOURNE</t>
  </si>
  <si>
    <t>LIMOGES BENEDICTINS</t>
  </si>
  <si>
    <t>NIORT</t>
  </si>
  <si>
    <t>PAU</t>
  </si>
  <si>
    <t>POITIERS</t>
  </si>
  <si>
    <t>Ç</t>
  </si>
  <si>
    <t>È</t>
  </si>
  <si>
    <t>x</t>
  </si>
  <si>
    <t>P1</t>
  </si>
  <si>
    <t>P2</t>
  </si>
  <si>
    <t>P3</t>
  </si>
  <si>
    <t>P4</t>
  </si>
  <si>
    <t>P5</t>
  </si>
  <si>
    <t>LORIENT BRETAGNE SUD</t>
  </si>
  <si>
    <t>-</t>
  </si>
  <si>
    <t>Q8</t>
  </si>
  <si>
    <t>PERIGUEUX</t>
  </si>
  <si>
    <t>sept 2018</t>
  </si>
  <si>
    <t>Toutes gares (gares A + gares B)</t>
  </si>
  <si>
    <t>Toutes gares (gares A)</t>
  </si>
  <si>
    <t>sept 2017</t>
  </si>
  <si>
    <t>Gare A</t>
  </si>
  <si>
    <t>AMBERIEU</t>
  </si>
  <si>
    <t>AUBAGNE</t>
  </si>
  <si>
    <t>BEAUNE</t>
  </si>
  <si>
    <t>BELFORT VILLE</t>
  </si>
  <si>
    <t>BOURGOIN JALLIEU</t>
  </si>
  <si>
    <t>CHALON SUR SAÔNE</t>
  </si>
  <si>
    <t>LYON SAINT PAUL</t>
  </si>
  <si>
    <t>MACON VILLE</t>
  </si>
  <si>
    <t>MOULINS SUR ALLIER</t>
  </si>
  <si>
    <t>PORTET ST SIMON</t>
  </si>
  <si>
    <t>RIOM CHATEL GUYON</t>
  </si>
  <si>
    <t>ROANNE</t>
  </si>
  <si>
    <t>SENS</t>
  </si>
  <si>
    <t>ST SULPICE</t>
  </si>
  <si>
    <t>TOURCOING</t>
  </si>
  <si>
    <t>VALENCE VILLE</t>
  </si>
  <si>
    <t>VERNON</t>
  </si>
  <si>
    <t>VIENNE</t>
  </si>
  <si>
    <t>VILLEFRANCHE SUR SAONE</t>
  </si>
  <si>
    <t>VOIRON</t>
  </si>
  <si>
    <t>sept 19</t>
  </si>
  <si>
    <t>EVOL</t>
  </si>
  <si>
    <t>Paris Nord</t>
  </si>
  <si>
    <t>Région (UG)</t>
  </si>
  <si>
    <t>UG</t>
  </si>
  <si>
    <t>Niveau de travaux</t>
  </si>
  <si>
    <t>Paris Sud</t>
  </si>
  <si>
    <t>Alpes</t>
  </si>
  <si>
    <t>ANNEMASSE</t>
  </si>
  <si>
    <t>Bourgogne Franche-Comté</t>
  </si>
  <si>
    <t>Lyon Vallée du Rhône</t>
  </si>
  <si>
    <t>Auvergne</t>
  </si>
  <si>
    <t>Pays de la Loire</t>
  </si>
  <si>
    <t>Bretagne</t>
  </si>
  <si>
    <t>Centre Val de Loire</t>
  </si>
  <si>
    <t>CHARTRES</t>
  </si>
  <si>
    <t>Grand Est</t>
  </si>
  <si>
    <t>Champagne-Ardenne</t>
  </si>
  <si>
    <t>Alsace</t>
  </si>
  <si>
    <t>Lorraine</t>
  </si>
  <si>
    <t>Provences Alpes</t>
  </si>
  <si>
    <t>Côte d'Azur</t>
  </si>
  <si>
    <t>Toulouse Occitanie Pyrénées</t>
  </si>
  <si>
    <t>NIMES PONT DU GARD</t>
  </si>
  <si>
    <t>Picardie</t>
  </si>
  <si>
    <t>Nord-Pas-de-Calais</t>
  </si>
  <si>
    <t>Normandie</t>
  </si>
  <si>
    <t>Aquitaine</t>
  </si>
  <si>
    <t>Poitou-Charentes</t>
  </si>
  <si>
    <t>Limousin</t>
  </si>
  <si>
    <t>Toutes UG</t>
  </si>
  <si>
    <t>Hiver 2020</t>
  </si>
  <si>
    <t>Gares A</t>
  </si>
  <si>
    <t>août/sept 20</t>
  </si>
  <si>
    <t>Ecart vs vague préc.</t>
  </si>
  <si>
    <t>Hauts de France - Normandie</t>
  </si>
  <si>
    <t>Gares A - 36 gares</t>
  </si>
  <si>
    <t>Gares A - 24 gares</t>
  </si>
  <si>
    <t>Gare A - 24</t>
  </si>
  <si>
    <t>Gare A - 36</t>
  </si>
  <si>
    <t>mars 2021</t>
  </si>
  <si>
    <t>sept 2021</t>
  </si>
  <si>
    <t>Pilier
Efficace</t>
  </si>
  <si>
    <t>Pilier
Pratique</t>
  </si>
  <si>
    <t/>
  </si>
  <si>
    <t>LGV</t>
  </si>
  <si>
    <t>Hub</t>
  </si>
  <si>
    <t>Ville</t>
  </si>
  <si>
    <t>Toutes DRG</t>
  </si>
  <si>
    <t>Tous</t>
  </si>
  <si>
    <t>Proximité</t>
  </si>
  <si>
    <t>Ecart vs sept 2020</t>
  </si>
  <si>
    <r>
      <t xml:space="preserve">P1 - Information Voyageurs &amp; Orientation Client  </t>
    </r>
    <r>
      <rPr>
        <b/>
        <sz val="10"/>
        <color theme="0"/>
        <rFont val="Wingdings"/>
        <charset val="2"/>
      </rPr>
      <t>«</t>
    </r>
  </si>
  <si>
    <r>
      <t xml:space="preserve">P2 - Déplacements </t>
    </r>
    <r>
      <rPr>
        <b/>
        <sz val="10"/>
        <color theme="0"/>
        <rFont val="Wingdings"/>
        <charset val="2"/>
      </rPr>
      <t>«</t>
    </r>
  </si>
  <si>
    <r>
      <t xml:space="preserve">P3 - Bien-être en gare </t>
    </r>
    <r>
      <rPr>
        <b/>
        <sz val="10"/>
        <color theme="0"/>
        <rFont val="Wingdings"/>
        <charset val="2"/>
      </rPr>
      <t>«</t>
    </r>
  </si>
  <si>
    <r>
      <t xml:space="preserve">P4 - Confort d’attente </t>
    </r>
    <r>
      <rPr>
        <b/>
        <sz val="10"/>
        <color theme="0"/>
        <rFont val="Wingdings"/>
        <charset val="2"/>
      </rPr>
      <t>«</t>
    </r>
  </si>
  <si>
    <t>P5 - Services autour du voyage / du quotidien</t>
  </si>
  <si>
    <t>P6 - Pilier
Remarquable</t>
  </si>
  <si>
    <t>P7 - Pilier
Moderne</t>
  </si>
  <si>
    <r>
      <t xml:space="preserve">Satisfaction globale </t>
    </r>
    <r>
      <rPr>
        <b/>
        <sz val="12"/>
        <color theme="0"/>
        <rFont val="Wingdings"/>
        <charset val="2"/>
      </rPr>
      <t>«</t>
    </r>
  </si>
  <si>
    <t>CASTELNAUDARY</t>
  </si>
  <si>
    <t>LUNEL</t>
  </si>
  <si>
    <t>Gares A - HUB</t>
  </si>
  <si>
    <t>Gares A - LGV</t>
  </si>
  <si>
    <t>Gares A - Ville</t>
  </si>
  <si>
    <t>Gares A - TGV Inoui</t>
  </si>
  <si>
    <t>Gares A - OUIGO</t>
  </si>
  <si>
    <t>Gares A - TER</t>
  </si>
  <si>
    <t>Gares A - INTERCITES</t>
  </si>
  <si>
    <t>DRG</t>
  </si>
  <si>
    <t>Bret. CVDL PDL</t>
  </si>
  <si>
    <t>Occitanie &amp; Sud</t>
  </si>
  <si>
    <t>AURA BFC</t>
  </si>
  <si>
    <t>Segmentation marketing</t>
  </si>
  <si>
    <t>UG Gares Régionales</t>
  </si>
  <si>
    <t>UG Gares Centrales</t>
  </si>
  <si>
    <t>Bordeaux Métropole</t>
  </si>
  <si>
    <t>NOTE</t>
  </si>
  <si>
    <t>FLOP EVOL</t>
  </si>
  <si>
    <t>FLOP  NOTE</t>
  </si>
  <si>
    <t>TOP EVOL</t>
  </si>
  <si>
    <t>P7</t>
  </si>
  <si>
    <t>TOP NOTE</t>
  </si>
  <si>
    <t>P6</t>
  </si>
  <si>
    <r>
      <t>PARIS AUSTERLITZ</t>
    </r>
    <r>
      <rPr>
        <sz val="7"/>
        <color theme="1"/>
        <rFont val="Century Gothic"/>
        <family val="2"/>
      </rPr>
      <t xml:space="preserve"> (SURFACE)</t>
    </r>
  </si>
  <si>
    <r>
      <t>PARIS GARE DE LYON</t>
    </r>
    <r>
      <rPr>
        <sz val="7"/>
        <color theme="1"/>
        <rFont val="Century Gothic"/>
        <family val="2"/>
      </rPr>
      <t xml:space="preserve"> (SURFACE)</t>
    </r>
  </si>
  <si>
    <t>Gares B uniquement</t>
  </si>
  <si>
    <t>Sortants</t>
  </si>
  <si>
    <t>Gares A uniquement</t>
  </si>
  <si>
    <t>Entrants</t>
  </si>
  <si>
    <t>Gares A et B</t>
  </si>
  <si>
    <t>National</t>
  </si>
  <si>
    <t>Rang NOTE EVOL SORTANTS</t>
  </si>
  <si>
    <t>Rang NOTE EVOL ENTRANTS</t>
  </si>
  <si>
    <t>Rang NOTE ENTRANTS</t>
  </si>
  <si>
    <t>evol</t>
  </si>
  <si>
    <t>mars 21</t>
  </si>
  <si>
    <t>vague précédente</t>
  </si>
  <si>
    <t>Sélection</t>
  </si>
  <si>
    <t>Sélection ENTRANTS / SORTANTS</t>
  </si>
  <si>
    <t>Sélection GARES</t>
  </si>
  <si>
    <t>Sélection REGION</t>
  </si>
  <si>
    <t>Sélection AGENCE</t>
  </si>
  <si>
    <t>Région</t>
  </si>
  <si>
    <t>Entrants / Sortants</t>
  </si>
  <si>
    <t>gares A &amp; B</t>
  </si>
  <si>
    <t>Liste déroulante</t>
  </si>
  <si>
    <t>Garder 5 chiffres après la virgule</t>
  </si>
  <si>
    <t>RANG EVOL SORTANTS (sur sélection)</t>
  </si>
  <si>
    <t>RANG EVOL ENTRANTS (sur sélection)</t>
  </si>
  <si>
    <t>RANG NOTE ENTRANTS (sur sélection)</t>
  </si>
  <si>
    <t>ENTRANTS (sur sélection)</t>
  </si>
  <si>
    <t>ENTRANTS</t>
  </si>
  <si>
    <t>6 Grandes Gares Parisiennes</t>
  </si>
  <si>
    <r>
      <t xml:space="preserve">PARIS GARE DU NORD </t>
    </r>
    <r>
      <rPr>
        <sz val="7"/>
        <color theme="1"/>
        <rFont val="Century Gothic"/>
        <family val="2"/>
      </rPr>
      <t>(Gare A)</t>
    </r>
  </si>
  <si>
    <r>
      <t xml:space="preserve">PARIS GARE DU NORD </t>
    </r>
    <r>
      <rPr>
        <sz val="7"/>
        <color theme="1"/>
        <rFont val="Century Gothic"/>
        <family val="2"/>
      </rPr>
      <t>(GARE A)</t>
    </r>
  </si>
  <si>
    <t>GGP (Paris Nord + Paris Sud)</t>
  </si>
  <si>
    <t>++++</t>
  </si>
  <si>
    <t>++</t>
  </si>
  <si>
    <t>Aucun</t>
  </si>
  <si>
    <t>sept 21</t>
  </si>
  <si>
    <t>Gares A - Transilien</t>
  </si>
  <si>
    <t>Gares A - Eurostar</t>
  </si>
  <si>
    <t>Gares A - Autres trains internationaux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</si>
</sst>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\+0.00;\-0.00"/>
    <numFmt numFmtId="166" formatCode="0.00000"/>
    <numFmt numFmtId="167" formatCode="0.000"/>
  </numFmts>
  <fonts count="6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9AA6"/>
      <name val="Century Gothic"/>
      <family val="2"/>
    </font>
    <font>
      <b/>
      <sz val="9"/>
      <color rgb="FF0088CE"/>
      <name val="Century Gothic"/>
      <family val="2"/>
    </font>
    <font>
      <b/>
      <sz val="9"/>
      <color rgb="FF82BE00"/>
      <name val="Century Gothic"/>
      <family val="2"/>
    </font>
    <font>
      <b/>
      <sz val="9"/>
      <color rgb="FFCD0037"/>
      <name val="Century Gothic"/>
      <family val="2"/>
    </font>
    <font>
      <b/>
      <sz val="9"/>
      <color rgb="FF6E1E78"/>
      <name val="Century Gothic"/>
      <family val="2"/>
    </font>
    <font>
      <b/>
      <sz val="9"/>
      <color rgb="FFFFB612"/>
      <name val="Century Gothic"/>
      <family val="2"/>
    </font>
    <font>
      <sz val="10"/>
      <color theme="1"/>
      <name val="Century Gothic"/>
      <family val="2"/>
    </font>
    <font>
      <sz val="10"/>
      <color theme="1"/>
      <name val="Book Antiqua"/>
      <family val="1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b/>
      <sz val="9"/>
      <color rgb="FF009AA6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Century Gothic"/>
      <family val="2"/>
    </font>
    <font>
      <sz val="10"/>
      <color rgb="FF81BB59"/>
      <name val="Century Gothic"/>
      <family val="2"/>
    </font>
    <font>
      <b/>
      <sz val="10"/>
      <color rgb="FF81BB59"/>
      <name val="Century Gothic"/>
      <family val="2"/>
    </font>
    <font>
      <b/>
      <sz val="10"/>
      <color rgb="FF007600"/>
      <name val="Century Gothic"/>
      <family val="2"/>
    </font>
    <font>
      <b/>
      <sz val="10"/>
      <color rgb="FFC00000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z val="10"/>
      <color indexed="8"/>
      <name val="Wingdings 3"/>
      <family val="1"/>
      <charset val="2"/>
    </font>
    <font>
      <sz val="10"/>
      <color rgb="FF007600"/>
      <name val="Century Gothic"/>
      <family val="2"/>
    </font>
    <font>
      <sz val="10"/>
      <name val="Century Gothic"/>
      <family val="2"/>
    </font>
    <font>
      <sz val="7"/>
      <color theme="1"/>
      <name val="Century Gothic"/>
      <family val="2"/>
    </font>
    <font>
      <sz val="10"/>
      <name val="Wingdings 3"/>
      <family val="1"/>
      <charset val="2"/>
    </font>
    <font>
      <b/>
      <sz val="10"/>
      <color theme="0"/>
      <name val="Century Gothic"/>
      <family val="2"/>
    </font>
    <font>
      <sz val="10"/>
      <name val="Book Antiqua"/>
      <family val="1"/>
    </font>
    <font>
      <sz val="11"/>
      <name val="Calibri"/>
      <family val="2"/>
      <scheme val="minor"/>
    </font>
    <font>
      <b/>
      <sz val="9"/>
      <color rgb="FFE05206"/>
      <name val="Century Gothic"/>
      <family val="2"/>
    </font>
    <font>
      <b/>
      <sz val="10"/>
      <color theme="0"/>
      <name val="Wingdings"/>
      <charset val="2"/>
    </font>
    <font>
      <b/>
      <sz val="9"/>
      <color rgb="FFFF85A6"/>
      <name val="Century Gothic"/>
      <family val="2"/>
    </font>
    <font>
      <b/>
      <sz val="9"/>
      <color rgb="FFFF4879"/>
      <name val="Century Gothic"/>
      <family val="2"/>
    </font>
    <font>
      <b/>
      <sz val="9"/>
      <color rgb="FFE67538"/>
      <name val="Century Gothic"/>
      <family val="2"/>
    </font>
    <font>
      <b/>
      <sz val="12"/>
      <color theme="0"/>
      <name val="Century Gothic"/>
      <family val="2"/>
    </font>
    <font>
      <b/>
      <sz val="12"/>
      <color theme="0"/>
      <name val="Wingdings"/>
      <charset val="2"/>
    </font>
    <font>
      <b/>
      <sz val="9"/>
      <color rgb="FFD2E100"/>
      <name val="Century Gothic"/>
      <family val="2"/>
    </font>
    <font>
      <b/>
      <sz val="16"/>
      <color theme="1"/>
      <name val="Verdana"/>
      <family val="2"/>
    </font>
    <font>
      <b/>
      <sz val="10.5"/>
      <color theme="1"/>
      <name val="Century Gothic"/>
      <family val="2"/>
    </font>
    <font>
      <b/>
      <sz val="12"/>
      <color theme="1"/>
      <name val="Century Gothic"/>
      <family val="2"/>
    </font>
    <font>
      <i/>
      <sz val="14"/>
      <color theme="1"/>
      <name val="Century Gothic"/>
      <family val="2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0"/>
      <color rgb="FFFF0000"/>
      <name val="Century Gothic"/>
      <family val="2"/>
    </font>
    <font>
      <sz val="9"/>
      <color theme="0"/>
      <name val="Century Gothic"/>
      <family val="2"/>
    </font>
    <font>
      <b/>
      <sz val="12"/>
      <color rgb="FFFF0000"/>
      <name val="Calibri"/>
      <family val="2"/>
      <scheme val="minor"/>
    </font>
    <font>
      <sz val="9"/>
      <color theme="1"/>
      <name val="Trebuchet MS"/>
      <family val="2"/>
    </font>
    <font>
      <sz val="10"/>
      <color rgb="FFFFB612"/>
      <name val="Century Gothic"/>
      <family val="2"/>
    </font>
    <font>
      <b/>
      <sz val="10"/>
      <color rgb="FFE09A04"/>
      <name val="Century Gothic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2BE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D0037"/>
        <bgColor indexed="64"/>
      </patternFill>
    </fill>
    <fill>
      <patternFill patternType="solid">
        <fgColor rgb="FF6E1E7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5206"/>
        <bgColor indexed="64"/>
      </patternFill>
    </fill>
    <fill>
      <patternFill patternType="solid">
        <fgColor rgb="FFFF85A6"/>
        <bgColor indexed="64"/>
      </patternFill>
    </fill>
    <fill>
      <patternFill patternType="solid">
        <fgColor rgb="FFFF4879"/>
        <bgColor indexed="64"/>
      </patternFill>
    </fill>
    <fill>
      <patternFill patternType="solid">
        <fgColor rgb="FFE67538"/>
        <bgColor indexed="64"/>
      </patternFill>
    </fill>
  </fills>
  <borders count="180">
    <border>
      <left/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otted">
        <color theme="0" tint="-0.499984740745262"/>
      </top>
      <bottom/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/>
      <right/>
      <top style="thick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thick">
        <color theme="0" tint="-0.499984740745262"/>
      </top>
      <bottom style="dotted">
        <color theme="0" tint="-0.499984740745262"/>
      </bottom>
      <diagonal/>
    </border>
    <border>
      <left/>
      <right style="mediumDashDot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mediumDashDot">
        <color theme="0" tint="-0.499984740745262"/>
      </right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mediumDashDot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thick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thick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thick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thick">
        <color theme="0" tint="-0.499984740745262"/>
      </bottom>
      <diagonal/>
    </border>
    <border>
      <left/>
      <right style="mediumDashDot">
        <color theme="0" tint="-0.499984740745262"/>
      </right>
      <top style="dotted">
        <color theme="0" tint="-0.499984740745262"/>
      </top>
      <bottom style="thick">
        <color theme="0" tint="-0.499984740745262"/>
      </bottom>
      <diagonal/>
    </border>
    <border>
      <left/>
      <right/>
      <top style="dotted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mediumDashDotDot">
        <color theme="0" tint="-0.499984740745262"/>
      </bottom>
      <diagonal/>
    </border>
    <border>
      <left/>
      <right style="mediumDashDot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/>
      <right style="mediumDashDot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34998626667073579"/>
      </top>
      <bottom style="dotted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DashDot">
        <color theme="2" tint="-0.24994659260841701"/>
      </left>
      <right style="thin">
        <color theme="2" tint="-9.9948118533890809E-2"/>
      </right>
      <top/>
      <bottom style="medium">
        <color theme="0" tint="-0.34998626667073579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theme="0" tint="-0.34998626667073579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mediumDashDot">
        <color theme="2" tint="-0.24994659260841701"/>
      </right>
      <top/>
      <bottom/>
      <diagonal/>
    </border>
    <border>
      <left style="mediumDashDot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/>
      <top/>
      <bottom/>
      <diagonal/>
    </border>
    <border>
      <left/>
      <right style="mediumDashDot">
        <color theme="0" tint="-0.499984740745262"/>
      </right>
      <top/>
      <bottom/>
      <diagonal/>
    </border>
    <border>
      <left/>
      <right style="thin">
        <color theme="2" tint="-9.9948118533890809E-2"/>
      </right>
      <top/>
      <bottom style="medium">
        <color theme="0" tint="-0.34998626667073579"/>
      </bottom>
      <diagonal/>
    </border>
    <border>
      <left/>
      <right style="dotted">
        <color theme="0" tint="-0.499984740745262"/>
      </right>
      <top/>
      <bottom/>
      <diagonal/>
    </border>
    <border>
      <left style="dashed">
        <color theme="0" tint="-0.499984740745262"/>
      </left>
      <right/>
      <top/>
      <bottom style="dotted">
        <color theme="0" tint="-0.499984740745262"/>
      </bottom>
      <diagonal/>
    </border>
    <border>
      <left style="dash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dashed">
        <color theme="0" tint="-0.499984740745262"/>
      </left>
      <right/>
      <top style="dotted">
        <color theme="0" tint="-0.499984740745262"/>
      </top>
      <bottom/>
      <diagonal/>
    </border>
    <border>
      <left style="dashed">
        <color theme="0" tint="-0.499984740745262"/>
      </left>
      <right/>
      <top style="dotted">
        <color theme="0" tint="-0.499984740745262"/>
      </top>
      <bottom style="thick">
        <color theme="0" tint="-0.499984740745262"/>
      </bottom>
      <diagonal/>
    </border>
    <border>
      <left style="thin">
        <color theme="2" tint="-9.9948118533890809E-2"/>
      </left>
      <right style="mediumDashDot">
        <color theme="2" tint="-0.24994659260841701"/>
      </right>
      <top/>
      <bottom style="medium">
        <color theme="0" tint="-0.34998626667073579"/>
      </bottom>
      <diagonal/>
    </border>
    <border>
      <left style="mediumDashDot">
        <color theme="0" tint="-0.34998626667073579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mediumDashDot">
        <color theme="0" tint="-0.34998626667073579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mediumDashDot">
        <color theme="0" tint="-0.34998626667073579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34998626667073579"/>
      </left>
      <right style="dotted">
        <color theme="0" tint="-0.499984740745262"/>
      </right>
      <top/>
      <bottom/>
      <diagonal/>
    </border>
    <border>
      <left style="mediumDashDot">
        <color theme="0" tint="-0.34998626667073579"/>
      </left>
      <right style="dotted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/>
      <right style="mediumDashDot">
        <color theme="0" tint="-0.34998626667073579"/>
      </right>
      <top/>
      <bottom/>
      <diagonal/>
    </border>
    <border>
      <left/>
      <right style="mediumDashDot">
        <color theme="0" tint="-0.34998626667073579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34998626667073579"/>
      </left>
      <right style="dotted">
        <color theme="0" tint="-0.499984740745262"/>
      </right>
      <top style="medium">
        <color theme="0" tint="-0.34998626667073579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 style="medium">
        <color theme="0" tint="-0.499984740745262"/>
      </top>
      <bottom style="dotted">
        <color theme="0" tint="-0.499984740745262"/>
      </bottom>
      <diagonal/>
    </border>
    <border>
      <left/>
      <right style="mediumDashDot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mediumDashDot">
        <color theme="0" tint="-0.34998626667073579"/>
      </left>
      <right style="dotted">
        <color theme="0" tint="-0.499984740745262"/>
      </right>
      <top style="thick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/>
      <top style="thick">
        <color theme="0" tint="-0.499984740745262"/>
      </top>
      <bottom style="mediumDashDotDot">
        <color theme="0" tint="-0.499984740745262"/>
      </bottom>
      <diagonal/>
    </border>
    <border>
      <left style="dashed">
        <color theme="0" tint="-0.499984740745262"/>
      </left>
      <right/>
      <top style="thick">
        <color theme="0" tint="-0.499984740745262"/>
      </top>
      <bottom style="mediumDashDotDot">
        <color theme="0" tint="-0.499984740745262"/>
      </bottom>
      <diagonal/>
    </border>
    <border>
      <left/>
      <right style="mediumDashDot">
        <color theme="0" tint="-0.499984740745262"/>
      </right>
      <top style="thick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thick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theme="0" tint="-0.499984740745262"/>
      </top>
      <bottom/>
      <diagonal/>
    </border>
    <border>
      <left/>
      <right/>
      <top style="mediumDashDot">
        <color theme="0" tint="-0.499984740745262"/>
      </top>
      <bottom style="mediumDashDotDot">
        <color theme="0" tint="-0.499984740745262"/>
      </bottom>
      <diagonal/>
    </border>
    <border>
      <left/>
      <right/>
      <top style="mediumDashDot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/>
      <top style="mediumDashDotDot">
        <color theme="0" tint="-0.499984740745262"/>
      </top>
      <bottom style="mediumDashDot">
        <color theme="0" tint="-0.499984740745262"/>
      </bottom>
      <diagonal/>
    </border>
    <border>
      <left style="dashed">
        <color theme="0" tint="-0.499984740745262"/>
      </left>
      <right/>
      <top style="mediumDashDotDot">
        <color theme="0" tint="-0.499984740745262"/>
      </top>
      <bottom style="mediumDashDot">
        <color theme="0" tint="-0.499984740745262"/>
      </bottom>
      <diagonal/>
    </border>
    <border>
      <left/>
      <right style="mediumDashDot">
        <color theme="0" tint="-0.499984740745262"/>
      </right>
      <top style="mediumDashDot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mediumDashDotDot">
        <color theme="0" tint="-0.499984740745262"/>
      </bottom>
      <diagonal/>
    </border>
    <border>
      <left/>
      <right style="mediumDashDot">
        <color theme="0" tint="-0.499984740745262"/>
      </right>
      <top style="thick">
        <color theme="0" tint="-0.499984740745262"/>
      </top>
      <bottom/>
      <diagonal/>
    </border>
    <border>
      <left/>
      <right/>
      <top style="dashed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/>
      <top style="dashed">
        <color theme="0" tint="-0.499984740745262"/>
      </top>
      <bottom style="mediumDashDotDot">
        <color theme="0" tint="-0.499984740745262"/>
      </bottom>
      <diagonal/>
    </border>
    <border>
      <left/>
      <right style="mediumDashDot">
        <color theme="0" tint="-0.499984740745262"/>
      </right>
      <top style="dashed">
        <color theme="0" tint="-0.499984740745262"/>
      </top>
      <bottom style="mediumDashDotDot">
        <color theme="0" tint="-0.499984740745262"/>
      </bottom>
      <diagonal/>
    </border>
    <border>
      <left/>
      <right style="mediumDashDot">
        <color theme="0" tint="-0.34998626667073579"/>
      </right>
      <top style="thick">
        <color theme="0" tint="-0.499984740745262"/>
      </top>
      <bottom/>
      <diagonal/>
    </border>
    <border>
      <left/>
      <right style="mediumDashDot">
        <color theme="0" tint="-0.34998626667073579"/>
      </right>
      <top style="dashed">
        <color theme="0" tint="-0.499984740745262"/>
      </top>
      <bottom style="mediumDashDotDot">
        <color theme="0" tint="-0.499984740745262"/>
      </bottom>
      <diagonal/>
    </border>
    <border>
      <left/>
      <right/>
      <top style="dashed">
        <color theme="0" tint="-0.499984740745262"/>
      </top>
      <bottom style="thick">
        <color theme="0" tint="-0.499984740745262"/>
      </bottom>
      <diagonal/>
    </border>
    <border>
      <left/>
      <right style="mediumDashDot">
        <color theme="0" tint="-0.34998626667073579"/>
      </right>
      <top/>
      <bottom style="thick">
        <color theme="0" tint="-0.499984740745262"/>
      </bottom>
      <diagonal/>
    </border>
    <border>
      <left/>
      <right/>
      <top style="mediumDashDot">
        <color theme="0" tint="-0.499984740745262"/>
      </top>
      <bottom/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/>
      <diagonal/>
    </border>
    <border>
      <left style="dotted">
        <color theme="0" tint="-0.499984740745262"/>
      </left>
      <right/>
      <top style="mediumDashDot">
        <color theme="0" tint="-0.499984740745262"/>
      </top>
      <bottom/>
      <diagonal/>
    </border>
    <border>
      <left/>
      <right style="mediumDashDot">
        <color theme="0" tint="-0.499984740745262"/>
      </right>
      <top style="mediumDashDot">
        <color theme="0" tint="-0.499984740745262"/>
      </top>
      <bottom/>
      <diagonal/>
    </border>
    <border>
      <left/>
      <right/>
      <top style="dashed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/>
      <top style="dashed">
        <color theme="0" tint="-0.499984740745262"/>
      </top>
      <bottom style="mediumDashDot">
        <color theme="0" tint="-0.499984740745262"/>
      </bottom>
      <diagonal/>
    </border>
    <border>
      <left/>
      <right style="mediumDashDot">
        <color theme="0" tint="-0.499984740745262"/>
      </right>
      <top style="dashed">
        <color theme="0" tint="-0.499984740745262"/>
      </top>
      <bottom style="mediumDashDot">
        <color theme="0" tint="-0.499984740745262"/>
      </bottom>
      <diagonal/>
    </border>
    <border>
      <left/>
      <right/>
      <top style="mediumDashDotDot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DashDotDot">
        <color theme="0" tint="-0.499984740745262"/>
      </top>
      <bottom style="dotted">
        <color theme="0" tint="-0.499984740745262"/>
      </bottom>
      <diagonal/>
    </border>
    <border>
      <left/>
      <right style="mediumDashDot">
        <color theme="0" tint="-0.499984740745262"/>
      </right>
      <top style="mediumDashDotDot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/>
      <right/>
      <top style="mediumDashDot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DashDot">
        <color theme="0" tint="-0.499984740745262"/>
      </top>
      <bottom style="dotted">
        <color theme="0" tint="-0.499984740745262"/>
      </bottom>
      <diagonal/>
    </border>
    <border>
      <left/>
      <right style="mediumDashDot">
        <color theme="0" tint="-0.499984740745262"/>
      </right>
      <top style="mediumDashDot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mediumDashDot">
        <color theme="0" tint="-0.499984740745262"/>
      </bottom>
      <diagonal/>
    </border>
    <border>
      <left/>
      <right style="mediumDashDot">
        <color theme="0" tint="-0.499984740745262"/>
      </right>
      <top style="dotted">
        <color theme="0" tint="-0.499984740745262"/>
      </top>
      <bottom style="mediumDashDot">
        <color theme="0" tint="-0.499984740745262"/>
      </bottom>
      <diagonal/>
    </border>
    <border>
      <left style="thin">
        <color theme="0" tint="-0.499984740745262"/>
      </left>
      <right/>
      <top/>
      <bottom style="dotted">
        <color theme="0" tint="-0.499984740745262"/>
      </bottom>
      <diagonal/>
    </border>
    <border>
      <left style="thin">
        <color theme="2" tint="-9.9948118533890809E-2"/>
      </left>
      <right/>
      <top/>
      <bottom/>
      <diagonal/>
    </border>
    <border>
      <left/>
      <right/>
      <top style="medium">
        <color theme="0" tint="-0.499984740745262"/>
      </top>
      <bottom style="dotted">
        <color theme="0" tint="-0.499984740745262"/>
      </bottom>
      <diagonal/>
    </border>
    <border>
      <left/>
      <right/>
      <top style="thick">
        <color theme="0" tint="-0.499984740745262"/>
      </top>
      <bottom style="mediumDashDotDot">
        <color theme="0" tint="-0.499984740745262"/>
      </bottom>
      <diagonal/>
    </border>
    <border>
      <left/>
      <right/>
      <top style="mediumDashDotDot">
        <color theme="0" tint="-0.499984740745262"/>
      </top>
      <bottom style="mediumDashDot">
        <color theme="0" tint="-0.499984740745262"/>
      </bottom>
      <diagonal/>
    </border>
    <border>
      <left style="thin">
        <color theme="0" tint="-0.499984740745262"/>
      </left>
      <right style="thin">
        <color theme="2" tint="-9.9948118533890809E-2"/>
      </right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/>
      <diagonal/>
    </border>
    <border>
      <left style="thin">
        <color theme="0" tint="-0.499984740745262"/>
      </left>
      <right/>
      <top style="thick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/>
      <top style="mediumDashDotDot">
        <color theme="0" tint="-0.499984740745262"/>
      </top>
      <bottom style="mediumDashDot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ck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DashDot">
        <color theme="0" tint="-0.499984740745262"/>
      </top>
      <bottom/>
      <diagonal/>
    </border>
    <border>
      <left style="thin">
        <color theme="0" tint="-0.499984740745262"/>
      </left>
      <right/>
      <top style="dashed">
        <color theme="0" tint="-0.499984740745262"/>
      </top>
      <bottom style="mediumDashDot">
        <color theme="0" tint="-0.499984740745262"/>
      </bottom>
      <diagonal/>
    </border>
    <border>
      <left style="thin">
        <color theme="0" tint="-0.499984740745262"/>
      </left>
      <right/>
      <top style="mediumDashDotDot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/>
      <top style="mediumDashDot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mediumDashDot">
        <color theme="0" tint="-0.49998474074526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DashDot">
        <color theme="2" tint="-0.24994659260841701"/>
      </left>
      <right/>
      <top style="thick">
        <color theme="0"/>
      </top>
      <bottom style="medium">
        <color theme="0" tint="-0.499984740745262"/>
      </bottom>
      <diagonal/>
    </border>
    <border>
      <left/>
      <right style="mediumDashDot">
        <color theme="2" tint="-0.24994659260841701"/>
      </right>
      <top style="thick">
        <color theme="0"/>
      </top>
      <bottom style="medium">
        <color theme="0" tint="-0.499984740745262"/>
      </bottom>
      <diagonal/>
    </border>
    <border>
      <left style="thin">
        <color theme="2" tint="-9.9948118533890809E-2"/>
      </left>
      <right/>
      <top style="thick">
        <color theme="0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/>
      <diagonal/>
    </border>
    <border>
      <left/>
      <right style="thin">
        <color theme="0" tint="-0.499984740745262"/>
      </right>
      <top/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thick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thick">
        <color theme="0" tint="-0.499984740745262"/>
      </top>
      <bottom/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DashDot">
        <color theme="0" tint="-0.499984740745262"/>
      </top>
      <bottom style="mediumDashDot">
        <color theme="0" tint="-0.499984740745262"/>
      </bottom>
      <diagonal/>
    </border>
    <border>
      <left/>
      <right style="dotted">
        <color theme="0" tint="-0.499984740745262"/>
      </right>
      <top style="dashed">
        <color theme="0" tint="-0.499984740745262"/>
      </top>
      <bottom style="mediumDashDotDot">
        <color theme="0" tint="-0.499984740745262"/>
      </bottom>
      <diagonal/>
    </border>
    <border>
      <left/>
      <right style="dotted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DashDot">
        <color theme="0" tint="-0.499984740745262"/>
      </top>
      <bottom/>
      <diagonal/>
    </border>
    <border>
      <left/>
      <right style="dotted">
        <color theme="0" tint="-0.499984740745262"/>
      </right>
      <top style="dashed">
        <color theme="0" tint="-0.499984740745262"/>
      </top>
      <bottom style="mediumDashDot">
        <color theme="0" tint="-0.499984740745262"/>
      </bottom>
      <diagonal/>
    </border>
    <border>
      <left/>
      <right style="dotted">
        <color theme="0" tint="-0.499984740745262"/>
      </right>
      <top style="mediumDashDotDot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/>
      <right style="dotted">
        <color theme="0" tint="-0.499984740745262"/>
      </right>
      <top style="mediumDashDot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mediumDashDot">
        <color theme="0" tint="-0.499984740745262"/>
      </bottom>
      <diagonal/>
    </border>
    <border>
      <left/>
      <right style="dotted">
        <color theme="0" tint="-0.499984740745262"/>
      </right>
      <top style="mediumDashDot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/>
      <diagonal/>
    </border>
    <border>
      <left style="dotted">
        <color theme="0" tint="-0.499984740745262"/>
      </left>
      <right/>
      <top style="mediumDashDotDot">
        <color theme="0" tint="-0.499984740745262"/>
      </top>
      <bottom/>
      <diagonal/>
    </border>
    <border>
      <left style="dashed">
        <color theme="0" tint="-0.499984740745262"/>
      </left>
      <right/>
      <top style="mediumDashDotDot">
        <color theme="0" tint="-0.499984740745262"/>
      </top>
      <bottom/>
      <diagonal/>
    </border>
    <border>
      <left/>
      <right/>
      <top style="mediumDashDotDot">
        <color theme="0" tint="-0.499984740745262"/>
      </top>
      <bottom/>
      <diagonal/>
    </border>
    <border>
      <left style="thin">
        <color theme="0" tint="-0.499984740745262"/>
      </left>
      <right/>
      <top style="mediumDashDotDot">
        <color theme="0" tint="-0.499984740745262"/>
      </top>
      <bottom/>
      <diagonal/>
    </border>
    <border>
      <left/>
      <right style="mediumDashDot">
        <color theme="0" tint="-0.499984740745262"/>
      </right>
      <top style="mediumDashDotDot">
        <color theme="0" tint="-0.499984740745262"/>
      </top>
      <bottom/>
      <diagonal/>
    </border>
    <border>
      <left/>
      <right style="dotted">
        <color theme="0" tint="-0.499984740745262"/>
      </right>
      <top style="mediumDashDotDot">
        <color theme="0" tint="-0.499984740745262"/>
      </top>
      <bottom/>
      <diagonal/>
    </border>
    <border>
      <left style="dotted">
        <color theme="0" tint="-0.499984740745262"/>
      </left>
      <right/>
      <top style="mediumDashDot">
        <color theme="0" tint="-0.499984740745262"/>
      </top>
      <bottom style="mediumDashDot">
        <color theme="0" tint="-0.499984740745262"/>
      </bottom>
      <diagonal/>
    </border>
    <border>
      <left style="dashed">
        <color theme="0" tint="-0.499984740745262"/>
      </left>
      <right/>
      <top style="mediumDashDot">
        <color theme="0" tint="-0.499984740745262"/>
      </top>
      <bottom style="mediumDashDot">
        <color theme="0" tint="-0.499984740745262"/>
      </bottom>
      <diagonal/>
    </border>
    <border>
      <left style="thin">
        <color theme="0" tint="-0.499984740745262"/>
      </left>
      <right/>
      <top style="mediumDashDot">
        <color theme="0" tint="-0.499984740745262"/>
      </top>
      <bottom style="mediumDashDot">
        <color theme="0" tint="-0.499984740745262"/>
      </bottom>
      <diagonal/>
    </border>
    <border>
      <left/>
      <right style="mediumDashDot">
        <color theme="0" tint="-0.499984740745262"/>
      </right>
      <top style="mediumDashDot">
        <color theme="0" tint="-0.499984740745262"/>
      </top>
      <bottom style="mediumDashDot">
        <color theme="0" tint="-0.499984740745262"/>
      </bottom>
      <diagonal/>
    </border>
  </borders>
  <cellStyleXfs count="47">
    <xf numFmtId="0" fontId="0" fillId="0" borderId="0"/>
    <xf numFmtId="0" fontId="14" fillId="0" borderId="0" applyNumberFormat="0" applyFill="0" applyBorder="0" applyAlignment="0" applyProtection="0"/>
    <xf numFmtId="0" fontId="15" fillId="0" borderId="30" applyNumberFormat="0" applyFill="0" applyAlignment="0" applyProtection="0"/>
    <xf numFmtId="0" fontId="16" fillId="0" borderId="31" applyNumberFormat="0" applyFill="0" applyAlignment="0" applyProtection="0"/>
    <xf numFmtId="0" fontId="17" fillId="0" borderId="32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33" applyNumberFormat="0" applyAlignment="0" applyProtection="0"/>
    <xf numFmtId="0" fontId="22" fillId="6" borderId="34" applyNumberFormat="0" applyAlignment="0" applyProtection="0"/>
    <xf numFmtId="0" fontId="23" fillId="6" borderId="33" applyNumberFormat="0" applyAlignment="0" applyProtection="0"/>
    <xf numFmtId="0" fontId="24" fillId="0" borderId="35" applyNumberFormat="0" applyFill="0" applyAlignment="0" applyProtection="0"/>
    <xf numFmtId="0" fontId="25" fillId="7" borderId="36" applyNumberFormat="0" applyAlignment="0" applyProtection="0"/>
    <xf numFmtId="0" fontId="26" fillId="0" borderId="0" applyNumberFormat="0" applyFill="0" applyBorder="0" applyAlignment="0" applyProtection="0"/>
    <xf numFmtId="0" fontId="13" fillId="8" borderId="37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38" applyNumberFormat="0" applyFill="0" applyAlignment="0" applyProtection="0"/>
    <xf numFmtId="0" fontId="29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9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9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9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9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30" fillId="0" borderId="0"/>
    <xf numFmtId="0" fontId="13" fillId="0" borderId="0"/>
    <xf numFmtId="43" fontId="13" fillId="0" borderId="0" applyFont="0" applyFill="0" applyBorder="0" applyAlignment="0" applyProtection="0"/>
    <xf numFmtId="0" fontId="30" fillId="0" borderId="0"/>
    <xf numFmtId="0" fontId="65" fillId="0" borderId="0"/>
  </cellStyleXfs>
  <cellXfs count="4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8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/>
    </xf>
    <xf numFmtId="0" fontId="0" fillId="0" borderId="0" xfId="0"/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2" fontId="34" fillId="39" borderId="18" xfId="0" applyNumberFormat="1" applyFont="1" applyFill="1" applyBorder="1" applyAlignment="1">
      <alignment horizontal="center" vertical="center"/>
    </xf>
    <xf numFmtId="2" fontId="33" fillId="39" borderId="18" xfId="0" applyNumberFormat="1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3" xfId="0" quotePrefix="1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8" fillId="0" borderId="16" xfId="0" quotePrefix="1" applyFont="1" applyBorder="1" applyAlignment="1">
      <alignment horizontal="center"/>
    </xf>
    <xf numFmtId="0" fontId="8" fillId="0" borderId="11" xfId="0" applyFont="1" applyBorder="1" applyAlignment="1">
      <alignment horizontal="left" vertical="center"/>
    </xf>
    <xf numFmtId="0" fontId="45" fillId="0" borderId="0" xfId="0" applyFont="1"/>
    <xf numFmtId="2" fontId="37" fillId="0" borderId="18" xfId="0" applyNumberFormat="1" applyFont="1" applyFill="1" applyBorder="1" applyAlignment="1">
      <alignment horizontal="center" vertical="center"/>
    </xf>
    <xf numFmtId="2" fontId="33" fillId="34" borderId="17" xfId="0" applyNumberFormat="1" applyFont="1" applyFill="1" applyBorder="1" applyAlignment="1">
      <alignment horizontal="center" vertical="center"/>
    </xf>
    <xf numFmtId="2" fontId="33" fillId="34" borderId="18" xfId="0" applyNumberFormat="1" applyFont="1" applyFill="1" applyBorder="1" applyAlignment="1">
      <alignment horizontal="center" vertical="center"/>
    </xf>
    <xf numFmtId="2" fontId="34" fillId="34" borderId="18" xfId="0" applyNumberFormat="1" applyFont="1" applyFill="1" applyBorder="1" applyAlignment="1">
      <alignment horizontal="center" vertical="center"/>
    </xf>
    <xf numFmtId="2" fontId="34" fillId="34" borderId="17" xfId="0" applyNumberFormat="1" applyFont="1" applyFill="1" applyBorder="1" applyAlignment="1">
      <alignment horizontal="center" vertical="center"/>
    </xf>
    <xf numFmtId="2" fontId="35" fillId="34" borderId="17" xfId="0" applyNumberFormat="1" applyFont="1" applyFill="1" applyBorder="1" applyAlignment="1">
      <alignment horizontal="center" vertical="center"/>
    </xf>
    <xf numFmtId="2" fontId="35" fillId="34" borderId="18" xfId="0" applyNumberFormat="1" applyFont="1" applyFill="1" applyBorder="1" applyAlignment="1">
      <alignment horizontal="center" vertical="center"/>
    </xf>
    <xf numFmtId="2" fontId="33" fillId="34" borderId="8" xfId="0" applyNumberFormat="1" applyFont="1" applyFill="1" applyBorder="1" applyAlignment="1">
      <alignment horizontal="center" vertical="center"/>
    </xf>
    <xf numFmtId="2" fontId="33" fillId="34" borderId="7" xfId="0" applyNumberFormat="1" applyFont="1" applyFill="1" applyBorder="1" applyAlignment="1">
      <alignment horizontal="center" vertical="center"/>
    </xf>
    <xf numFmtId="2" fontId="33" fillId="34" borderId="13" xfId="0" applyNumberFormat="1" applyFont="1" applyFill="1" applyBorder="1" applyAlignment="1">
      <alignment horizontal="center" vertical="center"/>
    </xf>
    <xf numFmtId="2" fontId="33" fillId="34" borderId="12" xfId="0" applyNumberFormat="1" applyFont="1" applyFill="1" applyBorder="1" applyAlignment="1">
      <alignment horizontal="center" vertical="center"/>
    </xf>
    <xf numFmtId="2" fontId="34" fillId="34" borderId="13" xfId="0" applyNumberFormat="1" applyFont="1" applyFill="1" applyBorder="1" applyAlignment="1">
      <alignment horizontal="center" vertical="center"/>
    </xf>
    <xf numFmtId="2" fontId="35" fillId="34" borderId="13" xfId="0" applyNumberFormat="1" applyFont="1" applyFill="1" applyBorder="1" applyAlignment="1">
      <alignment horizontal="center" vertical="center"/>
    </xf>
    <xf numFmtId="2" fontId="33" fillId="39" borderId="13" xfId="0" applyNumberFormat="1" applyFont="1" applyFill="1" applyBorder="1" applyAlignment="1">
      <alignment horizontal="center" vertical="center"/>
    </xf>
    <xf numFmtId="2" fontId="35" fillId="34" borderId="12" xfId="0" applyNumberFormat="1" applyFont="1" applyFill="1" applyBorder="1" applyAlignment="1">
      <alignment horizontal="center" vertical="center"/>
    </xf>
    <xf numFmtId="2" fontId="33" fillId="34" borderId="5" xfId="0" applyNumberFormat="1" applyFont="1" applyFill="1" applyBorder="1" applyAlignment="1">
      <alignment horizontal="center" vertical="center"/>
    </xf>
    <xf numFmtId="2" fontId="33" fillId="39" borderId="5" xfId="0" applyNumberFormat="1" applyFont="1" applyFill="1" applyBorder="1" applyAlignment="1">
      <alignment horizontal="center" vertical="center"/>
    </xf>
    <xf numFmtId="2" fontId="34" fillId="39" borderId="13" xfId="0" applyNumberFormat="1" applyFont="1" applyFill="1" applyBorder="1" applyAlignment="1">
      <alignment horizontal="center" vertical="center"/>
    </xf>
    <xf numFmtId="2" fontId="33" fillId="39" borderId="8" xfId="0" applyNumberFormat="1" applyFont="1" applyFill="1" applyBorder="1" applyAlignment="1">
      <alignment horizontal="center" vertical="center"/>
    </xf>
    <xf numFmtId="0" fontId="8" fillId="0" borderId="64" xfId="0" applyFont="1" applyBorder="1" applyAlignment="1">
      <alignment horizontal="center"/>
    </xf>
    <xf numFmtId="2" fontId="40" fillId="0" borderId="17" xfId="0" applyNumberFormat="1" applyFont="1" applyBorder="1" applyAlignment="1">
      <alignment horizontal="center" vertical="center"/>
    </xf>
    <xf numFmtId="2" fontId="40" fillId="0" borderId="18" xfId="0" applyNumberFormat="1" applyFont="1" applyBorder="1" applyAlignment="1">
      <alignment horizontal="center" vertical="center"/>
    </xf>
    <xf numFmtId="2" fontId="33" fillId="0" borderId="18" xfId="0" applyNumberFormat="1" applyFont="1" applyBorder="1" applyAlignment="1">
      <alignment horizontal="center" vertical="center"/>
    </xf>
    <xf numFmtId="164" fontId="31" fillId="0" borderId="9" xfId="0" applyNumberFormat="1" applyFont="1" applyBorder="1" applyAlignment="1">
      <alignment horizontal="center" vertical="center"/>
    </xf>
    <xf numFmtId="164" fontId="31" fillId="0" borderId="19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5" fillId="0" borderId="43" xfId="0" quotePrefix="1" applyFont="1" applyBorder="1" applyAlignment="1">
      <alignment horizontal="center" vertical="center" wrapText="1"/>
    </xf>
    <xf numFmtId="0" fontId="5" fillId="0" borderId="51" xfId="0" quotePrefix="1" applyFont="1" applyBorder="1" applyAlignment="1">
      <alignment horizontal="center" vertical="center" wrapText="1"/>
    </xf>
    <xf numFmtId="0" fontId="6" fillId="0" borderId="44" xfId="0" quotePrefix="1" applyFont="1" applyBorder="1" applyAlignment="1">
      <alignment horizontal="center" vertical="center" wrapText="1"/>
    </xf>
    <xf numFmtId="2" fontId="37" fillId="0" borderId="13" xfId="0" applyNumberFormat="1" applyFont="1" applyBorder="1" applyAlignment="1">
      <alignment horizontal="center" vertical="center"/>
    </xf>
    <xf numFmtId="2" fontId="37" fillId="0" borderId="18" xfId="0" applyNumberFormat="1" applyFont="1" applyBorder="1" applyAlignment="1">
      <alignment horizontal="center" vertical="center"/>
    </xf>
    <xf numFmtId="2" fontId="38" fillId="0" borderId="20" xfId="0" applyNumberFormat="1" applyFont="1" applyBorder="1" applyAlignment="1">
      <alignment horizontal="center" vertical="center"/>
    </xf>
    <xf numFmtId="2" fontId="37" fillId="0" borderId="5" xfId="0" applyNumberFormat="1" applyFont="1" applyBorder="1" applyAlignment="1">
      <alignment horizontal="center" vertical="center"/>
    </xf>
    <xf numFmtId="2" fontId="37" fillId="0" borderId="8" xfId="0" applyNumberFormat="1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164" fontId="31" fillId="0" borderId="49" xfId="0" applyNumberFormat="1" applyFont="1" applyBorder="1" applyAlignment="1">
      <alignment horizontal="center" vertical="center"/>
    </xf>
    <xf numFmtId="2" fontId="37" fillId="0" borderId="60" xfId="0" applyNumberFormat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 wrapText="1"/>
    </xf>
    <xf numFmtId="0" fontId="46" fillId="0" borderId="43" xfId="0" quotePrefix="1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2" fontId="35" fillId="0" borderId="18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37" fillId="0" borderId="5" xfId="0" applyNumberFormat="1" applyFont="1" applyFill="1" applyBorder="1" applyAlignment="1">
      <alignment horizontal="center" vertical="center"/>
    </xf>
    <xf numFmtId="0" fontId="40" fillId="0" borderId="69" xfId="0" applyFont="1" applyBorder="1" applyAlignment="1">
      <alignment horizontal="center" vertical="center"/>
    </xf>
    <xf numFmtId="0" fontId="40" fillId="0" borderId="69" xfId="0" applyFont="1" applyBorder="1" applyAlignment="1">
      <alignment horizontal="center"/>
    </xf>
    <xf numFmtId="0" fontId="8" fillId="0" borderId="77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/>
    </xf>
    <xf numFmtId="0" fontId="8" fillId="0" borderId="78" xfId="0" applyFont="1" applyBorder="1" applyAlignment="1">
      <alignment horizontal="center"/>
    </xf>
    <xf numFmtId="0" fontId="8" fillId="0" borderId="88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/>
    </xf>
    <xf numFmtId="0" fontId="40" fillId="0" borderId="93" xfId="0" applyFont="1" applyBorder="1" applyAlignment="1">
      <alignment horizontal="center"/>
    </xf>
    <xf numFmtId="0" fontId="8" fillId="0" borderId="94" xfId="0" applyFont="1" applyBorder="1" applyAlignment="1">
      <alignment horizontal="center"/>
    </xf>
    <xf numFmtId="0" fontId="40" fillId="0" borderId="63" xfId="0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0" borderId="96" xfId="0" quotePrefix="1" applyFont="1" applyBorder="1" applyAlignment="1">
      <alignment horizontal="center"/>
    </xf>
    <xf numFmtId="0" fontId="40" fillId="0" borderId="97" xfId="0" applyFont="1" applyBorder="1" applyAlignment="1">
      <alignment horizontal="center" vertical="center"/>
    </xf>
    <xf numFmtId="0" fontId="40" fillId="0" borderId="97" xfId="0" applyFont="1" applyBorder="1" applyAlignment="1">
      <alignment horizontal="center"/>
    </xf>
    <xf numFmtId="0" fontId="8" fillId="0" borderId="102" xfId="0" applyFont="1" applyBorder="1" applyAlignment="1">
      <alignment horizontal="center" vertical="center"/>
    </xf>
    <xf numFmtId="0" fontId="8" fillId="0" borderId="102" xfId="0" applyFont="1" applyBorder="1" applyAlignment="1">
      <alignment horizontal="center"/>
    </xf>
    <xf numFmtId="0" fontId="40" fillId="0" borderId="107" xfId="0" applyFont="1" applyBorder="1" applyAlignment="1">
      <alignment horizontal="center" vertical="center"/>
    </xf>
    <xf numFmtId="0" fontId="40" fillId="0" borderId="107" xfId="0" applyFont="1" applyBorder="1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8" fillId="0" borderId="69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40" fillId="0" borderId="3" xfId="0" applyFont="1" applyBorder="1" applyAlignment="1">
      <alignment horizontal="center"/>
    </xf>
    <xf numFmtId="0" fontId="40" fillId="0" borderId="113" xfId="0" applyFont="1" applyBorder="1" applyAlignment="1">
      <alignment horizontal="left" vertical="center"/>
    </xf>
    <xf numFmtId="0" fontId="40" fillId="0" borderId="113" xfId="0" applyFont="1" applyBorder="1" applyAlignment="1">
      <alignment horizontal="center" vertical="center"/>
    </xf>
    <xf numFmtId="0" fontId="40" fillId="0" borderId="113" xfId="0" applyFont="1" applyBorder="1" applyAlignment="1">
      <alignment horizontal="center"/>
    </xf>
    <xf numFmtId="0" fontId="8" fillId="0" borderId="118" xfId="0" applyFont="1" applyBorder="1" applyAlignment="1">
      <alignment horizontal="left" vertical="center"/>
    </xf>
    <xf numFmtId="0" fontId="8" fillId="0" borderId="118" xfId="0" applyFont="1" applyBorder="1" applyAlignment="1">
      <alignment horizontal="center" vertical="center"/>
    </xf>
    <xf numFmtId="0" fontId="8" fillId="0" borderId="118" xfId="0" applyFont="1" applyBorder="1" applyAlignment="1">
      <alignment horizontal="center"/>
    </xf>
    <xf numFmtId="0" fontId="40" fillId="0" borderId="3" xfId="0" applyFont="1" applyBorder="1" applyAlignment="1">
      <alignment horizontal="center" vertical="center"/>
    </xf>
    <xf numFmtId="0" fontId="48" fillId="0" borderId="43" xfId="0" quotePrefix="1" applyFont="1" applyBorder="1" applyAlignment="1">
      <alignment horizontal="center" vertical="center" wrapText="1"/>
    </xf>
    <xf numFmtId="0" fontId="48" fillId="0" borderId="44" xfId="0" quotePrefix="1" applyFont="1" applyBorder="1" applyAlignment="1">
      <alignment horizontal="center" vertical="center" wrapText="1"/>
    </xf>
    <xf numFmtId="0" fontId="49" fillId="0" borderId="43" xfId="0" quotePrefix="1" applyFont="1" applyBorder="1" applyAlignment="1">
      <alignment horizontal="center" vertical="center" wrapText="1"/>
    </xf>
    <xf numFmtId="0" fontId="49" fillId="0" borderId="44" xfId="0" quotePrefix="1" applyFont="1" applyBorder="1" applyAlignment="1">
      <alignment horizontal="center" vertical="center" wrapText="1"/>
    </xf>
    <xf numFmtId="0" fontId="50" fillId="0" borderId="43" xfId="0" quotePrefix="1" applyFont="1" applyBorder="1" applyAlignment="1">
      <alignment horizontal="center" vertical="center" wrapText="1"/>
    </xf>
    <xf numFmtId="0" fontId="50" fillId="0" borderId="44" xfId="0" quotePrefix="1" applyFont="1" applyBorder="1" applyAlignment="1">
      <alignment horizontal="center" vertical="center" wrapText="1"/>
    </xf>
    <xf numFmtId="0" fontId="46" fillId="0" borderId="44" xfId="0" quotePrefix="1" applyFont="1" applyBorder="1" applyAlignment="1">
      <alignment horizontal="center" vertical="center" wrapText="1"/>
    </xf>
    <xf numFmtId="0" fontId="5" fillId="0" borderId="44" xfId="0" quotePrefix="1" applyFont="1" applyBorder="1" applyAlignment="1">
      <alignment horizontal="center" vertical="center" wrapText="1"/>
    </xf>
    <xf numFmtId="0" fontId="7" fillId="0" borderId="44" xfId="0" quotePrefix="1" applyFont="1" applyBorder="1" applyAlignment="1">
      <alignment horizontal="center" vertical="center" wrapText="1"/>
    </xf>
    <xf numFmtId="0" fontId="4" fillId="0" borderId="44" xfId="0" quotePrefix="1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164" fontId="31" fillId="0" borderId="130" xfId="0" applyNumberFormat="1" applyFont="1" applyBorder="1" applyAlignment="1">
      <alignment horizontal="center" vertical="center"/>
    </xf>
    <xf numFmtId="2" fontId="40" fillId="0" borderId="5" xfId="0" applyNumberFormat="1" applyFont="1" applyBorder="1" applyAlignment="1">
      <alignment horizontal="center" vertical="center"/>
    </xf>
    <xf numFmtId="2" fontId="40" fillId="0" borderId="66" xfId="0" applyNumberFormat="1" applyFont="1" applyBorder="1" applyAlignment="1">
      <alignment horizontal="center" vertical="center"/>
    </xf>
    <xf numFmtId="2" fontId="40" fillId="0" borderId="4" xfId="0" applyNumberFormat="1" applyFont="1" applyBorder="1" applyAlignment="1">
      <alignment horizontal="center" vertical="center"/>
    </xf>
    <xf numFmtId="2" fontId="8" fillId="0" borderId="70" xfId="0" applyNumberFormat="1" applyFont="1" applyBorder="1" applyAlignment="1">
      <alignment horizontal="center" vertical="center"/>
    </xf>
    <xf numFmtId="2" fontId="8" fillId="0" borderId="71" xfId="0" applyNumberFormat="1" applyFont="1" applyBorder="1" applyAlignment="1">
      <alignment horizontal="center" vertical="center"/>
    </xf>
    <xf numFmtId="2" fontId="8" fillId="0" borderId="72" xfId="0" applyNumberFormat="1" applyFont="1" applyBorder="1" applyAlignment="1">
      <alignment horizontal="center" vertical="center"/>
    </xf>
    <xf numFmtId="164" fontId="31" fillId="0" borderId="73" xfId="0" applyNumberFormat="1" applyFont="1" applyBorder="1" applyAlignment="1">
      <alignment horizontal="center" vertical="center"/>
    </xf>
    <xf numFmtId="2" fontId="9" fillId="0" borderId="126" xfId="0" applyNumberFormat="1" applyFont="1" applyBorder="1" applyAlignment="1">
      <alignment horizontal="center" vertical="center"/>
    </xf>
    <xf numFmtId="164" fontId="31" fillId="0" borderId="132" xfId="0" applyNumberFormat="1" applyFont="1" applyBorder="1" applyAlignment="1">
      <alignment horizontal="center" vertical="center"/>
    </xf>
    <xf numFmtId="2" fontId="9" fillId="0" borderId="74" xfId="0" applyNumberFormat="1" applyFont="1" applyBorder="1" applyAlignment="1">
      <alignment horizontal="center" vertical="center"/>
    </xf>
    <xf numFmtId="2" fontId="8" fillId="0" borderId="75" xfId="0" applyNumberFormat="1" applyFont="1" applyBorder="1" applyAlignment="1">
      <alignment horizontal="center" vertical="center"/>
    </xf>
    <xf numFmtId="2" fontId="8" fillId="0" borderId="154" xfId="0" applyNumberFormat="1" applyFont="1" applyBorder="1" applyAlignment="1">
      <alignment horizontal="center" vertical="center"/>
    </xf>
    <xf numFmtId="2" fontId="8" fillId="0" borderId="76" xfId="0" applyNumberFormat="1" applyFont="1" applyBorder="1" applyAlignment="1">
      <alignment horizontal="center" vertical="center"/>
    </xf>
    <xf numFmtId="2" fontId="40" fillId="0" borderId="79" xfId="0" applyNumberFormat="1" applyFont="1" applyBorder="1" applyAlignment="1">
      <alignment horizontal="center" vertical="center"/>
    </xf>
    <xf numFmtId="2" fontId="40" fillId="0" borderId="80" xfId="0" applyNumberFormat="1" applyFont="1" applyBorder="1" applyAlignment="1">
      <alignment horizontal="center" vertical="center"/>
    </xf>
    <xf numFmtId="2" fontId="32" fillId="0" borderId="80" xfId="0" applyNumberFormat="1" applyFont="1" applyBorder="1" applyAlignment="1">
      <alignment horizontal="center" vertical="center"/>
    </xf>
    <xf numFmtId="2" fontId="40" fillId="0" borderId="81" xfId="0" applyNumberFormat="1" applyFont="1" applyBorder="1" applyAlignment="1">
      <alignment horizontal="center" vertical="center"/>
    </xf>
    <xf numFmtId="2" fontId="40" fillId="0" borderId="86" xfId="0" applyNumberFormat="1" applyFont="1" applyBorder="1" applyAlignment="1">
      <alignment horizontal="center" vertical="center"/>
    </xf>
    <xf numFmtId="2" fontId="40" fillId="0" borderId="85" xfId="0" applyNumberFormat="1" applyFont="1" applyBorder="1" applyAlignment="1">
      <alignment horizontal="center" vertical="center"/>
    </xf>
    <xf numFmtId="2" fontId="40" fillId="0" borderId="166" xfId="0" applyNumberFormat="1" applyFont="1" applyBorder="1" applyAlignment="1">
      <alignment horizontal="center" vertical="center"/>
    </xf>
    <xf numFmtId="2" fontId="33" fillId="0" borderId="59" xfId="0" applyNumberFormat="1" applyFont="1" applyBorder="1" applyAlignment="1">
      <alignment horizontal="center" vertical="center"/>
    </xf>
    <xf numFmtId="2" fontId="33" fillId="0" borderId="13" xfId="0" applyNumberFormat="1" applyFont="1" applyBorder="1" applyAlignment="1">
      <alignment horizontal="center" vertical="center"/>
    </xf>
    <xf numFmtId="2" fontId="33" fillId="0" borderId="155" xfId="0" applyNumberFormat="1" applyFont="1" applyBorder="1" applyAlignment="1">
      <alignment horizontal="center" vertical="center"/>
    </xf>
    <xf numFmtId="2" fontId="33" fillId="0" borderId="60" xfId="0" applyNumberFormat="1" applyFont="1" applyBorder="1" applyAlignment="1">
      <alignment horizontal="center" vertical="center"/>
    </xf>
    <xf numFmtId="2" fontId="33" fillId="0" borderId="19" xfId="0" applyNumberFormat="1" applyFont="1" applyBorder="1" applyAlignment="1">
      <alignment horizontal="center" vertical="center"/>
    </xf>
    <xf numFmtId="2" fontId="38" fillId="0" borderId="16" xfId="0" applyNumberFormat="1" applyFont="1" applyBorder="1" applyAlignment="1">
      <alignment horizontal="center" vertical="center"/>
    </xf>
    <xf numFmtId="2" fontId="37" fillId="0" borderId="156" xfId="0" applyNumberFormat="1" applyFont="1" applyBorder="1" applyAlignment="1">
      <alignment horizontal="center" vertical="center"/>
    </xf>
    <xf numFmtId="2" fontId="33" fillId="0" borderId="156" xfId="0" applyNumberFormat="1" applyFont="1" applyBorder="1" applyAlignment="1">
      <alignment horizontal="center" vertical="center"/>
    </xf>
    <xf numFmtId="2" fontId="33" fillId="0" borderId="5" xfId="0" applyNumberFormat="1" applyFont="1" applyBorder="1" applyAlignment="1">
      <alignment horizontal="center" vertical="center"/>
    </xf>
    <xf numFmtId="164" fontId="31" fillId="0" borderId="82" xfId="0" applyNumberFormat="1" applyFont="1" applyBorder="1" applyAlignment="1">
      <alignment horizontal="center" vertical="center"/>
    </xf>
    <xf numFmtId="2" fontId="38" fillId="0" borderId="127" xfId="0" applyNumberFormat="1" applyFont="1" applyBorder="1" applyAlignment="1">
      <alignment horizontal="center" vertical="center"/>
    </xf>
    <xf numFmtId="164" fontId="31" fillId="0" borderId="133" xfId="0" applyNumberFormat="1" applyFont="1" applyBorder="1" applyAlignment="1">
      <alignment horizontal="center" vertical="center"/>
    </xf>
    <xf numFmtId="2" fontId="38" fillId="0" borderId="83" xfId="0" applyNumberFormat="1" applyFont="1" applyBorder="1" applyAlignment="1">
      <alignment horizontal="center" vertical="center"/>
    </xf>
    <xf numFmtId="2" fontId="40" fillId="0" borderId="157" xfId="0" applyNumberFormat="1" applyFont="1" applyBorder="1" applyAlignment="1">
      <alignment horizontal="center" vertical="center"/>
    </xf>
    <xf numFmtId="2" fontId="40" fillId="0" borderId="84" xfId="0" applyNumberFormat="1" applyFont="1" applyBorder="1" applyAlignment="1">
      <alignment horizontal="center" vertical="center"/>
    </xf>
    <xf numFmtId="2" fontId="9" fillId="0" borderId="69" xfId="0" applyNumberFormat="1" applyFont="1" applyBorder="1" applyAlignment="1">
      <alignment horizontal="center" vertical="center"/>
    </xf>
    <xf numFmtId="164" fontId="31" fillId="0" borderId="135" xfId="0" applyNumberFormat="1" applyFont="1" applyBorder="1" applyAlignment="1">
      <alignment horizontal="center" vertical="center"/>
    </xf>
    <xf numFmtId="2" fontId="9" fillId="0" borderId="87" xfId="0" applyNumberFormat="1" applyFont="1" applyBorder="1" applyAlignment="1">
      <alignment horizontal="center" vertical="center"/>
    </xf>
    <xf numFmtId="2" fontId="40" fillId="0" borderId="75" xfId="0" applyNumberFormat="1" applyFont="1" applyBorder="1" applyAlignment="1">
      <alignment horizontal="center" vertical="center"/>
    </xf>
    <xf numFmtId="2" fontId="40" fillId="0" borderId="154" xfId="0" applyNumberFormat="1" applyFont="1" applyBorder="1" applyAlignment="1">
      <alignment horizontal="center" vertical="center"/>
    </xf>
    <xf numFmtId="2" fontId="40" fillId="0" borderId="76" xfId="0" applyNumberFormat="1" applyFont="1" applyBorder="1" applyAlignment="1">
      <alignment horizontal="center" vertical="center"/>
    </xf>
    <xf numFmtId="2" fontId="40" fillId="0" borderId="89" xfId="0" applyNumberFormat="1" applyFont="1" applyBorder="1" applyAlignment="1">
      <alignment horizontal="center" vertical="center"/>
    </xf>
    <xf numFmtId="2" fontId="40" fillId="0" borderId="90" xfId="0" applyNumberFormat="1" applyFont="1" applyBorder="1" applyAlignment="1">
      <alignment horizontal="center" vertical="center"/>
    </xf>
    <xf numFmtId="164" fontId="31" fillId="0" borderId="91" xfId="0" applyNumberFormat="1" applyFont="1" applyBorder="1" applyAlignment="1">
      <alignment horizontal="center" vertical="center"/>
    </xf>
    <xf numFmtId="2" fontId="38" fillId="0" borderId="88" xfId="0" applyNumberFormat="1" applyFont="1" applyBorder="1" applyAlignment="1">
      <alignment horizontal="center" vertical="center"/>
    </xf>
    <xf numFmtId="164" fontId="31" fillId="0" borderId="136" xfId="0" applyNumberFormat="1" applyFont="1" applyBorder="1" applyAlignment="1">
      <alignment horizontal="center" vertical="center"/>
    </xf>
    <xf numFmtId="2" fontId="38" fillId="0" borderId="92" xfId="0" applyNumberFormat="1" applyFont="1" applyBorder="1" applyAlignment="1">
      <alignment horizontal="center" vertical="center"/>
    </xf>
    <xf numFmtId="2" fontId="40" fillId="0" borderId="158" xfId="0" applyNumberFormat="1" applyFont="1" applyBorder="1" applyAlignment="1">
      <alignment horizontal="center" vertical="center"/>
    </xf>
    <xf numFmtId="2" fontId="40" fillId="0" borderId="47" xfId="0" applyNumberFormat="1" applyFont="1" applyBorder="1" applyAlignment="1">
      <alignment horizontal="center" vertical="center"/>
    </xf>
    <xf numFmtId="2" fontId="40" fillId="0" borderId="48" xfId="0" applyNumberFormat="1" applyFont="1" applyBorder="1" applyAlignment="1">
      <alignment horizontal="center" vertical="center"/>
    </xf>
    <xf numFmtId="2" fontId="8" fillId="0" borderId="48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4" fontId="31" fillId="0" borderId="137" xfId="0" applyNumberFormat="1" applyFont="1" applyBorder="1" applyAlignment="1">
      <alignment horizontal="center" vertical="center"/>
    </xf>
    <xf numFmtId="2" fontId="9" fillId="0" borderId="50" xfId="0" applyNumberFormat="1" applyFont="1" applyBorder="1" applyAlignment="1">
      <alignment horizontal="center" vertical="center"/>
    </xf>
    <xf numFmtId="2" fontId="40" fillId="0" borderId="52" xfId="0" applyNumberFormat="1" applyFont="1" applyBorder="1" applyAlignment="1">
      <alignment horizontal="center" vertical="center"/>
    </xf>
    <xf numFmtId="2" fontId="40" fillId="0" borderId="156" xfId="0" applyNumberFormat="1" applyFont="1" applyBorder="1" applyAlignment="1">
      <alignment horizontal="center" vertical="center"/>
    </xf>
    <xf numFmtId="2" fontId="32" fillId="0" borderId="90" xfId="0" applyNumberFormat="1" applyFont="1" applyBorder="1" applyAlignment="1">
      <alignment horizontal="center" vertical="center"/>
    </xf>
    <xf numFmtId="2" fontId="37" fillId="0" borderId="59" xfId="0" applyNumberFormat="1" applyFont="1" applyBorder="1" applyAlignment="1">
      <alignment horizontal="center" vertical="center"/>
    </xf>
    <xf numFmtId="2" fontId="34" fillId="0" borderId="13" xfId="0" applyNumberFormat="1" applyFont="1" applyBorder="1" applyAlignment="1">
      <alignment horizontal="center" vertical="center"/>
    </xf>
    <xf numFmtId="2" fontId="37" fillId="0" borderId="17" xfId="0" applyNumberFormat="1" applyFont="1" applyBorder="1" applyAlignment="1">
      <alignment horizontal="center" vertical="center"/>
    </xf>
    <xf numFmtId="2" fontId="34" fillId="0" borderId="18" xfId="0" applyNumberFormat="1" applyFont="1" applyBorder="1" applyAlignment="1">
      <alignment horizontal="center" vertical="center"/>
    </xf>
    <xf numFmtId="2" fontId="33" fillId="0" borderId="8" xfId="0" applyNumberFormat="1" applyFont="1" applyBorder="1" applyAlignment="1">
      <alignment horizontal="center" vertical="center"/>
    </xf>
    <xf numFmtId="2" fontId="33" fillId="0" borderId="159" xfId="0" applyNumberFormat="1" applyFont="1" applyBorder="1" applyAlignment="1">
      <alignment horizontal="center" vertical="center"/>
    </xf>
    <xf numFmtId="2" fontId="35" fillId="0" borderId="60" xfId="0" applyNumberFormat="1" applyFont="1" applyBorder="1" applyAlignment="1">
      <alignment horizontal="center" vertical="center"/>
    </xf>
    <xf numFmtId="2" fontId="37" fillId="0" borderId="4" xfId="0" applyNumberFormat="1" applyFont="1" applyBorder="1" applyAlignment="1">
      <alignment horizontal="center" vertical="center"/>
    </xf>
    <xf numFmtId="2" fontId="40" fillId="0" borderId="98" xfId="0" applyNumberFormat="1" applyFont="1" applyBorder="1" applyAlignment="1">
      <alignment horizontal="center" vertical="center"/>
    </xf>
    <xf numFmtId="2" fontId="40" fillId="0" borderId="99" xfId="0" applyNumberFormat="1" applyFont="1" applyBorder="1" applyAlignment="1">
      <alignment horizontal="center" vertical="center"/>
    </xf>
    <xf numFmtId="164" fontId="40" fillId="0" borderId="100" xfId="0" applyNumberFormat="1" applyFont="1" applyBorder="1" applyAlignment="1">
      <alignment horizontal="center" vertical="center"/>
    </xf>
    <xf numFmtId="2" fontId="44" fillId="0" borderId="97" xfId="0" applyNumberFormat="1" applyFont="1" applyBorder="1" applyAlignment="1">
      <alignment horizontal="center" vertical="center"/>
    </xf>
    <xf numFmtId="164" fontId="40" fillId="0" borderId="138" xfId="0" applyNumberFormat="1" applyFont="1" applyBorder="1" applyAlignment="1">
      <alignment horizontal="center" vertical="center"/>
    </xf>
    <xf numFmtId="2" fontId="44" fillId="0" borderId="101" xfId="0" applyNumberFormat="1" applyFont="1" applyBorder="1" applyAlignment="1">
      <alignment horizontal="center" vertical="center"/>
    </xf>
    <xf numFmtId="2" fontId="40" fillId="0" borderId="160" xfId="0" applyNumberFormat="1" applyFont="1" applyBorder="1" applyAlignment="1">
      <alignment horizontal="center" vertical="center"/>
    </xf>
    <xf numFmtId="164" fontId="40" fillId="0" borderId="19" xfId="0" applyNumberFormat="1" applyFont="1" applyBorder="1" applyAlignment="1">
      <alignment horizontal="center" vertical="center"/>
    </xf>
    <xf numFmtId="2" fontId="42" fillId="0" borderId="16" xfId="0" applyNumberFormat="1" applyFont="1" applyBorder="1" applyAlignment="1">
      <alignment horizontal="center" vertical="center"/>
    </xf>
    <xf numFmtId="164" fontId="40" fillId="0" borderId="130" xfId="0" applyNumberFormat="1" applyFont="1" applyBorder="1" applyAlignment="1">
      <alignment horizontal="center" vertical="center"/>
    </xf>
    <xf numFmtId="2" fontId="42" fillId="0" borderId="20" xfId="0" applyNumberFormat="1" applyFont="1" applyBorder="1" applyAlignment="1">
      <alignment horizontal="center" vertical="center"/>
    </xf>
    <xf numFmtId="2" fontId="40" fillId="0" borderId="103" xfId="0" applyNumberFormat="1" applyFont="1" applyBorder="1" applyAlignment="1">
      <alignment horizontal="center" vertical="center"/>
    </xf>
    <xf numFmtId="2" fontId="40" fillId="0" borderId="104" xfId="0" applyNumberFormat="1" applyFont="1" applyBorder="1" applyAlignment="1">
      <alignment horizontal="center" vertical="center"/>
    </xf>
    <xf numFmtId="164" fontId="40" fillId="0" borderId="105" xfId="0" applyNumberFormat="1" applyFont="1" applyBorder="1" applyAlignment="1">
      <alignment horizontal="center" vertical="center"/>
    </xf>
    <xf numFmtId="2" fontId="42" fillId="0" borderId="102" xfId="0" applyNumberFormat="1" applyFont="1" applyBorder="1" applyAlignment="1">
      <alignment horizontal="center" vertical="center"/>
    </xf>
    <xf numFmtId="164" fontId="40" fillId="0" borderId="139" xfId="0" applyNumberFormat="1" applyFont="1" applyBorder="1" applyAlignment="1">
      <alignment horizontal="center" vertical="center"/>
    </xf>
    <xf numFmtId="2" fontId="42" fillId="0" borderId="106" xfId="0" applyNumberFormat="1" applyFont="1" applyBorder="1" applyAlignment="1">
      <alignment horizontal="center" vertical="center"/>
    </xf>
    <xf numFmtId="2" fontId="40" fillId="0" borderId="161" xfId="0" applyNumberFormat="1" applyFont="1" applyBorder="1" applyAlignment="1">
      <alignment horizontal="center" vertical="center"/>
    </xf>
    <xf numFmtId="164" fontId="40" fillId="0" borderId="9" xfId="0" applyNumberFormat="1" applyFont="1" applyBorder="1" applyAlignment="1">
      <alignment horizontal="center" vertical="center"/>
    </xf>
    <xf numFmtId="2" fontId="44" fillId="0" borderId="69" xfId="0" applyNumberFormat="1" applyFont="1" applyBorder="1" applyAlignment="1">
      <alignment horizontal="center" vertical="center"/>
    </xf>
    <xf numFmtId="164" fontId="40" fillId="0" borderId="135" xfId="0" applyNumberFormat="1" applyFont="1" applyBorder="1" applyAlignment="1">
      <alignment horizontal="center" vertical="center"/>
    </xf>
    <xf numFmtId="2" fontId="44" fillId="0" borderId="87" xfId="0" applyNumberFormat="1" applyFont="1" applyBorder="1" applyAlignment="1">
      <alignment horizontal="center" vertical="center"/>
    </xf>
    <xf numFmtId="164" fontId="40" fillId="0" borderId="91" xfId="0" applyNumberFormat="1" applyFont="1" applyBorder="1" applyAlignment="1">
      <alignment horizontal="center" vertical="center"/>
    </xf>
    <xf numFmtId="2" fontId="42" fillId="0" borderId="88" xfId="0" applyNumberFormat="1" applyFont="1" applyBorder="1" applyAlignment="1">
      <alignment horizontal="center" vertical="center"/>
    </xf>
    <xf numFmtId="164" fontId="40" fillId="0" borderId="136" xfId="0" applyNumberFormat="1" applyFont="1" applyBorder="1" applyAlignment="1">
      <alignment horizontal="center" vertical="center"/>
    </xf>
    <xf numFmtId="2" fontId="42" fillId="0" borderId="92" xfId="0" applyNumberFormat="1" applyFont="1" applyBorder="1" applyAlignment="1">
      <alignment horizontal="center" vertical="center"/>
    </xf>
    <xf numFmtId="2" fontId="40" fillId="0" borderId="108" xfId="0" applyNumberFormat="1" applyFont="1" applyBorder="1" applyAlignment="1">
      <alignment horizontal="center" vertical="center"/>
    </xf>
    <xf numFmtId="2" fontId="40" fillId="0" borderId="109" xfId="0" applyNumberFormat="1" applyFont="1" applyBorder="1" applyAlignment="1">
      <alignment horizontal="center" vertical="center"/>
    </xf>
    <xf numFmtId="164" fontId="40" fillId="0" borderId="110" xfId="0" applyNumberFormat="1" applyFont="1" applyBorder="1" applyAlignment="1">
      <alignment horizontal="center" vertical="center"/>
    </xf>
    <xf numFmtId="2" fontId="44" fillId="0" borderId="107" xfId="0" applyNumberFormat="1" applyFont="1" applyBorder="1" applyAlignment="1">
      <alignment horizontal="center" vertical="center"/>
    </xf>
    <xf numFmtId="164" fontId="40" fillId="0" borderId="140" xfId="0" applyNumberFormat="1" applyFont="1" applyBorder="1" applyAlignment="1">
      <alignment horizontal="center" vertical="center"/>
    </xf>
    <xf numFmtId="2" fontId="44" fillId="0" borderId="111" xfId="0" applyNumberFormat="1" applyFont="1" applyBorder="1" applyAlignment="1">
      <alignment horizontal="center" vertical="center"/>
    </xf>
    <xf numFmtId="2" fontId="40" fillId="0" borderId="162" xfId="0" applyNumberFormat="1" applyFont="1" applyBorder="1" applyAlignment="1">
      <alignment horizontal="center" vertical="center"/>
    </xf>
    <xf numFmtId="2" fontId="40" fillId="0" borderId="112" xfId="0" applyNumberFormat="1" applyFont="1" applyBorder="1" applyAlignment="1">
      <alignment horizontal="center" vertical="center"/>
    </xf>
    <xf numFmtId="2" fontId="40" fillId="0" borderId="27" xfId="0" applyNumberFormat="1" applyFont="1" applyBorder="1" applyAlignment="1">
      <alignment horizontal="center" vertical="center"/>
    </xf>
    <xf numFmtId="164" fontId="40" fillId="0" borderId="28" xfId="0" applyNumberFormat="1" applyFont="1" applyBorder="1" applyAlignment="1">
      <alignment horizontal="center" vertical="center"/>
    </xf>
    <xf numFmtId="2" fontId="42" fillId="0" borderId="26" xfId="0" applyNumberFormat="1" applyFont="1" applyBorder="1" applyAlignment="1">
      <alignment horizontal="center" vertical="center"/>
    </xf>
    <xf numFmtId="164" fontId="40" fillId="0" borderId="141" xfId="0" applyNumberFormat="1" applyFont="1" applyBorder="1" applyAlignment="1">
      <alignment horizontal="center" vertical="center"/>
    </xf>
    <xf numFmtId="2" fontId="42" fillId="0" borderId="29" xfId="0" applyNumberFormat="1" applyFont="1" applyBorder="1" applyAlignment="1">
      <alignment horizontal="center" vertical="center"/>
    </xf>
    <xf numFmtId="2" fontId="40" fillId="0" borderId="163" xfId="0" applyNumberFormat="1" applyFont="1" applyBorder="1" applyAlignment="1">
      <alignment horizontal="center" vertical="center"/>
    </xf>
    <xf numFmtId="164" fontId="40" fillId="0" borderId="39" xfId="0" applyNumberFormat="1" applyFont="1" applyBorder="1" applyAlignment="1">
      <alignment horizontal="center" vertical="center"/>
    </xf>
    <xf numFmtId="2" fontId="44" fillId="0" borderId="3" xfId="0" applyNumberFormat="1" applyFont="1" applyBorder="1" applyAlignment="1">
      <alignment horizontal="center" vertical="center"/>
    </xf>
    <xf numFmtId="164" fontId="40" fillId="0" borderId="131" xfId="0" applyNumberFormat="1" applyFont="1" applyBorder="1" applyAlignment="1">
      <alignment horizontal="center" vertical="center"/>
    </xf>
    <xf numFmtId="2" fontId="44" fillId="0" borderId="40" xfId="0" applyNumberFormat="1" applyFont="1" applyBorder="1" applyAlignment="1">
      <alignment horizontal="center" vertical="center"/>
    </xf>
    <xf numFmtId="2" fontId="40" fillId="0" borderId="114" xfId="0" applyNumberFormat="1" applyFont="1" applyBorder="1" applyAlignment="1">
      <alignment horizontal="center" vertical="center"/>
    </xf>
    <xf numFmtId="2" fontId="40" fillId="0" borderId="115" xfId="0" applyNumberFormat="1" applyFont="1" applyBorder="1" applyAlignment="1">
      <alignment horizontal="center" vertical="center"/>
    </xf>
    <xf numFmtId="164" fontId="40" fillId="0" borderId="116" xfId="0" applyNumberFormat="1" applyFont="1" applyBorder="1" applyAlignment="1">
      <alignment horizontal="center" vertical="center"/>
    </xf>
    <xf numFmtId="2" fontId="44" fillId="0" borderId="113" xfId="0" applyNumberFormat="1" applyFont="1" applyBorder="1" applyAlignment="1">
      <alignment horizontal="center" vertical="center"/>
    </xf>
    <xf numFmtId="164" fontId="40" fillId="0" borderId="142" xfId="0" applyNumberFormat="1" applyFont="1" applyBorder="1" applyAlignment="1">
      <alignment horizontal="center" vertical="center"/>
    </xf>
    <xf numFmtId="2" fontId="44" fillId="0" borderId="117" xfId="0" applyNumberFormat="1" applyFont="1" applyBorder="1" applyAlignment="1">
      <alignment horizontal="center" vertical="center"/>
    </xf>
    <xf numFmtId="2" fontId="40" fillId="0" borderId="164" xfId="0" applyNumberFormat="1" applyFont="1" applyBorder="1" applyAlignment="1">
      <alignment horizontal="center" vertical="center"/>
    </xf>
    <xf numFmtId="2" fontId="40" fillId="0" borderId="119" xfId="0" applyNumberFormat="1" applyFont="1" applyBorder="1" applyAlignment="1">
      <alignment horizontal="center" vertical="center"/>
    </xf>
    <xf numFmtId="2" fontId="40" fillId="0" borderId="120" xfId="0" applyNumberFormat="1" applyFont="1" applyBorder="1" applyAlignment="1">
      <alignment horizontal="center" vertical="center"/>
    </xf>
    <xf numFmtId="164" fontId="40" fillId="0" borderId="121" xfId="0" applyNumberFormat="1" applyFont="1" applyBorder="1" applyAlignment="1">
      <alignment horizontal="center" vertical="center"/>
    </xf>
    <xf numFmtId="2" fontId="42" fillId="0" borderId="118" xfId="0" applyNumberFormat="1" applyFont="1" applyBorder="1" applyAlignment="1">
      <alignment horizontal="center" vertical="center"/>
    </xf>
    <xf numFmtId="164" fontId="40" fillId="0" borderId="143" xfId="0" applyNumberFormat="1" applyFont="1" applyBorder="1" applyAlignment="1">
      <alignment horizontal="center" vertical="center"/>
    </xf>
    <xf numFmtId="2" fontId="42" fillId="0" borderId="122" xfId="0" applyNumberFormat="1" applyFont="1" applyBorder="1" applyAlignment="1">
      <alignment horizontal="center" vertical="center"/>
    </xf>
    <xf numFmtId="2" fontId="40" fillId="0" borderId="165" xfId="0" applyNumberFormat="1" applyFont="1" applyBorder="1" applyAlignment="1">
      <alignment horizontal="center" vertical="center"/>
    </xf>
    <xf numFmtId="2" fontId="35" fillId="0" borderId="156" xfId="0" applyNumberFormat="1" applyFont="1" applyBorder="1" applyAlignment="1">
      <alignment horizontal="center" vertical="center"/>
    </xf>
    <xf numFmtId="1" fontId="10" fillId="0" borderId="13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166" fontId="11" fillId="0" borderId="0" xfId="0" applyNumberFormat="1" applyFont="1"/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58" fillId="0" borderId="0" xfId="0" applyFont="1" applyAlignment="1">
      <alignment horizontal="center"/>
    </xf>
    <xf numFmtId="0" fontId="58" fillId="0" borderId="0" xfId="0" applyFont="1"/>
    <xf numFmtId="167" fontId="10" fillId="0" borderId="13" xfId="0" applyNumberFormat="1" applyFont="1" applyBorder="1" applyAlignment="1">
      <alignment horizontal="center" vertical="center"/>
    </xf>
    <xf numFmtId="0" fontId="59" fillId="0" borderId="0" xfId="0" applyFont="1" applyAlignment="1">
      <alignment horizont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0" fillId="40" borderId="0" xfId="0" applyFont="1" applyFill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1" fillId="0" borderId="0" xfId="0" applyFont="1" applyAlignment="1">
      <alignment vertical="center"/>
    </xf>
    <xf numFmtId="0" fontId="62" fillId="0" borderId="11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3" fillId="0" borderId="2" xfId="0" quotePrefix="1" applyFont="1" applyBorder="1" applyAlignment="1">
      <alignment horizontal="center" vertical="center" wrapText="1"/>
    </xf>
    <xf numFmtId="0" fontId="46" fillId="0" borderId="2" xfId="0" quotePrefix="1" applyFont="1" applyBorder="1" applyAlignment="1">
      <alignment horizontal="center" vertical="center" wrapText="1"/>
    </xf>
    <xf numFmtId="0" fontId="64" fillId="0" borderId="0" xfId="0" applyFont="1" applyAlignment="1">
      <alignment horizontal="left" vertical="center"/>
    </xf>
    <xf numFmtId="2" fontId="31" fillId="0" borderId="16" xfId="0" applyNumberFormat="1" applyFont="1" applyFill="1" applyBorder="1" applyAlignment="1">
      <alignment horizontal="center" vertical="center"/>
    </xf>
    <xf numFmtId="2" fontId="40" fillId="0" borderId="18" xfId="0" applyNumberFormat="1" applyFont="1" applyBorder="1" applyAlignment="1">
      <alignment horizontal="center" vertical="center"/>
    </xf>
    <xf numFmtId="164" fontId="31" fillId="0" borderId="14" xfId="0" applyNumberFormat="1" applyFont="1" applyFill="1" applyBorder="1" applyAlignment="1">
      <alignment horizontal="center" vertical="center"/>
    </xf>
    <xf numFmtId="2" fontId="38" fillId="0" borderId="11" xfId="0" applyNumberFormat="1" applyFont="1" applyFill="1" applyBorder="1" applyAlignment="1">
      <alignment horizontal="center" vertical="center"/>
    </xf>
    <xf numFmtId="164" fontId="31" fillId="0" borderId="123" xfId="0" applyNumberFormat="1" applyFont="1" applyFill="1" applyBorder="1" applyAlignment="1">
      <alignment horizontal="center" vertical="center"/>
    </xf>
    <xf numFmtId="2" fontId="38" fillId="0" borderId="15" xfId="0" applyNumberFormat="1" applyFont="1" applyFill="1" applyBorder="1" applyAlignment="1">
      <alignment horizontal="center" vertical="center"/>
    </xf>
    <xf numFmtId="2" fontId="38" fillId="0" borderId="150" xfId="0" applyNumberFormat="1" applyFont="1" applyFill="1" applyBorder="1" applyAlignment="1">
      <alignment horizontal="center" vertical="center"/>
    </xf>
    <xf numFmtId="164" fontId="31" fillId="0" borderId="19" xfId="0" applyNumberFormat="1" applyFont="1" applyFill="1" applyBorder="1" applyAlignment="1">
      <alignment horizontal="center" vertical="center"/>
    </xf>
    <xf numFmtId="2" fontId="38" fillId="0" borderId="16" xfId="0" applyNumberFormat="1" applyFont="1" applyFill="1" applyBorder="1" applyAlignment="1">
      <alignment horizontal="center" vertical="center"/>
    </xf>
    <xf numFmtId="164" fontId="31" fillId="0" borderId="130" xfId="0" applyNumberFormat="1" applyFont="1" applyFill="1" applyBorder="1" applyAlignment="1">
      <alignment horizontal="center" vertical="center"/>
    </xf>
    <xf numFmtId="2" fontId="38" fillId="0" borderId="20" xfId="0" applyNumberFormat="1" applyFont="1" applyFill="1" applyBorder="1" applyAlignment="1">
      <alignment horizontal="center" vertical="center"/>
    </xf>
    <xf numFmtId="2" fontId="38" fillId="0" borderId="148" xfId="0" applyNumberFormat="1" applyFont="1" applyFill="1" applyBorder="1" applyAlignment="1">
      <alignment horizontal="center" vertical="center"/>
    </xf>
    <xf numFmtId="164" fontId="31" fillId="0" borderId="39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164" fontId="31" fillId="0" borderId="131" xfId="0" applyNumberFormat="1" applyFont="1" applyFill="1" applyBorder="1" applyAlignment="1">
      <alignment horizontal="center" vertical="center"/>
    </xf>
    <xf numFmtId="2" fontId="38" fillId="0" borderId="40" xfId="0" applyNumberFormat="1" applyFont="1" applyFill="1" applyBorder="1" applyAlignment="1">
      <alignment horizontal="center" vertical="center"/>
    </xf>
    <xf numFmtId="2" fontId="38" fillId="0" borderId="149" xfId="0" applyNumberFormat="1" applyFont="1" applyFill="1" applyBorder="1" applyAlignment="1">
      <alignment horizontal="center" vertical="center"/>
    </xf>
    <xf numFmtId="2" fontId="31" fillId="0" borderId="19" xfId="0" applyNumberFormat="1" applyFont="1" applyFill="1" applyBorder="1" applyAlignment="1">
      <alignment horizontal="center" vertical="center"/>
    </xf>
    <xf numFmtId="2" fontId="31" fillId="0" borderId="130" xfId="0" applyNumberFormat="1" applyFont="1" applyFill="1" applyBorder="1" applyAlignment="1">
      <alignment horizontal="center" vertical="center"/>
    </xf>
    <xf numFmtId="2" fontId="31" fillId="0" borderId="20" xfId="0" applyNumberFormat="1" applyFont="1" applyFill="1" applyBorder="1" applyAlignment="1">
      <alignment horizontal="center" vertical="center"/>
    </xf>
    <xf numFmtId="2" fontId="31" fillId="0" borderId="148" xfId="0" applyNumberFormat="1" applyFont="1" applyFill="1" applyBorder="1" applyAlignment="1">
      <alignment horizontal="center" vertical="center"/>
    </xf>
    <xf numFmtId="0" fontId="40" fillId="0" borderId="69" xfId="0" applyFont="1" applyBorder="1" applyAlignment="1">
      <alignment horizontal="left" vertical="center"/>
    </xf>
    <xf numFmtId="0" fontId="8" fillId="0" borderId="77" xfId="0" applyFont="1" applyBorder="1" applyAlignment="1">
      <alignment horizontal="left" vertical="center"/>
    </xf>
    <xf numFmtId="2" fontId="40" fillId="0" borderId="167" xfId="0" applyNumberFormat="1" applyFont="1" applyBorder="1" applyAlignment="1">
      <alignment horizontal="center" vertical="center"/>
    </xf>
    <xf numFmtId="2" fontId="40" fillId="0" borderId="168" xfId="0" applyNumberFormat="1" applyFont="1" applyBorder="1" applyAlignment="1">
      <alignment horizontal="center" vertical="center"/>
    </xf>
    <xf numFmtId="2" fontId="40" fillId="0" borderId="169" xfId="0" applyNumberFormat="1" applyFont="1" applyBorder="1" applyAlignment="1">
      <alignment horizontal="center" vertical="center"/>
    </xf>
    <xf numFmtId="2" fontId="40" fillId="0" borderId="170" xfId="0" applyNumberFormat="1" applyFont="1" applyBorder="1" applyAlignment="1">
      <alignment horizontal="center" vertical="center"/>
    </xf>
    <xf numFmtId="164" fontId="31" fillId="0" borderId="171" xfId="0" applyNumberFormat="1" applyFont="1" applyBorder="1" applyAlignment="1">
      <alignment horizontal="center" vertical="center"/>
    </xf>
    <xf numFmtId="2" fontId="38" fillId="0" borderId="172" xfId="0" applyNumberFormat="1" applyFont="1" applyBorder="1" applyAlignment="1">
      <alignment horizontal="center" vertical="center"/>
    </xf>
    <xf numFmtId="164" fontId="31" fillId="0" borderId="173" xfId="0" applyNumberFormat="1" applyFont="1" applyBorder="1" applyAlignment="1">
      <alignment horizontal="center" vertical="center"/>
    </xf>
    <xf numFmtId="2" fontId="38" fillId="0" borderId="174" xfId="0" applyNumberFormat="1" applyFont="1" applyBorder="1" applyAlignment="1">
      <alignment horizontal="center" vertical="center"/>
    </xf>
    <xf numFmtId="2" fontId="40" fillId="0" borderId="175" xfId="0" applyNumberFormat="1" applyFont="1" applyBorder="1" applyAlignment="1">
      <alignment horizontal="center" vertical="center"/>
    </xf>
    <xf numFmtId="2" fontId="40" fillId="0" borderId="176" xfId="0" applyNumberFormat="1" applyFont="1" applyBorder="1" applyAlignment="1">
      <alignment horizontal="center" vertical="center"/>
    </xf>
    <xf numFmtId="164" fontId="31" fillId="0" borderId="177" xfId="0" applyNumberFormat="1" applyFont="1" applyBorder="1" applyAlignment="1">
      <alignment horizontal="center" vertical="center"/>
    </xf>
    <xf numFmtId="2" fontId="38" fillId="0" borderId="78" xfId="0" applyNumberFormat="1" applyFont="1" applyBorder="1" applyAlignment="1">
      <alignment horizontal="center" vertical="center"/>
    </xf>
    <xf numFmtId="164" fontId="31" fillId="0" borderId="178" xfId="0" applyNumberFormat="1" applyFont="1" applyBorder="1" applyAlignment="1">
      <alignment horizontal="center" vertical="center"/>
    </xf>
    <xf numFmtId="2" fontId="38" fillId="0" borderId="179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0" fontId="8" fillId="0" borderId="78" xfId="0" applyFont="1" applyFill="1" applyBorder="1" applyAlignment="1">
      <alignment horizontal="center"/>
    </xf>
    <xf numFmtId="0" fontId="8" fillId="0" borderId="16" xfId="0" quotePrefix="1" applyFont="1" applyFill="1" applyBorder="1" applyAlignment="1">
      <alignment horizontal="center"/>
    </xf>
    <xf numFmtId="0" fontId="8" fillId="0" borderId="122" xfId="0" quotePrefix="1" applyFont="1" applyFill="1" applyBorder="1" applyAlignment="1">
      <alignment horizontal="center"/>
    </xf>
    <xf numFmtId="2" fontId="38" fillId="0" borderId="25" xfId="0" applyNumberFormat="1" applyFont="1" applyFill="1" applyBorder="1" applyAlignment="1">
      <alignment horizontal="center" vertical="center"/>
    </xf>
    <xf numFmtId="164" fontId="31" fillId="0" borderId="53" xfId="0" applyNumberFormat="1" applyFont="1" applyFill="1" applyBorder="1" applyAlignment="1">
      <alignment horizontal="center" vertical="center"/>
    </xf>
    <xf numFmtId="164" fontId="31" fillId="0" borderId="54" xfId="0" applyNumberFormat="1" applyFont="1" applyFill="1" applyBorder="1" applyAlignment="1">
      <alignment horizontal="center" vertical="center"/>
    </xf>
    <xf numFmtId="164" fontId="31" fillId="0" borderId="55" xfId="0" applyNumberFormat="1" applyFont="1" applyFill="1" applyBorder="1" applyAlignment="1">
      <alignment horizontal="center" vertical="center"/>
    </xf>
    <xf numFmtId="164" fontId="31" fillId="0" borderId="56" xfId="0" applyNumberFormat="1" applyFont="1" applyFill="1" applyBorder="1" applyAlignment="1">
      <alignment horizontal="center" vertical="center"/>
    </xf>
    <xf numFmtId="2" fontId="38" fillId="0" borderId="21" xfId="0" applyNumberFormat="1" applyFont="1" applyFill="1" applyBorder="1" applyAlignment="1">
      <alignment horizontal="center" vertical="center"/>
    </xf>
    <xf numFmtId="164" fontId="31" fillId="0" borderId="134" xfId="0" applyNumberFormat="1" applyFont="1" applyFill="1" applyBorder="1" applyAlignment="1">
      <alignment horizontal="center" vertical="center"/>
    </xf>
    <xf numFmtId="2" fontId="38" fillId="0" borderId="151" xfId="0" applyNumberFormat="1" applyFont="1" applyFill="1" applyBorder="1" applyAlignment="1">
      <alignment horizontal="center" vertical="center"/>
    </xf>
    <xf numFmtId="164" fontId="31" fillId="0" borderId="9" xfId="0" applyNumberFormat="1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 vertical="center"/>
    </xf>
    <xf numFmtId="164" fontId="31" fillId="0" borderId="135" xfId="0" applyNumberFormat="1" applyFont="1" applyFill="1" applyBorder="1" applyAlignment="1">
      <alignment horizontal="center" vertical="center"/>
    </xf>
    <xf numFmtId="2" fontId="38" fillId="0" borderId="10" xfId="0" applyNumberFormat="1" applyFont="1" applyFill="1" applyBorder="1" applyAlignment="1">
      <alignment horizontal="center" vertical="center"/>
    </xf>
    <xf numFmtId="2" fontId="38" fillId="0" borderId="153" xfId="0" applyNumberFormat="1" applyFont="1" applyFill="1" applyBorder="1" applyAlignment="1">
      <alignment horizontal="center" vertical="center"/>
    </xf>
    <xf numFmtId="164" fontId="31" fillId="0" borderId="49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Alignment="1">
      <alignment horizontal="center" vertical="center"/>
    </xf>
    <xf numFmtId="164" fontId="31" fillId="0" borderId="137" xfId="0" applyNumberFormat="1" applyFont="1" applyFill="1" applyBorder="1" applyAlignment="1">
      <alignment horizontal="center" vertical="center"/>
    </xf>
    <xf numFmtId="2" fontId="38" fillId="0" borderId="50" xfId="0" applyNumberFormat="1" applyFont="1" applyFill="1" applyBorder="1" applyAlignment="1">
      <alignment horizontal="center" vertical="center"/>
    </xf>
    <xf numFmtId="2" fontId="38" fillId="0" borderId="152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/>
    </xf>
    <xf numFmtId="164" fontId="40" fillId="0" borderId="39" xfId="0" applyNumberFormat="1" applyFont="1" applyFill="1" applyBorder="1" applyAlignment="1">
      <alignment horizontal="center" vertical="center"/>
    </xf>
    <xf numFmtId="2" fontId="42" fillId="0" borderId="3" xfId="0" applyNumberFormat="1" applyFont="1" applyFill="1" applyBorder="1" applyAlignment="1">
      <alignment horizontal="center" vertical="center"/>
    </xf>
    <xf numFmtId="164" fontId="40" fillId="0" borderId="131" xfId="0" applyNumberFormat="1" applyFont="1" applyFill="1" applyBorder="1" applyAlignment="1">
      <alignment horizontal="center" vertical="center"/>
    </xf>
    <xf numFmtId="2" fontId="42" fillId="0" borderId="40" xfId="0" applyNumberFormat="1" applyFont="1" applyFill="1" applyBorder="1" applyAlignment="1">
      <alignment horizontal="center" vertical="center"/>
    </xf>
    <xf numFmtId="2" fontId="40" fillId="0" borderId="5" xfId="0" applyNumberFormat="1" applyFont="1" applyFill="1" applyBorder="1" applyAlignment="1">
      <alignment horizontal="center" vertical="center"/>
    </xf>
    <xf numFmtId="164" fontId="40" fillId="0" borderId="24" xfId="0" applyNumberFormat="1" applyFont="1" applyFill="1" applyBorder="1" applyAlignment="1">
      <alignment horizontal="center" vertical="center"/>
    </xf>
    <xf numFmtId="2" fontId="42" fillId="0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33" fillId="0" borderId="48" xfId="0" applyNumberFormat="1" applyFont="1" applyBorder="1" applyAlignment="1">
      <alignment horizontal="center" vertical="center"/>
    </xf>
    <xf numFmtId="2" fontId="37" fillId="0" borderId="48" xfId="0" applyNumberFormat="1" applyFont="1" applyBorder="1" applyAlignment="1">
      <alignment horizontal="center" vertical="center"/>
    </xf>
    <xf numFmtId="2" fontId="33" fillId="34" borderId="48" xfId="0" applyNumberFormat="1" applyFont="1" applyFill="1" applyBorder="1" applyAlignment="1">
      <alignment horizontal="center" vertical="center"/>
    </xf>
    <xf numFmtId="2" fontId="33" fillId="34" borderId="47" xfId="0" applyNumberFormat="1" applyFont="1" applyFill="1" applyBorder="1" applyAlignment="1">
      <alignment horizontal="center" vertical="center"/>
    </xf>
    <xf numFmtId="2" fontId="33" fillId="39" borderId="48" xfId="0" applyNumberFormat="1" applyFont="1" applyFill="1" applyBorder="1" applyAlignment="1">
      <alignment horizontal="center" vertical="center"/>
    </xf>
    <xf numFmtId="2" fontId="34" fillId="34" borderId="48" xfId="0" applyNumberFormat="1" applyFont="1" applyFill="1" applyBorder="1" applyAlignment="1">
      <alignment horizontal="center" vertical="center"/>
    </xf>
    <xf numFmtId="2" fontId="66" fillId="0" borderId="18" xfId="0" applyNumberFormat="1" applyFont="1" applyBorder="1" applyAlignment="1">
      <alignment horizontal="center" vertical="center"/>
    </xf>
    <xf numFmtId="2" fontId="67" fillId="0" borderId="59" xfId="0" applyNumberFormat="1" applyFont="1" applyBorder="1" applyAlignment="1">
      <alignment horizontal="center" vertical="center"/>
    </xf>
    <xf numFmtId="2" fontId="67" fillId="0" borderId="13" xfId="0" applyNumberFormat="1" applyFont="1" applyBorder="1" applyAlignment="1">
      <alignment horizontal="center" vertical="center"/>
    </xf>
    <xf numFmtId="2" fontId="67" fillId="0" borderId="14" xfId="0" applyNumberFormat="1" applyFont="1" applyBorder="1" applyAlignment="1">
      <alignment horizontal="center" vertical="center"/>
    </xf>
    <xf numFmtId="2" fontId="67" fillId="34" borderId="14" xfId="0" applyNumberFormat="1" applyFont="1" applyFill="1" applyBorder="1" applyAlignment="1">
      <alignment horizontal="center" vertical="center"/>
    </xf>
    <xf numFmtId="2" fontId="67" fillId="34" borderId="13" xfId="0" applyNumberFormat="1" applyFont="1" applyFill="1" applyBorder="1" applyAlignment="1">
      <alignment horizontal="center" vertical="center"/>
    </xf>
    <xf numFmtId="2" fontId="67" fillId="34" borderId="12" xfId="0" applyNumberFormat="1" applyFont="1" applyFill="1" applyBorder="1" applyAlignment="1">
      <alignment horizontal="center" vertical="center"/>
    </xf>
    <xf numFmtId="2" fontId="67" fillId="0" borderId="155" xfId="0" applyNumberFormat="1" applyFont="1" applyBorder="1" applyAlignment="1">
      <alignment horizontal="center" vertical="center"/>
    </xf>
    <xf numFmtId="2" fontId="67" fillId="0" borderId="60" xfId="0" applyNumberFormat="1" applyFont="1" applyBorder="1" applyAlignment="1">
      <alignment horizontal="center" vertical="center"/>
    </xf>
    <xf numFmtId="2" fontId="67" fillId="0" borderId="18" xfId="0" applyNumberFormat="1" applyFont="1" applyBorder="1" applyAlignment="1">
      <alignment horizontal="center" vertical="center"/>
    </xf>
    <xf numFmtId="2" fontId="67" fillId="34" borderId="19" xfId="0" applyNumberFormat="1" applyFont="1" applyFill="1" applyBorder="1" applyAlignment="1">
      <alignment horizontal="center" vertical="center"/>
    </xf>
    <xf numFmtId="2" fontId="67" fillId="34" borderId="17" xfId="0" applyNumberFormat="1" applyFont="1" applyFill="1" applyBorder="1" applyAlignment="1">
      <alignment horizontal="center" vertical="center"/>
    </xf>
    <xf numFmtId="2" fontId="67" fillId="34" borderId="18" xfId="0" applyNumberFormat="1" applyFont="1" applyFill="1" applyBorder="1" applyAlignment="1">
      <alignment horizontal="center" vertical="center"/>
    </xf>
    <xf numFmtId="2" fontId="67" fillId="0" borderId="156" xfId="0" applyNumberFormat="1" applyFont="1" applyBorder="1" applyAlignment="1">
      <alignment horizontal="center" vertical="center"/>
    </xf>
    <xf numFmtId="2" fontId="67" fillId="0" borderId="19" xfId="0" applyNumberFormat="1" applyFont="1" applyBorder="1" applyAlignment="1">
      <alignment horizontal="center" vertical="center"/>
    </xf>
    <xf numFmtId="2" fontId="67" fillId="0" borderId="58" xfId="0" applyNumberFormat="1" applyFont="1" applyBorder="1" applyAlignment="1">
      <alignment horizontal="center" vertical="center"/>
    </xf>
    <xf numFmtId="2" fontId="67" fillId="0" borderId="5" xfId="0" applyNumberFormat="1" applyFont="1" applyBorder="1" applyAlignment="1">
      <alignment horizontal="center" vertical="center"/>
    </xf>
    <xf numFmtId="2" fontId="67" fillId="0" borderId="39" xfId="0" applyNumberFormat="1" applyFont="1" applyBorder="1" applyAlignment="1">
      <alignment horizontal="center" vertical="center"/>
    </xf>
    <xf numFmtId="2" fontId="67" fillId="34" borderId="39" xfId="0" applyNumberFormat="1" applyFont="1" applyFill="1" applyBorder="1" applyAlignment="1">
      <alignment horizontal="center" vertical="center"/>
    </xf>
    <xf numFmtId="2" fontId="67" fillId="34" borderId="4" xfId="0" applyNumberFormat="1" applyFont="1" applyFill="1" applyBorder="1" applyAlignment="1">
      <alignment horizontal="center" vertical="center"/>
    </xf>
    <xf numFmtId="2" fontId="67" fillId="34" borderId="5" xfId="0" applyNumberFormat="1" applyFont="1" applyFill="1" applyBorder="1" applyAlignment="1">
      <alignment horizontal="center" vertical="center"/>
    </xf>
    <xf numFmtId="2" fontId="67" fillId="0" borderId="66" xfId="0" applyNumberFormat="1" applyFont="1" applyBorder="1" applyAlignment="1">
      <alignment horizontal="center" vertical="center"/>
    </xf>
    <xf numFmtId="2" fontId="67" fillId="35" borderId="18" xfId="0" applyNumberFormat="1" applyFont="1" applyFill="1" applyBorder="1" applyAlignment="1">
      <alignment horizontal="center" vertical="center"/>
    </xf>
    <xf numFmtId="2" fontId="67" fillId="0" borderId="62" xfId="0" applyNumberFormat="1" applyFont="1" applyBorder="1" applyAlignment="1">
      <alignment horizontal="center" vertical="center"/>
    </xf>
    <xf numFmtId="2" fontId="67" fillId="0" borderId="8" xfId="0" applyNumberFormat="1" applyFont="1" applyBorder="1" applyAlignment="1">
      <alignment horizontal="center" vertical="center"/>
    </xf>
    <xf numFmtId="2" fontId="67" fillId="34" borderId="7" xfId="0" applyNumberFormat="1" applyFont="1" applyFill="1" applyBorder="1" applyAlignment="1">
      <alignment horizontal="center" vertical="center"/>
    </xf>
    <xf numFmtId="2" fontId="67" fillId="34" borderId="8" xfId="0" applyNumberFormat="1" applyFont="1" applyFill="1" applyBorder="1" applyAlignment="1">
      <alignment horizontal="center" vertical="center"/>
    </xf>
    <xf numFmtId="2" fontId="67" fillId="0" borderId="61" xfId="0" applyNumberFormat="1" applyFont="1" applyBorder="1" applyAlignment="1">
      <alignment horizontal="center" vertical="center"/>
    </xf>
    <xf numFmtId="2" fontId="67" fillId="0" borderId="48" xfId="0" applyNumberFormat="1" applyFont="1" applyBorder="1" applyAlignment="1">
      <alignment horizontal="center" vertical="center"/>
    </xf>
    <xf numFmtId="2" fontId="67" fillId="34" borderId="48" xfId="0" applyNumberFormat="1" applyFont="1" applyFill="1" applyBorder="1" applyAlignment="1">
      <alignment horizontal="center" vertical="center"/>
    </xf>
    <xf numFmtId="2" fontId="67" fillId="0" borderId="47" xfId="0" applyNumberFormat="1" applyFont="1" applyBorder="1" applyAlignment="1">
      <alignment horizontal="center" vertical="center"/>
    </xf>
    <xf numFmtId="2" fontId="67" fillId="0" borderId="52" xfId="0" applyNumberFormat="1" applyFont="1" applyBorder="1" applyAlignment="1">
      <alignment horizontal="center" vertical="center"/>
    </xf>
    <xf numFmtId="2" fontId="67" fillId="34" borderId="47" xfId="0" applyNumberFormat="1" applyFont="1" applyFill="1" applyBorder="1" applyAlignment="1">
      <alignment horizontal="center" vertical="center"/>
    </xf>
    <xf numFmtId="2" fontId="67" fillId="35" borderId="13" xfId="0" applyNumberFormat="1" applyFont="1" applyFill="1" applyBorder="1" applyAlignment="1">
      <alignment horizontal="center" vertical="center"/>
    </xf>
    <xf numFmtId="2" fontId="32" fillId="0" borderId="66" xfId="0" applyNumberFormat="1" applyFont="1" applyFill="1" applyBorder="1" applyAlignment="1">
      <alignment horizontal="center" vertical="center"/>
    </xf>
    <xf numFmtId="2" fontId="32" fillId="0" borderId="5" xfId="0" applyNumberFormat="1" applyFont="1" applyFill="1" applyBorder="1" applyAlignment="1">
      <alignment horizontal="center" vertical="center"/>
    </xf>
    <xf numFmtId="2" fontId="36" fillId="0" borderId="5" xfId="0" applyNumberFormat="1" applyFont="1" applyFill="1" applyBorder="1" applyAlignment="1">
      <alignment horizontal="center" vertical="center"/>
    </xf>
    <xf numFmtId="2" fontId="39" fillId="0" borderId="5" xfId="0" applyNumberFormat="1" applyFont="1" applyFill="1" applyBorder="1" applyAlignment="1">
      <alignment horizontal="center" vertical="center"/>
    </xf>
    <xf numFmtId="2" fontId="40" fillId="0" borderId="58" xfId="0" applyNumberFormat="1" applyFont="1" applyFill="1" applyBorder="1" applyAlignment="1">
      <alignment horizontal="center" vertical="center"/>
    </xf>
    <xf numFmtId="2" fontId="8" fillId="0" borderId="76" xfId="0" quotePrefix="1" applyNumberFormat="1" applyFont="1" applyBorder="1" applyAlignment="1">
      <alignment horizontal="center" vertical="center"/>
    </xf>
    <xf numFmtId="2" fontId="33" fillId="34" borderId="155" xfId="0" applyNumberFormat="1" applyFont="1" applyFill="1" applyBorder="1" applyAlignment="1">
      <alignment horizontal="center" vertical="center"/>
    </xf>
    <xf numFmtId="2" fontId="37" fillId="0" borderId="13" xfId="0" applyNumberFormat="1" applyFont="1" applyFill="1" applyBorder="1" applyAlignment="1">
      <alignment horizontal="center" vertical="center"/>
    </xf>
    <xf numFmtId="2" fontId="33" fillId="34" borderId="156" xfId="0" applyNumberFormat="1" applyFont="1" applyFill="1" applyBorder="1" applyAlignment="1">
      <alignment horizontal="center" vertical="center"/>
    </xf>
    <xf numFmtId="2" fontId="37" fillId="0" borderId="156" xfId="0" applyNumberFormat="1" applyFont="1" applyFill="1" applyBorder="1" applyAlignment="1">
      <alignment horizontal="center" vertical="center"/>
    </xf>
    <xf numFmtId="2" fontId="34" fillId="34" borderId="156" xfId="0" applyNumberFormat="1" applyFont="1" applyFill="1" applyBorder="1" applyAlignment="1">
      <alignment horizontal="center" vertical="center"/>
    </xf>
    <xf numFmtId="2" fontId="33" fillId="34" borderId="159" xfId="0" applyNumberFormat="1" applyFont="1" applyFill="1" applyBorder="1" applyAlignment="1">
      <alignment horizontal="center" vertical="center"/>
    </xf>
    <xf numFmtId="2" fontId="37" fillId="0" borderId="8" xfId="0" applyNumberFormat="1" applyFont="1" applyFill="1" applyBorder="1" applyAlignment="1">
      <alignment horizontal="center" vertical="center"/>
    </xf>
    <xf numFmtId="2" fontId="32" fillId="34" borderId="52" xfId="0" applyNumberFormat="1" applyFont="1" applyFill="1" applyBorder="1" applyAlignment="1">
      <alignment horizontal="center" vertical="center"/>
    </xf>
    <xf numFmtId="2" fontId="32" fillId="34" borderId="48" xfId="0" applyNumberFormat="1" applyFont="1" applyFill="1" applyBorder="1" applyAlignment="1">
      <alignment horizontal="center" vertical="center"/>
    </xf>
    <xf numFmtId="2" fontId="36" fillId="0" borderId="48" xfId="0" applyNumberFormat="1" applyFont="1" applyFill="1" applyBorder="1" applyAlignment="1">
      <alignment horizontal="center" vertical="center"/>
    </xf>
    <xf numFmtId="2" fontId="67" fillId="34" borderId="155" xfId="0" applyNumberFormat="1" applyFont="1" applyFill="1" applyBorder="1" applyAlignment="1">
      <alignment horizontal="center" vertical="center"/>
    </xf>
    <xf numFmtId="2" fontId="67" fillId="34" borderId="156" xfId="0" applyNumberFormat="1" applyFont="1" applyFill="1" applyBorder="1" applyAlignment="1">
      <alignment horizontal="center" vertical="center"/>
    </xf>
    <xf numFmtId="2" fontId="67" fillId="34" borderId="66" xfId="0" applyNumberFormat="1" applyFont="1" applyFill="1" applyBorder="1" applyAlignment="1">
      <alignment horizontal="center" vertical="center"/>
    </xf>
    <xf numFmtId="2" fontId="8" fillId="0" borderId="65" xfId="0" applyNumberFormat="1" applyFont="1" applyFill="1" applyBorder="1" applyAlignment="1">
      <alignment horizontal="center" vertical="center"/>
    </xf>
    <xf numFmtId="2" fontId="8" fillId="0" borderId="41" xfId="0" applyNumberFormat="1" applyFont="1" applyFill="1" applyBorder="1" applyAlignment="1">
      <alignment horizontal="center" vertical="center"/>
    </xf>
    <xf numFmtId="2" fontId="8" fillId="0" borderId="66" xfId="0" applyNumberFormat="1" applyFont="1" applyFill="1" applyBorder="1" applyAlignment="1">
      <alignment horizontal="center" vertical="center"/>
    </xf>
    <xf numFmtId="2" fontId="8" fillId="0" borderId="39" xfId="0" applyNumberFormat="1" applyFont="1" applyFill="1" applyBorder="1" applyAlignment="1">
      <alignment horizontal="center" vertical="center"/>
    </xf>
    <xf numFmtId="164" fontId="31" fillId="0" borderId="67" xfId="0" applyNumberFormat="1" applyFont="1" applyFill="1" applyBorder="1" applyAlignment="1">
      <alignment horizontal="center" vertical="center"/>
    </xf>
    <xf numFmtId="2" fontId="9" fillId="0" borderId="125" xfId="0" applyNumberFormat="1" applyFont="1" applyFill="1" applyBorder="1" applyAlignment="1">
      <alignment horizontal="center" vertical="center"/>
    </xf>
    <xf numFmtId="164" fontId="31" fillId="0" borderId="129" xfId="0" applyNumberFormat="1" applyFont="1" applyFill="1" applyBorder="1" applyAlignment="1">
      <alignment horizontal="center" vertical="center"/>
    </xf>
    <xf numFmtId="2" fontId="9" fillId="0" borderId="68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66" xfId="0" quotePrefix="1" applyNumberFormat="1" applyFont="1" applyFill="1" applyBorder="1" applyAlignment="1">
      <alignment horizontal="center" vertical="center"/>
    </xf>
    <xf numFmtId="2" fontId="8" fillId="0" borderId="58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2" fontId="9" fillId="0" borderId="16" xfId="0" applyNumberFormat="1" applyFont="1" applyFill="1" applyBorder="1" applyAlignment="1">
      <alignment horizontal="center" vertical="center"/>
    </xf>
    <xf numFmtId="2" fontId="9" fillId="0" borderId="20" xfId="0" applyNumberFormat="1" applyFont="1" applyFill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/>
    </xf>
    <xf numFmtId="2" fontId="9" fillId="0" borderId="40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center" vertical="center"/>
    </xf>
    <xf numFmtId="2" fontId="40" fillId="0" borderId="66" xfId="0" applyNumberFormat="1" applyFont="1" applyFill="1" applyBorder="1" applyAlignment="1">
      <alignment horizontal="center" vertical="center"/>
    </xf>
    <xf numFmtId="2" fontId="40" fillId="0" borderId="22" xfId="0" applyNumberFormat="1" applyFont="1" applyFill="1" applyBorder="1" applyAlignment="1">
      <alignment horizontal="center" vertical="center"/>
    </xf>
    <xf numFmtId="2" fontId="40" fillId="0" borderId="23" xfId="0" applyNumberFormat="1" applyFont="1" applyFill="1" applyBorder="1" applyAlignment="1">
      <alignment horizontal="center" vertical="center"/>
    </xf>
    <xf numFmtId="0" fontId="7" fillId="0" borderId="44" xfId="0" quotePrefix="1" applyFont="1" applyBorder="1" applyAlignment="1">
      <alignment horizontal="center" vertical="center" wrapText="1"/>
    </xf>
    <xf numFmtId="0" fontId="7" fillId="0" borderId="57" xfId="0" quotePrefix="1" applyFont="1" applyBorder="1" applyAlignment="1">
      <alignment horizontal="center" vertical="center" wrapText="1"/>
    </xf>
    <xf numFmtId="0" fontId="4" fillId="0" borderId="44" xfId="0" quotePrefix="1" applyFont="1" applyBorder="1" applyAlignment="1">
      <alignment horizontal="center" vertical="center" wrapText="1"/>
    </xf>
    <xf numFmtId="0" fontId="4" fillId="0" borderId="57" xfId="0" quotePrefix="1" applyFont="1" applyBorder="1" applyAlignment="1">
      <alignment horizontal="center" vertical="center" wrapText="1"/>
    </xf>
    <xf numFmtId="0" fontId="5" fillId="0" borderId="45" xfId="0" quotePrefix="1" applyFont="1" applyBorder="1" applyAlignment="1">
      <alignment horizontal="center" vertical="center" wrapText="1"/>
    </xf>
    <xf numFmtId="0" fontId="5" fillId="0" borderId="46" xfId="0" quotePrefix="1" applyFont="1" applyBorder="1" applyAlignment="1">
      <alignment horizontal="center" vertical="center" wrapText="1"/>
    </xf>
    <xf numFmtId="0" fontId="46" fillId="0" borderId="44" xfId="0" quotePrefix="1" applyFont="1" applyBorder="1" applyAlignment="1">
      <alignment horizontal="center" vertical="center" wrapText="1"/>
    </xf>
    <xf numFmtId="0" fontId="46" fillId="0" borderId="57" xfId="0" quotePrefix="1" applyFont="1" applyBorder="1" applyAlignment="1">
      <alignment horizontal="center" vertical="center" wrapText="1"/>
    </xf>
    <xf numFmtId="0" fontId="50" fillId="0" borderId="147" xfId="0" quotePrefix="1" applyFont="1" applyBorder="1" applyAlignment="1">
      <alignment horizontal="center" vertical="center" wrapText="1"/>
    </xf>
    <xf numFmtId="0" fontId="50" fillId="0" borderId="146" xfId="0" quotePrefix="1" applyFont="1" applyBorder="1" applyAlignment="1">
      <alignment horizontal="center" vertical="center" wrapText="1"/>
    </xf>
    <xf numFmtId="0" fontId="50" fillId="0" borderId="145" xfId="0" quotePrefix="1" applyFont="1" applyBorder="1" applyAlignment="1">
      <alignment horizontal="center" vertical="center" wrapText="1"/>
    </xf>
    <xf numFmtId="0" fontId="46" fillId="0" borderId="147" xfId="0" quotePrefix="1" applyFont="1" applyBorder="1" applyAlignment="1">
      <alignment horizontal="center" vertical="center" wrapText="1"/>
    </xf>
    <xf numFmtId="0" fontId="46" fillId="0" borderId="146" xfId="0" quotePrefix="1" applyFont="1" applyBorder="1" applyAlignment="1">
      <alignment horizontal="center" vertical="center" wrapText="1"/>
    </xf>
    <xf numFmtId="0" fontId="6" fillId="0" borderId="45" xfId="0" quotePrefix="1" applyFont="1" applyBorder="1" applyAlignment="1">
      <alignment horizontal="center" vertical="center" wrapText="1"/>
    </xf>
    <xf numFmtId="0" fontId="6" fillId="0" borderId="124" xfId="0" quotePrefix="1" applyFont="1" applyBorder="1" applyAlignment="1">
      <alignment horizontal="center" vertical="center" wrapText="1"/>
    </xf>
    <xf numFmtId="0" fontId="6" fillId="0" borderId="128" xfId="0" quotePrefix="1" applyFont="1" applyBorder="1" applyAlignment="1">
      <alignment horizontal="center" vertical="center" wrapText="1"/>
    </xf>
    <xf numFmtId="0" fontId="6" fillId="0" borderId="46" xfId="0" quotePrefix="1" applyFont="1" applyBorder="1" applyAlignment="1">
      <alignment horizontal="center" vertical="center" wrapText="1"/>
    </xf>
    <xf numFmtId="0" fontId="5" fillId="0" borderId="44" xfId="0" quotePrefix="1" applyFont="1" applyBorder="1" applyAlignment="1">
      <alignment horizontal="center" vertical="center" wrapText="1"/>
    </xf>
    <xf numFmtId="0" fontId="5" fillId="0" borderId="57" xfId="0" quotePrefix="1" applyFont="1" applyBorder="1" applyAlignment="1">
      <alignment horizontal="center" vertical="center" wrapText="1"/>
    </xf>
    <xf numFmtId="0" fontId="48" fillId="0" borderId="45" xfId="0" quotePrefix="1" applyFont="1" applyBorder="1" applyAlignment="1">
      <alignment horizontal="center" vertical="center" wrapText="1"/>
    </xf>
    <xf numFmtId="0" fontId="48" fillId="0" borderId="46" xfId="0" quotePrefix="1" applyFont="1" applyBorder="1" applyAlignment="1">
      <alignment horizontal="center" vertical="center" wrapText="1"/>
    </xf>
    <xf numFmtId="0" fontId="49" fillId="0" borderId="45" xfId="0" quotePrefix="1" applyFont="1" applyBorder="1" applyAlignment="1">
      <alignment horizontal="center" vertical="center" wrapText="1"/>
    </xf>
    <xf numFmtId="0" fontId="49" fillId="0" borderId="46" xfId="0" quotePrefix="1" applyFont="1" applyBorder="1" applyAlignment="1">
      <alignment horizontal="center" vertical="center" wrapText="1"/>
    </xf>
    <xf numFmtId="0" fontId="43" fillId="44" borderId="144" xfId="0" applyFont="1" applyFill="1" applyBorder="1" applyAlignment="1">
      <alignment horizontal="center" vertical="center" wrapText="1"/>
    </xf>
    <xf numFmtId="0" fontId="43" fillId="41" borderId="144" xfId="0" applyFont="1" applyFill="1" applyBorder="1" applyAlignment="1">
      <alignment horizontal="center" vertical="center" wrapText="1"/>
    </xf>
    <xf numFmtId="0" fontId="51" fillId="38" borderId="144" xfId="0" applyFont="1" applyFill="1" applyBorder="1" applyAlignment="1">
      <alignment horizontal="center" vertical="center" wrapText="1"/>
    </xf>
    <xf numFmtId="0" fontId="51" fillId="33" borderId="144" xfId="0" applyFont="1" applyFill="1" applyBorder="1" applyAlignment="1">
      <alignment horizontal="center" vertical="center" wrapText="1"/>
    </xf>
    <xf numFmtId="0" fontId="51" fillId="37" borderId="144" xfId="0" applyFont="1" applyFill="1" applyBorder="1" applyAlignment="1">
      <alignment horizontal="center" vertical="center" wrapText="1"/>
    </xf>
    <xf numFmtId="0" fontId="51" fillId="36" borderId="144" xfId="0" applyFont="1" applyFill="1" applyBorder="1" applyAlignment="1">
      <alignment horizontal="center" vertical="center" wrapText="1"/>
    </xf>
    <xf numFmtId="0" fontId="43" fillId="42" borderId="144" xfId="0" applyFont="1" applyFill="1" applyBorder="1" applyAlignment="1">
      <alignment horizontal="center" vertical="center" wrapText="1"/>
    </xf>
    <xf numFmtId="0" fontId="43" fillId="43" borderId="144" xfId="0" applyFont="1" applyFill="1" applyBorder="1" applyAlignment="1">
      <alignment horizontal="center" vertical="center" wrapText="1"/>
    </xf>
    <xf numFmtId="0" fontId="43" fillId="36" borderId="144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/>
    </xf>
  </cellXfs>
  <cellStyles count="47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 2" xfId="44" xr:uid="{EDDDCEA5-6A09-4330-B470-55FB00B4FA38}"/>
    <cellStyle name="Neutre" xfId="8" builtinId="28" customBuiltin="1"/>
    <cellStyle name="Normal" xfId="0" builtinId="0"/>
    <cellStyle name="Normal 13 2 5" xfId="46" xr:uid="{954AF4ED-BECF-449A-8F88-4FB561CA9048}"/>
    <cellStyle name="Normal 2" xfId="43" xr:uid="{480C3DEF-64DE-4076-A6EB-2D97A3B11FEC}"/>
    <cellStyle name="Normal 2 2" xfId="45" xr:uid="{99E5D5F6-E592-42A9-B473-271A8FADB33D}"/>
    <cellStyle name="Normal 3" xfId="42" xr:uid="{ACF42FA3-D2F2-4714-AE00-D04B5B6DB32A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09A04"/>
      <color rgb="FFD69400"/>
      <color rgb="FFFFB612"/>
      <color rgb="FFCD0037"/>
      <color rgb="FFE05206"/>
      <color rgb="FFE67538"/>
      <color rgb="FFFF4879"/>
      <color rgb="FF82BE00"/>
      <color rgb="FFFF85A6"/>
      <color rgb="FF6E1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104775</xdr:rowOff>
    </xdr:from>
    <xdr:to>
      <xdr:col>8</xdr:col>
      <xdr:colOff>768350</xdr:colOff>
      <xdr:row>1</xdr:row>
      <xdr:rowOff>590550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104775"/>
          <a:ext cx="11855450" cy="6762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66674</xdr:colOff>
      <xdr:row>0</xdr:row>
      <xdr:rowOff>73025</xdr:rowOff>
    </xdr:from>
    <xdr:to>
      <xdr:col>7</xdr:col>
      <xdr:colOff>578037</xdr:colOff>
      <xdr:row>1</xdr:row>
      <xdr:rowOff>111125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6674" y="73025"/>
          <a:ext cx="10655488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fr-FR" sz="1600" b="1">
              <a:solidFill>
                <a:sysClr val="windowText" lastClr="000000"/>
              </a:solidFill>
              <a:latin typeface="Century Gothic" panose="020B0502020202020204" pitchFamily="34" charset="0"/>
            </a:rPr>
            <a:t>Tableau</a:t>
          </a:r>
          <a:r>
            <a:rPr lang="fr-FR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 de bord  - Septembre 2021</a:t>
          </a:r>
        </a:p>
      </xdr:txBody>
    </xdr:sp>
    <xdr:clientData/>
  </xdr:twoCellAnchor>
  <xdr:twoCellAnchor>
    <xdr:from>
      <xdr:col>1</xdr:col>
      <xdr:colOff>219262</xdr:colOff>
      <xdr:row>1</xdr:row>
      <xdr:rowOff>201145</xdr:rowOff>
    </xdr:from>
    <xdr:to>
      <xdr:col>5</xdr:col>
      <xdr:colOff>437029</xdr:colOff>
      <xdr:row>2</xdr:row>
      <xdr:rowOff>125692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00337" y="391645"/>
          <a:ext cx="6913842" cy="6008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chemeClr val="accent3"/>
              </a:solidFill>
              <a:latin typeface="Century Gothic" panose="020B0502020202020204" pitchFamily="34" charset="0"/>
              <a:sym typeface="Webdings" panose="05030102010509060703" pitchFamily="18" charset="2"/>
            </a:rPr>
            <a:t></a:t>
          </a:r>
          <a:r>
            <a:rPr lang="fr-FR" sz="900">
              <a:solidFill>
                <a:schemeClr val="tx1"/>
              </a:solidFill>
              <a:latin typeface="Century Gothic" panose="020B0502020202020204" pitchFamily="34" charset="0"/>
            </a:rPr>
            <a:t>    </a:t>
          </a:r>
          <a:r>
            <a:rPr lang="fr-FR" sz="600">
              <a:solidFill>
                <a:schemeClr val="tx1"/>
              </a:solidFill>
              <a:latin typeface="Century Gothic" panose="020B0502020202020204" pitchFamily="34" charset="0"/>
            </a:rPr>
            <a:t> </a:t>
          </a:r>
          <a:r>
            <a:rPr lang="fr-FR" sz="900">
              <a:solidFill>
                <a:sysClr val="windowText" lastClr="000000"/>
              </a:solidFill>
              <a:latin typeface="Century Gothic" panose="020B0502020202020204" pitchFamily="34" charset="0"/>
            </a:rPr>
            <a:t>Base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 faible (&lt;30 répondants)                          </a:t>
          </a:r>
          <a:r>
            <a:rPr lang="fr-FR" sz="1050" b="0" baseline="0">
              <a:solidFill>
                <a:schemeClr val="tx1"/>
              </a:solidFill>
              <a:latin typeface="Wingdings 3" panose="05040102010807070707" pitchFamily="18" charset="2"/>
              <a:ea typeface="+mn-ea"/>
              <a:cs typeface="+mn-cs"/>
            </a:rPr>
            <a:t>ÇÈ</a:t>
          </a:r>
          <a:r>
            <a:rPr lang="fr-FR" sz="900" b="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 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Ecarts signficatifs à la baisse ou à la hausse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baseline="0">
              <a:solidFill>
                <a:sysClr val="windowText" lastClr="000000"/>
              </a:solidFill>
              <a:effectLst/>
              <a:latin typeface="Wingdings" panose="05000000000000000000" pitchFamily="2" charset="2"/>
              <a:ea typeface="+mn-ea"/>
              <a:cs typeface="+mn-cs"/>
              <a:sym typeface="Webdings" panose="05030102010509060703" pitchFamily="18" charset="2"/>
            </a:rPr>
            <a:t>« </a:t>
          </a:r>
          <a:r>
            <a:rPr lang="fr-FR" sz="900" b="1" baseline="0">
              <a:solidFill>
                <a:srgbClr val="FF0000"/>
              </a:solidFill>
              <a:effectLst/>
              <a:latin typeface="Century Gothic" panose="020B0502020202020204" pitchFamily="34" charset="0"/>
              <a:ea typeface="+mn-ea"/>
              <a:cs typeface="+mn-cs"/>
              <a:sym typeface="Webdings" panose="05030102010509060703" pitchFamily="18" charset="2"/>
            </a:rPr>
            <a:t>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indicateurs objectivés et pour ceux ci :  </a:t>
          </a:r>
          <a:r>
            <a:rPr lang="fr-FR" sz="90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ea typeface="+mn-ea"/>
              <a:cs typeface="+mn-cs"/>
              <a:sym typeface="Webdings" panose="05030102010509060703" pitchFamily="18" charset="2"/>
            </a:rPr>
            <a:t>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note supérieure ou égale à 8 </a:t>
          </a:r>
          <a:endParaRPr lang="fr-FR" sz="900">
            <a:effectLst/>
          </a:endParaRPr>
        </a:p>
      </xdr:txBody>
    </xdr:sp>
    <xdr:clientData/>
  </xdr:twoCellAnchor>
  <xdr:twoCellAnchor editAs="oneCell">
    <xdr:from>
      <xdr:col>0</xdr:col>
      <xdr:colOff>38100</xdr:colOff>
      <xdr:row>1</xdr:row>
      <xdr:rowOff>131295</xdr:rowOff>
    </xdr:from>
    <xdr:to>
      <xdr:col>0</xdr:col>
      <xdr:colOff>398100</xdr:colOff>
      <xdr:row>1</xdr:row>
      <xdr:rowOff>478682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21795"/>
          <a:ext cx="360000" cy="347387"/>
        </a:xfrm>
        <a:prstGeom prst="rect">
          <a:avLst/>
        </a:prstGeom>
      </xdr:spPr>
    </xdr:pic>
    <xdr:clientData/>
  </xdr:twoCellAnchor>
  <xdr:twoCellAnchor>
    <xdr:from>
      <xdr:col>6</xdr:col>
      <xdr:colOff>1364129</xdr:colOff>
      <xdr:row>0</xdr:row>
      <xdr:rowOff>95250</xdr:rowOff>
    </xdr:from>
    <xdr:to>
      <xdr:col>7</xdr:col>
      <xdr:colOff>636868</xdr:colOff>
      <xdr:row>1</xdr:row>
      <xdr:rowOff>131188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9679454" y="95250"/>
          <a:ext cx="1101539" cy="2264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tIns="0" bIns="0" rtlCol="0" anchor="t"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  <a:latin typeface="Century Gothic" panose="020B0502020202020204" pitchFamily="34" charset="0"/>
            </a:rPr>
            <a:t>ENTRANTS</a:t>
          </a:r>
        </a:p>
      </xdr:txBody>
    </xdr:sp>
    <xdr:clientData/>
  </xdr:twoCellAnchor>
  <xdr:twoCellAnchor>
    <xdr:from>
      <xdr:col>6</xdr:col>
      <xdr:colOff>1427630</xdr:colOff>
      <xdr:row>1</xdr:row>
      <xdr:rowOff>114548</xdr:rowOff>
    </xdr:from>
    <xdr:to>
      <xdr:col>7</xdr:col>
      <xdr:colOff>581213</xdr:colOff>
      <xdr:row>1</xdr:row>
      <xdr:rowOff>550395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>
        <a:xfrm>
          <a:off x="9742955" y="305048"/>
          <a:ext cx="982383" cy="43584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fr-FR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145</a:t>
          </a:r>
        </a:p>
        <a:p>
          <a:pPr algn="ctr"/>
          <a:r>
            <a:rPr lang="fr-FR" sz="700">
              <a:solidFill>
                <a:sysClr val="windowText" lastClr="000000"/>
              </a:solidFill>
              <a:latin typeface="Century Gothic" panose="020B0502020202020204" pitchFamily="34" charset="0"/>
            </a:rPr>
            <a:t>gares enquêtées</a:t>
          </a:r>
        </a:p>
      </xdr:txBody>
    </xdr:sp>
    <xdr:clientData/>
  </xdr:twoCellAnchor>
  <xdr:twoCellAnchor>
    <xdr:from>
      <xdr:col>1</xdr:col>
      <xdr:colOff>216087</xdr:colOff>
      <xdr:row>1</xdr:row>
      <xdr:rowOff>76384</xdr:rowOff>
    </xdr:from>
    <xdr:to>
      <xdr:col>5</xdr:col>
      <xdr:colOff>246530</xdr:colOff>
      <xdr:row>1</xdr:row>
      <xdr:rowOff>312270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97162" y="266884"/>
          <a:ext cx="6726518" cy="2358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Webdings" panose="05030102010509060703" pitchFamily="18" charset="2"/>
            </a:rPr>
            <a:t></a:t>
          </a:r>
          <a:r>
            <a:rPr lang="fr-FR" sz="900" b="1" baseline="0">
              <a:solidFill>
                <a:srgbClr val="FF0000"/>
              </a:solidFill>
              <a:effectLst/>
              <a:latin typeface="Century Gothic" panose="020B0502020202020204" pitchFamily="34" charset="0"/>
              <a:ea typeface="+mn-ea"/>
              <a:cs typeface="+mn-cs"/>
              <a:sym typeface="Webdings" panose="05030102010509060703" pitchFamily="18" charset="2"/>
            </a:rPr>
            <a:t>    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notes inférieures à 6    /    </a:t>
          </a:r>
          <a:r>
            <a:rPr lang="fr-FR" sz="900">
              <a:solidFill>
                <a:schemeClr val="accent2"/>
              </a:solidFill>
              <a:effectLst/>
              <a:latin typeface="+mn-lt"/>
              <a:ea typeface="+mn-ea"/>
              <a:cs typeface="+mn-cs"/>
              <a:sym typeface="Webdings" panose="05030102010509060703" pitchFamily="18" charset="2"/>
            </a:rPr>
            <a:t></a:t>
          </a:r>
          <a:r>
            <a:rPr lang="fr-FR" sz="90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notes entre 6 et 8</a:t>
          </a:r>
          <a:r>
            <a:rPr lang="fr-FR" sz="90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   /    </a:t>
          </a:r>
          <a:r>
            <a:rPr lang="fr-FR" sz="900">
              <a:solidFill>
                <a:srgbClr val="92D050"/>
              </a:solidFill>
              <a:effectLst/>
              <a:latin typeface="+mn-lt"/>
              <a:ea typeface="+mn-ea"/>
              <a:cs typeface="+mn-cs"/>
              <a:sym typeface="Webdings" panose="05030102010509060703" pitchFamily="18" charset="2"/>
            </a:rPr>
            <a:t></a:t>
          </a:r>
          <a:r>
            <a:rPr lang="fr-FR" sz="9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fr-FR" sz="90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notes entre 8 et 9    /    </a:t>
          </a:r>
          <a:r>
            <a:rPr lang="fr-FR" sz="9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  <a:sym typeface="Webdings" panose="05030102010509060703" pitchFamily="18" charset="2"/>
            </a:rPr>
            <a:t></a:t>
          </a:r>
          <a:r>
            <a:rPr lang="fr-FR" sz="9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fr-FR" sz="90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supérieures à 9</a:t>
          </a:r>
          <a:endParaRPr lang="fr-FR" sz="9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0</xdr:col>
      <xdr:colOff>495300</xdr:colOff>
      <xdr:row>1</xdr:row>
      <xdr:rowOff>76386</xdr:rowOff>
    </xdr:from>
    <xdr:to>
      <xdr:col>1</xdr:col>
      <xdr:colOff>104894</xdr:colOff>
      <xdr:row>1</xdr:row>
      <xdr:rowOff>639224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66886"/>
          <a:ext cx="587494" cy="559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984A-3E81-41D7-BDB7-C9FA737A6A9D}">
  <sheetPr codeName="Feuil4"/>
  <dimension ref="A1:CI212"/>
  <sheetViews>
    <sheetView showGridLines="0" tabSelected="1" workbookViewId="0">
      <pane xSplit="9" ySplit="3" topLeftCell="Q4" activePane="bottomRight" state="frozen"/>
      <selection pane="topRight" activeCell="J1" sqref="J1"/>
      <selection pane="bottomLeft" activeCell="A4" sqref="A4"/>
      <selection pane="bottomRight" activeCell="AG6" sqref="AG6"/>
    </sheetView>
  </sheetViews>
  <sheetFormatPr baseColWidth="10" defaultColWidth="11.42578125" defaultRowHeight="15" outlineLevelCol="1" x14ac:dyDescent="0.25"/>
  <cols>
    <col min="1" max="1" width="14" style="12" customWidth="1"/>
    <col min="2" max="2" width="25.7109375" style="12" customWidth="1"/>
    <col min="3" max="3" width="40.85546875" style="12" customWidth="1"/>
    <col min="4" max="4" width="12.85546875" style="12" customWidth="1" outlineLevel="1"/>
    <col min="5" max="5" width="16.42578125" style="12" customWidth="1" outlineLevel="1"/>
    <col min="6" max="6" width="9.140625" style="12" customWidth="1" outlineLevel="1"/>
    <col min="7" max="7" width="26.140625" style="12" customWidth="1" outlineLevel="1"/>
    <col min="8" max="8" width="13.5703125" style="12" customWidth="1" outlineLevel="1"/>
    <col min="9" max="9" width="11.42578125" style="12" customWidth="1"/>
    <col min="10" max="10" width="5.7109375" style="12" customWidth="1"/>
    <col min="11" max="11" width="6" style="12" customWidth="1"/>
    <col min="12" max="16" width="6.28515625" style="12" customWidth="1"/>
    <col min="17" max="17" width="7.5703125" style="12" customWidth="1"/>
    <col min="18" max="18" width="6.28515625" style="12" customWidth="1"/>
    <col min="19" max="19" width="2.28515625" style="12" customWidth="1"/>
    <col min="20" max="20" width="6.28515625" style="12" customWidth="1"/>
    <col min="21" max="21" width="2.28515625" style="12" customWidth="1"/>
    <col min="22" max="24" width="6.28515625" style="12" customWidth="1"/>
    <col min="25" max="25" width="2.28515625" style="12" customWidth="1"/>
    <col min="26" max="32" width="6.28515625" style="12" customWidth="1"/>
    <col min="33" max="33" width="2.28515625" style="12" customWidth="1"/>
    <col min="34" max="34" width="6.28515625" style="12" customWidth="1"/>
    <col min="35" max="35" width="2.28515625" style="12" customWidth="1"/>
    <col min="36" max="38" width="6.28515625" style="12" customWidth="1"/>
    <col min="39" max="41" width="5.85546875" style="12" customWidth="1"/>
    <col min="42" max="42" width="7.140625" style="12" customWidth="1"/>
    <col min="43" max="43" width="2.28515625" style="12" customWidth="1"/>
    <col min="44" max="44" width="7.140625" style="12" customWidth="1"/>
    <col min="45" max="45" width="2.28515625" style="12" customWidth="1"/>
    <col min="46" max="47" width="6.28515625" style="12" customWidth="1"/>
    <col min="48" max="48" width="6.42578125" style="12" customWidth="1"/>
    <col min="49" max="52" width="6.28515625" style="12" customWidth="1"/>
    <col min="53" max="53" width="2.28515625" style="12" customWidth="1"/>
    <col min="54" max="54" width="6.28515625" style="12" customWidth="1"/>
    <col min="55" max="55" width="2.28515625" style="12" customWidth="1"/>
    <col min="56" max="58" width="6.28515625" style="12" customWidth="1"/>
    <col min="59" max="59" width="2.28515625" style="12" customWidth="1"/>
    <col min="60" max="66" width="6.28515625" style="12" customWidth="1"/>
    <col min="67" max="67" width="2.28515625" style="12" customWidth="1"/>
    <col min="68" max="68" width="6.28515625" style="12" customWidth="1"/>
    <col min="69" max="69" width="2.28515625" style="12" customWidth="1"/>
    <col min="70" max="72" width="6.28515625" style="12" customWidth="1"/>
    <col min="73" max="73" width="7.28515625" style="12" customWidth="1"/>
    <col min="74" max="76" width="6.28515625" style="12" customWidth="1"/>
    <col min="77" max="77" width="2.28515625" style="12" customWidth="1"/>
    <col min="78" max="78" width="6.28515625" style="12" customWidth="1"/>
    <col min="79" max="79" width="2.28515625" style="12" customWidth="1"/>
    <col min="80" max="82" width="6.28515625" style="12" customWidth="1"/>
    <col min="83" max="83" width="2.28515625" style="12" customWidth="1"/>
    <col min="84" max="86" width="6.28515625" style="12" customWidth="1"/>
    <col min="87" max="87" width="2.28515625" style="12" customWidth="1"/>
  </cols>
  <sheetData>
    <row r="1" spans="1:87" s="12" customFormat="1" ht="15.75" thickBot="1" x14ac:dyDescent="0.3">
      <c r="A1" s="1"/>
      <c r="B1" s="1"/>
      <c r="C1" s="2"/>
      <c r="D1" s="2"/>
      <c r="E1" s="2"/>
      <c r="F1" s="2"/>
      <c r="G1" s="2"/>
      <c r="H1" s="2"/>
      <c r="I1" s="2"/>
    </row>
    <row r="2" spans="1:87" s="12" customFormat="1" ht="53.25" customHeight="1" thickTop="1" thickBot="1" x14ac:dyDescent="0.3">
      <c r="A2" s="1"/>
      <c r="B2" s="1"/>
      <c r="C2" s="2"/>
      <c r="D2" s="2"/>
      <c r="E2" s="2"/>
      <c r="F2" s="2"/>
      <c r="G2" s="2"/>
      <c r="H2" s="2"/>
      <c r="I2" s="2"/>
      <c r="J2" s="435" t="s">
        <v>240</v>
      </c>
      <c r="K2" s="435"/>
      <c r="L2" s="435"/>
      <c r="M2" s="435"/>
      <c r="N2" s="435"/>
      <c r="O2" s="435"/>
      <c r="P2" s="435"/>
      <c r="Q2" s="435"/>
      <c r="R2" s="435"/>
      <c r="S2" s="435"/>
      <c r="T2" s="435"/>
      <c r="U2" s="435"/>
      <c r="V2" s="436" t="s">
        <v>223</v>
      </c>
      <c r="W2" s="436"/>
      <c r="X2" s="436"/>
      <c r="Y2" s="436"/>
      <c r="Z2" s="437" t="s">
        <v>233</v>
      </c>
      <c r="AA2" s="437"/>
      <c r="AB2" s="437"/>
      <c r="AC2" s="437"/>
      <c r="AD2" s="437"/>
      <c r="AE2" s="437"/>
      <c r="AF2" s="437"/>
      <c r="AG2" s="437"/>
      <c r="AH2" s="437"/>
      <c r="AI2" s="437"/>
      <c r="AJ2" s="438" t="s">
        <v>234</v>
      </c>
      <c r="AK2" s="438"/>
      <c r="AL2" s="438"/>
      <c r="AM2" s="438"/>
      <c r="AN2" s="438"/>
      <c r="AO2" s="438"/>
      <c r="AP2" s="438"/>
      <c r="AQ2" s="438"/>
      <c r="AR2" s="438"/>
      <c r="AS2" s="438"/>
      <c r="AT2" s="439" t="s">
        <v>235</v>
      </c>
      <c r="AU2" s="439"/>
      <c r="AV2" s="439"/>
      <c r="AW2" s="439"/>
      <c r="AX2" s="439"/>
      <c r="AY2" s="439"/>
      <c r="AZ2" s="439"/>
      <c r="BA2" s="439"/>
      <c r="BB2" s="439"/>
      <c r="BC2" s="439"/>
      <c r="BD2" s="432" t="s">
        <v>224</v>
      </c>
      <c r="BE2" s="432"/>
      <c r="BF2" s="432"/>
      <c r="BG2" s="432"/>
      <c r="BH2" s="431" t="s">
        <v>236</v>
      </c>
      <c r="BI2" s="431"/>
      <c r="BJ2" s="431"/>
      <c r="BK2" s="431"/>
      <c r="BL2" s="431"/>
      <c r="BM2" s="431"/>
      <c r="BN2" s="431"/>
      <c r="BO2" s="431"/>
      <c r="BP2" s="431"/>
      <c r="BQ2" s="431"/>
      <c r="BR2" s="432" t="s">
        <v>237</v>
      </c>
      <c r="BS2" s="432"/>
      <c r="BT2" s="432"/>
      <c r="BU2" s="432"/>
      <c r="BV2" s="432"/>
      <c r="BW2" s="432"/>
      <c r="BX2" s="432"/>
      <c r="BY2" s="432"/>
      <c r="BZ2" s="432"/>
      <c r="CA2" s="432"/>
      <c r="CB2" s="433" t="s">
        <v>238</v>
      </c>
      <c r="CC2" s="433"/>
      <c r="CD2" s="433"/>
      <c r="CE2" s="433"/>
      <c r="CF2" s="434" t="s">
        <v>239</v>
      </c>
      <c r="CG2" s="434"/>
      <c r="CH2" s="434"/>
      <c r="CI2" s="434"/>
    </row>
    <row r="3" spans="1:87" s="12" customFormat="1" ht="40.5" customHeight="1" thickTop="1" thickBot="1" x14ac:dyDescent="0.3">
      <c r="A3" s="3" t="s">
        <v>250</v>
      </c>
      <c r="B3" s="3" t="s">
        <v>185</v>
      </c>
      <c r="C3" s="3" t="s">
        <v>4</v>
      </c>
      <c r="D3" s="3" t="s">
        <v>1</v>
      </c>
      <c r="E3" s="3" t="s">
        <v>254</v>
      </c>
      <c r="F3" s="3" t="s">
        <v>3</v>
      </c>
      <c r="G3" s="3" t="s">
        <v>5</v>
      </c>
      <c r="H3" s="3" t="s">
        <v>6</v>
      </c>
      <c r="I3" s="3" t="s">
        <v>186</v>
      </c>
      <c r="J3" s="52" t="s">
        <v>159</v>
      </c>
      <c r="K3" s="52" t="s">
        <v>156</v>
      </c>
      <c r="L3" s="52" t="s">
        <v>7</v>
      </c>
      <c r="M3" s="52" t="s">
        <v>181</v>
      </c>
      <c r="N3" s="52" t="s">
        <v>212</v>
      </c>
      <c r="O3" s="52" t="s">
        <v>214</v>
      </c>
      <c r="P3" s="52" t="s">
        <v>221</v>
      </c>
      <c r="Q3" s="52" t="s">
        <v>222</v>
      </c>
      <c r="R3" s="421" t="s">
        <v>215</v>
      </c>
      <c r="S3" s="422"/>
      <c r="T3" s="423" t="s">
        <v>232</v>
      </c>
      <c r="U3" s="424"/>
      <c r="V3" s="104" t="s">
        <v>221</v>
      </c>
      <c r="W3" s="104" t="s">
        <v>222</v>
      </c>
      <c r="X3" s="425" t="s">
        <v>215</v>
      </c>
      <c r="Y3" s="426"/>
      <c r="Z3" s="97" t="s">
        <v>7</v>
      </c>
      <c r="AA3" s="98" t="s">
        <v>8</v>
      </c>
      <c r="AB3" s="98" t="s">
        <v>212</v>
      </c>
      <c r="AC3" s="98" t="s">
        <v>214</v>
      </c>
      <c r="AD3" s="98" t="s">
        <v>221</v>
      </c>
      <c r="AE3" s="98" t="s">
        <v>222</v>
      </c>
      <c r="AF3" s="427" t="s">
        <v>215</v>
      </c>
      <c r="AG3" s="428"/>
      <c r="AH3" s="427" t="s">
        <v>232</v>
      </c>
      <c r="AI3" s="428"/>
      <c r="AJ3" s="99" t="s">
        <v>7</v>
      </c>
      <c r="AK3" s="100" t="s">
        <v>8</v>
      </c>
      <c r="AL3" s="100" t="s">
        <v>212</v>
      </c>
      <c r="AM3" s="100" t="s">
        <v>214</v>
      </c>
      <c r="AN3" s="100" t="s">
        <v>221</v>
      </c>
      <c r="AO3" s="100" t="s">
        <v>222</v>
      </c>
      <c r="AP3" s="429" t="s">
        <v>215</v>
      </c>
      <c r="AQ3" s="430"/>
      <c r="AR3" s="429" t="s">
        <v>232</v>
      </c>
      <c r="AS3" s="430"/>
      <c r="AT3" s="50" t="s">
        <v>7</v>
      </c>
      <c r="AU3" s="51" t="s">
        <v>8</v>
      </c>
      <c r="AV3" s="104" t="s">
        <v>212</v>
      </c>
      <c r="AW3" s="104" t="s">
        <v>214</v>
      </c>
      <c r="AX3" s="104" t="s">
        <v>221</v>
      </c>
      <c r="AY3" s="104" t="s">
        <v>222</v>
      </c>
      <c r="AZ3" s="412" t="s">
        <v>215</v>
      </c>
      <c r="BA3" s="413"/>
      <c r="BB3" s="412" t="s">
        <v>232</v>
      </c>
      <c r="BC3" s="413"/>
      <c r="BD3" s="103" t="s">
        <v>221</v>
      </c>
      <c r="BE3" s="103" t="s">
        <v>222</v>
      </c>
      <c r="BF3" s="414" t="s">
        <v>215</v>
      </c>
      <c r="BG3" s="415"/>
      <c r="BH3" s="101" t="s">
        <v>7</v>
      </c>
      <c r="BI3" s="102" t="s">
        <v>8</v>
      </c>
      <c r="BJ3" s="102" t="s">
        <v>212</v>
      </c>
      <c r="BK3" s="102" t="s">
        <v>214</v>
      </c>
      <c r="BL3" s="102" t="s">
        <v>221</v>
      </c>
      <c r="BM3" s="102" t="s">
        <v>222</v>
      </c>
      <c r="BN3" s="416" t="s">
        <v>215</v>
      </c>
      <c r="BO3" s="417"/>
      <c r="BP3" s="418" t="s">
        <v>232</v>
      </c>
      <c r="BQ3" s="417"/>
      <c r="BR3" s="63" t="s">
        <v>7</v>
      </c>
      <c r="BS3" s="103" t="s">
        <v>8</v>
      </c>
      <c r="BT3" s="103" t="s">
        <v>212</v>
      </c>
      <c r="BU3" s="103" t="s">
        <v>214</v>
      </c>
      <c r="BV3" s="103" t="s">
        <v>221</v>
      </c>
      <c r="BW3" s="103" t="s">
        <v>222</v>
      </c>
      <c r="BX3" s="419" t="s">
        <v>215</v>
      </c>
      <c r="BY3" s="420"/>
      <c r="BZ3" s="419" t="s">
        <v>232</v>
      </c>
      <c r="CA3" s="420"/>
      <c r="CB3" s="105" t="s">
        <v>221</v>
      </c>
      <c r="CC3" s="105" t="s">
        <v>222</v>
      </c>
      <c r="CD3" s="408" t="s">
        <v>215</v>
      </c>
      <c r="CE3" s="409"/>
      <c r="CF3" s="106" t="s">
        <v>221</v>
      </c>
      <c r="CG3" s="106" t="s">
        <v>222</v>
      </c>
      <c r="CH3" s="410" t="s">
        <v>215</v>
      </c>
      <c r="CI3" s="411"/>
    </row>
    <row r="4" spans="1:87" s="12" customFormat="1" x14ac:dyDescent="0.25">
      <c r="A4" s="4" t="s">
        <v>229</v>
      </c>
      <c r="B4" s="296" t="s">
        <v>211</v>
      </c>
      <c r="C4" s="5" t="s">
        <v>213</v>
      </c>
      <c r="D4" s="5"/>
      <c r="E4" s="5" t="s">
        <v>230</v>
      </c>
      <c r="F4" s="5"/>
      <c r="G4" s="5" t="s">
        <v>9</v>
      </c>
      <c r="H4" s="5" t="s">
        <v>10</v>
      </c>
      <c r="I4" s="18"/>
      <c r="J4" s="388">
        <v>7.4916949152542394</v>
      </c>
      <c r="K4" s="389">
        <v>7.5216393442622937</v>
      </c>
      <c r="L4" s="390">
        <v>7.5404065040650403</v>
      </c>
      <c r="M4" s="391">
        <v>7.6471074380165298</v>
      </c>
      <c r="N4" s="391" t="s">
        <v>153</v>
      </c>
      <c r="O4" s="389">
        <v>7.9042499999999993</v>
      </c>
      <c r="P4" s="389">
        <v>7.7932478632478634</v>
      </c>
      <c r="Q4" s="389">
        <v>7.8296521739130442</v>
      </c>
      <c r="R4" s="392">
        <v>3.6404310665180795E-2</v>
      </c>
      <c r="S4" s="393"/>
      <c r="T4" s="394">
        <v>-7.4597826086955088E-2</v>
      </c>
      <c r="U4" s="395"/>
      <c r="V4" s="396">
        <v>8.4630769230769243</v>
      </c>
      <c r="W4" s="389">
        <v>8.504122807017545</v>
      </c>
      <c r="X4" s="392">
        <v>4.1045883940620698E-2</v>
      </c>
      <c r="Y4" s="395"/>
      <c r="Z4" s="390">
        <v>8.0432456140350865</v>
      </c>
      <c r="AA4" s="389">
        <v>8.1985087719298253</v>
      </c>
      <c r="AB4" s="397" t="s">
        <v>153</v>
      </c>
      <c r="AC4" s="389">
        <v>8.3974782608695655</v>
      </c>
      <c r="AD4" s="389">
        <v>8.3387179487179495</v>
      </c>
      <c r="AE4" s="389">
        <v>8.3658260869565204</v>
      </c>
      <c r="AF4" s="392">
        <v>2.7108138238570945E-2</v>
      </c>
      <c r="AG4" s="393"/>
      <c r="AH4" s="394">
        <v>-3.165217391304509E-2</v>
      </c>
      <c r="AI4" s="395"/>
      <c r="AJ4" s="396">
        <v>8.392764227642278</v>
      </c>
      <c r="AK4" s="389">
        <v>8.4965289256198346</v>
      </c>
      <c r="AL4" s="390" t="s">
        <v>153</v>
      </c>
      <c r="AM4" s="389">
        <v>8.7255833333333328</v>
      </c>
      <c r="AN4" s="389">
        <v>8.6932478632478656</v>
      </c>
      <c r="AO4" s="389">
        <v>8.6855652173913036</v>
      </c>
      <c r="AP4" s="392">
        <v>-7.682645856561976E-3</v>
      </c>
      <c r="AQ4" s="393"/>
      <c r="AR4" s="394">
        <v>-4.0018115942029198E-2</v>
      </c>
      <c r="AS4" s="395"/>
      <c r="AT4" s="396">
        <v>8.1524390243902456</v>
      </c>
      <c r="AU4" s="389">
        <v>8.2657851239669426</v>
      </c>
      <c r="AV4" s="390" t="s">
        <v>153</v>
      </c>
      <c r="AW4" s="389">
        <v>8.4118333333333357</v>
      </c>
      <c r="AX4" s="389">
        <v>8.3645299145299177</v>
      </c>
      <c r="AY4" s="389">
        <v>8.4615652173913034</v>
      </c>
      <c r="AZ4" s="392">
        <v>9.703530286138573E-2</v>
      </c>
      <c r="BA4" s="393"/>
      <c r="BB4" s="394">
        <v>4.973188405796769E-2</v>
      </c>
      <c r="BC4" s="395"/>
      <c r="BD4" s="396">
        <v>7.4229914529914529</v>
      </c>
      <c r="BE4" s="389">
        <v>7.6645217391304357</v>
      </c>
      <c r="BF4" s="392">
        <v>0.24153028613898275</v>
      </c>
      <c r="BG4" s="395"/>
      <c r="BH4" s="390">
        <v>7.6041463414634141</v>
      </c>
      <c r="BI4" s="389">
        <v>7.7964462809917352</v>
      </c>
      <c r="BJ4" s="390" t="s">
        <v>153</v>
      </c>
      <c r="BK4" s="389">
        <v>7.8522499999999988</v>
      </c>
      <c r="BL4" s="389">
        <v>7.6611965811965819</v>
      </c>
      <c r="BM4" s="389">
        <v>7.9762608695652153</v>
      </c>
      <c r="BN4" s="392">
        <v>0.31506428836863343</v>
      </c>
      <c r="BO4" s="393"/>
      <c r="BP4" s="394">
        <v>0.12401086956521645</v>
      </c>
      <c r="BQ4" s="395"/>
      <c r="BR4" s="396">
        <v>7.6189430894308945</v>
      </c>
      <c r="BS4" s="389">
        <v>7.7696694214876034</v>
      </c>
      <c r="BT4" s="390" t="s">
        <v>153</v>
      </c>
      <c r="BU4" s="389">
        <v>7.7153333333333318</v>
      </c>
      <c r="BV4" s="389">
        <v>7.1852991452991457</v>
      </c>
      <c r="BW4" s="389">
        <v>7.353217391304347</v>
      </c>
      <c r="BX4" s="392">
        <v>0.16791824600520133</v>
      </c>
      <c r="BY4" s="393"/>
      <c r="BZ4" s="394">
        <v>-0.36211594202898478</v>
      </c>
      <c r="CA4" s="395"/>
      <c r="CB4" s="396">
        <v>6.3551282051282048</v>
      </c>
      <c r="CC4" s="389">
        <v>6.5313043478260884</v>
      </c>
      <c r="CD4" s="392">
        <v>0.17617614269788362</v>
      </c>
      <c r="CE4" s="395"/>
      <c r="CF4" s="396">
        <v>6.6947008547008542</v>
      </c>
      <c r="CG4" s="389">
        <v>6.7573043478260866</v>
      </c>
      <c r="CH4" s="392">
        <v>6.260349312523239E-2</v>
      </c>
      <c r="CI4" s="395"/>
    </row>
    <row r="5" spans="1:87" s="12" customFormat="1" x14ac:dyDescent="0.25">
      <c r="A5" s="4" t="s">
        <v>229</v>
      </c>
      <c r="B5" s="4" t="s">
        <v>211</v>
      </c>
      <c r="C5" s="5" t="s">
        <v>217</v>
      </c>
      <c r="D5" s="5"/>
      <c r="E5" s="5" t="s">
        <v>230</v>
      </c>
      <c r="F5" s="5"/>
      <c r="G5" s="5" t="s">
        <v>9</v>
      </c>
      <c r="H5" s="5" t="s">
        <v>10</v>
      </c>
      <c r="I5" s="5"/>
      <c r="J5" s="398">
        <v>7.3572222222222212</v>
      </c>
      <c r="K5" s="399">
        <v>7.3905555555555553</v>
      </c>
      <c r="L5" s="399">
        <v>7.501944444444443</v>
      </c>
      <c r="M5" s="399">
        <v>7.5347222222222223</v>
      </c>
      <c r="N5" s="399" t="s">
        <v>153</v>
      </c>
      <c r="O5" s="399">
        <v>7.8230555555555554</v>
      </c>
      <c r="P5" s="399">
        <v>7.7602777777777776</v>
      </c>
      <c r="Q5" s="399">
        <v>7.7522222222222217</v>
      </c>
      <c r="R5" s="265">
        <v>-8.0555555555559266E-3</v>
      </c>
      <c r="S5" s="400"/>
      <c r="T5" s="267">
        <v>-7.0833333333333748E-2</v>
      </c>
      <c r="U5" s="401"/>
      <c r="V5" s="396">
        <v>8.3486111111111097</v>
      </c>
      <c r="W5" s="399">
        <v>8.3702777777777797</v>
      </c>
      <c r="X5" s="265">
        <v>2.1666666666670054E-2</v>
      </c>
      <c r="Y5" s="401"/>
      <c r="Z5" s="390">
        <v>7.8669444444444458</v>
      </c>
      <c r="AA5" s="399">
        <v>8.017777777777777</v>
      </c>
      <c r="AB5" s="397" t="s">
        <v>153</v>
      </c>
      <c r="AC5" s="399">
        <v>8.1944444444444446</v>
      </c>
      <c r="AD5" s="399">
        <v>8.2033333333333331</v>
      </c>
      <c r="AE5" s="399">
        <v>8.1936111111111121</v>
      </c>
      <c r="AF5" s="265">
        <v>-9.7222222222210775E-3</v>
      </c>
      <c r="AG5" s="400"/>
      <c r="AH5" s="267">
        <v>-8.3333333333257542E-4</v>
      </c>
      <c r="AI5" s="401"/>
      <c r="AJ5" s="396">
        <v>8.33</v>
      </c>
      <c r="AK5" s="399">
        <v>8.4174999999999986</v>
      </c>
      <c r="AL5" s="399" t="s">
        <v>153</v>
      </c>
      <c r="AM5" s="399">
        <v>8.61</v>
      </c>
      <c r="AN5" s="399">
        <v>8.5955555555555563</v>
      </c>
      <c r="AO5" s="399">
        <v>8.5877777777777791</v>
      </c>
      <c r="AP5" s="265">
        <v>-7.7777777777772172E-3</v>
      </c>
      <c r="AQ5" s="400"/>
      <c r="AR5" s="267">
        <v>-2.2222222222220367E-2</v>
      </c>
      <c r="AS5" s="401"/>
      <c r="AT5" s="396">
        <v>8.0822222222222209</v>
      </c>
      <c r="AU5" s="399">
        <v>8.1775000000000002</v>
      </c>
      <c r="AV5" s="399" t="s">
        <v>153</v>
      </c>
      <c r="AW5" s="399">
        <v>8.2738888888888891</v>
      </c>
      <c r="AX5" s="399">
        <v>8.2483333333333313</v>
      </c>
      <c r="AY5" s="399">
        <v>8.3288888888888888</v>
      </c>
      <c r="AZ5" s="265">
        <v>8.055555555555749E-2</v>
      </c>
      <c r="BA5" s="400"/>
      <c r="BB5" s="267">
        <v>5.4999999999999716E-2</v>
      </c>
      <c r="BC5" s="401"/>
      <c r="BD5" s="396">
        <v>7.4150000000000018</v>
      </c>
      <c r="BE5" s="399">
        <v>7.6413888888888879</v>
      </c>
      <c r="BF5" s="265">
        <v>0.22638888888888609</v>
      </c>
      <c r="BG5" s="401"/>
      <c r="BH5" s="390">
        <v>7.496944444444444</v>
      </c>
      <c r="BI5" s="399">
        <v>7.6647222222222204</v>
      </c>
      <c r="BJ5" s="399" t="s">
        <v>153</v>
      </c>
      <c r="BK5" s="399">
        <v>7.6872222222222222</v>
      </c>
      <c r="BL5" s="399">
        <v>7.5166666666666657</v>
      </c>
      <c r="BM5" s="399">
        <v>7.8127777777777778</v>
      </c>
      <c r="BN5" s="265">
        <v>0.2961111111111121</v>
      </c>
      <c r="BO5" s="400"/>
      <c r="BP5" s="267">
        <v>0.12555555555555564</v>
      </c>
      <c r="BQ5" s="401"/>
      <c r="BR5" s="396">
        <v>7.6113888888888885</v>
      </c>
      <c r="BS5" s="399">
        <v>7.7836111111111119</v>
      </c>
      <c r="BT5" s="399" t="s">
        <v>153</v>
      </c>
      <c r="BU5" s="399">
        <v>7.6861111111111127</v>
      </c>
      <c r="BV5" s="399">
        <v>7.3144444444444456</v>
      </c>
      <c r="BW5" s="399">
        <v>7.4719444444444445</v>
      </c>
      <c r="BX5" s="265">
        <v>0.15749999999999886</v>
      </c>
      <c r="BY5" s="400"/>
      <c r="BZ5" s="267">
        <v>-0.21416666666666817</v>
      </c>
      <c r="CA5" s="401"/>
      <c r="CB5" s="396">
        <v>6.4947222222222223</v>
      </c>
      <c r="CC5" s="399">
        <v>6.67</v>
      </c>
      <c r="CD5" s="265">
        <v>0.17527777777777764</v>
      </c>
      <c r="CE5" s="401"/>
      <c r="CF5" s="396">
        <v>6.6308333333333342</v>
      </c>
      <c r="CG5" s="399">
        <v>6.6883333333333326</v>
      </c>
      <c r="CH5" s="265">
        <v>5.749999999999833E-2</v>
      </c>
      <c r="CI5" s="401"/>
    </row>
    <row r="6" spans="1:87" s="12" customFormat="1" x14ac:dyDescent="0.25">
      <c r="A6" s="4" t="s">
        <v>229</v>
      </c>
      <c r="B6" s="4" t="s">
        <v>211</v>
      </c>
      <c r="C6" s="5" t="s">
        <v>218</v>
      </c>
      <c r="D6" s="5"/>
      <c r="E6" s="5" t="s">
        <v>230</v>
      </c>
      <c r="F6" s="5"/>
      <c r="G6" s="5" t="s">
        <v>9</v>
      </c>
      <c r="H6" s="5" t="s">
        <v>10</v>
      </c>
      <c r="I6" s="5"/>
      <c r="J6" s="398">
        <v>7.2499999999999991</v>
      </c>
      <c r="K6" s="399">
        <v>7.2495833333333337</v>
      </c>
      <c r="L6" s="399">
        <v>7.3808333333333316</v>
      </c>
      <c r="M6" s="399">
        <v>7.4087500000000004</v>
      </c>
      <c r="N6" s="399" t="s">
        <v>153</v>
      </c>
      <c r="O6" s="399">
        <v>7.6941666666666677</v>
      </c>
      <c r="P6" s="399">
        <v>7.6537499999999987</v>
      </c>
      <c r="Q6" s="399">
        <v>7.6712499999999997</v>
      </c>
      <c r="R6" s="270">
        <v>1.7500000000000959E-2</v>
      </c>
      <c r="S6" s="402"/>
      <c r="T6" s="272">
        <v>-2.2916666666668029E-2</v>
      </c>
      <c r="U6" s="403"/>
      <c r="V6" s="396">
        <v>8.2254166666666642</v>
      </c>
      <c r="W6" s="399">
        <v>8.2404166666666683</v>
      </c>
      <c r="X6" s="270">
        <v>1.5000000000004121E-2</v>
      </c>
      <c r="Y6" s="403"/>
      <c r="Z6" s="390">
        <v>7.7750000000000012</v>
      </c>
      <c r="AA6" s="399">
        <v>7.854166666666667</v>
      </c>
      <c r="AB6" s="397" t="s">
        <v>153</v>
      </c>
      <c r="AC6" s="399">
        <v>8.0083333333333346</v>
      </c>
      <c r="AD6" s="399">
        <v>8.0641666666666669</v>
      </c>
      <c r="AE6" s="399">
        <v>8.0633333333333344</v>
      </c>
      <c r="AF6" s="270">
        <v>-8.3333333333257542E-4</v>
      </c>
      <c r="AG6" s="402"/>
      <c r="AH6" s="272">
        <v>5.4999999999999716E-2</v>
      </c>
      <c r="AI6" s="403"/>
      <c r="AJ6" s="396">
        <v>8.2570833333333322</v>
      </c>
      <c r="AK6" s="399">
        <v>8.2424999999999997</v>
      </c>
      <c r="AL6" s="399" t="s">
        <v>153</v>
      </c>
      <c r="AM6" s="399">
        <v>8.4495833333333312</v>
      </c>
      <c r="AN6" s="399">
        <v>8.4804166666666685</v>
      </c>
      <c r="AO6" s="399">
        <v>8.4654166666666679</v>
      </c>
      <c r="AP6" s="270">
        <v>-1.5000000000000568E-2</v>
      </c>
      <c r="AQ6" s="402"/>
      <c r="AR6" s="272">
        <v>1.5833333333336697E-2</v>
      </c>
      <c r="AS6" s="403"/>
      <c r="AT6" s="396">
        <v>7.9733333333333318</v>
      </c>
      <c r="AU6" s="399">
        <v>8.0474999999999994</v>
      </c>
      <c r="AV6" s="399" t="s">
        <v>153</v>
      </c>
      <c r="AW6" s="399">
        <v>8.1383333333333336</v>
      </c>
      <c r="AX6" s="399">
        <v>8.1316666666666659</v>
      </c>
      <c r="AY6" s="399">
        <v>8.1933333333333334</v>
      </c>
      <c r="AZ6" s="270">
        <v>6.1666666666667425E-2</v>
      </c>
      <c r="BA6" s="402"/>
      <c r="BB6" s="272">
        <v>5.4999999999999716E-2</v>
      </c>
      <c r="BC6" s="403"/>
      <c r="BD6" s="396">
        <v>7.3612500000000018</v>
      </c>
      <c r="BE6" s="399">
        <v>7.585</v>
      </c>
      <c r="BF6" s="270">
        <v>0.22374999999999812</v>
      </c>
      <c r="BG6" s="403"/>
      <c r="BH6" s="390">
        <v>7.3791666666666664</v>
      </c>
      <c r="BI6" s="399">
        <v>7.5262499999999983</v>
      </c>
      <c r="BJ6" s="399" t="s">
        <v>153</v>
      </c>
      <c r="BK6" s="399">
        <v>7.557500000000001</v>
      </c>
      <c r="BL6" s="399">
        <v>7.3958333333333321</v>
      </c>
      <c r="BM6" s="399">
        <v>7.7</v>
      </c>
      <c r="BN6" s="270">
        <v>0.30416666666666803</v>
      </c>
      <c r="BO6" s="402"/>
      <c r="BP6" s="272">
        <v>0.14249999999999918</v>
      </c>
      <c r="BQ6" s="403"/>
      <c r="BR6" s="396">
        <v>7.5075000000000003</v>
      </c>
      <c r="BS6" s="399">
        <v>7.7495833333333337</v>
      </c>
      <c r="BT6" s="399" t="s">
        <v>153</v>
      </c>
      <c r="BU6" s="399">
        <v>7.6570833333333335</v>
      </c>
      <c r="BV6" s="399">
        <v>7.3270833333333352</v>
      </c>
      <c r="BW6" s="399">
        <v>7.4720833333333339</v>
      </c>
      <c r="BX6" s="270">
        <v>0.14499999999999869</v>
      </c>
      <c r="BY6" s="402"/>
      <c r="BZ6" s="272">
        <v>-0.18499999999999961</v>
      </c>
      <c r="CA6" s="403"/>
      <c r="CB6" s="396">
        <v>6.5491666666666672</v>
      </c>
      <c r="CC6" s="399">
        <v>6.6499999999999995</v>
      </c>
      <c r="CD6" s="270">
        <v>0.10083333333333222</v>
      </c>
      <c r="CE6" s="403"/>
      <c r="CF6" s="396">
        <v>6.5908333333333333</v>
      </c>
      <c r="CG6" s="399">
        <v>6.6287499999999993</v>
      </c>
      <c r="CH6" s="270">
        <v>3.7916666666665932E-2</v>
      </c>
      <c r="CI6" s="403"/>
    </row>
    <row r="7" spans="1:87" s="12" customFormat="1" x14ac:dyDescent="0.25">
      <c r="A7" s="4" t="s">
        <v>229</v>
      </c>
      <c r="B7" s="4" t="s">
        <v>211</v>
      </c>
      <c r="C7" s="5" t="s">
        <v>243</v>
      </c>
      <c r="D7" s="5"/>
      <c r="E7" s="5" t="s">
        <v>227</v>
      </c>
      <c r="F7" s="5"/>
      <c r="G7" s="5" t="s">
        <v>9</v>
      </c>
      <c r="H7" s="5" t="s">
        <v>10</v>
      </c>
      <c r="I7" s="5"/>
      <c r="J7" s="398"/>
      <c r="K7" s="399"/>
      <c r="L7" s="399"/>
      <c r="M7" s="399"/>
      <c r="N7" s="399"/>
      <c r="O7" s="399"/>
      <c r="P7" s="399">
        <v>7.7139130434782599</v>
      </c>
      <c r="Q7" s="399">
        <v>7.7030434782608692</v>
      </c>
      <c r="R7" s="270">
        <v>-1.0869565217390686E-2</v>
      </c>
      <c r="S7" s="402"/>
      <c r="T7" s="272">
        <v>7.7030434782608692</v>
      </c>
      <c r="U7" s="403"/>
      <c r="V7" s="396">
        <v>8.2304347826086932</v>
      </c>
      <c r="W7" s="399">
        <v>8.2600000000000016</v>
      </c>
      <c r="X7" s="270">
        <v>2.9565217391308352E-2</v>
      </c>
      <c r="Y7" s="403"/>
      <c r="Z7" s="390"/>
      <c r="AA7" s="399"/>
      <c r="AB7" s="399"/>
      <c r="AC7" s="399"/>
      <c r="AD7" s="399">
        <v>8.0652173913043477</v>
      </c>
      <c r="AE7" s="399">
        <v>8.0669565217391312</v>
      </c>
      <c r="AF7" s="270">
        <v>1.7391304347835757E-3</v>
      </c>
      <c r="AG7" s="402"/>
      <c r="AH7" s="272">
        <v>8.0669565217391312</v>
      </c>
      <c r="AI7" s="403"/>
      <c r="AJ7" s="396"/>
      <c r="AK7" s="399"/>
      <c r="AL7" s="399"/>
      <c r="AM7" s="399"/>
      <c r="AN7" s="399">
        <v>8.5013043478260872</v>
      </c>
      <c r="AO7" s="399">
        <v>8.5213043478260868</v>
      </c>
      <c r="AP7" s="270">
        <v>1.9999999999999574E-2</v>
      </c>
      <c r="AQ7" s="402"/>
      <c r="AR7" s="272">
        <v>8.5213043478260868</v>
      </c>
      <c r="AS7" s="403"/>
      <c r="AT7" s="396"/>
      <c r="AU7" s="399"/>
      <c r="AV7" s="399"/>
      <c r="AW7" s="399"/>
      <c r="AX7" s="399">
        <v>8.1260869565217373</v>
      </c>
      <c r="AY7" s="399">
        <v>8.1934782608695649</v>
      </c>
      <c r="AZ7" s="270">
        <v>6.7391304347827585E-2</v>
      </c>
      <c r="BA7" s="402"/>
      <c r="BB7" s="272">
        <v>8.1934782608695649</v>
      </c>
      <c r="BC7" s="403"/>
      <c r="BD7" s="396">
        <v>7.4439130434782612</v>
      </c>
      <c r="BE7" s="399">
        <v>7.6426086956521724</v>
      </c>
      <c r="BF7" s="270">
        <v>0.19869565217391116</v>
      </c>
      <c r="BG7" s="403"/>
      <c r="BH7" s="390"/>
      <c r="BI7" s="399"/>
      <c r="BJ7" s="399"/>
      <c r="BK7" s="399"/>
      <c r="BL7" s="399">
        <v>7.4839130434782621</v>
      </c>
      <c r="BM7" s="399">
        <v>7.7447826086956519</v>
      </c>
      <c r="BN7" s="270">
        <v>0.2608695652173898</v>
      </c>
      <c r="BO7" s="402"/>
      <c r="BP7" s="272">
        <v>7.7447826086956519</v>
      </c>
      <c r="BQ7" s="403"/>
      <c r="BR7" s="396"/>
      <c r="BS7" s="399"/>
      <c r="BT7" s="399"/>
      <c r="BU7" s="399"/>
      <c r="BV7" s="399">
        <v>7.4043478260869566</v>
      </c>
      <c r="BW7" s="399">
        <v>7.5421739130434773</v>
      </c>
      <c r="BX7" s="270">
        <v>0.13782608695652065</v>
      </c>
      <c r="BY7" s="402"/>
      <c r="BZ7" s="272">
        <v>7.5421739130434773</v>
      </c>
      <c r="CA7" s="403"/>
      <c r="CB7" s="396">
        <v>6.6917391304347822</v>
      </c>
      <c r="CC7" s="399">
        <v>6.7669565217391314</v>
      </c>
      <c r="CD7" s="270">
        <v>7.5217391304349235E-2</v>
      </c>
      <c r="CE7" s="403"/>
      <c r="CF7" s="396">
        <v>6.6000000000000005</v>
      </c>
      <c r="CG7" s="399">
        <v>6.5978260869565233</v>
      </c>
      <c r="CH7" s="270">
        <v>-2.1739130434772491E-3</v>
      </c>
      <c r="CI7" s="403"/>
    </row>
    <row r="8" spans="1:87" s="12" customFormat="1" x14ac:dyDescent="0.25">
      <c r="A8" s="4" t="s">
        <v>229</v>
      </c>
      <c r="B8" s="4" t="s">
        <v>211</v>
      </c>
      <c r="C8" s="5" t="s">
        <v>244</v>
      </c>
      <c r="D8" s="5"/>
      <c r="E8" s="5" t="s">
        <v>226</v>
      </c>
      <c r="F8" s="5"/>
      <c r="G8" s="5" t="s">
        <v>9</v>
      </c>
      <c r="H8" s="5" t="s">
        <v>10</v>
      </c>
      <c r="I8" s="5"/>
      <c r="J8" s="398"/>
      <c r="K8" s="399"/>
      <c r="L8" s="399"/>
      <c r="M8" s="399"/>
      <c r="N8" s="399"/>
      <c r="O8" s="399"/>
      <c r="P8" s="399">
        <v>7.9616666666666669</v>
      </c>
      <c r="Q8" s="399">
        <v>7.9177777777777765</v>
      </c>
      <c r="R8" s="270">
        <v>-4.3888888888890421E-2</v>
      </c>
      <c r="S8" s="402"/>
      <c r="T8" s="272">
        <v>7.9177777777777765</v>
      </c>
      <c r="U8" s="403"/>
      <c r="V8" s="396">
        <v>8.7722222222222221</v>
      </c>
      <c r="W8" s="399">
        <v>8.7188888888888894</v>
      </c>
      <c r="X8" s="270">
        <v>-5.3333333333332789E-2</v>
      </c>
      <c r="Y8" s="403"/>
      <c r="Z8" s="390"/>
      <c r="AA8" s="399"/>
      <c r="AB8" s="399"/>
      <c r="AC8" s="399"/>
      <c r="AD8" s="399">
        <v>8.6527777777777786</v>
      </c>
      <c r="AE8" s="399">
        <v>8.5655555555555551</v>
      </c>
      <c r="AF8" s="270">
        <v>-8.7222222222223422E-2</v>
      </c>
      <c r="AG8" s="402"/>
      <c r="AH8" s="272">
        <v>8.5655555555555551</v>
      </c>
      <c r="AI8" s="403"/>
      <c r="AJ8" s="396"/>
      <c r="AK8" s="399"/>
      <c r="AL8" s="399"/>
      <c r="AM8" s="399"/>
      <c r="AN8" s="399">
        <v>8.8027777777777789</v>
      </c>
      <c r="AO8" s="399">
        <v>8.7133333333333329</v>
      </c>
      <c r="AP8" s="270">
        <v>-8.9444444444445992E-2</v>
      </c>
      <c r="AQ8" s="402"/>
      <c r="AR8" s="272">
        <v>8.7133333333333329</v>
      </c>
      <c r="AS8" s="403"/>
      <c r="AT8" s="396"/>
      <c r="AU8" s="399"/>
      <c r="AV8" s="399"/>
      <c r="AW8" s="399"/>
      <c r="AX8" s="399">
        <v>8.8605555555555569</v>
      </c>
      <c r="AY8" s="399">
        <v>8.8761111111111113</v>
      </c>
      <c r="AZ8" s="270">
        <v>1.5555555555554434E-2</v>
      </c>
      <c r="BA8" s="402"/>
      <c r="BB8" s="272">
        <v>8.8761111111111113</v>
      </c>
      <c r="BC8" s="403"/>
      <c r="BD8" s="396">
        <v>7.3783333333333339</v>
      </c>
      <c r="BE8" s="399">
        <v>7.6277777777777764</v>
      </c>
      <c r="BF8" s="270">
        <v>0.24944444444444258</v>
      </c>
      <c r="BG8" s="403"/>
      <c r="BH8" s="390"/>
      <c r="BI8" s="399"/>
      <c r="BJ8" s="399"/>
      <c r="BK8" s="399"/>
      <c r="BL8" s="399">
        <v>7.8622222222222211</v>
      </c>
      <c r="BM8" s="399">
        <v>8.1177777777777784</v>
      </c>
      <c r="BN8" s="270">
        <v>0.25555555555555731</v>
      </c>
      <c r="BO8" s="402"/>
      <c r="BP8" s="272">
        <v>8.1177777777777784</v>
      </c>
      <c r="BQ8" s="403"/>
      <c r="BR8" s="396"/>
      <c r="BS8" s="399"/>
      <c r="BT8" s="399"/>
      <c r="BU8" s="399"/>
      <c r="BV8" s="399">
        <v>6.8955555555555552</v>
      </c>
      <c r="BW8" s="399">
        <v>7.1388888888888893</v>
      </c>
      <c r="BX8" s="270">
        <v>0.24333333333333407</v>
      </c>
      <c r="BY8" s="402"/>
      <c r="BZ8" s="272">
        <v>7.1388888888888893</v>
      </c>
      <c r="CA8" s="403"/>
      <c r="CB8" s="396">
        <v>6.1438888888888892</v>
      </c>
      <c r="CC8" s="399">
        <v>6.3277777777777784</v>
      </c>
      <c r="CD8" s="270">
        <v>0.18388888888888921</v>
      </c>
      <c r="CE8" s="403"/>
      <c r="CF8" s="396">
        <v>6.8883333333333328</v>
      </c>
      <c r="CG8" s="399">
        <v>6.8616666666666672</v>
      </c>
      <c r="CH8" s="270">
        <v>-2.6666666666665506E-2</v>
      </c>
      <c r="CI8" s="403"/>
    </row>
    <row r="9" spans="1:87" s="12" customFormat="1" x14ac:dyDescent="0.25">
      <c r="A9" s="4" t="s">
        <v>229</v>
      </c>
      <c r="B9" s="4" t="s">
        <v>211</v>
      </c>
      <c r="C9" s="5" t="s">
        <v>245</v>
      </c>
      <c r="D9" s="5"/>
      <c r="E9" s="5" t="s">
        <v>228</v>
      </c>
      <c r="F9" s="5"/>
      <c r="G9" s="5" t="s">
        <v>9</v>
      </c>
      <c r="H9" s="5" t="s">
        <v>10</v>
      </c>
      <c r="I9" s="5"/>
      <c r="J9" s="398"/>
      <c r="K9" s="399"/>
      <c r="L9" s="399"/>
      <c r="M9" s="399"/>
      <c r="N9" s="399"/>
      <c r="O9" s="399"/>
      <c r="P9" s="399">
        <v>7.7773684210526319</v>
      </c>
      <c r="Q9" s="399">
        <v>7.8475675675675696</v>
      </c>
      <c r="R9" s="270">
        <v>7.0199146514937638E-2</v>
      </c>
      <c r="S9" s="402"/>
      <c r="T9" s="272">
        <v>7.8475675675675696</v>
      </c>
      <c r="U9" s="403"/>
      <c r="V9" s="396">
        <v>8.4602631578947367</v>
      </c>
      <c r="W9" s="399">
        <v>8.5280821917808218</v>
      </c>
      <c r="X9" s="270">
        <v>6.7819033886085123E-2</v>
      </c>
      <c r="Y9" s="403"/>
      <c r="Z9" s="390"/>
      <c r="AA9" s="399"/>
      <c r="AB9" s="399"/>
      <c r="AC9" s="399"/>
      <c r="AD9" s="399">
        <v>8.3471052631578946</v>
      </c>
      <c r="AE9" s="399">
        <v>8.4101351351351372</v>
      </c>
      <c r="AF9" s="270">
        <v>6.3029871977242635E-2</v>
      </c>
      <c r="AG9" s="402"/>
      <c r="AH9" s="272">
        <v>8.4101351351351372</v>
      </c>
      <c r="AI9" s="403"/>
      <c r="AJ9" s="396"/>
      <c r="AK9" s="399"/>
      <c r="AL9" s="399"/>
      <c r="AM9" s="399"/>
      <c r="AN9" s="399">
        <v>8.7253947368421052</v>
      </c>
      <c r="AO9" s="399">
        <v>8.7298648648648633</v>
      </c>
      <c r="AP9" s="270">
        <v>4.4701280227581464E-3</v>
      </c>
      <c r="AQ9" s="402"/>
      <c r="AR9" s="272">
        <v>8.7298648648648633</v>
      </c>
      <c r="AS9" s="403"/>
      <c r="AT9" s="396"/>
      <c r="AU9" s="399"/>
      <c r="AV9" s="399"/>
      <c r="AW9" s="399"/>
      <c r="AX9" s="399">
        <v>8.3192105263157927</v>
      </c>
      <c r="AY9" s="399">
        <v>8.444054054054055</v>
      </c>
      <c r="AZ9" s="270">
        <v>0.12484352773826224</v>
      </c>
      <c r="BA9" s="402"/>
      <c r="BB9" s="272">
        <v>8.444054054054055</v>
      </c>
      <c r="BC9" s="403"/>
      <c r="BD9" s="396">
        <v>7.4272368421052608</v>
      </c>
      <c r="BE9" s="399">
        <v>7.6802702702702703</v>
      </c>
      <c r="BF9" s="270">
        <v>0.25303342816500951</v>
      </c>
      <c r="BG9" s="403"/>
      <c r="BH9" s="390"/>
      <c r="BI9" s="399"/>
      <c r="BJ9" s="399"/>
      <c r="BK9" s="399"/>
      <c r="BL9" s="399">
        <v>7.6672368421052663</v>
      </c>
      <c r="BM9" s="399">
        <v>8.0137837837837829</v>
      </c>
      <c r="BN9" s="270">
        <v>0.34654694167851652</v>
      </c>
      <c r="BO9" s="402"/>
      <c r="BP9" s="272">
        <v>8.0137837837837829</v>
      </c>
      <c r="BQ9" s="403"/>
      <c r="BR9" s="396"/>
      <c r="BS9" s="399"/>
      <c r="BT9" s="399"/>
      <c r="BU9" s="399"/>
      <c r="BV9" s="399">
        <v>7.1876315789473715</v>
      </c>
      <c r="BW9" s="399">
        <v>7.3466216216216216</v>
      </c>
      <c r="BX9" s="270">
        <v>0.1589900426742501</v>
      </c>
      <c r="BY9" s="402"/>
      <c r="BZ9" s="272">
        <v>7.3466216216216216</v>
      </c>
      <c r="CA9" s="403"/>
      <c r="CB9" s="396">
        <v>6.3032894736842096</v>
      </c>
      <c r="CC9" s="399">
        <v>6.5075675675675679</v>
      </c>
      <c r="CD9" s="270">
        <v>0.20427809388335838</v>
      </c>
      <c r="CE9" s="403"/>
      <c r="CF9" s="396">
        <v>6.6775000000000011</v>
      </c>
      <c r="CG9" s="399">
        <v>6.7814864864864859</v>
      </c>
      <c r="CH9" s="270">
        <v>0.10398648648648479</v>
      </c>
      <c r="CI9" s="403"/>
    </row>
    <row r="10" spans="1:87" s="22" customFormat="1" x14ac:dyDescent="0.25">
      <c r="A10" s="96" t="s">
        <v>229</v>
      </c>
      <c r="B10" s="96" t="s">
        <v>211</v>
      </c>
      <c r="C10" s="89" t="s">
        <v>246</v>
      </c>
      <c r="D10" s="89"/>
      <c r="E10" s="89" t="s">
        <v>230</v>
      </c>
      <c r="F10" s="89"/>
      <c r="G10" s="89" t="s">
        <v>9</v>
      </c>
      <c r="H10" s="89" t="s">
        <v>10</v>
      </c>
      <c r="I10" s="89"/>
      <c r="J10" s="373"/>
      <c r="K10" s="325"/>
      <c r="L10" s="325"/>
      <c r="M10" s="325"/>
      <c r="N10" s="325"/>
      <c r="O10" s="325"/>
      <c r="P10" s="325">
        <v>7.78</v>
      </c>
      <c r="Q10" s="325">
        <v>7.84</v>
      </c>
      <c r="R10" s="321">
        <v>0.06</v>
      </c>
      <c r="S10" s="322" t="s">
        <v>144</v>
      </c>
      <c r="T10" s="323" t="s">
        <v>153</v>
      </c>
      <c r="U10" s="324"/>
      <c r="V10" s="404">
        <v>8.56</v>
      </c>
      <c r="W10" s="325">
        <v>8.5299999999999994</v>
      </c>
      <c r="X10" s="321">
        <v>-0.03</v>
      </c>
      <c r="Y10" s="324" t="s">
        <v>145</v>
      </c>
      <c r="Z10" s="369"/>
      <c r="AA10" s="370"/>
      <c r="AB10" s="370"/>
      <c r="AC10" s="370"/>
      <c r="AD10" s="325">
        <v>8.5</v>
      </c>
      <c r="AE10" s="325">
        <v>8.43</v>
      </c>
      <c r="AF10" s="270">
        <v>-7.0000000000000284E-2</v>
      </c>
      <c r="AG10" s="271" t="s">
        <v>145</v>
      </c>
      <c r="AH10" s="272">
        <v>8.43</v>
      </c>
      <c r="AI10" s="273" t="s">
        <v>145</v>
      </c>
      <c r="AJ10" s="404"/>
      <c r="AK10" s="325"/>
      <c r="AL10" s="325"/>
      <c r="AM10" s="325"/>
      <c r="AN10" s="325">
        <v>8.67</v>
      </c>
      <c r="AO10" s="325">
        <v>8.61</v>
      </c>
      <c r="AP10" s="321">
        <v>-0.06</v>
      </c>
      <c r="AQ10" s="322" t="s">
        <v>145</v>
      </c>
      <c r="AR10" s="323" t="s">
        <v>153</v>
      </c>
      <c r="AS10" s="324"/>
      <c r="AT10" s="404"/>
      <c r="AU10" s="325"/>
      <c r="AV10" s="325"/>
      <c r="AW10" s="325"/>
      <c r="AX10" s="325">
        <v>8.52</v>
      </c>
      <c r="AY10" s="325">
        <v>8.5399999999999991</v>
      </c>
      <c r="AZ10" s="321">
        <v>0.02</v>
      </c>
      <c r="BA10" s="322"/>
      <c r="BB10" s="323" t="s">
        <v>153</v>
      </c>
      <c r="BC10" s="324"/>
      <c r="BD10" s="404">
        <v>7.4</v>
      </c>
      <c r="BE10" s="325">
        <v>7.62</v>
      </c>
      <c r="BF10" s="321">
        <v>0.22</v>
      </c>
      <c r="BG10" s="324" t="s">
        <v>144</v>
      </c>
      <c r="BH10" s="405"/>
      <c r="BI10" s="325"/>
      <c r="BJ10" s="325"/>
      <c r="BK10" s="325"/>
      <c r="BL10" s="325">
        <v>7.67</v>
      </c>
      <c r="BM10" s="325">
        <v>7.9</v>
      </c>
      <c r="BN10" s="321">
        <v>0.23</v>
      </c>
      <c r="BO10" s="322" t="s">
        <v>144</v>
      </c>
      <c r="BP10" s="323" t="s">
        <v>153</v>
      </c>
      <c r="BQ10" s="324"/>
      <c r="BR10" s="404"/>
      <c r="BS10" s="325"/>
      <c r="BT10" s="325"/>
      <c r="BU10" s="325"/>
      <c r="BV10" s="325">
        <v>7.13</v>
      </c>
      <c r="BW10" s="325">
        <v>7.33</v>
      </c>
      <c r="BX10" s="321">
        <v>0.2</v>
      </c>
      <c r="BY10" s="322" t="s">
        <v>144</v>
      </c>
      <c r="BZ10" s="323" t="s">
        <v>153</v>
      </c>
      <c r="CA10" s="324"/>
      <c r="CB10" s="325">
        <v>6.14</v>
      </c>
      <c r="CC10" s="325">
        <v>6.39</v>
      </c>
      <c r="CD10" s="321">
        <v>0.25</v>
      </c>
      <c r="CE10" s="324" t="s">
        <v>144</v>
      </c>
      <c r="CF10" s="325">
        <v>6.61</v>
      </c>
      <c r="CG10" s="325">
        <v>6.73</v>
      </c>
      <c r="CH10" s="321">
        <v>0.12</v>
      </c>
      <c r="CI10" s="324" t="s">
        <v>144</v>
      </c>
    </row>
    <row r="11" spans="1:87" s="22" customFormat="1" x14ac:dyDescent="0.25">
      <c r="A11" s="96" t="s">
        <v>229</v>
      </c>
      <c r="B11" s="96" t="s">
        <v>211</v>
      </c>
      <c r="C11" s="89" t="s">
        <v>247</v>
      </c>
      <c r="D11" s="89"/>
      <c r="E11" s="89" t="s">
        <v>230</v>
      </c>
      <c r="F11" s="89"/>
      <c r="G11" s="89" t="s">
        <v>9</v>
      </c>
      <c r="H11" s="89" t="s">
        <v>10</v>
      </c>
      <c r="I11" s="89"/>
      <c r="J11" s="373"/>
      <c r="K11" s="325"/>
      <c r="L11" s="325"/>
      <c r="M11" s="325"/>
      <c r="N11" s="325"/>
      <c r="O11" s="325"/>
      <c r="P11" s="325">
        <v>7.64</v>
      </c>
      <c r="Q11" s="325">
        <v>7.64</v>
      </c>
      <c r="R11" s="321">
        <v>0</v>
      </c>
      <c r="S11" s="322"/>
      <c r="T11" s="323" t="s">
        <v>153</v>
      </c>
      <c r="U11" s="324"/>
      <c r="V11" s="404">
        <v>8.33</v>
      </c>
      <c r="W11" s="325">
        <v>8.4</v>
      </c>
      <c r="X11" s="321">
        <v>7.0000000000000007E-2</v>
      </c>
      <c r="Y11" s="324"/>
      <c r="Z11" s="369"/>
      <c r="AA11" s="370"/>
      <c r="AB11" s="370"/>
      <c r="AC11" s="370"/>
      <c r="AD11" s="325">
        <v>8.2100000000000009</v>
      </c>
      <c r="AE11" s="325">
        <v>8.2200000000000006</v>
      </c>
      <c r="AF11" s="270">
        <v>9.9999999999997868E-3</v>
      </c>
      <c r="AG11" s="271"/>
      <c r="AH11" s="272">
        <v>8.2200000000000006</v>
      </c>
      <c r="AI11" s="273" t="s">
        <v>145</v>
      </c>
      <c r="AJ11" s="404"/>
      <c r="AK11" s="325"/>
      <c r="AL11" s="325"/>
      <c r="AM11" s="325"/>
      <c r="AN11" s="325">
        <v>8.57</v>
      </c>
      <c r="AO11" s="325">
        <v>8.6199999999999992</v>
      </c>
      <c r="AP11" s="321">
        <v>0.05</v>
      </c>
      <c r="AQ11" s="322"/>
      <c r="AR11" s="323" t="s">
        <v>153</v>
      </c>
      <c r="AS11" s="324"/>
      <c r="AT11" s="404"/>
      <c r="AU11" s="325"/>
      <c r="AV11" s="325"/>
      <c r="AW11" s="325"/>
      <c r="AX11" s="325">
        <v>8.2200000000000006</v>
      </c>
      <c r="AY11" s="325">
        <v>8.35</v>
      </c>
      <c r="AZ11" s="321">
        <v>0.13</v>
      </c>
      <c r="BA11" s="322" t="s">
        <v>144</v>
      </c>
      <c r="BB11" s="323" t="s">
        <v>153</v>
      </c>
      <c r="BC11" s="324"/>
      <c r="BD11" s="404">
        <v>7.38</v>
      </c>
      <c r="BE11" s="325">
        <v>7.63</v>
      </c>
      <c r="BF11" s="321">
        <v>0.25</v>
      </c>
      <c r="BG11" s="324" t="s">
        <v>144</v>
      </c>
      <c r="BH11" s="405"/>
      <c r="BI11" s="325"/>
      <c r="BJ11" s="325"/>
      <c r="BK11" s="325"/>
      <c r="BL11" s="325">
        <v>7.51</v>
      </c>
      <c r="BM11" s="325">
        <v>7.92</v>
      </c>
      <c r="BN11" s="321">
        <v>0.41</v>
      </c>
      <c r="BO11" s="322" t="s">
        <v>144</v>
      </c>
      <c r="BP11" s="323" t="s">
        <v>153</v>
      </c>
      <c r="BQ11" s="324"/>
      <c r="BR11" s="404"/>
      <c r="BS11" s="325"/>
      <c r="BT11" s="325"/>
      <c r="BU11" s="325"/>
      <c r="BV11" s="325">
        <v>7.26</v>
      </c>
      <c r="BW11" s="325">
        <v>7.33</v>
      </c>
      <c r="BX11" s="321">
        <v>7.0000000000000007E-2</v>
      </c>
      <c r="BY11" s="322"/>
      <c r="BZ11" s="323" t="s">
        <v>153</v>
      </c>
      <c r="CA11" s="324"/>
      <c r="CB11" s="325">
        <v>6.39</v>
      </c>
      <c r="CC11" s="325">
        <v>6.56</v>
      </c>
      <c r="CD11" s="321">
        <v>0.17</v>
      </c>
      <c r="CE11" s="324" t="s">
        <v>144</v>
      </c>
      <c r="CF11" s="325">
        <v>6.68</v>
      </c>
      <c r="CG11" s="325">
        <v>6.75</v>
      </c>
      <c r="CH11" s="321">
        <v>7.0000000000000007E-2</v>
      </c>
      <c r="CI11" s="324"/>
    </row>
    <row r="12" spans="1:87" s="22" customFormat="1" x14ac:dyDescent="0.25">
      <c r="A12" s="96" t="s">
        <v>229</v>
      </c>
      <c r="B12" s="96" t="s">
        <v>211</v>
      </c>
      <c r="C12" s="89" t="s">
        <v>248</v>
      </c>
      <c r="D12" s="89"/>
      <c r="E12" s="89" t="s">
        <v>230</v>
      </c>
      <c r="F12" s="89"/>
      <c r="G12" s="89" t="s">
        <v>9</v>
      </c>
      <c r="H12" s="89" t="s">
        <v>10</v>
      </c>
      <c r="I12" s="89"/>
      <c r="J12" s="373"/>
      <c r="K12" s="325"/>
      <c r="L12" s="325"/>
      <c r="M12" s="325"/>
      <c r="N12" s="325"/>
      <c r="O12" s="325"/>
      <c r="P12" s="325">
        <v>7.76</v>
      </c>
      <c r="Q12" s="325">
        <v>7.84</v>
      </c>
      <c r="R12" s="321">
        <v>0.08</v>
      </c>
      <c r="S12" s="322"/>
      <c r="T12" s="323" t="s">
        <v>153</v>
      </c>
      <c r="U12" s="324"/>
      <c r="V12" s="404">
        <v>8.39</v>
      </c>
      <c r="W12" s="325">
        <v>8.5399999999999991</v>
      </c>
      <c r="X12" s="321">
        <v>0.15</v>
      </c>
      <c r="Y12" s="324" t="s">
        <v>144</v>
      </c>
      <c r="Z12" s="369"/>
      <c r="AA12" s="370"/>
      <c r="AB12" s="370"/>
      <c r="AC12" s="370"/>
      <c r="AD12" s="325">
        <v>8.35</v>
      </c>
      <c r="AE12" s="325">
        <v>8.44</v>
      </c>
      <c r="AF12" s="270">
        <v>8.9999999999999858E-2</v>
      </c>
      <c r="AG12" s="271"/>
      <c r="AH12" s="272">
        <v>8.44</v>
      </c>
      <c r="AI12" s="273"/>
      <c r="AJ12" s="404"/>
      <c r="AK12" s="325"/>
      <c r="AL12" s="325"/>
      <c r="AM12" s="325"/>
      <c r="AN12" s="325">
        <v>8.5299999999999994</v>
      </c>
      <c r="AO12" s="325">
        <v>8.6300000000000008</v>
      </c>
      <c r="AP12" s="321">
        <v>0.1</v>
      </c>
      <c r="AQ12" s="322"/>
      <c r="AR12" s="323" t="s">
        <v>153</v>
      </c>
      <c r="AS12" s="324"/>
      <c r="AT12" s="404"/>
      <c r="AU12" s="325"/>
      <c r="AV12" s="325"/>
      <c r="AW12" s="325"/>
      <c r="AX12" s="325">
        <v>8.3000000000000007</v>
      </c>
      <c r="AY12" s="325">
        <v>8.5500000000000007</v>
      </c>
      <c r="AZ12" s="321">
        <v>0.25</v>
      </c>
      <c r="BA12" s="322" t="s">
        <v>144</v>
      </c>
      <c r="BB12" s="323" t="s">
        <v>153</v>
      </c>
      <c r="BC12" s="324"/>
      <c r="BD12" s="404">
        <v>7.39</v>
      </c>
      <c r="BE12" s="325">
        <v>7.65</v>
      </c>
      <c r="BF12" s="321">
        <v>0.26</v>
      </c>
      <c r="BG12" s="324" t="s">
        <v>144</v>
      </c>
      <c r="BH12" s="405"/>
      <c r="BI12" s="325"/>
      <c r="BJ12" s="325"/>
      <c r="BK12" s="325"/>
      <c r="BL12" s="325">
        <v>7.58</v>
      </c>
      <c r="BM12" s="325">
        <v>7.98</v>
      </c>
      <c r="BN12" s="321">
        <v>0.4</v>
      </c>
      <c r="BO12" s="322" t="s">
        <v>144</v>
      </c>
      <c r="BP12" s="323" t="s">
        <v>153</v>
      </c>
      <c r="BQ12" s="324"/>
      <c r="BR12" s="404"/>
      <c r="BS12" s="325"/>
      <c r="BT12" s="325"/>
      <c r="BU12" s="325"/>
      <c r="BV12" s="325">
        <v>7.2</v>
      </c>
      <c r="BW12" s="325">
        <v>7.32</v>
      </c>
      <c r="BX12" s="321">
        <v>0.12</v>
      </c>
      <c r="BY12" s="322"/>
      <c r="BZ12" s="323" t="s">
        <v>153</v>
      </c>
      <c r="CA12" s="324"/>
      <c r="CB12" s="325">
        <v>6.36</v>
      </c>
      <c r="CC12" s="325">
        <v>6.48</v>
      </c>
      <c r="CD12" s="321">
        <v>0.12</v>
      </c>
      <c r="CE12" s="324"/>
      <c r="CF12" s="325">
        <v>6.55</v>
      </c>
      <c r="CG12" s="325">
        <v>6.69</v>
      </c>
      <c r="CH12" s="321">
        <v>0.14000000000000001</v>
      </c>
      <c r="CI12" s="324"/>
    </row>
    <row r="13" spans="1:87" s="22" customFormat="1" x14ac:dyDescent="0.25">
      <c r="A13" s="96" t="s">
        <v>229</v>
      </c>
      <c r="B13" s="96" t="s">
        <v>211</v>
      </c>
      <c r="C13" s="89" t="s">
        <v>302</v>
      </c>
      <c r="D13" s="89"/>
      <c r="E13" s="89" t="s">
        <v>230</v>
      </c>
      <c r="F13" s="89"/>
      <c r="G13" s="89" t="s">
        <v>9</v>
      </c>
      <c r="H13" s="89" t="s">
        <v>10</v>
      </c>
      <c r="I13" s="89"/>
      <c r="J13" s="373"/>
      <c r="K13" s="325"/>
      <c r="L13" s="325"/>
      <c r="M13" s="325"/>
      <c r="N13" s="325"/>
      <c r="O13" s="325"/>
      <c r="P13" s="325">
        <v>7.4</v>
      </c>
      <c r="Q13" s="325">
        <v>7.41</v>
      </c>
      <c r="R13" s="321">
        <v>0.01</v>
      </c>
      <c r="S13" s="322"/>
      <c r="T13" s="323" t="s">
        <v>153</v>
      </c>
      <c r="U13" s="324"/>
      <c r="V13" s="404">
        <v>7.76</v>
      </c>
      <c r="W13" s="325">
        <v>7.91</v>
      </c>
      <c r="X13" s="321">
        <v>0.15</v>
      </c>
      <c r="Y13" s="324" t="s">
        <v>144</v>
      </c>
      <c r="Z13" s="369"/>
      <c r="AA13" s="370"/>
      <c r="AB13" s="370"/>
      <c r="AC13" s="370"/>
      <c r="AD13" s="325">
        <v>7.54</v>
      </c>
      <c r="AE13" s="325">
        <v>7.69</v>
      </c>
      <c r="AF13" s="270">
        <v>0.15000000000000036</v>
      </c>
      <c r="AG13" s="271" t="s">
        <v>144</v>
      </c>
      <c r="AH13" s="272">
        <v>7.69</v>
      </c>
      <c r="AI13" s="273"/>
      <c r="AJ13" s="404"/>
      <c r="AK13" s="325"/>
      <c r="AL13" s="325"/>
      <c r="AM13" s="325"/>
      <c r="AN13" s="325">
        <v>8.02</v>
      </c>
      <c r="AO13" s="325">
        <v>8.1199999999999992</v>
      </c>
      <c r="AP13" s="321">
        <v>0.1</v>
      </c>
      <c r="AQ13" s="322"/>
      <c r="AR13" s="323" t="s">
        <v>153</v>
      </c>
      <c r="AS13" s="324"/>
      <c r="AT13" s="404"/>
      <c r="AU13" s="325"/>
      <c r="AV13" s="325"/>
      <c r="AW13" s="325"/>
      <c r="AX13" s="325">
        <v>7.71</v>
      </c>
      <c r="AY13" s="325">
        <v>7.93</v>
      </c>
      <c r="AZ13" s="321">
        <v>0.22</v>
      </c>
      <c r="BA13" s="322" t="s">
        <v>144</v>
      </c>
      <c r="BB13" s="323" t="s">
        <v>153</v>
      </c>
      <c r="BC13" s="324"/>
      <c r="BD13" s="404">
        <v>7.05</v>
      </c>
      <c r="BE13" s="325">
        <v>7.42</v>
      </c>
      <c r="BF13" s="321">
        <v>0.37</v>
      </c>
      <c r="BG13" s="324" t="s">
        <v>144</v>
      </c>
      <c r="BH13" s="405"/>
      <c r="BI13" s="325"/>
      <c r="BJ13" s="325"/>
      <c r="BK13" s="325"/>
      <c r="BL13" s="325">
        <v>6.95</v>
      </c>
      <c r="BM13" s="325">
        <v>7.47</v>
      </c>
      <c r="BN13" s="321">
        <v>0.52</v>
      </c>
      <c r="BO13" s="322" t="s">
        <v>144</v>
      </c>
      <c r="BP13" s="323" t="s">
        <v>153</v>
      </c>
      <c r="BQ13" s="324"/>
      <c r="BR13" s="404"/>
      <c r="BS13" s="325"/>
      <c r="BT13" s="325"/>
      <c r="BU13" s="325"/>
      <c r="BV13" s="325">
        <v>7.15</v>
      </c>
      <c r="BW13" s="325">
        <v>7.37</v>
      </c>
      <c r="BX13" s="321">
        <v>0.22</v>
      </c>
      <c r="BY13" s="322" t="s">
        <v>144</v>
      </c>
      <c r="BZ13" s="323" t="s">
        <v>153</v>
      </c>
      <c r="CA13" s="324" t="s">
        <v>145</v>
      </c>
      <c r="CB13" s="325">
        <v>6.48</v>
      </c>
      <c r="CC13" s="325">
        <v>6.72</v>
      </c>
      <c r="CD13" s="321">
        <v>0.24</v>
      </c>
      <c r="CE13" s="324" t="s">
        <v>144</v>
      </c>
      <c r="CF13" s="325">
        <v>6.19</v>
      </c>
      <c r="CG13" s="325">
        <v>6.2</v>
      </c>
      <c r="CH13" s="321">
        <v>0.01</v>
      </c>
      <c r="CI13" s="324"/>
    </row>
    <row r="14" spans="1:87" s="22" customFormat="1" x14ac:dyDescent="0.25">
      <c r="A14" s="96" t="s">
        <v>229</v>
      </c>
      <c r="B14" s="96" t="s">
        <v>211</v>
      </c>
      <c r="C14" s="89" t="s">
        <v>249</v>
      </c>
      <c r="D14" s="89"/>
      <c r="E14" s="89" t="s">
        <v>230</v>
      </c>
      <c r="F14" s="89"/>
      <c r="G14" s="89" t="s">
        <v>9</v>
      </c>
      <c r="H14" s="89" t="s">
        <v>10</v>
      </c>
      <c r="I14" s="89"/>
      <c r="J14" s="373"/>
      <c r="K14" s="325"/>
      <c r="L14" s="325"/>
      <c r="M14" s="325"/>
      <c r="N14" s="325"/>
      <c r="O14" s="325"/>
      <c r="P14" s="325">
        <v>7.64</v>
      </c>
      <c r="Q14" s="325">
        <v>7.64</v>
      </c>
      <c r="R14" s="321">
        <v>0</v>
      </c>
      <c r="S14" s="322"/>
      <c r="T14" s="323" t="s">
        <v>153</v>
      </c>
      <c r="U14" s="324"/>
      <c r="V14" s="404">
        <v>8.33</v>
      </c>
      <c r="W14" s="325">
        <v>8.4</v>
      </c>
      <c r="X14" s="321">
        <v>7.0000000000000007E-2</v>
      </c>
      <c r="Y14" s="324"/>
      <c r="Z14" s="369"/>
      <c r="AA14" s="370"/>
      <c r="AB14" s="370"/>
      <c r="AC14" s="370"/>
      <c r="AD14" s="325">
        <v>8.2100000000000009</v>
      </c>
      <c r="AE14" s="325">
        <v>8.2200000000000006</v>
      </c>
      <c r="AF14" s="270">
        <v>9.9999999999997868E-3</v>
      </c>
      <c r="AG14" s="271"/>
      <c r="AH14" s="272">
        <v>8.2200000000000006</v>
      </c>
      <c r="AI14" s="273" t="s">
        <v>145</v>
      </c>
      <c r="AJ14" s="404"/>
      <c r="AK14" s="325"/>
      <c r="AL14" s="325"/>
      <c r="AM14" s="325"/>
      <c r="AN14" s="325">
        <v>8.57</v>
      </c>
      <c r="AO14" s="325">
        <v>8.6199999999999992</v>
      </c>
      <c r="AP14" s="321">
        <v>0.05</v>
      </c>
      <c r="AQ14" s="322"/>
      <c r="AR14" s="323" t="s">
        <v>153</v>
      </c>
      <c r="AS14" s="324"/>
      <c r="AT14" s="404"/>
      <c r="AU14" s="325"/>
      <c r="AV14" s="325"/>
      <c r="AW14" s="325"/>
      <c r="AX14" s="325">
        <v>8.2200000000000006</v>
      </c>
      <c r="AY14" s="325">
        <v>8.35</v>
      </c>
      <c r="AZ14" s="321">
        <v>0.13</v>
      </c>
      <c r="BA14" s="322" t="s">
        <v>144</v>
      </c>
      <c r="BB14" s="323" t="s">
        <v>153</v>
      </c>
      <c r="BC14" s="324"/>
      <c r="BD14" s="404">
        <v>7.38</v>
      </c>
      <c r="BE14" s="325">
        <v>7.63</v>
      </c>
      <c r="BF14" s="321">
        <v>0.25</v>
      </c>
      <c r="BG14" s="324" t="s">
        <v>144</v>
      </c>
      <c r="BH14" s="405"/>
      <c r="BI14" s="325"/>
      <c r="BJ14" s="325"/>
      <c r="BK14" s="325"/>
      <c r="BL14" s="325">
        <v>7.51</v>
      </c>
      <c r="BM14" s="325">
        <v>7.92</v>
      </c>
      <c r="BN14" s="321">
        <v>0.41</v>
      </c>
      <c r="BO14" s="322" t="s">
        <v>144</v>
      </c>
      <c r="BP14" s="323" t="s">
        <v>153</v>
      </c>
      <c r="BQ14" s="324"/>
      <c r="BR14" s="404"/>
      <c r="BS14" s="325"/>
      <c r="BT14" s="325"/>
      <c r="BU14" s="325"/>
      <c r="BV14" s="325">
        <v>7.26</v>
      </c>
      <c r="BW14" s="325">
        <v>7.33</v>
      </c>
      <c r="BX14" s="321">
        <v>7.0000000000000007E-2</v>
      </c>
      <c r="BY14" s="322"/>
      <c r="BZ14" s="323" t="s">
        <v>153</v>
      </c>
      <c r="CA14" s="324"/>
      <c r="CB14" s="325">
        <v>6.39</v>
      </c>
      <c r="CC14" s="325">
        <v>6.56</v>
      </c>
      <c r="CD14" s="321">
        <v>0.17</v>
      </c>
      <c r="CE14" s="324" t="s">
        <v>144</v>
      </c>
      <c r="CF14" s="325">
        <v>6.68</v>
      </c>
      <c r="CG14" s="325">
        <v>6.75</v>
      </c>
      <c r="CH14" s="321">
        <v>7.0000000000000007E-2</v>
      </c>
      <c r="CI14" s="324"/>
    </row>
    <row r="15" spans="1:87" s="22" customFormat="1" x14ac:dyDescent="0.25">
      <c r="A15" s="96" t="s">
        <v>229</v>
      </c>
      <c r="B15" s="96" t="s">
        <v>211</v>
      </c>
      <c r="C15" s="89" t="s">
        <v>303</v>
      </c>
      <c r="D15" s="89"/>
      <c r="E15" s="89" t="s">
        <v>230</v>
      </c>
      <c r="F15" s="89"/>
      <c r="G15" s="89" t="s">
        <v>9</v>
      </c>
      <c r="H15" s="89" t="s">
        <v>10</v>
      </c>
      <c r="I15" s="89"/>
      <c r="J15" s="373"/>
      <c r="K15" s="325"/>
      <c r="L15" s="325"/>
      <c r="M15" s="325"/>
      <c r="N15" s="325"/>
      <c r="O15" s="325"/>
      <c r="P15" s="325">
        <v>7.2</v>
      </c>
      <c r="Q15" s="325">
        <v>7.58</v>
      </c>
      <c r="R15" s="321">
        <v>0.38</v>
      </c>
      <c r="S15" s="322"/>
      <c r="T15" s="323" t="s">
        <v>153</v>
      </c>
      <c r="U15" s="324"/>
      <c r="V15" s="404">
        <v>7.68</v>
      </c>
      <c r="W15" s="325">
        <v>7.87</v>
      </c>
      <c r="X15" s="321">
        <v>0.19</v>
      </c>
      <c r="Y15" s="324"/>
      <c r="Z15" s="369"/>
      <c r="AA15" s="370"/>
      <c r="AB15" s="371"/>
      <c r="AC15" s="370"/>
      <c r="AD15" s="325">
        <v>7.69</v>
      </c>
      <c r="AE15" s="325">
        <v>7.59</v>
      </c>
      <c r="AF15" s="270">
        <v>-0.10000000000000053</v>
      </c>
      <c r="AG15" s="271"/>
      <c r="AH15" s="272">
        <v>7.59</v>
      </c>
      <c r="AI15" s="273" t="s">
        <v>145</v>
      </c>
      <c r="AJ15" s="404"/>
      <c r="AK15" s="325"/>
      <c r="AL15" s="325"/>
      <c r="AM15" s="325"/>
      <c r="AN15" s="325">
        <v>7.89</v>
      </c>
      <c r="AO15" s="325">
        <v>7.76</v>
      </c>
      <c r="AP15" s="321">
        <v>-0.13</v>
      </c>
      <c r="AQ15" s="322"/>
      <c r="AR15" s="323" t="s">
        <v>153</v>
      </c>
      <c r="AS15" s="324" t="s">
        <v>145</v>
      </c>
      <c r="AT15" s="404"/>
      <c r="AU15" s="325"/>
      <c r="AV15" s="325"/>
      <c r="AW15" s="325"/>
      <c r="AX15" s="325">
        <v>7.46</v>
      </c>
      <c r="AY15" s="325">
        <v>8.25</v>
      </c>
      <c r="AZ15" s="321">
        <v>0.79</v>
      </c>
      <c r="BA15" s="322" t="s">
        <v>144</v>
      </c>
      <c r="BB15" s="323" t="s">
        <v>153</v>
      </c>
      <c r="BC15" s="324"/>
      <c r="BD15" s="404">
        <v>6.79</v>
      </c>
      <c r="BE15" s="325">
        <v>7.46</v>
      </c>
      <c r="BF15" s="321">
        <v>0.67</v>
      </c>
      <c r="BG15" s="324" t="s">
        <v>144</v>
      </c>
      <c r="BH15" s="405"/>
      <c r="BI15" s="325"/>
      <c r="BJ15" s="325"/>
      <c r="BK15" s="325"/>
      <c r="BL15" s="325">
        <v>6.82</v>
      </c>
      <c r="BM15" s="325">
        <v>7.85</v>
      </c>
      <c r="BN15" s="321">
        <v>1.03</v>
      </c>
      <c r="BO15" s="322" t="s">
        <v>144</v>
      </c>
      <c r="BP15" s="323" t="s">
        <v>153</v>
      </c>
      <c r="BQ15" s="324"/>
      <c r="BR15" s="404"/>
      <c r="BS15" s="325"/>
      <c r="BT15" s="325"/>
      <c r="BU15" s="325"/>
      <c r="BV15" s="325">
        <v>6.76</v>
      </c>
      <c r="BW15" s="325">
        <v>7.08</v>
      </c>
      <c r="BX15" s="321">
        <v>0.32</v>
      </c>
      <c r="BY15" s="322"/>
      <c r="BZ15" s="323" t="s">
        <v>153</v>
      </c>
      <c r="CA15" s="324"/>
      <c r="CB15" s="325">
        <v>6.22</v>
      </c>
      <c r="CC15" s="325">
        <v>6.55</v>
      </c>
      <c r="CD15" s="321">
        <v>0.33</v>
      </c>
      <c r="CE15" s="324"/>
      <c r="CF15" s="325">
        <v>5.83</v>
      </c>
      <c r="CG15" s="325">
        <v>5.38</v>
      </c>
      <c r="CH15" s="321">
        <v>-0.45</v>
      </c>
      <c r="CI15" s="324"/>
    </row>
    <row r="16" spans="1:87" s="22" customFormat="1" ht="15.75" thickBot="1" x14ac:dyDescent="0.3">
      <c r="A16" s="96" t="s">
        <v>229</v>
      </c>
      <c r="B16" s="96" t="s">
        <v>211</v>
      </c>
      <c r="C16" s="89" t="s">
        <v>304</v>
      </c>
      <c r="D16" s="89"/>
      <c r="E16" s="89" t="s">
        <v>230</v>
      </c>
      <c r="F16" s="89"/>
      <c r="G16" s="89" t="s">
        <v>9</v>
      </c>
      <c r="H16" s="89" t="s">
        <v>10</v>
      </c>
      <c r="I16" s="89"/>
      <c r="J16" s="373"/>
      <c r="K16" s="325"/>
      <c r="L16" s="325"/>
      <c r="M16" s="325"/>
      <c r="N16" s="325"/>
      <c r="O16" s="325"/>
      <c r="P16" s="325">
        <v>7.56</v>
      </c>
      <c r="Q16" s="325">
        <v>7.17</v>
      </c>
      <c r="R16" s="321">
        <v>-0.39</v>
      </c>
      <c r="S16" s="322"/>
      <c r="T16" s="323" t="s">
        <v>153</v>
      </c>
      <c r="U16" s="324"/>
      <c r="V16" s="406">
        <v>8.48</v>
      </c>
      <c r="W16" s="407">
        <v>8.18</v>
      </c>
      <c r="X16" s="326">
        <v>-0.3</v>
      </c>
      <c r="Y16" s="327"/>
      <c r="Z16" s="369"/>
      <c r="AA16" s="370"/>
      <c r="AB16" s="372"/>
      <c r="AC16" s="370"/>
      <c r="AD16" s="325">
        <v>8.44</v>
      </c>
      <c r="AE16" s="325">
        <v>7.78</v>
      </c>
      <c r="AF16" s="270">
        <v>-0.65999999999999925</v>
      </c>
      <c r="AG16" s="271"/>
      <c r="AH16" s="272">
        <v>7.78</v>
      </c>
      <c r="AI16" s="273"/>
      <c r="AJ16" s="404"/>
      <c r="AK16" s="325"/>
      <c r="AL16" s="325"/>
      <c r="AM16" s="325"/>
      <c r="AN16" s="325">
        <v>8.73</v>
      </c>
      <c r="AO16" s="325">
        <v>8.1999999999999993</v>
      </c>
      <c r="AP16" s="321">
        <v>-0.53</v>
      </c>
      <c r="AQ16" s="322"/>
      <c r="AR16" s="323" t="s">
        <v>153</v>
      </c>
      <c r="AS16" s="324"/>
      <c r="AT16" s="404"/>
      <c r="AU16" s="325"/>
      <c r="AV16" s="325"/>
      <c r="AW16" s="325"/>
      <c r="AX16" s="325">
        <v>8.26</v>
      </c>
      <c r="AY16" s="325">
        <v>8.56</v>
      </c>
      <c r="AZ16" s="321">
        <v>0.3</v>
      </c>
      <c r="BA16" s="322"/>
      <c r="BB16" s="323" t="s">
        <v>153</v>
      </c>
      <c r="BC16" s="324"/>
      <c r="BD16" s="406">
        <v>7.1</v>
      </c>
      <c r="BE16" s="407">
        <v>7.16</v>
      </c>
      <c r="BF16" s="326">
        <v>0.06</v>
      </c>
      <c r="BG16" s="327"/>
      <c r="BH16" s="405"/>
      <c r="BI16" s="325"/>
      <c r="BJ16" s="325"/>
      <c r="BK16" s="325"/>
      <c r="BL16" s="325">
        <v>7.35</v>
      </c>
      <c r="BM16" s="325">
        <v>7.46</v>
      </c>
      <c r="BN16" s="321">
        <v>0.11</v>
      </c>
      <c r="BO16" s="322"/>
      <c r="BP16" s="323" t="s">
        <v>153</v>
      </c>
      <c r="BQ16" s="324"/>
      <c r="BR16" s="404"/>
      <c r="BS16" s="325"/>
      <c r="BT16" s="325"/>
      <c r="BU16" s="325"/>
      <c r="BV16" s="325">
        <v>6.85</v>
      </c>
      <c r="BW16" s="325">
        <v>6.85</v>
      </c>
      <c r="BX16" s="321">
        <v>0</v>
      </c>
      <c r="BY16" s="322"/>
      <c r="BZ16" s="323" t="s">
        <v>153</v>
      </c>
      <c r="CA16" s="324"/>
      <c r="CB16" s="325">
        <v>5.88</v>
      </c>
      <c r="CC16" s="325">
        <v>6.27</v>
      </c>
      <c r="CD16" s="321">
        <v>0.39</v>
      </c>
      <c r="CE16" s="324"/>
      <c r="CF16" s="325">
        <v>6.41</v>
      </c>
      <c r="CG16" s="325">
        <v>6.26</v>
      </c>
      <c r="CH16" s="321">
        <v>-0.15</v>
      </c>
      <c r="CI16" s="324"/>
    </row>
    <row r="17" spans="1:87" s="12" customFormat="1" ht="16.5" thickTop="1" thickBot="1" x14ac:dyDescent="0.3">
      <c r="A17" s="279" t="s">
        <v>297</v>
      </c>
      <c r="B17" s="68" t="s">
        <v>211</v>
      </c>
      <c r="C17" s="69" t="s">
        <v>158</v>
      </c>
      <c r="D17" s="69"/>
      <c r="E17" s="69" t="s">
        <v>230</v>
      </c>
      <c r="F17" s="69"/>
      <c r="G17" s="69" t="s">
        <v>9</v>
      </c>
      <c r="H17" s="69" t="s">
        <v>10</v>
      </c>
      <c r="I17" s="69"/>
      <c r="J17" s="115">
        <v>7.1269999999999998</v>
      </c>
      <c r="K17" s="116">
        <v>7.1319999999999997</v>
      </c>
      <c r="L17" s="116">
        <v>7.2109999999999985</v>
      </c>
      <c r="M17" s="116">
        <v>7.3430000000000009</v>
      </c>
      <c r="N17" s="116" t="s">
        <v>153</v>
      </c>
      <c r="O17" s="117">
        <v>7.6130000000000013</v>
      </c>
      <c r="P17" s="117">
        <v>7.4779999999999998</v>
      </c>
      <c r="Q17" s="117">
        <v>7.4849999999999994</v>
      </c>
      <c r="R17" s="118">
        <v>6.9999999999996732E-3</v>
      </c>
      <c r="S17" s="119"/>
      <c r="T17" s="120">
        <v>-0.12800000000000189</v>
      </c>
      <c r="U17" s="121"/>
      <c r="V17" s="122">
        <v>8.0599999999999987</v>
      </c>
      <c r="W17" s="117">
        <v>8.1030000000000015</v>
      </c>
      <c r="X17" s="118">
        <v>4.3000000000002814E-2</v>
      </c>
      <c r="Y17" s="121"/>
      <c r="Z17" s="123">
        <v>7.6430000000000007</v>
      </c>
      <c r="AA17" s="124">
        <v>7.7859999999999996</v>
      </c>
      <c r="AB17" s="374" t="s">
        <v>153</v>
      </c>
      <c r="AC17" s="124">
        <v>7.9340000000000002</v>
      </c>
      <c r="AD17" s="117">
        <v>7.9329999999999998</v>
      </c>
      <c r="AE17" s="117">
        <v>7.9390000000000018</v>
      </c>
      <c r="AF17" s="118">
        <v>6.0000000000020037E-3</v>
      </c>
      <c r="AG17" s="119"/>
      <c r="AH17" s="120">
        <v>5.0000000000016698E-3</v>
      </c>
      <c r="AI17" s="121"/>
      <c r="AJ17" s="122">
        <v>8.1269999999999989</v>
      </c>
      <c r="AK17" s="124">
        <v>8.0769999999999982</v>
      </c>
      <c r="AL17" s="124" t="s">
        <v>153</v>
      </c>
      <c r="AM17" s="124">
        <v>8.2949999999999982</v>
      </c>
      <c r="AN17" s="117">
        <v>8.2420000000000009</v>
      </c>
      <c r="AO17" s="117">
        <v>8.2810000000000006</v>
      </c>
      <c r="AP17" s="118">
        <v>3.8999999999999702E-2</v>
      </c>
      <c r="AQ17" s="119"/>
      <c r="AR17" s="120">
        <v>-1.399999999999757E-2</v>
      </c>
      <c r="AS17" s="121"/>
      <c r="AT17" s="122">
        <v>7.9019999999999992</v>
      </c>
      <c r="AU17" s="124">
        <v>7.9609999999999985</v>
      </c>
      <c r="AV17" s="124" t="s">
        <v>153</v>
      </c>
      <c r="AW17" s="124">
        <v>8.0740000000000016</v>
      </c>
      <c r="AX17" s="117">
        <v>8.0040000000000013</v>
      </c>
      <c r="AY17" s="117">
        <v>8.0919999999999987</v>
      </c>
      <c r="AZ17" s="118">
        <v>8.7999999999997414E-2</v>
      </c>
      <c r="BA17" s="119"/>
      <c r="BB17" s="120">
        <v>1.7999999999997129E-2</v>
      </c>
      <c r="BC17" s="121"/>
      <c r="BD17" s="122">
        <v>7.0989999999999993</v>
      </c>
      <c r="BE17" s="117">
        <v>7.4279999999999999</v>
      </c>
      <c r="BF17" s="118">
        <v>0.32900000000000063</v>
      </c>
      <c r="BG17" s="121"/>
      <c r="BH17" s="123">
        <v>7.160000000000001</v>
      </c>
      <c r="BI17" s="124">
        <v>7.3969999999999985</v>
      </c>
      <c r="BJ17" s="124" t="s">
        <v>153</v>
      </c>
      <c r="BK17" s="124">
        <v>7.4470000000000001</v>
      </c>
      <c r="BL17" s="117">
        <v>7.1079999999999988</v>
      </c>
      <c r="BM17" s="117">
        <v>7.5400000000000009</v>
      </c>
      <c r="BN17" s="118">
        <v>0.43200000000000216</v>
      </c>
      <c r="BO17" s="119"/>
      <c r="BP17" s="120">
        <v>9.300000000000086E-2</v>
      </c>
      <c r="BQ17" s="121"/>
      <c r="BR17" s="122">
        <v>7.306</v>
      </c>
      <c r="BS17" s="124">
        <v>7.6109999999999998</v>
      </c>
      <c r="BT17" s="124" t="s">
        <v>153</v>
      </c>
      <c r="BU17" s="124">
        <v>7.4829999999999988</v>
      </c>
      <c r="BV17" s="117">
        <v>7.0889999999999986</v>
      </c>
      <c r="BW17" s="117">
        <v>7.3220000000000001</v>
      </c>
      <c r="BX17" s="118">
        <v>0.23300000000000143</v>
      </c>
      <c r="BY17" s="119"/>
      <c r="BZ17" s="120">
        <v>-0.1609999999999987</v>
      </c>
      <c r="CA17" s="121"/>
      <c r="CB17" s="122">
        <v>6.2980000000000009</v>
      </c>
      <c r="CC17" s="117">
        <v>6.51</v>
      </c>
      <c r="CD17" s="118">
        <v>0.21199999999999886</v>
      </c>
      <c r="CE17" s="121"/>
      <c r="CF17" s="122">
        <v>6.4120000000000008</v>
      </c>
      <c r="CG17" s="117">
        <v>6.484</v>
      </c>
      <c r="CH17" s="118">
        <v>7.1999999999999176E-2</v>
      </c>
      <c r="CI17" s="121"/>
    </row>
    <row r="18" spans="1:87" s="12" customFormat="1" ht="15.75" thickBot="1" x14ac:dyDescent="0.3">
      <c r="A18" s="280" t="s">
        <v>297</v>
      </c>
      <c r="B18" s="70" t="s">
        <v>211</v>
      </c>
      <c r="C18" s="71" t="s">
        <v>294</v>
      </c>
      <c r="D18" s="71"/>
      <c r="E18" s="71" t="s">
        <v>230</v>
      </c>
      <c r="F18" s="71"/>
      <c r="G18" s="71" t="s">
        <v>9</v>
      </c>
      <c r="H18" s="71" t="s">
        <v>10</v>
      </c>
      <c r="I18" s="72"/>
      <c r="J18" s="282">
        <v>7.083333333333333</v>
      </c>
      <c r="K18" s="283">
        <v>7.0616666666666665</v>
      </c>
      <c r="L18" s="283">
        <v>7.1883333333333335</v>
      </c>
      <c r="M18" s="283">
        <v>7.3516666666666666</v>
      </c>
      <c r="N18" s="283" t="s">
        <v>225</v>
      </c>
      <c r="O18" s="284">
        <v>7.3716666666666661</v>
      </c>
      <c r="P18" s="283">
        <v>7.4249999999999998</v>
      </c>
      <c r="Q18" s="284">
        <v>7.4750000000000005</v>
      </c>
      <c r="R18" s="285">
        <v>5.0000000000000711E-2</v>
      </c>
      <c r="S18" s="286"/>
      <c r="T18" s="287">
        <v>0.10333333333333439</v>
      </c>
      <c r="U18" s="288"/>
      <c r="V18" s="177">
        <v>7.9000000000000012</v>
      </c>
      <c r="W18" s="284">
        <v>7.9566666666666679</v>
      </c>
      <c r="X18" s="285">
        <v>5.6666666666666643E-2</v>
      </c>
      <c r="Y18" s="288"/>
      <c r="Z18" s="289">
        <v>7.5350000000000001</v>
      </c>
      <c r="AA18" s="283">
        <v>7.6333333333333337</v>
      </c>
      <c r="AB18" s="283" t="s">
        <v>153</v>
      </c>
      <c r="AC18" s="283">
        <v>7.6649999999999991</v>
      </c>
      <c r="AD18" s="283">
        <v>7.7450000000000001</v>
      </c>
      <c r="AE18" s="284">
        <v>7.7983333333333347</v>
      </c>
      <c r="AF18" s="285">
        <v>5.3333333333334565E-2</v>
      </c>
      <c r="AG18" s="286"/>
      <c r="AH18" s="287">
        <v>0.13333333333333552</v>
      </c>
      <c r="AI18" s="288"/>
      <c r="AJ18" s="178">
        <v>8.01</v>
      </c>
      <c r="AK18" s="178">
        <v>7.963333333333332</v>
      </c>
      <c r="AL18" s="178" t="s">
        <v>153</v>
      </c>
      <c r="AM18" s="178">
        <v>8.0733333333333324</v>
      </c>
      <c r="AN18" s="283">
        <v>8.0966666666666658</v>
      </c>
      <c r="AO18" s="284">
        <v>8.125</v>
      </c>
      <c r="AP18" s="285">
        <v>2.833333333333421E-2</v>
      </c>
      <c r="AQ18" s="286"/>
      <c r="AR18" s="287">
        <v>5.1666666666667638E-2</v>
      </c>
      <c r="AS18" s="288"/>
      <c r="AT18" s="178">
        <v>7.7516666666666678</v>
      </c>
      <c r="AU18" s="178">
        <v>7.7950000000000008</v>
      </c>
      <c r="AV18" s="178" t="s">
        <v>153</v>
      </c>
      <c r="AW18" s="178">
        <v>7.8633333333333333</v>
      </c>
      <c r="AX18" s="283">
        <v>7.8583333333333334</v>
      </c>
      <c r="AY18" s="284">
        <v>7.9533333333333331</v>
      </c>
      <c r="AZ18" s="285">
        <v>9.4999999999999751E-2</v>
      </c>
      <c r="BA18" s="286"/>
      <c r="BB18" s="287">
        <v>8.9999999999999858E-2</v>
      </c>
      <c r="BC18" s="288"/>
      <c r="BD18" s="177">
        <v>7.1433333333333335</v>
      </c>
      <c r="BE18" s="284">
        <v>7.415</v>
      </c>
      <c r="BF18" s="285">
        <v>0.2716666666666665</v>
      </c>
      <c r="BG18" s="288"/>
      <c r="BH18" s="178">
        <v>7.1700000000000008</v>
      </c>
      <c r="BI18" s="178">
        <v>7.32</v>
      </c>
      <c r="BJ18" s="178" t="s">
        <v>225</v>
      </c>
      <c r="BK18" s="178">
        <v>7.3283333333333331</v>
      </c>
      <c r="BL18" s="283">
        <v>7.07</v>
      </c>
      <c r="BM18" s="284">
        <v>7.4866666666666672</v>
      </c>
      <c r="BN18" s="285">
        <v>0.41666666666666696</v>
      </c>
      <c r="BO18" s="286"/>
      <c r="BP18" s="287">
        <v>0.1583333333333341</v>
      </c>
      <c r="BQ18" s="288"/>
      <c r="BR18" s="178">
        <v>7.541666666666667</v>
      </c>
      <c r="BS18" s="178">
        <v>7.663333333333334</v>
      </c>
      <c r="BT18" s="178" t="s">
        <v>225</v>
      </c>
      <c r="BU18" s="178">
        <v>7.5949999999999998</v>
      </c>
      <c r="BV18" s="283">
        <v>7.2133333333333338</v>
      </c>
      <c r="BW18" s="284">
        <v>7.3483333333333327</v>
      </c>
      <c r="BX18" s="285">
        <v>0.1349999999999989</v>
      </c>
      <c r="BY18" s="286"/>
      <c r="BZ18" s="287">
        <v>-0.24666666666666703</v>
      </c>
      <c r="CA18" s="288"/>
      <c r="CB18" s="177">
        <v>6.5183333333333344</v>
      </c>
      <c r="CC18" s="284">
        <v>6.7199999999999989</v>
      </c>
      <c r="CD18" s="285">
        <v>0.20166666666666444</v>
      </c>
      <c r="CE18" s="288"/>
      <c r="CF18" s="177">
        <v>6.3233333333333333</v>
      </c>
      <c r="CG18" s="284">
        <v>6.333333333333333</v>
      </c>
      <c r="CH18" s="285">
        <v>9.9999999999997868E-3</v>
      </c>
      <c r="CI18" s="288"/>
    </row>
    <row r="19" spans="1:87" s="12" customFormat="1" ht="15.75" thickBot="1" x14ac:dyDescent="0.3">
      <c r="A19" s="280" t="s">
        <v>297</v>
      </c>
      <c r="B19" s="70" t="s">
        <v>183</v>
      </c>
      <c r="C19" s="71" t="s">
        <v>158</v>
      </c>
      <c r="D19" s="71"/>
      <c r="E19" s="71" t="s">
        <v>230</v>
      </c>
      <c r="F19" s="71"/>
      <c r="G19" s="71" t="s">
        <v>9</v>
      </c>
      <c r="H19" s="71" t="s">
        <v>10</v>
      </c>
      <c r="I19" s="72"/>
      <c r="J19" s="281">
        <v>7.1239999999999997</v>
      </c>
      <c r="K19" s="146">
        <v>7.2239999999999993</v>
      </c>
      <c r="L19" s="146">
        <v>7.3079999999999998</v>
      </c>
      <c r="M19" s="146">
        <v>7.3719999999999999</v>
      </c>
      <c r="N19" s="146" t="s">
        <v>153</v>
      </c>
      <c r="O19" s="290">
        <v>7.6760000000000002</v>
      </c>
      <c r="P19" s="146">
        <v>7.5299999999999994</v>
      </c>
      <c r="Q19" s="290">
        <v>7.58</v>
      </c>
      <c r="R19" s="291">
        <v>5.0000000000000711E-2</v>
      </c>
      <c r="S19" s="292"/>
      <c r="T19" s="293">
        <v>-9.6000000000000085E-2</v>
      </c>
      <c r="U19" s="294"/>
      <c r="V19" s="281">
        <v>8.0120000000000005</v>
      </c>
      <c r="W19" s="290">
        <v>8.14</v>
      </c>
      <c r="X19" s="291">
        <v>0.12800000000000011</v>
      </c>
      <c r="Y19" s="294"/>
      <c r="Z19" s="145">
        <v>7.5060000000000002</v>
      </c>
      <c r="AA19" s="146">
        <v>7.653999999999999</v>
      </c>
      <c r="AB19" s="146" t="s">
        <v>153</v>
      </c>
      <c r="AC19" s="146">
        <v>8.016</v>
      </c>
      <c r="AD19" s="146">
        <v>7.8879999999999999</v>
      </c>
      <c r="AE19" s="290">
        <v>8.0079999999999991</v>
      </c>
      <c r="AF19" s="291">
        <v>0.11999999999999922</v>
      </c>
      <c r="AG19" s="292"/>
      <c r="AH19" s="293">
        <v>-8.0000000000008953E-3</v>
      </c>
      <c r="AI19" s="294"/>
      <c r="AJ19" s="146">
        <v>8.0340000000000007</v>
      </c>
      <c r="AK19" s="146">
        <v>8.0079999999999991</v>
      </c>
      <c r="AL19" s="146" t="s">
        <v>153</v>
      </c>
      <c r="AM19" s="146">
        <v>8.4420000000000002</v>
      </c>
      <c r="AN19" s="146">
        <v>8.2119999999999997</v>
      </c>
      <c r="AO19" s="290">
        <v>8.2880000000000003</v>
      </c>
      <c r="AP19" s="291">
        <v>7.6000000000000512E-2</v>
      </c>
      <c r="AQ19" s="292"/>
      <c r="AR19" s="293">
        <v>-0.15399999999999991</v>
      </c>
      <c r="AS19" s="294"/>
      <c r="AT19" s="146">
        <v>7.8039999999999994</v>
      </c>
      <c r="AU19" s="146">
        <v>7.8919999999999986</v>
      </c>
      <c r="AV19" s="146" t="s">
        <v>153</v>
      </c>
      <c r="AW19" s="146">
        <v>8.1579999999999995</v>
      </c>
      <c r="AX19" s="146">
        <v>7.9359999999999999</v>
      </c>
      <c r="AY19" s="290">
        <v>8.1219999999999999</v>
      </c>
      <c r="AZ19" s="291">
        <v>0.18599999999999994</v>
      </c>
      <c r="BA19" s="292"/>
      <c r="BB19" s="293">
        <v>-3.5999999999999588E-2</v>
      </c>
      <c r="BC19" s="294"/>
      <c r="BD19" s="281">
        <v>7.1599999999999993</v>
      </c>
      <c r="BE19" s="290">
        <v>7.5439999999999996</v>
      </c>
      <c r="BF19" s="291">
        <v>0.38400000000000034</v>
      </c>
      <c r="BG19" s="294"/>
      <c r="BH19" s="145">
        <v>7.0860000000000003</v>
      </c>
      <c r="BI19" s="146">
        <v>7.3259999999999987</v>
      </c>
      <c r="BJ19" s="146" t="s">
        <v>153</v>
      </c>
      <c r="BK19" s="146">
        <v>7.6139999999999999</v>
      </c>
      <c r="BL19" s="146">
        <v>7.13</v>
      </c>
      <c r="BM19" s="290">
        <v>7.6159999999999997</v>
      </c>
      <c r="BN19" s="291">
        <v>0.48599999999999977</v>
      </c>
      <c r="BO19" s="292"/>
      <c r="BP19" s="293">
        <v>1.9999999999997797E-3</v>
      </c>
      <c r="BQ19" s="294"/>
      <c r="BR19" s="146">
        <v>7.2260000000000009</v>
      </c>
      <c r="BS19" s="146">
        <v>7.6719999999999997</v>
      </c>
      <c r="BT19" s="146" t="s">
        <v>153</v>
      </c>
      <c r="BU19" s="146">
        <v>7.6519999999999992</v>
      </c>
      <c r="BV19" s="290">
        <v>7.1879999999999997</v>
      </c>
      <c r="BW19" s="290">
        <v>7.4779999999999998</v>
      </c>
      <c r="BX19" s="291">
        <v>0.29000000000000004</v>
      </c>
      <c r="BY19" s="292"/>
      <c r="BZ19" s="293">
        <v>-0.17399999999999949</v>
      </c>
      <c r="CA19" s="294"/>
      <c r="CB19" s="281">
        <v>6.5780000000000003</v>
      </c>
      <c r="CC19" s="290">
        <v>6.7179999999999991</v>
      </c>
      <c r="CD19" s="291">
        <v>0.13999999999999879</v>
      </c>
      <c r="CE19" s="294"/>
      <c r="CF19" s="281">
        <v>6.5780000000000003</v>
      </c>
      <c r="CG19" s="290">
        <v>6.5740000000000007</v>
      </c>
      <c r="CH19" s="291">
        <v>-3.9999999999995595E-3</v>
      </c>
      <c r="CI19" s="294"/>
    </row>
    <row r="20" spans="1:87" s="12" customFormat="1" x14ac:dyDescent="0.25">
      <c r="A20" s="21" t="s">
        <v>297</v>
      </c>
      <c r="B20" s="13" t="s">
        <v>183</v>
      </c>
      <c r="C20" s="8" t="s">
        <v>12</v>
      </c>
      <c r="D20" s="8" t="s">
        <v>219</v>
      </c>
      <c r="E20" s="8" t="s">
        <v>226</v>
      </c>
      <c r="F20" s="8">
        <v>271494</v>
      </c>
      <c r="G20" s="8" t="s">
        <v>9</v>
      </c>
      <c r="H20" s="8" t="s">
        <v>10</v>
      </c>
      <c r="I20" s="297" t="s">
        <v>298</v>
      </c>
      <c r="J20" s="336">
        <v>7.1</v>
      </c>
      <c r="K20" s="337">
        <v>7.39</v>
      </c>
      <c r="L20" s="337">
        <v>7.34</v>
      </c>
      <c r="M20" s="337">
        <v>7.3</v>
      </c>
      <c r="N20" s="53" t="s">
        <v>153</v>
      </c>
      <c r="O20" s="338">
        <v>7.53</v>
      </c>
      <c r="P20" s="339">
        <v>7.41</v>
      </c>
      <c r="Q20" s="339">
        <v>7.55</v>
      </c>
      <c r="R20" s="303">
        <v>0.14000000000000001</v>
      </c>
      <c r="S20" s="261"/>
      <c r="T20" s="262">
        <v>0.02</v>
      </c>
      <c r="U20" s="263"/>
      <c r="V20" s="33">
        <v>8.0500000000000007</v>
      </c>
      <c r="W20" s="32">
        <v>8.52</v>
      </c>
      <c r="X20" s="303">
        <v>0.47</v>
      </c>
      <c r="Y20" s="263" t="s">
        <v>144</v>
      </c>
      <c r="Z20" s="385">
        <v>7.8</v>
      </c>
      <c r="AA20" s="340">
        <v>7.69</v>
      </c>
      <c r="AB20" s="376" t="s">
        <v>153</v>
      </c>
      <c r="AC20" s="32">
        <v>8.2200000000000006</v>
      </c>
      <c r="AD20" s="32">
        <v>8.0399999999999991</v>
      </c>
      <c r="AE20" s="36">
        <v>8.42</v>
      </c>
      <c r="AF20" s="303">
        <v>0.38</v>
      </c>
      <c r="AG20" s="264" t="s">
        <v>144</v>
      </c>
      <c r="AH20" s="262">
        <v>0.2</v>
      </c>
      <c r="AI20" s="263"/>
      <c r="AJ20" s="133">
        <v>8.3000000000000007</v>
      </c>
      <c r="AK20" s="337">
        <v>7.88</v>
      </c>
      <c r="AL20" s="53" t="s">
        <v>153</v>
      </c>
      <c r="AM20" s="133">
        <v>8.5500000000000007</v>
      </c>
      <c r="AN20" s="32">
        <v>8.19</v>
      </c>
      <c r="AO20" s="36">
        <v>8.66</v>
      </c>
      <c r="AP20" s="303">
        <v>0.47</v>
      </c>
      <c r="AQ20" s="264" t="s">
        <v>144</v>
      </c>
      <c r="AR20" s="262">
        <v>0.11</v>
      </c>
      <c r="AS20" s="263"/>
      <c r="AT20" s="133">
        <v>8.09</v>
      </c>
      <c r="AU20" s="133">
        <v>8.19</v>
      </c>
      <c r="AV20" s="53" t="s">
        <v>153</v>
      </c>
      <c r="AW20" s="133">
        <v>8.32</v>
      </c>
      <c r="AX20" s="340">
        <v>7.93</v>
      </c>
      <c r="AY20" s="36">
        <v>8.4700000000000006</v>
      </c>
      <c r="AZ20" s="303">
        <v>0.54</v>
      </c>
      <c r="BA20" s="264" t="s">
        <v>144</v>
      </c>
      <c r="BB20" s="262">
        <v>0.15</v>
      </c>
      <c r="BC20" s="263"/>
      <c r="BD20" s="341">
        <v>6.67</v>
      </c>
      <c r="BE20" s="340">
        <v>7.53</v>
      </c>
      <c r="BF20" s="303">
        <v>0.86</v>
      </c>
      <c r="BG20" s="263" t="s">
        <v>144</v>
      </c>
      <c r="BH20" s="342">
        <v>7.02</v>
      </c>
      <c r="BI20" s="337">
        <v>7.39</v>
      </c>
      <c r="BJ20" s="53" t="s">
        <v>153</v>
      </c>
      <c r="BK20" s="337">
        <v>7.65</v>
      </c>
      <c r="BL20" s="340">
        <v>6.68</v>
      </c>
      <c r="BM20" s="340">
        <v>7.72</v>
      </c>
      <c r="BN20" s="303">
        <v>1.04</v>
      </c>
      <c r="BO20" s="264" t="s">
        <v>144</v>
      </c>
      <c r="BP20" s="262">
        <v>7.0000000000000007E-2</v>
      </c>
      <c r="BQ20" s="263"/>
      <c r="BR20" s="337">
        <v>6.96</v>
      </c>
      <c r="BS20" s="337">
        <v>7.68</v>
      </c>
      <c r="BT20" s="53" t="s">
        <v>153</v>
      </c>
      <c r="BU20" s="337">
        <v>7.27</v>
      </c>
      <c r="BV20" s="340">
        <v>6.66</v>
      </c>
      <c r="BW20" s="340">
        <v>7.35</v>
      </c>
      <c r="BX20" s="303">
        <v>0.69</v>
      </c>
      <c r="BY20" s="264" t="s">
        <v>144</v>
      </c>
      <c r="BZ20" s="262">
        <v>0.08</v>
      </c>
      <c r="CA20" s="263"/>
      <c r="CB20" s="37">
        <v>5.86</v>
      </c>
      <c r="CC20" s="35">
        <v>5.95</v>
      </c>
      <c r="CD20" s="303">
        <v>0.09</v>
      </c>
      <c r="CE20" s="263"/>
      <c r="CF20" s="341">
        <v>6.35</v>
      </c>
      <c r="CG20" s="340">
        <v>6.36</v>
      </c>
      <c r="CH20" s="303">
        <v>0.01</v>
      </c>
      <c r="CI20" s="263"/>
    </row>
    <row r="21" spans="1:87" s="12" customFormat="1" x14ac:dyDescent="0.25">
      <c r="A21" s="17" t="s">
        <v>297</v>
      </c>
      <c r="B21" s="48" t="s">
        <v>183</v>
      </c>
      <c r="C21" s="9" t="s">
        <v>13</v>
      </c>
      <c r="D21" s="9" t="s">
        <v>219</v>
      </c>
      <c r="E21" s="8" t="s">
        <v>226</v>
      </c>
      <c r="F21" s="9">
        <v>111849</v>
      </c>
      <c r="G21" s="9" t="s">
        <v>9</v>
      </c>
      <c r="H21" s="9" t="s">
        <v>10</v>
      </c>
      <c r="I21" s="297" t="s">
        <v>299</v>
      </c>
      <c r="J21" s="343">
        <v>7.51</v>
      </c>
      <c r="K21" s="344">
        <v>7.44</v>
      </c>
      <c r="L21" s="344">
        <v>7.32</v>
      </c>
      <c r="M21" s="344">
        <v>7.35</v>
      </c>
      <c r="N21" s="54" t="s">
        <v>153</v>
      </c>
      <c r="O21" s="136">
        <v>8.25</v>
      </c>
      <c r="P21" s="345">
        <v>7.79</v>
      </c>
      <c r="Q21" s="345">
        <v>7.88</v>
      </c>
      <c r="R21" s="304">
        <v>0.09</v>
      </c>
      <c r="S21" s="266"/>
      <c r="T21" s="267">
        <v>-0.37</v>
      </c>
      <c r="U21" s="268" t="s">
        <v>145</v>
      </c>
      <c r="V21" s="24">
        <v>8.3000000000000007</v>
      </c>
      <c r="W21" s="25">
        <v>8.48</v>
      </c>
      <c r="X21" s="304">
        <v>0.18</v>
      </c>
      <c r="Y21" s="268"/>
      <c r="Z21" s="386">
        <v>7.42</v>
      </c>
      <c r="AA21" s="347">
        <v>7.85</v>
      </c>
      <c r="AB21" s="23" t="s">
        <v>153</v>
      </c>
      <c r="AC21" s="25">
        <v>8.4600000000000009</v>
      </c>
      <c r="AD21" s="25">
        <v>8.2100000000000009</v>
      </c>
      <c r="AE21" s="16">
        <v>8.3699999999999992</v>
      </c>
      <c r="AF21" s="304">
        <v>0.16</v>
      </c>
      <c r="AG21" s="269"/>
      <c r="AH21" s="267">
        <v>-0.09</v>
      </c>
      <c r="AI21" s="268"/>
      <c r="AJ21" s="344">
        <v>7.95</v>
      </c>
      <c r="AK21" s="45">
        <v>8.15</v>
      </c>
      <c r="AL21" s="54" t="s">
        <v>153</v>
      </c>
      <c r="AM21" s="45">
        <v>8.76</v>
      </c>
      <c r="AN21" s="25">
        <v>8.3800000000000008</v>
      </c>
      <c r="AO21" s="16">
        <v>8.5399999999999991</v>
      </c>
      <c r="AP21" s="304">
        <v>0.16</v>
      </c>
      <c r="AQ21" s="269"/>
      <c r="AR21" s="267">
        <v>-0.22</v>
      </c>
      <c r="AS21" s="268" t="s">
        <v>145</v>
      </c>
      <c r="AT21" s="45">
        <v>8.2799999999999994</v>
      </c>
      <c r="AU21" s="45">
        <v>8.17</v>
      </c>
      <c r="AV21" s="54" t="s">
        <v>153</v>
      </c>
      <c r="AW21" s="45">
        <v>8.74</v>
      </c>
      <c r="AX21" s="25">
        <v>8.3000000000000007</v>
      </c>
      <c r="AY21" s="16">
        <v>8.52</v>
      </c>
      <c r="AZ21" s="304">
        <v>0.22</v>
      </c>
      <c r="BA21" s="269" t="s">
        <v>144</v>
      </c>
      <c r="BB21" s="267">
        <v>-0.22</v>
      </c>
      <c r="BC21" s="268" t="s">
        <v>145</v>
      </c>
      <c r="BD21" s="346">
        <v>7.28</v>
      </c>
      <c r="BE21" s="347">
        <v>7.75</v>
      </c>
      <c r="BF21" s="304">
        <v>0.47</v>
      </c>
      <c r="BG21" s="268" t="s">
        <v>144</v>
      </c>
      <c r="BH21" s="348">
        <v>7.19</v>
      </c>
      <c r="BI21" s="344">
        <v>7.4</v>
      </c>
      <c r="BJ21" s="54" t="s">
        <v>153</v>
      </c>
      <c r="BK21" s="344">
        <v>7.92</v>
      </c>
      <c r="BL21" s="347">
        <v>7.43</v>
      </c>
      <c r="BM21" s="347">
        <v>7.79</v>
      </c>
      <c r="BN21" s="304">
        <v>0.36</v>
      </c>
      <c r="BO21" s="269" t="s">
        <v>144</v>
      </c>
      <c r="BP21" s="267">
        <v>-0.13</v>
      </c>
      <c r="BQ21" s="268"/>
      <c r="BR21" s="344">
        <v>6.71</v>
      </c>
      <c r="BS21" s="344">
        <v>7.47</v>
      </c>
      <c r="BT21" s="54" t="s">
        <v>153</v>
      </c>
      <c r="BU21" s="344">
        <v>7.57</v>
      </c>
      <c r="BV21" s="347">
        <v>7.13</v>
      </c>
      <c r="BW21" s="347">
        <v>7.71</v>
      </c>
      <c r="BX21" s="304">
        <v>0.57999999999999996</v>
      </c>
      <c r="BY21" s="269" t="s">
        <v>144</v>
      </c>
      <c r="BZ21" s="267">
        <v>0.14000000000000001</v>
      </c>
      <c r="CA21" s="268"/>
      <c r="CB21" s="346">
        <v>6.61</v>
      </c>
      <c r="CC21" s="347">
        <v>6.8</v>
      </c>
      <c r="CD21" s="304">
        <v>0.19</v>
      </c>
      <c r="CE21" s="268"/>
      <c r="CF21" s="346">
        <v>7.13</v>
      </c>
      <c r="CG21" s="347">
        <v>7.41</v>
      </c>
      <c r="CH21" s="304">
        <v>0.28000000000000003</v>
      </c>
      <c r="CI21" s="268" t="s">
        <v>144</v>
      </c>
    </row>
    <row r="22" spans="1:87" s="12" customFormat="1" x14ac:dyDescent="0.25">
      <c r="A22" s="17" t="s">
        <v>297</v>
      </c>
      <c r="B22" s="48" t="s">
        <v>183</v>
      </c>
      <c r="C22" s="9" t="s">
        <v>17</v>
      </c>
      <c r="D22" s="9" t="s">
        <v>219</v>
      </c>
      <c r="E22" s="8" t="s">
        <v>227</v>
      </c>
      <c r="F22" s="9">
        <v>113001</v>
      </c>
      <c r="G22" s="9" t="s">
        <v>9</v>
      </c>
      <c r="H22" s="9" t="s">
        <v>10</v>
      </c>
      <c r="I22" s="297" t="s">
        <v>298</v>
      </c>
      <c r="J22" s="343">
        <v>7.31</v>
      </c>
      <c r="K22" s="344">
        <v>7.24</v>
      </c>
      <c r="L22" s="344">
        <v>7.54</v>
      </c>
      <c r="M22" s="344">
        <v>7.5</v>
      </c>
      <c r="N22" s="54" t="s">
        <v>153</v>
      </c>
      <c r="O22" s="349">
        <v>7.91</v>
      </c>
      <c r="P22" s="345">
        <v>7.71</v>
      </c>
      <c r="Q22" s="345">
        <v>7.71</v>
      </c>
      <c r="R22" s="304">
        <v>0</v>
      </c>
      <c r="S22" s="266"/>
      <c r="T22" s="267">
        <v>-0.2</v>
      </c>
      <c r="U22" s="268" t="s">
        <v>145</v>
      </c>
      <c r="V22" s="24">
        <v>8.14</v>
      </c>
      <c r="W22" s="347">
        <v>7.98</v>
      </c>
      <c r="X22" s="304">
        <v>-0.16</v>
      </c>
      <c r="Y22" s="268" t="s">
        <v>145</v>
      </c>
      <c r="Z22" s="386">
        <v>7.86</v>
      </c>
      <c r="AA22" s="347">
        <v>7.67</v>
      </c>
      <c r="AB22" s="23" t="s">
        <v>153</v>
      </c>
      <c r="AC22" s="25">
        <v>8.2799999999999994</v>
      </c>
      <c r="AD22" s="347">
        <v>7.91</v>
      </c>
      <c r="AE22" s="347">
        <v>7.86</v>
      </c>
      <c r="AF22" s="304">
        <v>-0.05</v>
      </c>
      <c r="AG22" s="269"/>
      <c r="AH22" s="267">
        <v>-0.42</v>
      </c>
      <c r="AI22" s="268" t="s">
        <v>145</v>
      </c>
      <c r="AJ22" s="45">
        <v>8.43</v>
      </c>
      <c r="AK22" s="45">
        <v>8.09</v>
      </c>
      <c r="AL22" s="54" t="s">
        <v>153</v>
      </c>
      <c r="AM22" s="45">
        <v>8.8699999999999992</v>
      </c>
      <c r="AN22" s="25">
        <v>8.48</v>
      </c>
      <c r="AO22" s="16">
        <v>8.23</v>
      </c>
      <c r="AP22" s="304">
        <v>-0.25</v>
      </c>
      <c r="AQ22" s="269" t="s">
        <v>145</v>
      </c>
      <c r="AR22" s="267">
        <v>-0.64</v>
      </c>
      <c r="AS22" s="268" t="s">
        <v>145</v>
      </c>
      <c r="AT22" s="344">
        <v>7.94</v>
      </c>
      <c r="AU22" s="344">
        <v>7.83</v>
      </c>
      <c r="AV22" s="54" t="s">
        <v>153</v>
      </c>
      <c r="AW22" s="45">
        <v>8.33</v>
      </c>
      <c r="AX22" s="25">
        <v>8.0299999999999994</v>
      </c>
      <c r="AY22" s="347">
        <v>7.86</v>
      </c>
      <c r="AZ22" s="304">
        <v>-0.17</v>
      </c>
      <c r="BA22" s="269"/>
      <c r="BB22" s="267">
        <v>-0.47</v>
      </c>
      <c r="BC22" s="268" t="s">
        <v>145</v>
      </c>
      <c r="BD22" s="346">
        <v>7.62</v>
      </c>
      <c r="BE22" s="347">
        <v>7.44</v>
      </c>
      <c r="BF22" s="304">
        <v>-0.18</v>
      </c>
      <c r="BG22" s="268" t="s">
        <v>145</v>
      </c>
      <c r="BH22" s="348">
        <v>7.43</v>
      </c>
      <c r="BI22" s="344">
        <v>7.43</v>
      </c>
      <c r="BJ22" s="54" t="s">
        <v>153</v>
      </c>
      <c r="BK22" s="344">
        <v>7.88</v>
      </c>
      <c r="BL22" s="347">
        <v>7.53</v>
      </c>
      <c r="BM22" s="347">
        <v>7.6</v>
      </c>
      <c r="BN22" s="304">
        <v>7.0000000000000007E-2</v>
      </c>
      <c r="BO22" s="269"/>
      <c r="BP22" s="267">
        <v>-0.28000000000000003</v>
      </c>
      <c r="BQ22" s="268" t="s">
        <v>145</v>
      </c>
      <c r="BR22" s="344">
        <v>7.62</v>
      </c>
      <c r="BS22" s="344">
        <v>7.91</v>
      </c>
      <c r="BT22" s="54" t="s">
        <v>153</v>
      </c>
      <c r="BU22" s="45">
        <v>8.34</v>
      </c>
      <c r="BV22" s="347">
        <v>7.71</v>
      </c>
      <c r="BW22" s="347">
        <v>7.29</v>
      </c>
      <c r="BX22" s="304">
        <v>-0.42</v>
      </c>
      <c r="BY22" s="269" t="s">
        <v>145</v>
      </c>
      <c r="BZ22" s="267">
        <v>-1.05</v>
      </c>
      <c r="CA22" s="268" t="s">
        <v>145</v>
      </c>
      <c r="CB22" s="346">
        <v>6.93</v>
      </c>
      <c r="CC22" s="347">
        <v>7.04</v>
      </c>
      <c r="CD22" s="304">
        <v>0.11</v>
      </c>
      <c r="CE22" s="268"/>
      <c r="CF22" s="346">
        <v>6.64</v>
      </c>
      <c r="CG22" s="347">
        <v>6.36</v>
      </c>
      <c r="CH22" s="304">
        <v>-0.28000000000000003</v>
      </c>
      <c r="CI22" s="268" t="s">
        <v>145</v>
      </c>
    </row>
    <row r="23" spans="1:87" s="12" customFormat="1" x14ac:dyDescent="0.25">
      <c r="A23" s="17" t="s">
        <v>297</v>
      </c>
      <c r="B23" s="48" t="s">
        <v>183</v>
      </c>
      <c r="C23" s="9" t="s">
        <v>295</v>
      </c>
      <c r="D23" s="9" t="s">
        <v>219</v>
      </c>
      <c r="E23" s="8" t="s">
        <v>227</v>
      </c>
      <c r="F23" s="9">
        <v>271007</v>
      </c>
      <c r="G23" s="9" t="s">
        <v>9</v>
      </c>
      <c r="H23" s="9" t="s">
        <v>15</v>
      </c>
      <c r="I23" s="297" t="s">
        <v>298</v>
      </c>
      <c r="J23" s="343">
        <v>6.52</v>
      </c>
      <c r="K23" s="344">
        <v>6.97</v>
      </c>
      <c r="L23" s="344">
        <v>6.86</v>
      </c>
      <c r="M23" s="344">
        <v>7.22</v>
      </c>
      <c r="N23" s="54" t="s">
        <v>153</v>
      </c>
      <c r="O23" s="349">
        <v>7.13</v>
      </c>
      <c r="P23" s="345">
        <v>7.1</v>
      </c>
      <c r="Q23" s="345">
        <v>7.15</v>
      </c>
      <c r="R23" s="304">
        <v>0.05</v>
      </c>
      <c r="S23" s="266"/>
      <c r="T23" s="267">
        <v>0.02</v>
      </c>
      <c r="U23" s="268"/>
      <c r="V23" s="346">
        <v>7.64</v>
      </c>
      <c r="W23" s="347">
        <v>7.58</v>
      </c>
      <c r="X23" s="304">
        <v>-0.06</v>
      </c>
      <c r="Y23" s="268"/>
      <c r="Z23" s="386">
        <v>7.19</v>
      </c>
      <c r="AA23" s="347">
        <v>7.47</v>
      </c>
      <c r="AB23" s="23" t="s">
        <v>153</v>
      </c>
      <c r="AC23" s="347">
        <v>7.55</v>
      </c>
      <c r="AD23" s="347">
        <v>7.54</v>
      </c>
      <c r="AE23" s="347">
        <v>7.5</v>
      </c>
      <c r="AF23" s="304">
        <v>-0.04</v>
      </c>
      <c r="AG23" s="269"/>
      <c r="AH23" s="267">
        <v>-0.05</v>
      </c>
      <c r="AI23" s="268"/>
      <c r="AJ23" s="344">
        <v>7.79</v>
      </c>
      <c r="AK23" s="344">
        <v>7.86</v>
      </c>
      <c r="AL23" s="54" t="s">
        <v>153</v>
      </c>
      <c r="AM23" s="344">
        <v>7.93</v>
      </c>
      <c r="AN23" s="347">
        <v>7.99</v>
      </c>
      <c r="AO23" s="347">
        <v>7.75</v>
      </c>
      <c r="AP23" s="304">
        <v>-0.24</v>
      </c>
      <c r="AQ23" s="269" t="s">
        <v>145</v>
      </c>
      <c r="AR23" s="267">
        <v>-0.18</v>
      </c>
      <c r="AS23" s="268"/>
      <c r="AT23" s="344">
        <v>7</v>
      </c>
      <c r="AU23" s="344">
        <v>7.36</v>
      </c>
      <c r="AV23" s="54" t="s">
        <v>153</v>
      </c>
      <c r="AW23" s="344">
        <v>7.43</v>
      </c>
      <c r="AX23" s="347">
        <v>7.39</v>
      </c>
      <c r="AY23" s="347">
        <v>7.5</v>
      </c>
      <c r="AZ23" s="304">
        <v>0.11</v>
      </c>
      <c r="BA23" s="269"/>
      <c r="BB23" s="267">
        <v>7.0000000000000007E-2</v>
      </c>
      <c r="BC23" s="268"/>
      <c r="BD23" s="346">
        <v>6.72</v>
      </c>
      <c r="BE23" s="347">
        <v>7.04</v>
      </c>
      <c r="BF23" s="304">
        <v>0.32</v>
      </c>
      <c r="BG23" s="268" t="s">
        <v>144</v>
      </c>
      <c r="BH23" s="348">
        <v>6.28</v>
      </c>
      <c r="BI23" s="344">
        <v>6.83</v>
      </c>
      <c r="BJ23" s="54" t="s">
        <v>153</v>
      </c>
      <c r="BK23" s="344">
        <v>7</v>
      </c>
      <c r="BL23" s="347">
        <v>6.57</v>
      </c>
      <c r="BM23" s="347">
        <v>7.06</v>
      </c>
      <c r="BN23" s="304">
        <v>0.49</v>
      </c>
      <c r="BO23" s="269" t="s">
        <v>144</v>
      </c>
      <c r="BP23" s="267">
        <v>0.06</v>
      </c>
      <c r="BQ23" s="268"/>
      <c r="BR23" s="344">
        <v>7.19</v>
      </c>
      <c r="BS23" s="344">
        <v>7.39</v>
      </c>
      <c r="BT23" s="54" t="s">
        <v>153</v>
      </c>
      <c r="BU23" s="344">
        <v>7.12</v>
      </c>
      <c r="BV23" s="347">
        <v>6.86</v>
      </c>
      <c r="BW23" s="347">
        <v>7.03</v>
      </c>
      <c r="BX23" s="304">
        <v>0.17</v>
      </c>
      <c r="BY23" s="269"/>
      <c r="BZ23" s="267">
        <v>-0.09</v>
      </c>
      <c r="CA23" s="268"/>
      <c r="CB23" s="346">
        <v>6.3</v>
      </c>
      <c r="CC23" s="347">
        <v>6.52</v>
      </c>
      <c r="CD23" s="304">
        <v>0.22</v>
      </c>
      <c r="CE23" s="268"/>
      <c r="CF23" s="346">
        <v>6.06</v>
      </c>
      <c r="CG23" s="347">
        <v>6.01</v>
      </c>
      <c r="CH23" s="304">
        <v>-0.05</v>
      </c>
      <c r="CI23" s="268"/>
    </row>
    <row r="24" spans="1:87" s="12" customFormat="1" ht="15.75" thickBot="1" x14ac:dyDescent="0.3">
      <c r="A24" s="88" t="s">
        <v>297</v>
      </c>
      <c r="B24" s="4" t="s">
        <v>183</v>
      </c>
      <c r="C24" s="5" t="s">
        <v>20</v>
      </c>
      <c r="D24" s="5" t="s">
        <v>219</v>
      </c>
      <c r="E24" s="8" t="s">
        <v>227</v>
      </c>
      <c r="F24" s="5">
        <v>384008</v>
      </c>
      <c r="G24" s="5" t="s">
        <v>9</v>
      </c>
      <c r="H24" s="5" t="s">
        <v>10</v>
      </c>
      <c r="I24" s="298" t="s">
        <v>299</v>
      </c>
      <c r="J24" s="350">
        <v>7.18</v>
      </c>
      <c r="K24" s="351">
        <v>7.08</v>
      </c>
      <c r="L24" s="351">
        <v>7.48</v>
      </c>
      <c r="M24" s="351">
        <v>7.49</v>
      </c>
      <c r="N24" s="56" t="s">
        <v>153</v>
      </c>
      <c r="O24" s="352">
        <v>7.56</v>
      </c>
      <c r="P24" s="353">
        <v>7.64</v>
      </c>
      <c r="Q24" s="353">
        <v>7.61</v>
      </c>
      <c r="R24" s="305">
        <v>-0.03</v>
      </c>
      <c r="S24" s="271"/>
      <c r="T24" s="272">
        <v>0.05</v>
      </c>
      <c r="U24" s="273"/>
      <c r="V24" s="354">
        <v>7.93</v>
      </c>
      <c r="W24" s="38">
        <v>8.14</v>
      </c>
      <c r="X24" s="305">
        <v>0.21</v>
      </c>
      <c r="Y24" s="273" t="s">
        <v>144</v>
      </c>
      <c r="Z24" s="387">
        <v>7.26</v>
      </c>
      <c r="AA24" s="355">
        <v>7.59</v>
      </c>
      <c r="AB24" s="67" t="s">
        <v>153</v>
      </c>
      <c r="AC24" s="355">
        <v>7.57</v>
      </c>
      <c r="AD24" s="355">
        <v>7.74</v>
      </c>
      <c r="AE24" s="355">
        <v>7.89</v>
      </c>
      <c r="AF24" s="305">
        <v>0.15</v>
      </c>
      <c r="AG24" s="274"/>
      <c r="AH24" s="272">
        <v>0.32</v>
      </c>
      <c r="AI24" s="273" t="s">
        <v>144</v>
      </c>
      <c r="AJ24" s="351">
        <v>7.7</v>
      </c>
      <c r="AK24" s="140">
        <v>8.06</v>
      </c>
      <c r="AL24" s="56" t="s">
        <v>153</v>
      </c>
      <c r="AM24" s="140">
        <v>8.1</v>
      </c>
      <c r="AN24" s="38">
        <v>8.02</v>
      </c>
      <c r="AO24" s="39">
        <v>8.26</v>
      </c>
      <c r="AP24" s="305">
        <v>0.24</v>
      </c>
      <c r="AQ24" s="274" t="s">
        <v>144</v>
      </c>
      <c r="AR24" s="272">
        <v>0.16</v>
      </c>
      <c r="AS24" s="273"/>
      <c r="AT24" s="351">
        <v>7.71</v>
      </c>
      <c r="AU24" s="351">
        <v>7.91</v>
      </c>
      <c r="AV24" s="56" t="s">
        <v>153</v>
      </c>
      <c r="AW24" s="351">
        <v>7.97</v>
      </c>
      <c r="AX24" s="38">
        <v>8.0299999999999994</v>
      </c>
      <c r="AY24" s="39">
        <v>8.26</v>
      </c>
      <c r="AZ24" s="305">
        <v>0.23</v>
      </c>
      <c r="BA24" s="274" t="s">
        <v>144</v>
      </c>
      <c r="BB24" s="272">
        <v>0.28999999999999998</v>
      </c>
      <c r="BC24" s="273" t="s">
        <v>144</v>
      </c>
      <c r="BD24" s="354">
        <v>7.51</v>
      </c>
      <c r="BE24" s="355">
        <v>7.96</v>
      </c>
      <c r="BF24" s="305">
        <v>0.45</v>
      </c>
      <c r="BG24" s="273" t="s">
        <v>144</v>
      </c>
      <c r="BH24" s="356">
        <v>7.51</v>
      </c>
      <c r="BI24" s="351">
        <v>7.58</v>
      </c>
      <c r="BJ24" s="56" t="s">
        <v>153</v>
      </c>
      <c r="BK24" s="351">
        <v>7.62</v>
      </c>
      <c r="BL24" s="355">
        <v>7.44</v>
      </c>
      <c r="BM24" s="355">
        <v>7.91</v>
      </c>
      <c r="BN24" s="305">
        <v>0.47</v>
      </c>
      <c r="BO24" s="274" t="s">
        <v>144</v>
      </c>
      <c r="BP24" s="272">
        <v>0.28999999999999998</v>
      </c>
      <c r="BQ24" s="273" t="s">
        <v>144</v>
      </c>
      <c r="BR24" s="351">
        <v>7.65</v>
      </c>
      <c r="BS24" s="351">
        <v>7.91</v>
      </c>
      <c r="BT24" s="56" t="s">
        <v>153</v>
      </c>
      <c r="BU24" s="351">
        <v>7.96</v>
      </c>
      <c r="BV24" s="355">
        <v>7.58</v>
      </c>
      <c r="BW24" s="38">
        <v>8.01</v>
      </c>
      <c r="BX24" s="305">
        <v>0.43</v>
      </c>
      <c r="BY24" s="274" t="s">
        <v>144</v>
      </c>
      <c r="BZ24" s="272">
        <v>0.05</v>
      </c>
      <c r="CA24" s="273"/>
      <c r="CB24" s="354">
        <v>7.19</v>
      </c>
      <c r="CC24" s="355">
        <v>7.28</v>
      </c>
      <c r="CD24" s="305">
        <v>0.09</v>
      </c>
      <c r="CE24" s="273"/>
      <c r="CF24" s="354">
        <v>6.71</v>
      </c>
      <c r="CG24" s="355">
        <v>6.73</v>
      </c>
      <c r="CH24" s="305">
        <v>0.02</v>
      </c>
      <c r="CI24" s="273"/>
    </row>
    <row r="25" spans="1:87" s="12" customFormat="1" ht="15.75" thickBot="1" x14ac:dyDescent="0.3">
      <c r="A25" s="280" t="s">
        <v>297</v>
      </c>
      <c r="B25" s="70" t="s">
        <v>187</v>
      </c>
      <c r="C25" s="71" t="s">
        <v>158</v>
      </c>
      <c r="D25" s="71"/>
      <c r="E25" s="71" t="s">
        <v>230</v>
      </c>
      <c r="F25" s="71"/>
      <c r="G25" s="71" t="s">
        <v>9</v>
      </c>
      <c r="H25" s="71"/>
      <c r="I25" s="299"/>
      <c r="J25" s="125">
        <v>7.13</v>
      </c>
      <c r="K25" s="126">
        <v>7.0400000000000009</v>
      </c>
      <c r="L25" s="126">
        <v>7.113999999999999</v>
      </c>
      <c r="M25" s="126">
        <v>7.3140000000000001</v>
      </c>
      <c r="N25" s="127" t="s">
        <v>153</v>
      </c>
      <c r="O25" s="128">
        <v>7.55</v>
      </c>
      <c r="P25" s="126">
        <v>7.4260000000000002</v>
      </c>
      <c r="Q25" s="128">
        <v>7.3900000000000006</v>
      </c>
      <c r="R25" s="141">
        <v>-3.5999999999999588E-2</v>
      </c>
      <c r="S25" s="142"/>
      <c r="T25" s="143">
        <v>-0.15999999999999925</v>
      </c>
      <c r="U25" s="144"/>
      <c r="V25" s="129">
        <v>8.1080000000000005</v>
      </c>
      <c r="W25" s="128">
        <v>8.0659999999999989</v>
      </c>
      <c r="X25" s="141">
        <v>-4.2000000000001592E-2</v>
      </c>
      <c r="Y25" s="144"/>
      <c r="Z25" s="145">
        <v>7.7799999999999994</v>
      </c>
      <c r="AA25" s="146">
        <v>7.918000000000001</v>
      </c>
      <c r="AB25" s="146" t="s">
        <v>153</v>
      </c>
      <c r="AC25" s="130">
        <v>7.8520000000000012</v>
      </c>
      <c r="AD25" s="126">
        <v>7.9779999999999998</v>
      </c>
      <c r="AE25" s="128">
        <v>7.8699999999999992</v>
      </c>
      <c r="AF25" s="141">
        <v>-0.10800000000000054</v>
      </c>
      <c r="AG25" s="142"/>
      <c r="AH25" s="143">
        <v>1.7999999999998018E-2</v>
      </c>
      <c r="AI25" s="144"/>
      <c r="AJ25" s="130">
        <v>8.2200000000000006</v>
      </c>
      <c r="AK25" s="130">
        <v>8.145999999999999</v>
      </c>
      <c r="AL25" s="130" t="s">
        <v>153</v>
      </c>
      <c r="AM25" s="130">
        <v>8.1479999999999997</v>
      </c>
      <c r="AN25" s="126">
        <v>8.2720000000000002</v>
      </c>
      <c r="AO25" s="128">
        <v>8.2739999999999991</v>
      </c>
      <c r="AP25" s="141">
        <v>1.9999999999988916E-3</v>
      </c>
      <c r="AQ25" s="142"/>
      <c r="AR25" s="143">
        <v>0.12599999999999945</v>
      </c>
      <c r="AS25" s="144"/>
      <c r="AT25" s="130">
        <v>8</v>
      </c>
      <c r="AU25" s="130">
        <v>8.0299999999999994</v>
      </c>
      <c r="AV25" s="130" t="s">
        <v>153</v>
      </c>
      <c r="AW25" s="130">
        <v>7.99</v>
      </c>
      <c r="AX25" s="126">
        <v>8.0719999999999992</v>
      </c>
      <c r="AY25" s="128">
        <v>8.0620000000000012</v>
      </c>
      <c r="AZ25" s="141">
        <v>-9.9999999999980105E-3</v>
      </c>
      <c r="BA25" s="142"/>
      <c r="BB25" s="143">
        <v>7.2000000000000952E-2</v>
      </c>
      <c r="BC25" s="144"/>
      <c r="BD25" s="129">
        <v>7.0379999999999994</v>
      </c>
      <c r="BE25" s="128">
        <v>7.3120000000000003</v>
      </c>
      <c r="BF25" s="141">
        <v>0.27400000000000091</v>
      </c>
      <c r="BG25" s="144"/>
      <c r="BH25" s="131">
        <v>7.234</v>
      </c>
      <c r="BI25" s="130">
        <v>7.4679999999999991</v>
      </c>
      <c r="BJ25" s="130" t="s">
        <v>153</v>
      </c>
      <c r="BK25" s="130">
        <v>7.2799999999999994</v>
      </c>
      <c r="BL25" s="126">
        <v>7.0860000000000003</v>
      </c>
      <c r="BM25" s="128">
        <v>7.4639999999999986</v>
      </c>
      <c r="BN25" s="141">
        <v>0.37799999999999834</v>
      </c>
      <c r="BO25" s="142"/>
      <c r="BP25" s="143">
        <v>0.18399999999999928</v>
      </c>
      <c r="BQ25" s="144"/>
      <c r="BR25" s="130">
        <v>7.3860000000000001</v>
      </c>
      <c r="BS25" s="130">
        <v>7.55</v>
      </c>
      <c r="BT25" s="130" t="s">
        <v>153</v>
      </c>
      <c r="BU25" s="130">
        <v>7.3140000000000001</v>
      </c>
      <c r="BV25" s="128">
        <v>6.99</v>
      </c>
      <c r="BW25" s="128">
        <v>7.1659999999999995</v>
      </c>
      <c r="BX25" s="141">
        <v>0.17599999999999927</v>
      </c>
      <c r="BY25" s="142"/>
      <c r="BZ25" s="143">
        <v>-0.14800000000000058</v>
      </c>
      <c r="CA25" s="144"/>
      <c r="CB25" s="129">
        <v>6.0179999999999989</v>
      </c>
      <c r="CC25" s="128">
        <v>6.3020000000000005</v>
      </c>
      <c r="CD25" s="141">
        <v>0.28400000000000158</v>
      </c>
      <c r="CE25" s="144"/>
      <c r="CF25" s="129">
        <v>6.2459999999999996</v>
      </c>
      <c r="CG25" s="128">
        <v>6.3940000000000001</v>
      </c>
      <c r="CH25" s="141">
        <v>0.14800000000000058</v>
      </c>
      <c r="CI25" s="144"/>
    </row>
    <row r="26" spans="1:87" s="12" customFormat="1" x14ac:dyDescent="0.25">
      <c r="A26" s="21" t="s">
        <v>297</v>
      </c>
      <c r="B26" s="13" t="s">
        <v>187</v>
      </c>
      <c r="C26" s="8" t="s">
        <v>266</v>
      </c>
      <c r="D26" s="8" t="s">
        <v>219</v>
      </c>
      <c r="E26" s="8" t="s">
        <v>227</v>
      </c>
      <c r="F26" s="8">
        <v>686006</v>
      </c>
      <c r="G26" s="8" t="s">
        <v>9</v>
      </c>
      <c r="H26" s="8" t="s">
        <v>18</v>
      </c>
      <c r="I26" s="297" t="s">
        <v>298</v>
      </c>
      <c r="J26" s="336">
        <v>7.6</v>
      </c>
      <c r="K26" s="337">
        <v>7.15</v>
      </c>
      <c r="L26" s="337">
        <v>7.26</v>
      </c>
      <c r="M26" s="337">
        <v>7.48</v>
      </c>
      <c r="N26" s="53" t="s">
        <v>153</v>
      </c>
      <c r="O26" s="338">
        <v>7.6</v>
      </c>
      <c r="P26" s="339">
        <v>7.7</v>
      </c>
      <c r="Q26" s="339">
        <v>7.64</v>
      </c>
      <c r="R26" s="303">
        <v>-0.06</v>
      </c>
      <c r="S26" s="261"/>
      <c r="T26" s="267">
        <v>0.04</v>
      </c>
      <c r="U26" s="263"/>
      <c r="V26" s="341">
        <v>7.96</v>
      </c>
      <c r="W26" s="32">
        <v>8.0299999999999994</v>
      </c>
      <c r="X26" s="303">
        <v>7.0000000000000007E-2</v>
      </c>
      <c r="Y26" s="263"/>
      <c r="Z26" s="385">
        <v>7.48</v>
      </c>
      <c r="AA26" s="340">
        <v>7.71</v>
      </c>
      <c r="AB26" s="376" t="s">
        <v>153</v>
      </c>
      <c r="AC26" s="340">
        <v>7.64</v>
      </c>
      <c r="AD26" s="340">
        <v>7.78</v>
      </c>
      <c r="AE26" s="340">
        <v>7.85</v>
      </c>
      <c r="AF26" s="303">
        <v>7.0000000000000007E-2</v>
      </c>
      <c r="AG26" s="264"/>
      <c r="AH26" s="262">
        <v>0.21</v>
      </c>
      <c r="AI26" s="263" t="s">
        <v>144</v>
      </c>
      <c r="AJ26" s="337">
        <v>7.87</v>
      </c>
      <c r="AK26" s="337">
        <v>7.93</v>
      </c>
      <c r="AL26" s="53" t="s">
        <v>153</v>
      </c>
      <c r="AM26" s="337">
        <v>7.9</v>
      </c>
      <c r="AN26" s="32">
        <v>8.06</v>
      </c>
      <c r="AO26" s="36">
        <v>8.2200000000000006</v>
      </c>
      <c r="AP26" s="303">
        <v>0.16</v>
      </c>
      <c r="AQ26" s="264"/>
      <c r="AR26" s="262">
        <v>0.32</v>
      </c>
      <c r="AS26" s="263" t="s">
        <v>144</v>
      </c>
      <c r="AT26" s="337">
        <v>7.78</v>
      </c>
      <c r="AU26" s="133">
        <v>8.02</v>
      </c>
      <c r="AV26" s="53" t="s">
        <v>153</v>
      </c>
      <c r="AW26" s="337">
        <v>7.88</v>
      </c>
      <c r="AX26" s="32">
        <v>8.0299999999999994</v>
      </c>
      <c r="AY26" s="36">
        <v>8.0299999999999994</v>
      </c>
      <c r="AZ26" s="303">
        <v>0</v>
      </c>
      <c r="BA26" s="264"/>
      <c r="BB26" s="262">
        <v>0.15</v>
      </c>
      <c r="BC26" s="263"/>
      <c r="BD26" s="341">
        <v>7.15</v>
      </c>
      <c r="BE26" s="340">
        <v>7.47</v>
      </c>
      <c r="BF26" s="303">
        <v>0.32</v>
      </c>
      <c r="BG26" s="263" t="s">
        <v>144</v>
      </c>
      <c r="BH26" s="342">
        <v>7.5</v>
      </c>
      <c r="BI26" s="337">
        <v>7.57</v>
      </c>
      <c r="BJ26" s="53" t="s">
        <v>153</v>
      </c>
      <c r="BK26" s="337">
        <v>7.54</v>
      </c>
      <c r="BL26" s="340">
        <v>7.12</v>
      </c>
      <c r="BM26" s="340">
        <v>7.49</v>
      </c>
      <c r="BN26" s="303">
        <v>0.37</v>
      </c>
      <c r="BO26" s="264" t="s">
        <v>144</v>
      </c>
      <c r="BP26" s="262">
        <v>-0.05</v>
      </c>
      <c r="BQ26" s="263"/>
      <c r="BR26" s="337">
        <v>7.63</v>
      </c>
      <c r="BS26" s="337">
        <v>7.65</v>
      </c>
      <c r="BT26" s="53" t="s">
        <v>153</v>
      </c>
      <c r="BU26" s="337">
        <v>7.59</v>
      </c>
      <c r="BV26" s="340">
        <v>7.18</v>
      </c>
      <c r="BW26" s="340">
        <v>7.46</v>
      </c>
      <c r="BX26" s="303">
        <v>0.28000000000000003</v>
      </c>
      <c r="BY26" s="264" t="s">
        <v>144</v>
      </c>
      <c r="BZ26" s="262">
        <v>-0.13</v>
      </c>
      <c r="CA26" s="263"/>
      <c r="CB26" s="341">
        <v>6.61</v>
      </c>
      <c r="CC26" s="340">
        <v>6.86</v>
      </c>
      <c r="CD26" s="303">
        <v>0.25</v>
      </c>
      <c r="CE26" s="263" t="s">
        <v>144</v>
      </c>
      <c r="CF26" s="341">
        <v>6.23</v>
      </c>
      <c r="CG26" s="340">
        <v>6.45</v>
      </c>
      <c r="CH26" s="303">
        <v>0.22</v>
      </c>
      <c r="CI26" s="263"/>
    </row>
    <row r="27" spans="1:87" s="12" customFormat="1" x14ac:dyDescent="0.25">
      <c r="A27" s="17" t="s">
        <v>297</v>
      </c>
      <c r="B27" s="48" t="s">
        <v>187</v>
      </c>
      <c r="C27" s="9" t="s">
        <v>19</v>
      </c>
      <c r="D27" s="9" t="s">
        <v>219</v>
      </c>
      <c r="E27" s="9" t="s">
        <v>227</v>
      </c>
      <c r="F27" s="9">
        <v>391003</v>
      </c>
      <c r="G27" s="9" t="s">
        <v>9</v>
      </c>
      <c r="H27" s="9" t="s">
        <v>10</v>
      </c>
      <c r="I27" s="297" t="s">
        <v>298</v>
      </c>
      <c r="J27" s="343">
        <v>6.81</v>
      </c>
      <c r="K27" s="344">
        <v>6.8</v>
      </c>
      <c r="L27" s="344">
        <v>6.89</v>
      </c>
      <c r="M27" s="344">
        <v>7.09</v>
      </c>
      <c r="N27" s="54" t="s">
        <v>153</v>
      </c>
      <c r="O27" s="349">
        <v>6.97</v>
      </c>
      <c r="P27" s="345">
        <v>7.42</v>
      </c>
      <c r="Q27" s="345">
        <v>7.73</v>
      </c>
      <c r="R27" s="304">
        <v>0.31</v>
      </c>
      <c r="S27" s="266" t="s">
        <v>144</v>
      </c>
      <c r="T27" s="267">
        <v>0.76</v>
      </c>
      <c r="U27" s="268" t="s">
        <v>144</v>
      </c>
      <c r="V27" s="346">
        <v>7.88</v>
      </c>
      <c r="W27" s="25">
        <v>8.0299999999999994</v>
      </c>
      <c r="X27" s="304">
        <v>0.15</v>
      </c>
      <c r="Y27" s="268"/>
      <c r="Z27" s="386">
        <v>7.57</v>
      </c>
      <c r="AA27" s="347">
        <v>7.68</v>
      </c>
      <c r="AB27" s="23" t="s">
        <v>153</v>
      </c>
      <c r="AC27" s="347">
        <v>7.19</v>
      </c>
      <c r="AD27" s="347">
        <v>7.74</v>
      </c>
      <c r="AE27" s="347">
        <v>7.81</v>
      </c>
      <c r="AF27" s="304">
        <v>7.0000000000000007E-2</v>
      </c>
      <c r="AG27" s="269"/>
      <c r="AH27" s="267">
        <v>0.62</v>
      </c>
      <c r="AI27" s="268" t="s">
        <v>144</v>
      </c>
      <c r="AJ27" s="344">
        <v>7.96</v>
      </c>
      <c r="AK27" s="45">
        <v>8.01</v>
      </c>
      <c r="AL27" s="54" t="s">
        <v>153</v>
      </c>
      <c r="AM27" s="344">
        <v>7.48</v>
      </c>
      <c r="AN27" s="347">
        <v>7.96</v>
      </c>
      <c r="AO27" s="16">
        <v>8.2100000000000009</v>
      </c>
      <c r="AP27" s="304">
        <v>0.25</v>
      </c>
      <c r="AQ27" s="269" t="s">
        <v>144</v>
      </c>
      <c r="AR27" s="267">
        <v>0.73</v>
      </c>
      <c r="AS27" s="268" t="s">
        <v>144</v>
      </c>
      <c r="AT27" s="344">
        <v>7.72</v>
      </c>
      <c r="AU27" s="344">
        <v>7.9</v>
      </c>
      <c r="AV27" s="54" t="s">
        <v>153</v>
      </c>
      <c r="AW27" s="344">
        <v>7.63</v>
      </c>
      <c r="AX27" s="347">
        <v>7.95</v>
      </c>
      <c r="AY27" s="16">
        <v>8.07</v>
      </c>
      <c r="AZ27" s="304">
        <v>0.12</v>
      </c>
      <c r="BA27" s="269"/>
      <c r="BB27" s="267">
        <v>0.44</v>
      </c>
      <c r="BC27" s="268" t="s">
        <v>144</v>
      </c>
      <c r="BD27" s="346">
        <v>7.11</v>
      </c>
      <c r="BE27" s="347">
        <v>7.52</v>
      </c>
      <c r="BF27" s="304">
        <v>0.41</v>
      </c>
      <c r="BG27" s="268" t="s">
        <v>144</v>
      </c>
      <c r="BH27" s="348">
        <v>6.74</v>
      </c>
      <c r="BI27" s="344">
        <v>7.2</v>
      </c>
      <c r="BJ27" s="54" t="s">
        <v>153</v>
      </c>
      <c r="BK27" s="344">
        <v>6.85</v>
      </c>
      <c r="BL27" s="347">
        <v>6.9</v>
      </c>
      <c r="BM27" s="347">
        <v>7.6</v>
      </c>
      <c r="BN27" s="304">
        <v>0.7</v>
      </c>
      <c r="BO27" s="269" t="s">
        <v>144</v>
      </c>
      <c r="BP27" s="267">
        <v>0.75</v>
      </c>
      <c r="BQ27" s="268" t="s">
        <v>144</v>
      </c>
      <c r="BR27" s="344">
        <v>7.45</v>
      </c>
      <c r="BS27" s="344">
        <v>7.49</v>
      </c>
      <c r="BT27" s="54" t="s">
        <v>153</v>
      </c>
      <c r="BU27" s="344">
        <v>7.06</v>
      </c>
      <c r="BV27" s="347">
        <v>7.31</v>
      </c>
      <c r="BW27" s="347">
        <v>7.44</v>
      </c>
      <c r="BX27" s="304">
        <v>0.13</v>
      </c>
      <c r="BY27" s="269"/>
      <c r="BZ27" s="267">
        <v>0.38</v>
      </c>
      <c r="CA27" s="268" t="s">
        <v>144</v>
      </c>
      <c r="CB27" s="346">
        <v>6.13</v>
      </c>
      <c r="CC27" s="347">
        <v>6.64</v>
      </c>
      <c r="CD27" s="304">
        <v>0.51</v>
      </c>
      <c r="CE27" s="268" t="s">
        <v>144</v>
      </c>
      <c r="CF27" s="346">
        <v>6.14</v>
      </c>
      <c r="CG27" s="347">
        <v>6.33</v>
      </c>
      <c r="CH27" s="304">
        <v>0.19</v>
      </c>
      <c r="CI27" s="268"/>
    </row>
    <row r="28" spans="1:87" s="12" customFormat="1" x14ac:dyDescent="0.25">
      <c r="A28" s="17" t="s">
        <v>297</v>
      </c>
      <c r="B28" s="48" t="s">
        <v>187</v>
      </c>
      <c r="C28" s="9" t="s">
        <v>14</v>
      </c>
      <c r="D28" s="9" t="s">
        <v>219</v>
      </c>
      <c r="E28" s="8" t="s">
        <v>226</v>
      </c>
      <c r="F28" s="9">
        <v>393702</v>
      </c>
      <c r="G28" s="9" t="s">
        <v>9</v>
      </c>
      <c r="H28" s="9" t="s">
        <v>10</v>
      </c>
      <c r="I28" s="297" t="s">
        <v>299</v>
      </c>
      <c r="J28" s="343">
        <v>6.92</v>
      </c>
      <c r="K28" s="344">
        <v>7.08</v>
      </c>
      <c r="L28" s="344">
        <v>7.27</v>
      </c>
      <c r="M28" s="344">
        <v>7.41</v>
      </c>
      <c r="N28" s="54" t="s">
        <v>153</v>
      </c>
      <c r="O28" s="349">
        <v>7.92</v>
      </c>
      <c r="P28" s="345">
        <v>7.2</v>
      </c>
      <c r="Q28" s="345">
        <v>7.54</v>
      </c>
      <c r="R28" s="304">
        <v>0.34</v>
      </c>
      <c r="S28" s="266" t="s">
        <v>144</v>
      </c>
      <c r="T28" s="267">
        <v>-0.38</v>
      </c>
      <c r="U28" s="268" t="s">
        <v>145</v>
      </c>
      <c r="V28" s="24">
        <v>8.35</v>
      </c>
      <c r="W28" s="25">
        <v>8.1199999999999992</v>
      </c>
      <c r="X28" s="304">
        <v>-0.23</v>
      </c>
      <c r="Y28" s="268" t="s">
        <v>145</v>
      </c>
      <c r="Z28" s="377">
        <v>8.14</v>
      </c>
      <c r="AA28" s="25">
        <v>8.32</v>
      </c>
      <c r="AB28" s="23" t="s">
        <v>153</v>
      </c>
      <c r="AC28" s="25">
        <v>8.19</v>
      </c>
      <c r="AD28" s="25">
        <v>8.33</v>
      </c>
      <c r="AE28" s="347">
        <v>7.88</v>
      </c>
      <c r="AF28" s="304">
        <v>-0.45</v>
      </c>
      <c r="AG28" s="269" t="s">
        <v>145</v>
      </c>
      <c r="AH28" s="267">
        <v>-0.31</v>
      </c>
      <c r="AI28" s="268" t="s">
        <v>145</v>
      </c>
      <c r="AJ28" s="45">
        <v>8.6300000000000008</v>
      </c>
      <c r="AK28" s="45">
        <v>8.42</v>
      </c>
      <c r="AL28" s="54" t="s">
        <v>153</v>
      </c>
      <c r="AM28" s="45">
        <v>8.24</v>
      </c>
      <c r="AN28" s="25">
        <v>8.56</v>
      </c>
      <c r="AO28" s="16">
        <v>8.32</v>
      </c>
      <c r="AP28" s="304">
        <v>-0.24</v>
      </c>
      <c r="AQ28" s="269"/>
      <c r="AR28" s="267">
        <v>0.08</v>
      </c>
      <c r="AS28" s="268"/>
      <c r="AT28" s="45">
        <v>8.25</v>
      </c>
      <c r="AU28" s="344">
        <v>7.99</v>
      </c>
      <c r="AV28" s="54" t="s">
        <v>153</v>
      </c>
      <c r="AW28" s="45">
        <v>8.1300000000000008</v>
      </c>
      <c r="AX28" s="25">
        <v>8.15</v>
      </c>
      <c r="AY28" s="16">
        <v>8.17</v>
      </c>
      <c r="AZ28" s="304">
        <v>0.02</v>
      </c>
      <c r="BA28" s="269"/>
      <c r="BB28" s="267">
        <v>0.04</v>
      </c>
      <c r="BC28" s="268"/>
      <c r="BD28" s="346">
        <v>7.02</v>
      </c>
      <c r="BE28" s="347">
        <v>7.53</v>
      </c>
      <c r="BF28" s="304">
        <v>0.51</v>
      </c>
      <c r="BG28" s="268" t="s">
        <v>144</v>
      </c>
      <c r="BH28" s="348">
        <v>7.11</v>
      </c>
      <c r="BI28" s="344">
        <v>7.55</v>
      </c>
      <c r="BJ28" s="54" t="s">
        <v>153</v>
      </c>
      <c r="BK28" s="344">
        <v>7.51</v>
      </c>
      <c r="BL28" s="347">
        <v>7.05</v>
      </c>
      <c r="BM28" s="347">
        <v>7.56</v>
      </c>
      <c r="BN28" s="304">
        <v>0.51</v>
      </c>
      <c r="BO28" s="269" t="s">
        <v>144</v>
      </c>
      <c r="BP28" s="267">
        <v>0.05</v>
      </c>
      <c r="BQ28" s="268"/>
      <c r="BR28" s="344">
        <v>7.64</v>
      </c>
      <c r="BS28" s="344">
        <v>7.61</v>
      </c>
      <c r="BT28" s="54" t="s">
        <v>153</v>
      </c>
      <c r="BU28" s="344">
        <v>7.1</v>
      </c>
      <c r="BV28" s="347">
        <v>7</v>
      </c>
      <c r="BW28" s="347">
        <v>7.51</v>
      </c>
      <c r="BX28" s="304">
        <v>0.51</v>
      </c>
      <c r="BY28" s="269" t="s">
        <v>144</v>
      </c>
      <c r="BZ28" s="267">
        <v>0.41</v>
      </c>
      <c r="CA28" s="268" t="s">
        <v>144</v>
      </c>
      <c r="CB28" s="28">
        <v>5.77</v>
      </c>
      <c r="CC28" s="347">
        <v>6.07</v>
      </c>
      <c r="CD28" s="304">
        <v>0.3</v>
      </c>
      <c r="CE28" s="268"/>
      <c r="CF28" s="346">
        <v>6.6</v>
      </c>
      <c r="CG28" s="347">
        <v>6.63</v>
      </c>
      <c r="CH28" s="304">
        <v>0.03</v>
      </c>
      <c r="CI28" s="268"/>
    </row>
    <row r="29" spans="1:87" s="12" customFormat="1" x14ac:dyDescent="0.25">
      <c r="A29" s="17" t="s">
        <v>297</v>
      </c>
      <c r="B29" s="48" t="s">
        <v>187</v>
      </c>
      <c r="C29" s="9" t="s">
        <v>265</v>
      </c>
      <c r="D29" s="9" t="s">
        <v>219</v>
      </c>
      <c r="E29" s="9" t="s">
        <v>227</v>
      </c>
      <c r="F29" s="9">
        <v>547000</v>
      </c>
      <c r="G29" s="9" t="s">
        <v>9</v>
      </c>
      <c r="H29" s="9" t="s">
        <v>15</v>
      </c>
      <c r="I29" s="297" t="s">
        <v>298</v>
      </c>
      <c r="J29" s="343">
        <v>7.08</v>
      </c>
      <c r="K29" s="344">
        <v>7.13</v>
      </c>
      <c r="L29" s="344">
        <v>7.1</v>
      </c>
      <c r="M29" s="344">
        <v>7.33</v>
      </c>
      <c r="N29" s="54" t="s">
        <v>153</v>
      </c>
      <c r="O29" s="349">
        <v>7.06</v>
      </c>
      <c r="P29" s="345">
        <v>6.98</v>
      </c>
      <c r="Q29" s="345">
        <v>7.01</v>
      </c>
      <c r="R29" s="304">
        <v>0.03</v>
      </c>
      <c r="S29" s="266"/>
      <c r="T29" s="267">
        <v>-0.05</v>
      </c>
      <c r="U29" s="268"/>
      <c r="V29" s="346">
        <v>7.85</v>
      </c>
      <c r="W29" s="347">
        <v>7.98</v>
      </c>
      <c r="X29" s="304">
        <v>0.13</v>
      </c>
      <c r="Y29" s="268"/>
      <c r="Z29" s="386">
        <v>7.85</v>
      </c>
      <c r="AA29" s="347">
        <v>7.68</v>
      </c>
      <c r="AB29" s="23" t="s">
        <v>153</v>
      </c>
      <c r="AC29" s="347">
        <v>7.76</v>
      </c>
      <c r="AD29" s="347">
        <v>7.76</v>
      </c>
      <c r="AE29" s="347">
        <v>7.88</v>
      </c>
      <c r="AF29" s="304">
        <v>0.12</v>
      </c>
      <c r="AG29" s="269"/>
      <c r="AH29" s="267">
        <v>0.12</v>
      </c>
      <c r="AI29" s="268"/>
      <c r="AJ29" s="45">
        <v>8.31</v>
      </c>
      <c r="AK29" s="344">
        <v>7.83</v>
      </c>
      <c r="AL29" s="54" t="s">
        <v>153</v>
      </c>
      <c r="AM29" s="45">
        <v>8.16</v>
      </c>
      <c r="AN29" s="25">
        <v>8.07</v>
      </c>
      <c r="AO29" s="16">
        <v>8.08</v>
      </c>
      <c r="AP29" s="304">
        <v>0.01</v>
      </c>
      <c r="AQ29" s="269"/>
      <c r="AR29" s="267">
        <v>-0.08</v>
      </c>
      <c r="AS29" s="268"/>
      <c r="AT29" s="45">
        <v>8.36</v>
      </c>
      <c r="AU29" s="344">
        <v>7.75</v>
      </c>
      <c r="AV29" s="54" t="s">
        <v>153</v>
      </c>
      <c r="AW29" s="344">
        <v>7.94</v>
      </c>
      <c r="AX29" s="347">
        <v>7.72</v>
      </c>
      <c r="AY29" s="16">
        <v>8</v>
      </c>
      <c r="AZ29" s="304">
        <v>0.28000000000000003</v>
      </c>
      <c r="BA29" s="269" t="s">
        <v>144</v>
      </c>
      <c r="BB29" s="267">
        <v>0.06</v>
      </c>
      <c r="BC29" s="268"/>
      <c r="BD29" s="346">
        <v>6.75</v>
      </c>
      <c r="BE29" s="347">
        <v>7.06</v>
      </c>
      <c r="BF29" s="304">
        <v>0.31</v>
      </c>
      <c r="BG29" s="268" t="s">
        <v>144</v>
      </c>
      <c r="BH29" s="348">
        <v>7.56</v>
      </c>
      <c r="BI29" s="344">
        <v>7.31</v>
      </c>
      <c r="BJ29" s="54" t="s">
        <v>153</v>
      </c>
      <c r="BK29" s="344">
        <v>7.08</v>
      </c>
      <c r="BL29" s="347">
        <v>6.86</v>
      </c>
      <c r="BM29" s="347">
        <v>7.26</v>
      </c>
      <c r="BN29" s="304">
        <v>0.4</v>
      </c>
      <c r="BO29" s="269" t="s">
        <v>144</v>
      </c>
      <c r="BP29" s="267">
        <v>0.18</v>
      </c>
      <c r="BQ29" s="268"/>
      <c r="BR29" s="344">
        <v>7.71</v>
      </c>
      <c r="BS29" s="344">
        <v>7.63</v>
      </c>
      <c r="BT29" s="54" t="s">
        <v>153</v>
      </c>
      <c r="BU29" s="344">
        <v>7.5</v>
      </c>
      <c r="BV29" s="347">
        <v>6.64</v>
      </c>
      <c r="BW29" s="347">
        <v>6.86</v>
      </c>
      <c r="BX29" s="304">
        <v>0.22</v>
      </c>
      <c r="BY29" s="269"/>
      <c r="BZ29" s="267">
        <v>-0.64</v>
      </c>
      <c r="CA29" s="268" t="s">
        <v>145</v>
      </c>
      <c r="CB29" s="28">
        <v>5.95</v>
      </c>
      <c r="CC29" s="29">
        <v>5.98</v>
      </c>
      <c r="CD29" s="304">
        <v>0.03</v>
      </c>
      <c r="CE29" s="268"/>
      <c r="CF29" s="346">
        <v>6.16</v>
      </c>
      <c r="CG29" s="347">
        <v>6.12</v>
      </c>
      <c r="CH29" s="304">
        <v>-0.04</v>
      </c>
      <c r="CI29" s="268"/>
    </row>
    <row r="30" spans="1:87" s="12" customFormat="1" ht="15.75" thickBot="1" x14ac:dyDescent="0.3">
      <c r="A30" s="17" t="s">
        <v>297</v>
      </c>
      <c r="B30" s="48" t="s">
        <v>187</v>
      </c>
      <c r="C30" s="9" t="s">
        <v>16</v>
      </c>
      <c r="D30" s="9" t="s">
        <v>219</v>
      </c>
      <c r="E30" s="9" t="s">
        <v>228</v>
      </c>
      <c r="F30" s="9">
        <v>686667</v>
      </c>
      <c r="G30" s="9" t="s">
        <v>9</v>
      </c>
      <c r="H30" s="9" t="s">
        <v>10</v>
      </c>
      <c r="I30" s="300" t="s">
        <v>298</v>
      </c>
      <c r="J30" s="343">
        <v>7.24</v>
      </c>
      <c r="K30" s="344">
        <v>7.04</v>
      </c>
      <c r="L30" s="344">
        <v>7.05</v>
      </c>
      <c r="M30" s="344">
        <v>7.26</v>
      </c>
      <c r="N30" s="54" t="s">
        <v>153</v>
      </c>
      <c r="O30" s="136">
        <v>8.1999999999999993</v>
      </c>
      <c r="P30" s="345">
        <v>7.83</v>
      </c>
      <c r="Q30" s="345">
        <v>7.03</v>
      </c>
      <c r="R30" s="306">
        <v>-0.8</v>
      </c>
      <c r="S30" s="307" t="s">
        <v>145</v>
      </c>
      <c r="T30" s="308">
        <v>-1.17</v>
      </c>
      <c r="U30" s="302" t="s">
        <v>145</v>
      </c>
      <c r="V30" s="24">
        <v>8.5</v>
      </c>
      <c r="W30" s="25">
        <v>8.17</v>
      </c>
      <c r="X30" s="306">
        <v>-0.33</v>
      </c>
      <c r="Y30" s="302" t="s">
        <v>145</v>
      </c>
      <c r="Z30" s="386">
        <v>7.86</v>
      </c>
      <c r="AA30" s="25">
        <v>8.1999999999999993</v>
      </c>
      <c r="AB30" s="23" t="s">
        <v>153</v>
      </c>
      <c r="AC30" s="25">
        <v>8.48</v>
      </c>
      <c r="AD30" s="25">
        <v>8.2799999999999994</v>
      </c>
      <c r="AE30" s="347">
        <v>7.93</v>
      </c>
      <c r="AF30" s="306">
        <v>-0.35</v>
      </c>
      <c r="AG30" s="309" t="s">
        <v>145</v>
      </c>
      <c r="AH30" s="308">
        <v>-0.55000000000000004</v>
      </c>
      <c r="AI30" s="302" t="s">
        <v>145</v>
      </c>
      <c r="AJ30" s="45">
        <v>8.33</v>
      </c>
      <c r="AK30" s="45">
        <v>8.5399999999999991</v>
      </c>
      <c r="AL30" s="54" t="s">
        <v>153</v>
      </c>
      <c r="AM30" s="45">
        <v>8.9600000000000009</v>
      </c>
      <c r="AN30" s="25">
        <v>8.7100000000000009</v>
      </c>
      <c r="AO30" s="16">
        <v>8.5399999999999991</v>
      </c>
      <c r="AP30" s="306">
        <v>-0.17</v>
      </c>
      <c r="AQ30" s="309"/>
      <c r="AR30" s="308">
        <v>-0.42</v>
      </c>
      <c r="AS30" s="302" t="s">
        <v>145</v>
      </c>
      <c r="AT30" s="344">
        <v>7.89</v>
      </c>
      <c r="AU30" s="45">
        <v>8.49</v>
      </c>
      <c r="AV30" s="54" t="s">
        <v>153</v>
      </c>
      <c r="AW30" s="45">
        <v>8.3699999999999992</v>
      </c>
      <c r="AX30" s="25">
        <v>8.51</v>
      </c>
      <c r="AY30" s="16">
        <v>8.0399999999999991</v>
      </c>
      <c r="AZ30" s="306">
        <v>-0.47</v>
      </c>
      <c r="BA30" s="309" t="s">
        <v>145</v>
      </c>
      <c r="BB30" s="308">
        <v>-0.33</v>
      </c>
      <c r="BC30" s="302" t="s">
        <v>145</v>
      </c>
      <c r="BD30" s="346">
        <v>7.16</v>
      </c>
      <c r="BE30" s="347">
        <v>6.98</v>
      </c>
      <c r="BF30" s="306">
        <v>-0.18</v>
      </c>
      <c r="BG30" s="302"/>
      <c r="BH30" s="348">
        <v>7.26</v>
      </c>
      <c r="BI30" s="344">
        <v>7.71</v>
      </c>
      <c r="BJ30" s="54" t="s">
        <v>153</v>
      </c>
      <c r="BK30" s="344">
        <v>7.42</v>
      </c>
      <c r="BL30" s="347">
        <v>7.5</v>
      </c>
      <c r="BM30" s="347">
        <v>7.41</v>
      </c>
      <c r="BN30" s="306">
        <v>-0.09</v>
      </c>
      <c r="BO30" s="309"/>
      <c r="BP30" s="308">
        <v>-0.01</v>
      </c>
      <c r="BQ30" s="302"/>
      <c r="BR30" s="344">
        <v>6.5</v>
      </c>
      <c r="BS30" s="344">
        <v>7.37</v>
      </c>
      <c r="BT30" s="54" t="s">
        <v>153</v>
      </c>
      <c r="BU30" s="344">
        <v>7.32</v>
      </c>
      <c r="BV30" s="347">
        <v>6.82</v>
      </c>
      <c r="BW30" s="347">
        <v>6.56</v>
      </c>
      <c r="BX30" s="306">
        <v>-0.26</v>
      </c>
      <c r="BY30" s="309"/>
      <c r="BZ30" s="308">
        <v>-0.76</v>
      </c>
      <c r="CA30" s="302" t="s">
        <v>145</v>
      </c>
      <c r="CB30" s="28">
        <v>5.63</v>
      </c>
      <c r="CC30" s="29">
        <v>5.96</v>
      </c>
      <c r="CD30" s="306">
        <v>0.33</v>
      </c>
      <c r="CE30" s="302"/>
      <c r="CF30" s="346">
        <v>6.1</v>
      </c>
      <c r="CG30" s="347">
        <v>6.44</v>
      </c>
      <c r="CH30" s="306">
        <v>0.34</v>
      </c>
      <c r="CI30" s="302"/>
    </row>
    <row r="31" spans="1:87" s="12" customFormat="1" ht="15.75" thickTop="1" x14ac:dyDescent="0.25">
      <c r="A31" s="68" t="s">
        <v>253</v>
      </c>
      <c r="B31" s="68" t="s">
        <v>211</v>
      </c>
      <c r="C31" s="69" t="s">
        <v>157</v>
      </c>
      <c r="D31" s="69"/>
      <c r="E31" s="69" t="s">
        <v>230</v>
      </c>
      <c r="F31" s="69"/>
      <c r="G31" s="69" t="s">
        <v>9</v>
      </c>
      <c r="H31" s="69" t="s">
        <v>10</v>
      </c>
      <c r="I31" s="69"/>
      <c r="J31" s="122">
        <v>7.568181818181821</v>
      </c>
      <c r="K31" s="124">
        <v>7.5577272727272717</v>
      </c>
      <c r="L31" s="124">
        <v>7.648695652173914</v>
      </c>
      <c r="M31" s="124">
        <v>7.5886111111111108</v>
      </c>
      <c r="N31" s="124" t="s">
        <v>153</v>
      </c>
      <c r="O31" s="124">
        <v>7.8848648648648663</v>
      </c>
      <c r="P31" s="124">
        <v>7.8418181818181836</v>
      </c>
      <c r="Q31" s="124">
        <v>7.85054054054054</v>
      </c>
      <c r="R31" s="46">
        <v>8.7223587223563825E-3</v>
      </c>
      <c r="S31" s="147"/>
      <c r="T31" s="148">
        <v>-3.4324324324326305E-2</v>
      </c>
      <c r="U31" s="149"/>
      <c r="V31" s="150">
        <v>8.589090909090908</v>
      </c>
      <c r="W31" s="124">
        <v>8.4302702702702685</v>
      </c>
      <c r="X31" s="46">
        <v>-0.15882063882063946</v>
      </c>
      <c r="Y31" s="149"/>
      <c r="Z31" s="151">
        <v>8.149565217391304</v>
      </c>
      <c r="AA31" s="152">
        <v>8.2238888888888866</v>
      </c>
      <c r="AB31" s="152" t="s">
        <v>153</v>
      </c>
      <c r="AC31" s="152">
        <v>8.3743243243243253</v>
      </c>
      <c r="AD31" s="124">
        <v>8.4854545454545462</v>
      </c>
      <c r="AE31" s="124">
        <v>8.2975675675675671</v>
      </c>
      <c r="AF31" s="46">
        <v>-0.18788697788697917</v>
      </c>
      <c r="AG31" s="147"/>
      <c r="AH31" s="148">
        <v>-7.6756756756758193E-2</v>
      </c>
      <c r="AI31" s="149"/>
      <c r="AJ31" s="150">
        <v>8.4673913043478262</v>
      </c>
      <c r="AK31" s="152">
        <v>8.519166666666667</v>
      </c>
      <c r="AL31" s="152" t="s">
        <v>153</v>
      </c>
      <c r="AM31" s="152">
        <v>8.737297297297296</v>
      </c>
      <c r="AN31" s="124">
        <v>8.8040909090909096</v>
      </c>
      <c r="AO31" s="124">
        <v>8.6289189189189184</v>
      </c>
      <c r="AP31" s="46">
        <v>-0.17517199017199125</v>
      </c>
      <c r="AQ31" s="147"/>
      <c r="AR31" s="148">
        <v>-0.1083783783783776</v>
      </c>
      <c r="AS31" s="149"/>
      <c r="AT31" s="150">
        <v>8.3056521739130424</v>
      </c>
      <c r="AU31" s="152">
        <v>8.2547222222222203</v>
      </c>
      <c r="AV31" s="152" t="s">
        <v>153</v>
      </c>
      <c r="AW31" s="152">
        <v>8.3608108108108112</v>
      </c>
      <c r="AX31" s="124">
        <v>8.4786363636363635</v>
      </c>
      <c r="AY31" s="124">
        <v>8.3667567567567573</v>
      </c>
      <c r="AZ31" s="46">
        <v>-0.11187960687960619</v>
      </c>
      <c r="BA31" s="147"/>
      <c r="BB31" s="148">
        <v>5.9459459459461073E-3</v>
      </c>
      <c r="BC31" s="149"/>
      <c r="BD31" s="150">
        <v>7.47</v>
      </c>
      <c r="BE31" s="124">
        <v>7.5016216216216218</v>
      </c>
      <c r="BF31" s="46">
        <v>3.1621621621622076E-2</v>
      </c>
      <c r="BG31" s="149"/>
      <c r="BH31" s="151">
        <v>7.7686956521739132</v>
      </c>
      <c r="BI31" s="152">
        <v>7.7680555555555566</v>
      </c>
      <c r="BJ31" s="152" t="s">
        <v>153</v>
      </c>
      <c r="BK31" s="152">
        <v>7.8859459459459433</v>
      </c>
      <c r="BL31" s="124">
        <v>7.7995454545454548</v>
      </c>
      <c r="BM31" s="124">
        <v>7.8475675675675678</v>
      </c>
      <c r="BN31" s="46">
        <v>4.8022113022113011E-2</v>
      </c>
      <c r="BO31" s="147"/>
      <c r="BP31" s="148">
        <v>-3.8378378378375544E-2</v>
      </c>
      <c r="BQ31" s="149"/>
      <c r="BR31" s="150">
        <v>7.6217391304347855</v>
      </c>
      <c r="BS31" s="152">
        <v>7.4655555555555573</v>
      </c>
      <c r="BT31" s="152" t="s">
        <v>153</v>
      </c>
      <c r="BU31" s="152">
        <v>7.6459459459459449</v>
      </c>
      <c r="BV31" s="124">
        <v>7.1422727272727284</v>
      </c>
      <c r="BW31" s="124">
        <v>7.1564864864864859</v>
      </c>
      <c r="BX31" s="46">
        <v>1.4213759213757449E-2</v>
      </c>
      <c r="BY31" s="147"/>
      <c r="BZ31" s="148">
        <v>-0.48945945945945901</v>
      </c>
      <c r="CA31" s="149"/>
      <c r="CB31" s="150">
        <v>6.0972727272727267</v>
      </c>
      <c r="CC31" s="124">
        <v>6.1854054054054055</v>
      </c>
      <c r="CD31" s="46">
        <v>8.8132678132678777E-2</v>
      </c>
      <c r="CE31" s="149"/>
      <c r="CF31" s="150">
        <v>6.6359090909090916</v>
      </c>
      <c r="CG31" s="124">
        <v>6.6651351351351353</v>
      </c>
      <c r="CH31" s="46">
        <v>2.922604422604369E-2</v>
      </c>
      <c r="CI31" s="149"/>
    </row>
    <row r="32" spans="1:87" s="12" customFormat="1" ht="15.75" thickBot="1" x14ac:dyDescent="0.3">
      <c r="A32" s="73" t="s">
        <v>253</v>
      </c>
      <c r="B32" s="73" t="s">
        <v>211</v>
      </c>
      <c r="C32" s="74" t="s">
        <v>158</v>
      </c>
      <c r="D32" s="74"/>
      <c r="E32" s="74" t="s">
        <v>230</v>
      </c>
      <c r="F32" s="74"/>
      <c r="G32" s="74" t="s">
        <v>9</v>
      </c>
      <c r="H32" s="74" t="s">
        <v>10</v>
      </c>
      <c r="I32" s="74"/>
      <c r="J32" s="153">
        <v>7.5681818181818183</v>
      </c>
      <c r="K32" s="154">
        <v>7.5719047619047615</v>
      </c>
      <c r="L32" s="154">
        <v>7.6409090909090915</v>
      </c>
      <c r="M32" s="154">
        <v>7.6884999999999994</v>
      </c>
      <c r="N32" s="154" t="s">
        <v>153</v>
      </c>
      <c r="O32" s="154">
        <v>8.0377777777777784</v>
      </c>
      <c r="P32" s="154">
        <v>7.8455000000000013</v>
      </c>
      <c r="Q32" s="154">
        <v>7.8611111111111107</v>
      </c>
      <c r="R32" s="155">
        <v>1.5611111111109466E-2</v>
      </c>
      <c r="S32" s="156"/>
      <c r="T32" s="157">
        <v>-0.17666666666666764</v>
      </c>
      <c r="U32" s="158"/>
      <c r="V32" s="153">
        <v>8.6014999999999979</v>
      </c>
      <c r="W32" s="154">
        <v>8.474444444444444</v>
      </c>
      <c r="X32" s="155">
        <v>-0.12705555555555392</v>
      </c>
      <c r="Y32" s="158"/>
      <c r="Z32" s="159">
        <v>8.1260000000000012</v>
      </c>
      <c r="AA32" s="154">
        <v>8.306111111111111</v>
      </c>
      <c r="AB32" s="154" t="s">
        <v>153</v>
      </c>
      <c r="AC32" s="154">
        <v>8.5311111111111106</v>
      </c>
      <c r="AD32" s="154">
        <v>8.49</v>
      </c>
      <c r="AE32" s="154">
        <v>8.3022222222222215</v>
      </c>
      <c r="AF32" s="155">
        <v>-0.18777777777777871</v>
      </c>
      <c r="AG32" s="156"/>
      <c r="AH32" s="157">
        <v>-0.22888888888888914</v>
      </c>
      <c r="AI32" s="158"/>
      <c r="AJ32" s="154">
        <v>8.4404545454545445</v>
      </c>
      <c r="AK32" s="154">
        <v>8.5555000000000003</v>
      </c>
      <c r="AL32" s="154" t="s">
        <v>153</v>
      </c>
      <c r="AM32" s="154">
        <v>8.8266666666666662</v>
      </c>
      <c r="AN32" s="154">
        <v>8.8079999999999998</v>
      </c>
      <c r="AO32" s="154">
        <v>8.6450000000000014</v>
      </c>
      <c r="AP32" s="155">
        <v>-0.16299999999999848</v>
      </c>
      <c r="AQ32" s="156"/>
      <c r="AR32" s="157">
        <v>-0.18166666666666487</v>
      </c>
      <c r="AS32" s="158"/>
      <c r="AT32" s="154">
        <v>8.2813636363636345</v>
      </c>
      <c r="AU32" s="154">
        <v>8.363999999999999</v>
      </c>
      <c r="AV32" s="154" t="s">
        <v>153</v>
      </c>
      <c r="AW32" s="154">
        <v>8.568888888888889</v>
      </c>
      <c r="AX32" s="154">
        <v>8.5075000000000003</v>
      </c>
      <c r="AY32" s="154">
        <v>8.4783333333333335</v>
      </c>
      <c r="AZ32" s="155">
        <v>-2.9166666666666785E-2</v>
      </c>
      <c r="BA32" s="156"/>
      <c r="BB32" s="157">
        <v>-9.05555555555555E-2</v>
      </c>
      <c r="BC32" s="158"/>
      <c r="BD32" s="153">
        <v>7.4794999999999998</v>
      </c>
      <c r="BE32" s="154">
        <v>7.6066666666666674</v>
      </c>
      <c r="BF32" s="155">
        <v>0.12716666666666754</v>
      </c>
      <c r="BG32" s="158"/>
      <c r="BH32" s="159">
        <v>7.7481818181818189</v>
      </c>
      <c r="BI32" s="154">
        <v>7.8754999999999997</v>
      </c>
      <c r="BJ32" s="154" t="s">
        <v>153</v>
      </c>
      <c r="BK32" s="154">
        <v>8.0644444444444439</v>
      </c>
      <c r="BL32" s="154">
        <v>7.8424999999999994</v>
      </c>
      <c r="BM32" s="154">
        <v>7.9438888888888881</v>
      </c>
      <c r="BN32" s="155">
        <v>0.10138888888888875</v>
      </c>
      <c r="BO32" s="156"/>
      <c r="BP32" s="157">
        <v>-0.12055555555555575</v>
      </c>
      <c r="BQ32" s="158"/>
      <c r="BR32" s="154">
        <v>7.6036363636363635</v>
      </c>
      <c r="BS32" s="154">
        <v>7.7794999999999987</v>
      </c>
      <c r="BT32" s="154" t="s">
        <v>153</v>
      </c>
      <c r="BU32" s="154">
        <v>7.759444444444445</v>
      </c>
      <c r="BV32" s="154">
        <v>7.1175000000000015</v>
      </c>
      <c r="BW32" s="154">
        <v>7.2716666666666656</v>
      </c>
      <c r="BX32" s="155">
        <v>0.15416666666666412</v>
      </c>
      <c r="BY32" s="156"/>
      <c r="BZ32" s="157">
        <v>-0.48777777777777942</v>
      </c>
      <c r="CA32" s="158"/>
      <c r="CB32" s="153">
        <v>6.1764999999999999</v>
      </c>
      <c r="CC32" s="154">
        <v>6.3355555555555556</v>
      </c>
      <c r="CD32" s="155">
        <v>0.15905555555555573</v>
      </c>
      <c r="CE32" s="158"/>
      <c r="CF32" s="153">
        <v>6.7215000000000007</v>
      </c>
      <c r="CG32" s="154">
        <v>6.8250000000000011</v>
      </c>
      <c r="CH32" s="155">
        <v>0.10350000000000037</v>
      </c>
      <c r="CI32" s="158"/>
    </row>
    <row r="33" spans="1:87" s="12" customFormat="1" x14ac:dyDescent="0.25">
      <c r="A33" s="58" t="s">
        <v>253</v>
      </c>
      <c r="B33" s="58" t="s">
        <v>188</v>
      </c>
      <c r="C33" s="59" t="s">
        <v>158</v>
      </c>
      <c r="D33" s="59"/>
      <c r="E33" s="59" t="s">
        <v>230</v>
      </c>
      <c r="F33" s="59"/>
      <c r="G33" s="59" t="s">
        <v>9</v>
      </c>
      <c r="H33" s="59" t="s">
        <v>10</v>
      </c>
      <c r="I33" s="59"/>
      <c r="J33" s="160">
        <v>7.6671428571428573</v>
      </c>
      <c r="K33" s="161">
        <v>7.47</v>
      </c>
      <c r="L33" s="161">
        <v>7.62</v>
      </c>
      <c r="M33" s="161">
        <v>7.5820000000000007</v>
      </c>
      <c r="N33" s="162" t="s">
        <v>153</v>
      </c>
      <c r="O33" s="161">
        <v>7.9749999999999996</v>
      </c>
      <c r="P33" s="161">
        <v>7.7566666666666668</v>
      </c>
      <c r="Q33" s="161">
        <v>7.7700000000000005</v>
      </c>
      <c r="R33" s="60">
        <v>1.3333333333333641E-2</v>
      </c>
      <c r="S33" s="163"/>
      <c r="T33" s="164">
        <v>-0.20499999999999918</v>
      </c>
      <c r="U33" s="165"/>
      <c r="V33" s="160">
        <v>8.6033333333333335</v>
      </c>
      <c r="W33" s="161">
        <v>8.3674999999999997</v>
      </c>
      <c r="X33" s="60">
        <v>-0.23583333333333378</v>
      </c>
      <c r="Y33" s="165"/>
      <c r="Z33" s="166">
        <v>8.07</v>
      </c>
      <c r="AA33" s="161">
        <v>8.1675000000000004</v>
      </c>
      <c r="AB33" s="161" t="s">
        <v>153</v>
      </c>
      <c r="AC33" s="161">
        <v>8.44</v>
      </c>
      <c r="AD33" s="161">
        <v>8.5483333333333338</v>
      </c>
      <c r="AE33" s="161">
        <v>8.2225000000000001</v>
      </c>
      <c r="AF33" s="60">
        <v>-0.32583333333333364</v>
      </c>
      <c r="AG33" s="163"/>
      <c r="AH33" s="164">
        <v>-0.21749999999999936</v>
      </c>
      <c r="AI33" s="165"/>
      <c r="AJ33" s="160">
        <v>8.362857142857143</v>
      </c>
      <c r="AK33" s="161">
        <v>8.532</v>
      </c>
      <c r="AL33" s="161" t="s">
        <v>153</v>
      </c>
      <c r="AM33" s="161">
        <v>8.8024999999999984</v>
      </c>
      <c r="AN33" s="161">
        <v>8.8733333333333331</v>
      </c>
      <c r="AO33" s="161">
        <v>8.7000000000000011</v>
      </c>
      <c r="AP33" s="60">
        <v>-0.17333333333333201</v>
      </c>
      <c r="AQ33" s="163"/>
      <c r="AR33" s="164">
        <v>-0.10249999999999737</v>
      </c>
      <c r="AS33" s="165"/>
      <c r="AT33" s="160">
        <v>8.0214285714285705</v>
      </c>
      <c r="AU33" s="161">
        <v>8.0920000000000005</v>
      </c>
      <c r="AV33" s="161" t="s">
        <v>153</v>
      </c>
      <c r="AW33" s="161">
        <v>8.3025000000000002</v>
      </c>
      <c r="AX33" s="161">
        <v>8.3866666666666667</v>
      </c>
      <c r="AY33" s="161">
        <v>8.192499999999999</v>
      </c>
      <c r="AZ33" s="60">
        <v>-0.19416666666666771</v>
      </c>
      <c r="BA33" s="163"/>
      <c r="BB33" s="164">
        <v>-0.11000000000000121</v>
      </c>
      <c r="BC33" s="165"/>
      <c r="BD33" s="160">
        <v>7.3550000000000004</v>
      </c>
      <c r="BE33" s="161">
        <v>7.6999999999999993</v>
      </c>
      <c r="BF33" s="60">
        <v>0.34499999999999886</v>
      </c>
      <c r="BG33" s="165"/>
      <c r="BH33" s="166">
        <v>7.5585714285714278</v>
      </c>
      <c r="BI33" s="161">
        <v>7.7560000000000002</v>
      </c>
      <c r="BJ33" s="161" t="s">
        <v>153</v>
      </c>
      <c r="BK33" s="161">
        <v>7.9799999999999995</v>
      </c>
      <c r="BL33" s="161">
        <v>7.7049999999999992</v>
      </c>
      <c r="BM33" s="161">
        <v>7.8574999999999999</v>
      </c>
      <c r="BN33" s="60">
        <v>0.15250000000000075</v>
      </c>
      <c r="BO33" s="163"/>
      <c r="BP33" s="164">
        <v>-0.12249999999999961</v>
      </c>
      <c r="BQ33" s="165"/>
      <c r="BR33" s="160">
        <v>7.6885714285714277</v>
      </c>
      <c r="BS33" s="161">
        <v>7.903999999999999</v>
      </c>
      <c r="BT33" s="161" t="s">
        <v>153</v>
      </c>
      <c r="BU33" s="161">
        <v>7.9424999999999999</v>
      </c>
      <c r="BV33" s="161">
        <v>7.0049999999999999</v>
      </c>
      <c r="BW33" s="161">
        <v>7.5424999999999995</v>
      </c>
      <c r="BX33" s="60">
        <v>0.53749999999999964</v>
      </c>
      <c r="BY33" s="163"/>
      <c r="BZ33" s="164">
        <v>-0.40000000000000036</v>
      </c>
      <c r="CA33" s="165"/>
      <c r="CB33" s="160">
        <v>6.1583333333333341</v>
      </c>
      <c r="CC33" s="161">
        <v>6.1924999999999999</v>
      </c>
      <c r="CD33" s="60">
        <v>3.416666666666579E-2</v>
      </c>
      <c r="CE33" s="165"/>
      <c r="CF33" s="160">
        <v>6.6383333333333328</v>
      </c>
      <c r="CG33" s="161">
        <v>6.3074999999999992</v>
      </c>
      <c r="CH33" s="60">
        <v>-0.33083333333333353</v>
      </c>
      <c r="CI33" s="165"/>
    </row>
    <row r="34" spans="1:87" s="12" customFormat="1" x14ac:dyDescent="0.25">
      <c r="A34" s="48" t="s">
        <v>253</v>
      </c>
      <c r="B34" s="48" t="s">
        <v>192</v>
      </c>
      <c r="C34" s="9" t="s">
        <v>158</v>
      </c>
      <c r="D34" s="9"/>
      <c r="E34" s="9" t="s">
        <v>230</v>
      </c>
      <c r="F34" s="9"/>
      <c r="G34" s="9" t="s">
        <v>9</v>
      </c>
      <c r="H34" s="9" t="s">
        <v>10</v>
      </c>
      <c r="I34" s="9"/>
      <c r="J34" s="43">
        <v>7.93</v>
      </c>
      <c r="K34" s="44">
        <v>7.5350000000000001</v>
      </c>
      <c r="L34" s="44">
        <v>7.835</v>
      </c>
      <c r="M34" s="44">
        <v>8.0300000000000011</v>
      </c>
      <c r="N34" s="54" t="s">
        <v>153</v>
      </c>
      <c r="O34" s="44">
        <v>8.2899999999999991</v>
      </c>
      <c r="P34" s="44">
        <v>8.18</v>
      </c>
      <c r="Q34" s="44">
        <v>8.129999999999999</v>
      </c>
      <c r="R34" s="47">
        <v>-5.0000000000000711E-2</v>
      </c>
      <c r="S34" s="137"/>
      <c r="T34" s="111">
        <v>-0.16000000000000014</v>
      </c>
      <c r="U34" s="55"/>
      <c r="V34" s="43">
        <v>8.6050000000000004</v>
      </c>
      <c r="W34" s="44">
        <v>8.49</v>
      </c>
      <c r="X34" s="47">
        <v>-0.11500000000000021</v>
      </c>
      <c r="Y34" s="55"/>
      <c r="Z34" s="167">
        <v>8.3500000000000014</v>
      </c>
      <c r="AA34" s="259">
        <v>8.379999999999999</v>
      </c>
      <c r="AB34" s="259" t="s">
        <v>153</v>
      </c>
      <c r="AC34" s="259">
        <v>8.7850000000000001</v>
      </c>
      <c r="AD34" s="44">
        <v>8.51</v>
      </c>
      <c r="AE34" s="44">
        <v>8.3550000000000004</v>
      </c>
      <c r="AF34" s="47">
        <v>-0.15499999999999936</v>
      </c>
      <c r="AG34" s="137"/>
      <c r="AH34" s="111">
        <v>-0.42999999999999972</v>
      </c>
      <c r="AI34" s="55"/>
      <c r="AJ34" s="44">
        <v>8.7249999999999996</v>
      </c>
      <c r="AK34" s="44">
        <v>8.61</v>
      </c>
      <c r="AL34" s="44" t="s">
        <v>153</v>
      </c>
      <c r="AM34" s="44">
        <v>9.1649999999999991</v>
      </c>
      <c r="AN34" s="44">
        <v>8.8000000000000007</v>
      </c>
      <c r="AO34" s="44">
        <v>8.6150000000000002</v>
      </c>
      <c r="AP34" s="47">
        <v>-0.1850000000000005</v>
      </c>
      <c r="AQ34" s="137"/>
      <c r="AR34" s="111">
        <v>-0.54999999999999893</v>
      </c>
      <c r="AS34" s="55"/>
      <c r="AT34" s="44">
        <v>8.34</v>
      </c>
      <c r="AU34" s="44">
        <v>8.4649999999999999</v>
      </c>
      <c r="AV34" s="44" t="s">
        <v>153</v>
      </c>
      <c r="AW34" s="44">
        <v>8.6750000000000007</v>
      </c>
      <c r="AX34" s="44">
        <v>8.495000000000001</v>
      </c>
      <c r="AY34" s="44">
        <v>8.4949999999999992</v>
      </c>
      <c r="AZ34" s="47">
        <v>0</v>
      </c>
      <c r="BA34" s="137"/>
      <c r="BB34" s="111">
        <v>-0.18000000000000149</v>
      </c>
      <c r="BC34" s="55"/>
      <c r="BD34" s="43">
        <v>8.0350000000000001</v>
      </c>
      <c r="BE34" s="44">
        <v>7.835</v>
      </c>
      <c r="BF34" s="47">
        <v>-0.20000000000000018</v>
      </c>
      <c r="BG34" s="55"/>
      <c r="BH34" s="167">
        <v>8.3000000000000007</v>
      </c>
      <c r="BI34" s="44">
        <v>8.2050000000000001</v>
      </c>
      <c r="BJ34" s="44" t="s">
        <v>153</v>
      </c>
      <c r="BK34" s="44">
        <v>8.2750000000000004</v>
      </c>
      <c r="BL34" s="44">
        <v>8.1750000000000007</v>
      </c>
      <c r="BM34" s="44">
        <v>8.3350000000000009</v>
      </c>
      <c r="BN34" s="47">
        <v>0.16000000000000014</v>
      </c>
      <c r="BO34" s="137"/>
      <c r="BP34" s="111">
        <v>6.0000000000000497E-2</v>
      </c>
      <c r="BQ34" s="55"/>
      <c r="BR34" s="44">
        <v>8.23</v>
      </c>
      <c r="BS34" s="44">
        <v>8.3550000000000004</v>
      </c>
      <c r="BT34" s="44" t="s">
        <v>153</v>
      </c>
      <c r="BU34" s="44">
        <v>8.6150000000000002</v>
      </c>
      <c r="BV34" s="44">
        <v>7.8949999999999996</v>
      </c>
      <c r="BW34" s="44">
        <v>7.3450000000000006</v>
      </c>
      <c r="BX34" s="47">
        <v>-0.54999999999999893</v>
      </c>
      <c r="BY34" s="137"/>
      <c r="BZ34" s="111">
        <v>-1.2699999999999996</v>
      </c>
      <c r="CA34" s="55"/>
      <c r="CB34" s="43">
        <v>6.95</v>
      </c>
      <c r="CC34" s="44">
        <v>7.4450000000000003</v>
      </c>
      <c r="CD34" s="47">
        <v>0.49500000000000011</v>
      </c>
      <c r="CE34" s="55"/>
      <c r="CF34" s="43">
        <v>6.88</v>
      </c>
      <c r="CG34" s="44">
        <v>7.6449999999999996</v>
      </c>
      <c r="CH34" s="47">
        <v>0.76499999999999968</v>
      </c>
      <c r="CI34" s="55"/>
    </row>
    <row r="35" spans="1:87" s="12" customFormat="1" x14ac:dyDescent="0.25">
      <c r="A35" s="48" t="s">
        <v>253</v>
      </c>
      <c r="B35" s="48" t="s">
        <v>190</v>
      </c>
      <c r="C35" s="9" t="s">
        <v>158</v>
      </c>
      <c r="D35" s="9"/>
      <c r="E35" s="9" t="s">
        <v>230</v>
      </c>
      <c r="F35" s="9"/>
      <c r="G35" s="9" t="s">
        <v>9</v>
      </c>
      <c r="H35" s="9" t="s">
        <v>10</v>
      </c>
      <c r="I35" s="9"/>
      <c r="J35" s="43">
        <v>7.5214285714285722</v>
      </c>
      <c r="K35" s="44">
        <v>7.838571428571429</v>
      </c>
      <c r="L35" s="44">
        <v>7.79</v>
      </c>
      <c r="M35" s="44">
        <v>7.8900000000000006</v>
      </c>
      <c r="N35" s="54" t="s">
        <v>153</v>
      </c>
      <c r="O35" s="44">
        <v>8.1914285714285704</v>
      </c>
      <c r="P35" s="44">
        <v>7.862857142857143</v>
      </c>
      <c r="Q35" s="44">
        <v>7.9685714285714297</v>
      </c>
      <c r="R35" s="47">
        <v>0.10571428571428676</v>
      </c>
      <c r="S35" s="137"/>
      <c r="T35" s="111">
        <v>-0.22285714285714064</v>
      </c>
      <c r="U35" s="55"/>
      <c r="V35" s="43">
        <v>8.725714285714286</v>
      </c>
      <c r="W35" s="44">
        <v>8.6257142857142846</v>
      </c>
      <c r="X35" s="47">
        <v>-0.10000000000000142</v>
      </c>
      <c r="Y35" s="55"/>
      <c r="Z35" s="167">
        <v>8.3571428571428577</v>
      </c>
      <c r="AA35" s="259">
        <v>8.4857142857142858</v>
      </c>
      <c r="AB35" s="259" t="s">
        <v>153</v>
      </c>
      <c r="AC35" s="259">
        <v>8.7228571428571442</v>
      </c>
      <c r="AD35" s="44">
        <v>8.5942857142857143</v>
      </c>
      <c r="AE35" s="44">
        <v>8.4328571428571433</v>
      </c>
      <c r="AF35" s="47">
        <v>-0.16142857142857103</v>
      </c>
      <c r="AG35" s="137"/>
      <c r="AH35" s="111">
        <v>-0.29000000000000092</v>
      </c>
      <c r="AI35" s="55"/>
      <c r="AJ35" s="44">
        <v>8.6042857142857141</v>
      </c>
      <c r="AK35" s="44">
        <v>8.6785714285714288</v>
      </c>
      <c r="AL35" s="44" t="s">
        <v>153</v>
      </c>
      <c r="AM35" s="44">
        <v>8.9171428571428581</v>
      </c>
      <c r="AN35" s="44">
        <v>8.9028571428571421</v>
      </c>
      <c r="AO35" s="44">
        <v>8.7171428571428571</v>
      </c>
      <c r="AP35" s="47">
        <v>-0.18571428571428505</v>
      </c>
      <c r="AQ35" s="137"/>
      <c r="AR35" s="111">
        <v>-0.20000000000000107</v>
      </c>
      <c r="AS35" s="55"/>
      <c r="AT35" s="44">
        <v>8.6428571428571423</v>
      </c>
      <c r="AU35" s="44">
        <v>8.6900000000000013</v>
      </c>
      <c r="AV35" s="44" t="s">
        <v>153</v>
      </c>
      <c r="AW35" s="44">
        <v>8.8414285714285707</v>
      </c>
      <c r="AX35" s="44">
        <v>8.6800000000000015</v>
      </c>
      <c r="AY35" s="44">
        <v>8.7271428571428569</v>
      </c>
      <c r="AZ35" s="47">
        <v>4.7142857142855377E-2</v>
      </c>
      <c r="BA35" s="137"/>
      <c r="BB35" s="111">
        <v>-0.11428571428571388</v>
      </c>
      <c r="BC35" s="55"/>
      <c r="BD35" s="43">
        <v>7.4757142857142851</v>
      </c>
      <c r="BE35" s="44">
        <v>7.6142857142857139</v>
      </c>
      <c r="BF35" s="47">
        <v>0.13857142857142879</v>
      </c>
      <c r="BG35" s="55"/>
      <c r="BH35" s="167">
        <v>8.0571428571428569</v>
      </c>
      <c r="BI35" s="44">
        <v>8.09</v>
      </c>
      <c r="BJ35" s="44" t="s">
        <v>153</v>
      </c>
      <c r="BK35" s="44">
        <v>8.31</v>
      </c>
      <c r="BL35" s="44">
        <v>7.9885714285714284</v>
      </c>
      <c r="BM35" s="44">
        <v>8.0257142857142849</v>
      </c>
      <c r="BN35" s="47">
        <v>3.7142857142856478E-2</v>
      </c>
      <c r="BO35" s="137"/>
      <c r="BP35" s="111">
        <v>-0.28428571428571558</v>
      </c>
      <c r="BQ35" s="55"/>
      <c r="BR35" s="44">
        <v>7.4814285714285722</v>
      </c>
      <c r="BS35" s="44">
        <v>7.612857142857143</v>
      </c>
      <c r="BT35" s="44" t="s">
        <v>153</v>
      </c>
      <c r="BU35" s="44">
        <v>7.6571428571428575</v>
      </c>
      <c r="BV35" s="44">
        <v>6.9642857142857153</v>
      </c>
      <c r="BW35" s="44">
        <v>7.2042857142857146</v>
      </c>
      <c r="BX35" s="47">
        <v>0.23999999999999932</v>
      </c>
      <c r="BY35" s="137"/>
      <c r="BZ35" s="111">
        <v>-0.45285714285714285</v>
      </c>
      <c r="CA35" s="55"/>
      <c r="CB35" s="43">
        <v>6.1285714285714281</v>
      </c>
      <c r="CC35" s="44">
        <v>6.3671428571428583</v>
      </c>
      <c r="CD35" s="47">
        <v>0.23857142857143021</v>
      </c>
      <c r="CE35" s="55"/>
      <c r="CF35" s="43">
        <v>6.8200000000000012</v>
      </c>
      <c r="CG35" s="44">
        <v>6.992857142857142</v>
      </c>
      <c r="CH35" s="47">
        <v>0.17285714285714082</v>
      </c>
      <c r="CI35" s="55"/>
    </row>
    <row r="36" spans="1:87" s="12" customFormat="1" ht="15.75" thickBot="1" x14ac:dyDescent="0.3">
      <c r="A36" s="73" t="s">
        <v>253</v>
      </c>
      <c r="B36" s="73" t="s">
        <v>191</v>
      </c>
      <c r="C36" s="74" t="s">
        <v>158</v>
      </c>
      <c r="D36" s="74"/>
      <c r="E36" s="74" t="s">
        <v>230</v>
      </c>
      <c r="F36" s="74"/>
      <c r="G36" s="74" t="s">
        <v>9</v>
      </c>
      <c r="H36" s="74" t="s">
        <v>10</v>
      </c>
      <c r="I36" s="74"/>
      <c r="J36" s="153">
        <v>7.3866666666666667</v>
      </c>
      <c r="K36" s="154">
        <v>7.3559999999999999</v>
      </c>
      <c r="L36" s="154">
        <v>7.4266666666666667</v>
      </c>
      <c r="M36" s="154">
        <v>7.4283333333333319</v>
      </c>
      <c r="N36" s="168" t="s">
        <v>153</v>
      </c>
      <c r="O36" s="154">
        <v>7.7720000000000002</v>
      </c>
      <c r="P36" s="154">
        <v>7.7939999999999996</v>
      </c>
      <c r="Q36" s="154">
        <v>7.6759999999999993</v>
      </c>
      <c r="R36" s="155">
        <v>-0.11800000000000033</v>
      </c>
      <c r="S36" s="156"/>
      <c r="T36" s="157">
        <v>-9.6000000000000973E-2</v>
      </c>
      <c r="U36" s="158"/>
      <c r="V36" s="153">
        <v>8.4240000000000013</v>
      </c>
      <c r="W36" s="154">
        <v>8.3420000000000023</v>
      </c>
      <c r="X36" s="155">
        <v>-8.1999999999998963E-2</v>
      </c>
      <c r="Y36" s="158"/>
      <c r="Z36" s="159">
        <v>7.7799999999999994</v>
      </c>
      <c r="AA36" s="154">
        <v>8.136000000000001</v>
      </c>
      <c r="AB36" s="154" t="s">
        <v>153</v>
      </c>
      <c r="AC36" s="154">
        <v>8.234</v>
      </c>
      <c r="AD36" s="154">
        <v>8.266</v>
      </c>
      <c r="AE36" s="154">
        <v>8.161999999999999</v>
      </c>
      <c r="AF36" s="155">
        <v>-0.10400000000000098</v>
      </c>
      <c r="AG36" s="156"/>
      <c r="AH36" s="157">
        <v>-7.2000000000000952E-2</v>
      </c>
      <c r="AI36" s="158"/>
      <c r="AJ36" s="154">
        <v>8.2449999999999992</v>
      </c>
      <c r="AK36" s="154">
        <v>8.413333333333334</v>
      </c>
      <c r="AL36" s="154" t="s">
        <v>153</v>
      </c>
      <c r="AM36" s="154">
        <v>8.5839999999999996</v>
      </c>
      <c r="AN36" s="154">
        <v>8.6</v>
      </c>
      <c r="AO36" s="154">
        <v>8.5119999999999987</v>
      </c>
      <c r="AP36" s="155">
        <v>-8.8000000000000966E-2</v>
      </c>
      <c r="AQ36" s="156"/>
      <c r="AR36" s="157">
        <v>-7.2000000000000952E-2</v>
      </c>
      <c r="AS36" s="158"/>
      <c r="AT36" s="154">
        <v>8.1433333333333326</v>
      </c>
      <c r="AU36" s="154">
        <v>8.1766666666666676</v>
      </c>
      <c r="AV36" s="154" t="s">
        <v>153</v>
      </c>
      <c r="AW36" s="154">
        <v>8.3580000000000005</v>
      </c>
      <c r="AX36" s="154">
        <v>8.4160000000000004</v>
      </c>
      <c r="AY36" s="154">
        <v>8.3520000000000003</v>
      </c>
      <c r="AZ36" s="155">
        <v>-6.4000000000000057E-2</v>
      </c>
      <c r="BA36" s="156"/>
      <c r="BB36" s="157">
        <v>-6.0000000000002274E-3</v>
      </c>
      <c r="BC36" s="158"/>
      <c r="BD36" s="153">
        <v>7.4120000000000008</v>
      </c>
      <c r="BE36" s="154">
        <v>7.4300000000000015</v>
      </c>
      <c r="BF36" s="155">
        <v>1.8000000000000682E-2</v>
      </c>
      <c r="BG36" s="158"/>
      <c r="BH36" s="159">
        <v>7.4249999999999998</v>
      </c>
      <c r="BI36" s="154">
        <v>7.6149999999999993</v>
      </c>
      <c r="BJ36" s="154" t="s">
        <v>153</v>
      </c>
      <c r="BK36" s="154">
        <v>7.7040000000000006</v>
      </c>
      <c r="BL36" s="154">
        <v>7.67</v>
      </c>
      <c r="BM36" s="154">
        <v>7.742</v>
      </c>
      <c r="BN36" s="155">
        <v>7.2000000000000064E-2</v>
      </c>
      <c r="BO36" s="156"/>
      <c r="BP36" s="157">
        <v>3.7999999999999368E-2</v>
      </c>
      <c r="BQ36" s="158"/>
      <c r="BR36" s="154">
        <v>7.4383333333333326</v>
      </c>
      <c r="BS36" s="154">
        <v>7.6783333333333319</v>
      </c>
      <c r="BT36" s="154" t="s">
        <v>153</v>
      </c>
      <c r="BU36" s="154">
        <v>7.4139999999999997</v>
      </c>
      <c r="BV36" s="154">
        <v>7.1560000000000006</v>
      </c>
      <c r="BW36" s="154">
        <v>7.12</v>
      </c>
      <c r="BX36" s="155">
        <v>-3.6000000000000476E-2</v>
      </c>
      <c r="BY36" s="156"/>
      <c r="BZ36" s="157">
        <v>-0.29399999999999959</v>
      </c>
      <c r="CA36" s="158"/>
      <c r="CB36" s="153">
        <v>5.9559999999999995</v>
      </c>
      <c r="CC36" s="154">
        <v>5.9619999999999997</v>
      </c>
      <c r="CD36" s="155">
        <v>6.0000000000002274E-3</v>
      </c>
      <c r="CE36" s="158"/>
      <c r="CF36" s="153">
        <v>6.62</v>
      </c>
      <c r="CG36" s="154">
        <v>6.6760000000000002</v>
      </c>
      <c r="CH36" s="155">
        <v>5.600000000000005E-2</v>
      </c>
      <c r="CI36" s="158"/>
    </row>
    <row r="37" spans="1:87" s="12" customFormat="1" x14ac:dyDescent="0.25">
      <c r="A37" s="13" t="s">
        <v>253</v>
      </c>
      <c r="B37" s="13" t="s">
        <v>188</v>
      </c>
      <c r="C37" s="8" t="s">
        <v>22</v>
      </c>
      <c r="D37" s="8" t="s">
        <v>21</v>
      </c>
      <c r="E37" s="8" t="s">
        <v>228</v>
      </c>
      <c r="F37" s="8">
        <v>741132</v>
      </c>
      <c r="G37" s="8" t="s">
        <v>9</v>
      </c>
      <c r="H37" s="8" t="s">
        <v>10</v>
      </c>
      <c r="I37" s="8" t="s">
        <v>300</v>
      </c>
      <c r="J37" s="169" t="s">
        <v>153</v>
      </c>
      <c r="K37" s="337">
        <v>7.26</v>
      </c>
      <c r="L37" s="337">
        <v>7.82</v>
      </c>
      <c r="M37" s="337">
        <v>7.31</v>
      </c>
      <c r="N37" s="53" t="s">
        <v>153</v>
      </c>
      <c r="O37" s="337">
        <v>7.73</v>
      </c>
      <c r="P37" s="340">
        <v>7.82</v>
      </c>
      <c r="Q37" s="340">
        <v>7.96</v>
      </c>
      <c r="R37" s="260">
        <v>0.14000000000000001</v>
      </c>
      <c r="S37" s="261"/>
      <c r="T37" s="262">
        <v>0.23</v>
      </c>
      <c r="U37" s="263"/>
      <c r="V37" s="33">
        <v>8.67</v>
      </c>
      <c r="W37" s="32">
        <v>8.61</v>
      </c>
      <c r="X37" s="260">
        <v>-0.06</v>
      </c>
      <c r="Y37" s="263"/>
      <c r="Z37" s="375">
        <v>8.52</v>
      </c>
      <c r="AA37" s="32">
        <v>8.01</v>
      </c>
      <c r="AB37" s="376" t="s">
        <v>153</v>
      </c>
      <c r="AC37" s="32">
        <v>8.17</v>
      </c>
      <c r="AD37" s="32">
        <v>8.57</v>
      </c>
      <c r="AE37" s="36">
        <v>8.48</v>
      </c>
      <c r="AF37" s="260">
        <v>-0.09</v>
      </c>
      <c r="AG37" s="264"/>
      <c r="AH37" s="262">
        <v>0.31</v>
      </c>
      <c r="AI37" s="263" t="s">
        <v>144</v>
      </c>
      <c r="AJ37" s="170">
        <v>9.06</v>
      </c>
      <c r="AK37" s="133">
        <v>8.34</v>
      </c>
      <c r="AL37" s="53" t="s">
        <v>153</v>
      </c>
      <c r="AM37" s="133">
        <v>8.7200000000000006</v>
      </c>
      <c r="AN37" s="34">
        <v>9</v>
      </c>
      <c r="AO37" s="36">
        <v>8.9600000000000009</v>
      </c>
      <c r="AP37" s="260">
        <v>-0.04</v>
      </c>
      <c r="AQ37" s="264"/>
      <c r="AR37" s="262">
        <v>0.24</v>
      </c>
      <c r="AS37" s="263"/>
      <c r="AT37" s="133">
        <v>8.84</v>
      </c>
      <c r="AU37" s="133">
        <v>8.18</v>
      </c>
      <c r="AV37" s="53" t="s">
        <v>153</v>
      </c>
      <c r="AW37" s="133">
        <v>8.32</v>
      </c>
      <c r="AX37" s="32">
        <v>8.4499999999999993</v>
      </c>
      <c r="AY37" s="36">
        <v>8.4</v>
      </c>
      <c r="AZ37" s="260">
        <v>-0.05</v>
      </c>
      <c r="BA37" s="264"/>
      <c r="BB37" s="262">
        <v>0.08</v>
      </c>
      <c r="BC37" s="263"/>
      <c r="BD37" s="341">
        <v>7.33</v>
      </c>
      <c r="BE37" s="340">
        <v>7.61</v>
      </c>
      <c r="BF37" s="260">
        <v>0.28000000000000003</v>
      </c>
      <c r="BG37" s="263" t="s">
        <v>144</v>
      </c>
      <c r="BH37" s="134">
        <v>8.2200000000000006</v>
      </c>
      <c r="BI37" s="337">
        <v>7.56</v>
      </c>
      <c r="BJ37" s="53" t="s">
        <v>153</v>
      </c>
      <c r="BK37" s="337">
        <v>7.32</v>
      </c>
      <c r="BL37" s="340">
        <v>7.3</v>
      </c>
      <c r="BM37" s="36">
        <v>8.01</v>
      </c>
      <c r="BN37" s="260">
        <v>0.71</v>
      </c>
      <c r="BO37" s="264" t="s">
        <v>144</v>
      </c>
      <c r="BP37" s="262">
        <v>0.69</v>
      </c>
      <c r="BQ37" s="263" t="s">
        <v>144</v>
      </c>
      <c r="BR37" s="133">
        <v>8.02</v>
      </c>
      <c r="BS37" s="337">
        <v>7.4</v>
      </c>
      <c r="BT37" s="53" t="s">
        <v>153</v>
      </c>
      <c r="BU37" s="337">
        <v>7.84</v>
      </c>
      <c r="BV37" s="340">
        <v>7.37</v>
      </c>
      <c r="BW37" s="340">
        <v>7.22</v>
      </c>
      <c r="BX37" s="260">
        <v>-0.15</v>
      </c>
      <c r="BY37" s="264"/>
      <c r="BZ37" s="262">
        <v>-0.62</v>
      </c>
      <c r="CA37" s="263" t="s">
        <v>145</v>
      </c>
      <c r="CB37" s="37">
        <v>5.03</v>
      </c>
      <c r="CC37" s="35">
        <v>5.0599999999999996</v>
      </c>
      <c r="CD37" s="260">
        <v>0.03</v>
      </c>
      <c r="CE37" s="263"/>
      <c r="CF37" s="37">
        <v>5.43</v>
      </c>
      <c r="CG37" s="35">
        <v>5.56</v>
      </c>
      <c r="CH37" s="260">
        <v>0.13</v>
      </c>
      <c r="CI37" s="263"/>
    </row>
    <row r="38" spans="1:87" s="12" customFormat="1" x14ac:dyDescent="0.25">
      <c r="A38" s="48" t="s">
        <v>253</v>
      </c>
      <c r="B38" s="48" t="s">
        <v>188</v>
      </c>
      <c r="C38" s="9" t="s">
        <v>161</v>
      </c>
      <c r="D38" s="9" t="s">
        <v>21</v>
      </c>
      <c r="E38" s="9" t="s">
        <v>228</v>
      </c>
      <c r="F38" s="9">
        <v>743716</v>
      </c>
      <c r="G38" s="9" t="s">
        <v>9</v>
      </c>
      <c r="H38" s="9" t="s">
        <v>10</v>
      </c>
      <c r="I38" s="300" t="s">
        <v>298</v>
      </c>
      <c r="J38" s="61" t="s">
        <v>153</v>
      </c>
      <c r="K38" s="54" t="s">
        <v>153</v>
      </c>
      <c r="L38" s="54" t="s">
        <v>153</v>
      </c>
      <c r="M38" s="344">
        <v>7.45</v>
      </c>
      <c r="N38" s="54" t="s">
        <v>153</v>
      </c>
      <c r="O38" s="344">
        <v>7.37</v>
      </c>
      <c r="P38" s="54" t="s">
        <v>153</v>
      </c>
      <c r="Q38" s="347">
        <v>7.97</v>
      </c>
      <c r="R38" s="265">
        <v>0.6</v>
      </c>
      <c r="S38" s="266" t="s">
        <v>144</v>
      </c>
      <c r="T38" s="267">
        <v>0.6</v>
      </c>
      <c r="U38" s="268" t="s">
        <v>144</v>
      </c>
      <c r="V38" s="171" t="s">
        <v>153</v>
      </c>
      <c r="W38" s="25">
        <v>8.57</v>
      </c>
      <c r="X38" s="265" t="s">
        <v>153</v>
      </c>
      <c r="Y38" s="268"/>
      <c r="Z38" s="378" t="s">
        <v>153</v>
      </c>
      <c r="AA38" s="25">
        <v>8.41</v>
      </c>
      <c r="AB38" s="23" t="s">
        <v>153</v>
      </c>
      <c r="AC38" s="25">
        <v>8.02</v>
      </c>
      <c r="AD38" s="54" t="s">
        <v>153</v>
      </c>
      <c r="AE38" s="16">
        <v>8.61</v>
      </c>
      <c r="AF38" s="265">
        <v>0.59</v>
      </c>
      <c r="AG38" s="269" t="s">
        <v>144</v>
      </c>
      <c r="AH38" s="267">
        <v>0.59</v>
      </c>
      <c r="AI38" s="268" t="s">
        <v>144</v>
      </c>
      <c r="AJ38" s="54" t="s">
        <v>153</v>
      </c>
      <c r="AK38" s="45">
        <v>8.3699999999999992</v>
      </c>
      <c r="AL38" s="54" t="s">
        <v>153</v>
      </c>
      <c r="AM38" s="45">
        <v>8.06</v>
      </c>
      <c r="AN38" s="54" t="s">
        <v>153</v>
      </c>
      <c r="AO38" s="16">
        <v>8.48</v>
      </c>
      <c r="AP38" s="265">
        <v>0.42</v>
      </c>
      <c r="AQ38" s="269" t="s">
        <v>144</v>
      </c>
      <c r="AR38" s="267">
        <v>0.42</v>
      </c>
      <c r="AS38" s="268" t="s">
        <v>144</v>
      </c>
      <c r="AT38" s="54" t="s">
        <v>153</v>
      </c>
      <c r="AU38" s="45">
        <v>8.16</v>
      </c>
      <c r="AV38" s="54" t="s">
        <v>153</v>
      </c>
      <c r="AW38" s="45">
        <v>8.1</v>
      </c>
      <c r="AX38" s="54" t="s">
        <v>153</v>
      </c>
      <c r="AY38" s="16">
        <v>8.61</v>
      </c>
      <c r="AZ38" s="265">
        <v>0.51</v>
      </c>
      <c r="BA38" s="269" t="s">
        <v>144</v>
      </c>
      <c r="BB38" s="267">
        <v>0.51</v>
      </c>
      <c r="BC38" s="268" t="s">
        <v>144</v>
      </c>
      <c r="BD38" s="171" t="s">
        <v>153</v>
      </c>
      <c r="BE38" s="25">
        <v>8.06</v>
      </c>
      <c r="BF38" s="265" t="s">
        <v>153</v>
      </c>
      <c r="BG38" s="268"/>
      <c r="BH38" s="138" t="s">
        <v>153</v>
      </c>
      <c r="BI38" s="344">
        <v>7.74</v>
      </c>
      <c r="BJ38" s="54" t="s">
        <v>153</v>
      </c>
      <c r="BK38" s="344">
        <v>7.64</v>
      </c>
      <c r="BL38" s="54" t="s">
        <v>153</v>
      </c>
      <c r="BM38" s="347">
        <v>7.9</v>
      </c>
      <c r="BN38" s="265">
        <v>0.26</v>
      </c>
      <c r="BO38" s="269"/>
      <c r="BP38" s="267">
        <v>0.26</v>
      </c>
      <c r="BQ38" s="268"/>
      <c r="BR38" s="54" t="s">
        <v>153</v>
      </c>
      <c r="BS38" s="344">
        <v>6.9</v>
      </c>
      <c r="BT38" s="54" t="s">
        <v>153</v>
      </c>
      <c r="BU38" s="45">
        <v>8.16</v>
      </c>
      <c r="BV38" s="54" t="s">
        <v>153</v>
      </c>
      <c r="BW38" s="25">
        <v>8.2200000000000006</v>
      </c>
      <c r="BX38" s="265">
        <v>0.06</v>
      </c>
      <c r="BY38" s="269"/>
      <c r="BZ38" s="267">
        <v>0.06</v>
      </c>
      <c r="CA38" s="268"/>
      <c r="CB38" s="171" t="s">
        <v>153</v>
      </c>
      <c r="CC38" s="29">
        <v>5.53</v>
      </c>
      <c r="CD38" s="265" t="s">
        <v>153</v>
      </c>
      <c r="CE38" s="268"/>
      <c r="CF38" s="171" t="s">
        <v>153</v>
      </c>
      <c r="CG38" s="347">
        <v>6.12</v>
      </c>
      <c r="CH38" s="265" t="s">
        <v>153</v>
      </c>
      <c r="CI38" s="268"/>
    </row>
    <row r="39" spans="1:87" s="12" customFormat="1" x14ac:dyDescent="0.25">
      <c r="A39" s="48" t="s">
        <v>253</v>
      </c>
      <c r="B39" s="48" t="s">
        <v>188</v>
      </c>
      <c r="C39" s="9" t="s">
        <v>23</v>
      </c>
      <c r="D39" s="9" t="s">
        <v>160</v>
      </c>
      <c r="E39" s="9" t="s">
        <v>228</v>
      </c>
      <c r="F39" s="9">
        <v>746008</v>
      </c>
      <c r="G39" s="9" t="s">
        <v>9</v>
      </c>
      <c r="H39" s="9" t="s">
        <v>10</v>
      </c>
      <c r="I39" s="297" t="s">
        <v>299</v>
      </c>
      <c r="J39" s="135">
        <v>8.09</v>
      </c>
      <c r="K39" s="344">
        <v>7.63</v>
      </c>
      <c r="L39" s="344">
        <v>7.67</v>
      </c>
      <c r="M39" s="344">
        <v>7.91</v>
      </c>
      <c r="N39" s="54" t="s">
        <v>153</v>
      </c>
      <c r="O39" s="344">
        <v>7.91</v>
      </c>
      <c r="P39" s="347">
        <v>7.74</v>
      </c>
      <c r="Q39" s="347">
        <v>7.62</v>
      </c>
      <c r="R39" s="265">
        <v>-0.12</v>
      </c>
      <c r="S39" s="266"/>
      <c r="T39" s="267">
        <v>-0.28999999999999998</v>
      </c>
      <c r="U39" s="268" t="s">
        <v>145</v>
      </c>
      <c r="V39" s="24">
        <v>8.42</v>
      </c>
      <c r="W39" s="25">
        <v>8.0399999999999991</v>
      </c>
      <c r="X39" s="265">
        <v>-0.38</v>
      </c>
      <c r="Y39" s="268" t="s">
        <v>145</v>
      </c>
      <c r="Z39" s="377">
        <v>8.26</v>
      </c>
      <c r="AA39" s="25">
        <v>8.43</v>
      </c>
      <c r="AB39" s="23" t="s">
        <v>153</v>
      </c>
      <c r="AC39" s="25">
        <v>8.34</v>
      </c>
      <c r="AD39" s="25">
        <v>8.51</v>
      </c>
      <c r="AE39" s="347">
        <v>7.95</v>
      </c>
      <c r="AF39" s="265">
        <v>-0.56000000000000005</v>
      </c>
      <c r="AG39" s="269" t="s">
        <v>145</v>
      </c>
      <c r="AH39" s="267">
        <v>-0.39</v>
      </c>
      <c r="AI39" s="268" t="s">
        <v>145</v>
      </c>
      <c r="AJ39" s="45">
        <v>8.3000000000000007</v>
      </c>
      <c r="AK39" s="45">
        <v>8.7899999999999991</v>
      </c>
      <c r="AL39" s="54" t="s">
        <v>153</v>
      </c>
      <c r="AM39" s="45">
        <v>8.7200000000000006</v>
      </c>
      <c r="AN39" s="25">
        <v>8.77</v>
      </c>
      <c r="AO39" s="16">
        <v>8.3000000000000007</v>
      </c>
      <c r="AP39" s="265">
        <v>-0.47</v>
      </c>
      <c r="AQ39" s="269" t="s">
        <v>145</v>
      </c>
      <c r="AR39" s="267">
        <v>-0.42</v>
      </c>
      <c r="AS39" s="268" t="s">
        <v>145</v>
      </c>
      <c r="AT39" s="45">
        <v>8</v>
      </c>
      <c r="AU39" s="45">
        <v>8.19</v>
      </c>
      <c r="AV39" s="54" t="s">
        <v>153</v>
      </c>
      <c r="AW39" s="344">
        <v>7.89</v>
      </c>
      <c r="AX39" s="347">
        <v>7.97</v>
      </c>
      <c r="AY39" s="347">
        <v>7.88</v>
      </c>
      <c r="AZ39" s="265">
        <v>-0.09</v>
      </c>
      <c r="BA39" s="269"/>
      <c r="BB39" s="267">
        <v>-0.01</v>
      </c>
      <c r="BC39" s="268"/>
      <c r="BD39" s="346">
        <v>7.69</v>
      </c>
      <c r="BE39" s="347">
        <v>7.68</v>
      </c>
      <c r="BF39" s="265">
        <v>-0.01</v>
      </c>
      <c r="BG39" s="268"/>
      <c r="BH39" s="348">
        <v>7.67</v>
      </c>
      <c r="BI39" s="344">
        <v>7.98</v>
      </c>
      <c r="BJ39" s="54" t="s">
        <v>153</v>
      </c>
      <c r="BK39" s="344">
        <v>7.71</v>
      </c>
      <c r="BL39" s="347">
        <v>7.6</v>
      </c>
      <c r="BM39" s="347">
        <v>7.55</v>
      </c>
      <c r="BN39" s="265">
        <v>-0.05</v>
      </c>
      <c r="BO39" s="269"/>
      <c r="BP39" s="267">
        <v>-0.16</v>
      </c>
      <c r="BQ39" s="268"/>
      <c r="BR39" s="344">
        <v>7.89</v>
      </c>
      <c r="BS39" s="45">
        <v>8.1199999999999992</v>
      </c>
      <c r="BT39" s="54" t="s">
        <v>153</v>
      </c>
      <c r="BU39" s="344">
        <v>7.76</v>
      </c>
      <c r="BV39" s="347">
        <v>7.78</v>
      </c>
      <c r="BW39" s="347">
        <v>7.81</v>
      </c>
      <c r="BX39" s="265">
        <v>0.03</v>
      </c>
      <c r="BY39" s="269"/>
      <c r="BZ39" s="267">
        <v>0.05</v>
      </c>
      <c r="CA39" s="268"/>
      <c r="CB39" s="346">
        <v>6.6</v>
      </c>
      <c r="CC39" s="347">
        <v>6.09</v>
      </c>
      <c r="CD39" s="265">
        <v>-0.51</v>
      </c>
      <c r="CE39" s="268" t="s">
        <v>145</v>
      </c>
      <c r="CF39" s="346">
        <v>6.79</v>
      </c>
      <c r="CG39" s="347">
        <v>6.9</v>
      </c>
      <c r="CH39" s="265">
        <v>0.11</v>
      </c>
      <c r="CI39" s="268"/>
    </row>
    <row r="40" spans="1:87" s="12" customFormat="1" x14ac:dyDescent="0.25">
      <c r="A40" s="48" t="s">
        <v>253</v>
      </c>
      <c r="B40" s="48" t="s">
        <v>188</v>
      </c>
      <c r="C40" s="9" t="s">
        <v>189</v>
      </c>
      <c r="D40" s="9" t="s">
        <v>21</v>
      </c>
      <c r="E40" s="9" t="s">
        <v>228</v>
      </c>
      <c r="F40" s="9">
        <v>745497</v>
      </c>
      <c r="G40" s="9" t="s">
        <v>9</v>
      </c>
      <c r="H40" s="9" t="s">
        <v>10</v>
      </c>
      <c r="I40" s="297" t="s">
        <v>299</v>
      </c>
      <c r="J40" s="61" t="s">
        <v>153</v>
      </c>
      <c r="K40" s="54" t="s">
        <v>153</v>
      </c>
      <c r="L40" s="54" t="s">
        <v>153</v>
      </c>
      <c r="M40" s="54" t="s">
        <v>153</v>
      </c>
      <c r="N40" s="54" t="s">
        <v>153</v>
      </c>
      <c r="O40" s="344">
        <v>7.89</v>
      </c>
      <c r="P40" s="54" t="s">
        <v>153</v>
      </c>
      <c r="Q40" s="347">
        <v>7.76</v>
      </c>
      <c r="R40" s="265">
        <v>-0.13</v>
      </c>
      <c r="S40" s="266"/>
      <c r="T40" s="267">
        <v>-0.13</v>
      </c>
      <c r="U40" s="268"/>
      <c r="V40" s="171" t="s">
        <v>153</v>
      </c>
      <c r="W40" s="347">
        <v>7.86</v>
      </c>
      <c r="X40" s="265" t="s">
        <v>153</v>
      </c>
      <c r="Y40" s="268"/>
      <c r="Z40" s="378" t="s">
        <v>153</v>
      </c>
      <c r="AA40" s="23" t="s">
        <v>153</v>
      </c>
      <c r="AB40" s="23" t="s">
        <v>153</v>
      </c>
      <c r="AC40" s="25">
        <v>8.07</v>
      </c>
      <c r="AD40" s="54" t="s">
        <v>153</v>
      </c>
      <c r="AE40" s="347">
        <v>7.62</v>
      </c>
      <c r="AF40" s="265">
        <v>-0.45</v>
      </c>
      <c r="AG40" s="269" t="s">
        <v>145</v>
      </c>
      <c r="AH40" s="267">
        <v>-0.45</v>
      </c>
      <c r="AI40" s="268" t="s">
        <v>145</v>
      </c>
      <c r="AJ40" s="54" t="s">
        <v>153</v>
      </c>
      <c r="AK40" s="54" t="s">
        <v>153</v>
      </c>
      <c r="AL40" s="54" t="s">
        <v>153</v>
      </c>
      <c r="AM40" s="45">
        <v>8.52</v>
      </c>
      <c r="AN40" s="54" t="s">
        <v>153</v>
      </c>
      <c r="AO40" s="16">
        <v>8.24</v>
      </c>
      <c r="AP40" s="265">
        <v>-0.28000000000000003</v>
      </c>
      <c r="AQ40" s="269"/>
      <c r="AR40" s="267">
        <v>-0.28000000000000003</v>
      </c>
      <c r="AS40" s="268"/>
      <c r="AT40" s="54" t="s">
        <v>153</v>
      </c>
      <c r="AU40" s="54" t="s">
        <v>153</v>
      </c>
      <c r="AV40" s="54" t="s">
        <v>153</v>
      </c>
      <c r="AW40" s="45">
        <v>8.4700000000000006</v>
      </c>
      <c r="AX40" s="54" t="s">
        <v>153</v>
      </c>
      <c r="AY40" s="347">
        <v>7.72</v>
      </c>
      <c r="AZ40" s="265">
        <v>-0.75</v>
      </c>
      <c r="BA40" s="269" t="s">
        <v>145</v>
      </c>
      <c r="BB40" s="267">
        <v>-0.75</v>
      </c>
      <c r="BC40" s="268" t="s">
        <v>145</v>
      </c>
      <c r="BD40" s="171" t="s">
        <v>153</v>
      </c>
      <c r="BE40" s="347">
        <v>6.79</v>
      </c>
      <c r="BF40" s="265" t="s">
        <v>153</v>
      </c>
      <c r="BG40" s="268"/>
      <c r="BH40" s="138" t="s">
        <v>153</v>
      </c>
      <c r="BI40" s="54" t="s">
        <v>153</v>
      </c>
      <c r="BJ40" s="54" t="s">
        <v>153</v>
      </c>
      <c r="BK40" s="344">
        <v>7.98</v>
      </c>
      <c r="BL40" s="54" t="s">
        <v>153</v>
      </c>
      <c r="BM40" s="347">
        <v>7.37</v>
      </c>
      <c r="BN40" s="265">
        <v>-0.61</v>
      </c>
      <c r="BO40" s="269" t="s">
        <v>145</v>
      </c>
      <c r="BP40" s="267">
        <v>-0.61</v>
      </c>
      <c r="BQ40" s="268" t="s">
        <v>145</v>
      </c>
      <c r="BR40" s="54" t="s">
        <v>153</v>
      </c>
      <c r="BS40" s="54" t="s">
        <v>153</v>
      </c>
      <c r="BT40" s="54" t="s">
        <v>153</v>
      </c>
      <c r="BU40" s="344">
        <v>7.56</v>
      </c>
      <c r="BV40" s="54" t="s">
        <v>153</v>
      </c>
      <c r="BW40" s="347">
        <v>6.21</v>
      </c>
      <c r="BX40" s="265">
        <v>-1.35</v>
      </c>
      <c r="BY40" s="269" t="s">
        <v>145</v>
      </c>
      <c r="BZ40" s="267">
        <v>-1.35</v>
      </c>
      <c r="CA40" s="268" t="s">
        <v>145</v>
      </c>
      <c r="CB40" s="171" t="s">
        <v>153</v>
      </c>
      <c r="CC40" s="29">
        <v>5.71</v>
      </c>
      <c r="CD40" s="265" t="s">
        <v>153</v>
      </c>
      <c r="CE40" s="268"/>
      <c r="CF40" s="171" t="s">
        <v>153</v>
      </c>
      <c r="CG40" s="347">
        <v>6.26</v>
      </c>
      <c r="CH40" s="265" t="s">
        <v>153</v>
      </c>
      <c r="CI40" s="268"/>
    </row>
    <row r="41" spans="1:87" s="12" customFormat="1" x14ac:dyDescent="0.25">
      <c r="A41" s="48" t="s">
        <v>253</v>
      </c>
      <c r="B41" s="48" t="s">
        <v>190</v>
      </c>
      <c r="C41" s="9" t="s">
        <v>163</v>
      </c>
      <c r="D41" s="9" t="s">
        <v>21</v>
      </c>
      <c r="E41" s="9" t="s">
        <v>228</v>
      </c>
      <c r="F41" s="9">
        <v>713545</v>
      </c>
      <c r="G41" s="9" t="s">
        <v>9</v>
      </c>
      <c r="H41" s="9" t="s">
        <v>10</v>
      </c>
      <c r="I41" s="20" t="s">
        <v>300</v>
      </c>
      <c r="J41" s="61" t="s">
        <v>153</v>
      </c>
      <c r="K41" s="54" t="s">
        <v>153</v>
      </c>
      <c r="L41" s="54" t="s">
        <v>153</v>
      </c>
      <c r="M41" s="344">
        <v>7.69</v>
      </c>
      <c r="N41" s="54" t="s">
        <v>153</v>
      </c>
      <c r="O41" s="45">
        <v>8.43</v>
      </c>
      <c r="P41" s="54" t="s">
        <v>153</v>
      </c>
      <c r="Q41" s="16">
        <v>8.1300000000000008</v>
      </c>
      <c r="R41" s="265">
        <v>-0.3</v>
      </c>
      <c r="S41" s="266" t="s">
        <v>145</v>
      </c>
      <c r="T41" s="267">
        <v>-0.3</v>
      </c>
      <c r="U41" s="268" t="s">
        <v>145</v>
      </c>
      <c r="V41" s="171" t="s">
        <v>153</v>
      </c>
      <c r="W41" s="25">
        <v>8.75</v>
      </c>
      <c r="X41" s="265" t="s">
        <v>153</v>
      </c>
      <c r="Y41" s="268"/>
      <c r="Z41" s="378" t="s">
        <v>153</v>
      </c>
      <c r="AA41" s="25">
        <v>8.1</v>
      </c>
      <c r="AB41" s="23" t="s">
        <v>153</v>
      </c>
      <c r="AC41" s="25">
        <v>8.8699999999999992</v>
      </c>
      <c r="AD41" s="54" t="s">
        <v>153</v>
      </c>
      <c r="AE41" s="16">
        <v>8.68</v>
      </c>
      <c r="AF41" s="265">
        <v>-0.19</v>
      </c>
      <c r="AG41" s="269"/>
      <c r="AH41" s="267">
        <v>-0.19</v>
      </c>
      <c r="AI41" s="268"/>
      <c r="AJ41" s="54" t="s">
        <v>153</v>
      </c>
      <c r="AK41" s="45">
        <v>8.64</v>
      </c>
      <c r="AL41" s="54" t="s">
        <v>153</v>
      </c>
      <c r="AM41" s="172">
        <v>9.31</v>
      </c>
      <c r="AN41" s="54" t="s">
        <v>153</v>
      </c>
      <c r="AO41" s="16">
        <v>8.98</v>
      </c>
      <c r="AP41" s="265">
        <v>-0.33</v>
      </c>
      <c r="AQ41" s="269" t="s">
        <v>145</v>
      </c>
      <c r="AR41" s="267">
        <v>-0.33</v>
      </c>
      <c r="AS41" s="268" t="s">
        <v>145</v>
      </c>
      <c r="AT41" s="54" t="s">
        <v>153</v>
      </c>
      <c r="AU41" s="45">
        <v>8.5399999999999991</v>
      </c>
      <c r="AV41" s="54" t="s">
        <v>153</v>
      </c>
      <c r="AW41" s="45">
        <v>8.86</v>
      </c>
      <c r="AX41" s="54" t="s">
        <v>153</v>
      </c>
      <c r="AY41" s="16">
        <v>8.59</v>
      </c>
      <c r="AZ41" s="265">
        <v>-0.27</v>
      </c>
      <c r="BA41" s="269" t="s">
        <v>145</v>
      </c>
      <c r="BB41" s="267">
        <v>-0.27</v>
      </c>
      <c r="BC41" s="268" t="s">
        <v>145</v>
      </c>
      <c r="BD41" s="171" t="s">
        <v>153</v>
      </c>
      <c r="BE41" s="347">
        <v>7.85</v>
      </c>
      <c r="BF41" s="265" t="s">
        <v>153</v>
      </c>
      <c r="BG41" s="268"/>
      <c r="BH41" s="138" t="s">
        <v>153</v>
      </c>
      <c r="BI41" s="45">
        <v>8.1300000000000008</v>
      </c>
      <c r="BJ41" s="54" t="s">
        <v>153</v>
      </c>
      <c r="BK41" s="45">
        <v>8.31</v>
      </c>
      <c r="BL41" s="54" t="s">
        <v>153</v>
      </c>
      <c r="BM41" s="16">
        <v>8.3800000000000008</v>
      </c>
      <c r="BN41" s="265">
        <v>7.0000000000000007E-2</v>
      </c>
      <c r="BO41" s="269"/>
      <c r="BP41" s="267">
        <v>7.0000000000000007E-2</v>
      </c>
      <c r="BQ41" s="268"/>
      <c r="BR41" s="54" t="s">
        <v>153</v>
      </c>
      <c r="BS41" s="344">
        <v>6.54</v>
      </c>
      <c r="BT41" s="54" t="s">
        <v>153</v>
      </c>
      <c r="BU41" s="45">
        <v>8.1199999999999992</v>
      </c>
      <c r="BV41" s="54" t="s">
        <v>153</v>
      </c>
      <c r="BW41" s="347">
        <v>7.32</v>
      </c>
      <c r="BX41" s="265">
        <v>-0.8</v>
      </c>
      <c r="BY41" s="269" t="s">
        <v>145</v>
      </c>
      <c r="BZ41" s="267">
        <v>-0.8</v>
      </c>
      <c r="CA41" s="268" t="s">
        <v>145</v>
      </c>
      <c r="CB41" s="171" t="s">
        <v>153</v>
      </c>
      <c r="CC41" s="347">
        <v>6.87</v>
      </c>
      <c r="CD41" s="265" t="s">
        <v>153</v>
      </c>
      <c r="CE41" s="268"/>
      <c r="CF41" s="171" t="s">
        <v>153</v>
      </c>
      <c r="CG41" s="347">
        <v>6.81</v>
      </c>
      <c r="CH41" s="265" t="s">
        <v>153</v>
      </c>
      <c r="CI41" s="268"/>
    </row>
    <row r="42" spans="1:87" s="12" customFormat="1" x14ac:dyDescent="0.25">
      <c r="A42" s="48" t="s">
        <v>253</v>
      </c>
      <c r="B42" s="48" t="s">
        <v>190</v>
      </c>
      <c r="C42" s="9" t="s">
        <v>24</v>
      </c>
      <c r="D42" s="9" t="s">
        <v>160</v>
      </c>
      <c r="E42" s="9" t="s">
        <v>226</v>
      </c>
      <c r="F42" s="9">
        <v>300822</v>
      </c>
      <c r="G42" s="9" t="s">
        <v>9</v>
      </c>
      <c r="H42" s="9" t="s">
        <v>10</v>
      </c>
      <c r="I42" s="8" t="s">
        <v>300</v>
      </c>
      <c r="J42" s="135">
        <v>8.2200000000000006</v>
      </c>
      <c r="K42" s="45">
        <v>8.27</v>
      </c>
      <c r="L42" s="45">
        <v>8.43</v>
      </c>
      <c r="M42" s="45">
        <v>8.49</v>
      </c>
      <c r="N42" s="54" t="s">
        <v>153</v>
      </c>
      <c r="O42" s="45">
        <v>8.9600000000000009</v>
      </c>
      <c r="P42" s="25">
        <v>8.8800000000000008</v>
      </c>
      <c r="Q42" s="16">
        <v>8.6199999999999992</v>
      </c>
      <c r="R42" s="265">
        <v>-0.26</v>
      </c>
      <c r="S42" s="266" t="s">
        <v>145</v>
      </c>
      <c r="T42" s="267">
        <v>-0.34</v>
      </c>
      <c r="U42" s="268" t="s">
        <v>145</v>
      </c>
      <c r="V42" s="27">
        <v>9.26</v>
      </c>
      <c r="W42" s="25">
        <v>8.91</v>
      </c>
      <c r="X42" s="265">
        <v>-0.35</v>
      </c>
      <c r="Y42" s="268" t="s">
        <v>145</v>
      </c>
      <c r="Z42" s="377">
        <v>8.16</v>
      </c>
      <c r="AA42" s="26">
        <v>9.09</v>
      </c>
      <c r="AB42" s="23" t="s">
        <v>153</v>
      </c>
      <c r="AC42" s="25">
        <v>8.89</v>
      </c>
      <c r="AD42" s="26">
        <v>9.07</v>
      </c>
      <c r="AE42" s="16">
        <v>8.6300000000000008</v>
      </c>
      <c r="AF42" s="265">
        <v>-0.44</v>
      </c>
      <c r="AG42" s="269" t="s">
        <v>145</v>
      </c>
      <c r="AH42" s="267">
        <v>-0.26</v>
      </c>
      <c r="AI42" s="268" t="s">
        <v>145</v>
      </c>
      <c r="AJ42" s="45">
        <v>8.39</v>
      </c>
      <c r="AK42" s="172">
        <v>9.34</v>
      </c>
      <c r="AL42" s="54" t="s">
        <v>153</v>
      </c>
      <c r="AM42" s="172">
        <v>9.2100000000000009</v>
      </c>
      <c r="AN42" s="26">
        <v>9.3699999999999992</v>
      </c>
      <c r="AO42" s="16">
        <v>8.84</v>
      </c>
      <c r="AP42" s="265">
        <v>-0.53</v>
      </c>
      <c r="AQ42" s="269" t="s">
        <v>145</v>
      </c>
      <c r="AR42" s="267">
        <v>-0.37</v>
      </c>
      <c r="AS42" s="268" t="s">
        <v>145</v>
      </c>
      <c r="AT42" s="45">
        <v>8.83</v>
      </c>
      <c r="AU42" s="172">
        <v>9.31</v>
      </c>
      <c r="AV42" s="54" t="s">
        <v>153</v>
      </c>
      <c r="AW42" s="172">
        <v>9.2200000000000006</v>
      </c>
      <c r="AX42" s="26">
        <v>9.34</v>
      </c>
      <c r="AY42" s="15">
        <v>9.26</v>
      </c>
      <c r="AZ42" s="265">
        <v>-0.08</v>
      </c>
      <c r="BA42" s="269"/>
      <c r="BB42" s="267">
        <v>0.04</v>
      </c>
      <c r="BC42" s="268"/>
      <c r="BD42" s="24">
        <v>8.51</v>
      </c>
      <c r="BE42" s="25">
        <v>8.2200000000000006</v>
      </c>
      <c r="BF42" s="265">
        <v>-0.28999999999999998</v>
      </c>
      <c r="BG42" s="268" t="s">
        <v>145</v>
      </c>
      <c r="BH42" s="139">
        <v>8.68</v>
      </c>
      <c r="BI42" s="45">
        <v>8.8699999999999992</v>
      </c>
      <c r="BJ42" s="54" t="s">
        <v>153</v>
      </c>
      <c r="BK42" s="172">
        <v>9.2100000000000009</v>
      </c>
      <c r="BL42" s="26">
        <v>9.01</v>
      </c>
      <c r="BM42" s="16">
        <v>8.4499999999999993</v>
      </c>
      <c r="BN42" s="265">
        <v>-0.56000000000000005</v>
      </c>
      <c r="BO42" s="269" t="s">
        <v>145</v>
      </c>
      <c r="BP42" s="267">
        <v>-0.76</v>
      </c>
      <c r="BQ42" s="268" t="s">
        <v>145</v>
      </c>
      <c r="BR42" s="45">
        <v>8.14</v>
      </c>
      <c r="BS42" s="45">
        <v>8.19</v>
      </c>
      <c r="BT42" s="54" t="s">
        <v>153</v>
      </c>
      <c r="BU42" s="45">
        <v>8.43</v>
      </c>
      <c r="BV42" s="25">
        <v>8.01</v>
      </c>
      <c r="BW42" s="347">
        <v>7.99</v>
      </c>
      <c r="BX42" s="265">
        <v>-0.02</v>
      </c>
      <c r="BY42" s="269"/>
      <c r="BZ42" s="267">
        <v>-0.44</v>
      </c>
      <c r="CA42" s="268" t="s">
        <v>145</v>
      </c>
      <c r="CB42" s="346">
        <v>7.26</v>
      </c>
      <c r="CC42" s="347">
        <v>7</v>
      </c>
      <c r="CD42" s="265">
        <v>-0.26</v>
      </c>
      <c r="CE42" s="268"/>
      <c r="CF42" s="24">
        <v>8.11</v>
      </c>
      <c r="CG42" s="347">
        <v>7.53</v>
      </c>
      <c r="CH42" s="265">
        <v>-0.57999999999999996</v>
      </c>
      <c r="CI42" s="268" t="s">
        <v>145</v>
      </c>
    </row>
    <row r="43" spans="1:87" s="12" customFormat="1" x14ac:dyDescent="0.25">
      <c r="A43" s="48" t="s">
        <v>253</v>
      </c>
      <c r="B43" s="48" t="s">
        <v>190</v>
      </c>
      <c r="C43" s="9" t="s">
        <v>164</v>
      </c>
      <c r="D43" s="9" t="s">
        <v>21</v>
      </c>
      <c r="E43" s="9" t="s">
        <v>228</v>
      </c>
      <c r="F43" s="9">
        <v>184002</v>
      </c>
      <c r="G43" s="9" t="s">
        <v>9</v>
      </c>
      <c r="H43" s="9" t="s">
        <v>10</v>
      </c>
      <c r="I43" s="297" t="s">
        <v>299</v>
      </c>
      <c r="J43" s="61" t="s">
        <v>153</v>
      </c>
      <c r="K43" s="54" t="s">
        <v>153</v>
      </c>
      <c r="L43" s="54" t="s">
        <v>153</v>
      </c>
      <c r="M43" s="344">
        <v>6.93</v>
      </c>
      <c r="N43" s="54" t="s">
        <v>153</v>
      </c>
      <c r="O43" s="344">
        <v>7.6</v>
      </c>
      <c r="P43" s="54" t="s">
        <v>153</v>
      </c>
      <c r="Q43" s="347">
        <v>7.85</v>
      </c>
      <c r="R43" s="265">
        <v>0.25</v>
      </c>
      <c r="S43" s="266"/>
      <c r="T43" s="267">
        <v>0.25</v>
      </c>
      <c r="U43" s="268"/>
      <c r="V43" s="171" t="s">
        <v>153</v>
      </c>
      <c r="W43" s="25">
        <v>8.4600000000000009</v>
      </c>
      <c r="X43" s="265" t="s">
        <v>153</v>
      </c>
      <c r="Y43" s="268"/>
      <c r="Z43" s="378" t="s">
        <v>153</v>
      </c>
      <c r="AA43" s="25">
        <v>8.0299999999999994</v>
      </c>
      <c r="AB43" s="23" t="s">
        <v>153</v>
      </c>
      <c r="AC43" s="347">
        <v>7.98</v>
      </c>
      <c r="AD43" s="54" t="s">
        <v>153</v>
      </c>
      <c r="AE43" s="16">
        <v>8.41</v>
      </c>
      <c r="AF43" s="265">
        <v>0.43</v>
      </c>
      <c r="AG43" s="269" t="s">
        <v>144</v>
      </c>
      <c r="AH43" s="267">
        <v>0.43</v>
      </c>
      <c r="AI43" s="268" t="s">
        <v>144</v>
      </c>
      <c r="AJ43" s="54" t="s">
        <v>153</v>
      </c>
      <c r="AK43" s="45">
        <v>8.5399999999999991</v>
      </c>
      <c r="AL43" s="54" t="s">
        <v>153</v>
      </c>
      <c r="AM43" s="45">
        <v>8.02</v>
      </c>
      <c r="AN43" s="54" t="s">
        <v>153</v>
      </c>
      <c r="AO43" s="16">
        <v>8.67</v>
      </c>
      <c r="AP43" s="265">
        <v>0.65</v>
      </c>
      <c r="AQ43" s="269" t="s">
        <v>144</v>
      </c>
      <c r="AR43" s="267">
        <v>0.65</v>
      </c>
      <c r="AS43" s="268" t="s">
        <v>144</v>
      </c>
      <c r="AT43" s="54" t="s">
        <v>153</v>
      </c>
      <c r="AU43" s="344">
        <v>7.36</v>
      </c>
      <c r="AV43" s="54" t="s">
        <v>153</v>
      </c>
      <c r="AW43" s="344">
        <v>7.76</v>
      </c>
      <c r="AX43" s="54" t="s">
        <v>153</v>
      </c>
      <c r="AY43" s="16">
        <v>8.3000000000000007</v>
      </c>
      <c r="AZ43" s="265">
        <v>0.54</v>
      </c>
      <c r="BA43" s="269" t="s">
        <v>144</v>
      </c>
      <c r="BB43" s="267">
        <v>0.54</v>
      </c>
      <c r="BC43" s="268" t="s">
        <v>144</v>
      </c>
      <c r="BD43" s="171" t="s">
        <v>153</v>
      </c>
      <c r="BE43" s="347">
        <v>7.59</v>
      </c>
      <c r="BF43" s="265" t="s">
        <v>153</v>
      </c>
      <c r="BG43" s="268"/>
      <c r="BH43" s="138" t="s">
        <v>153</v>
      </c>
      <c r="BI43" s="344">
        <v>6.62</v>
      </c>
      <c r="BJ43" s="54" t="s">
        <v>153</v>
      </c>
      <c r="BK43" s="344">
        <v>6.71</v>
      </c>
      <c r="BL43" s="54" t="s">
        <v>153</v>
      </c>
      <c r="BM43" s="347">
        <v>7.77</v>
      </c>
      <c r="BN43" s="265">
        <v>1.06</v>
      </c>
      <c r="BO43" s="269" t="s">
        <v>144</v>
      </c>
      <c r="BP43" s="267">
        <v>1.06</v>
      </c>
      <c r="BQ43" s="268" t="s">
        <v>144</v>
      </c>
      <c r="BR43" s="54" t="s">
        <v>153</v>
      </c>
      <c r="BS43" s="344">
        <v>7.47</v>
      </c>
      <c r="BT43" s="54" t="s">
        <v>153</v>
      </c>
      <c r="BU43" s="344">
        <v>6.83</v>
      </c>
      <c r="BV43" s="54" t="s">
        <v>153</v>
      </c>
      <c r="BW43" s="347">
        <v>7.41</v>
      </c>
      <c r="BX43" s="265">
        <v>0.57999999999999996</v>
      </c>
      <c r="BY43" s="269" t="s">
        <v>144</v>
      </c>
      <c r="BZ43" s="267">
        <v>0.57999999999999996</v>
      </c>
      <c r="CA43" s="268" t="s">
        <v>144</v>
      </c>
      <c r="CB43" s="171" t="s">
        <v>153</v>
      </c>
      <c r="CC43" s="347">
        <v>6.69</v>
      </c>
      <c r="CD43" s="265" t="s">
        <v>153</v>
      </c>
      <c r="CE43" s="268"/>
      <c r="CF43" s="171" t="s">
        <v>153</v>
      </c>
      <c r="CG43" s="347">
        <v>7.1</v>
      </c>
      <c r="CH43" s="265" t="s">
        <v>153</v>
      </c>
      <c r="CI43" s="268"/>
    </row>
    <row r="44" spans="1:87" s="12" customFormat="1" x14ac:dyDescent="0.25">
      <c r="A44" s="48" t="s">
        <v>253</v>
      </c>
      <c r="B44" s="48" t="s">
        <v>188</v>
      </c>
      <c r="C44" s="9" t="s">
        <v>25</v>
      </c>
      <c r="D44" s="9" t="s">
        <v>21</v>
      </c>
      <c r="E44" s="9" t="s">
        <v>228</v>
      </c>
      <c r="F44" s="9">
        <v>745000</v>
      </c>
      <c r="G44" s="9" t="s">
        <v>9</v>
      </c>
      <c r="H44" s="9" t="s">
        <v>10</v>
      </c>
      <c r="I44" s="19" t="s">
        <v>300</v>
      </c>
      <c r="J44" s="343">
        <v>7.79</v>
      </c>
      <c r="K44" s="344">
        <v>7.57</v>
      </c>
      <c r="L44" s="344">
        <v>7.79</v>
      </c>
      <c r="M44" s="344">
        <v>7.69</v>
      </c>
      <c r="N44" s="54" t="s">
        <v>153</v>
      </c>
      <c r="O44" s="344">
        <v>7.82</v>
      </c>
      <c r="P44" s="54" t="s">
        <v>153</v>
      </c>
      <c r="Q44" s="16">
        <v>8.23</v>
      </c>
      <c r="R44" s="265">
        <v>0.41</v>
      </c>
      <c r="S44" s="266" t="s">
        <v>144</v>
      </c>
      <c r="T44" s="267">
        <v>0.41</v>
      </c>
      <c r="U44" s="268" t="s">
        <v>144</v>
      </c>
      <c r="V44" s="171" t="s">
        <v>153</v>
      </c>
      <c r="W44" s="25">
        <v>8.27</v>
      </c>
      <c r="X44" s="265" t="s">
        <v>153</v>
      </c>
      <c r="Y44" s="268"/>
      <c r="Z44" s="377">
        <v>8.07</v>
      </c>
      <c r="AA44" s="347">
        <v>7.96</v>
      </c>
      <c r="AB44" s="23" t="s">
        <v>153</v>
      </c>
      <c r="AC44" s="347">
        <v>7.77</v>
      </c>
      <c r="AD44" s="54" t="s">
        <v>153</v>
      </c>
      <c r="AE44" s="347">
        <v>7.87</v>
      </c>
      <c r="AF44" s="265">
        <v>0.1</v>
      </c>
      <c r="AG44" s="269"/>
      <c r="AH44" s="267">
        <v>0.1</v>
      </c>
      <c r="AI44" s="268"/>
      <c r="AJ44" s="45">
        <v>8.4</v>
      </c>
      <c r="AK44" s="45">
        <v>8.4</v>
      </c>
      <c r="AL44" s="54" t="s">
        <v>153</v>
      </c>
      <c r="AM44" s="45">
        <v>8.09</v>
      </c>
      <c r="AN44" s="54" t="s">
        <v>153</v>
      </c>
      <c r="AO44" s="16">
        <v>8.3000000000000007</v>
      </c>
      <c r="AP44" s="265">
        <v>0.21</v>
      </c>
      <c r="AQ44" s="269"/>
      <c r="AR44" s="267">
        <v>0.21</v>
      </c>
      <c r="AS44" s="268"/>
      <c r="AT44" s="45">
        <v>8.4499999999999993</v>
      </c>
      <c r="AU44" s="45">
        <v>8.59</v>
      </c>
      <c r="AV44" s="54" t="s">
        <v>153</v>
      </c>
      <c r="AW44" s="45">
        <v>8.5299999999999994</v>
      </c>
      <c r="AX44" s="54" t="s">
        <v>153</v>
      </c>
      <c r="AY44" s="16">
        <v>8.6300000000000008</v>
      </c>
      <c r="AZ44" s="265">
        <v>0.1</v>
      </c>
      <c r="BA44" s="269"/>
      <c r="BB44" s="267">
        <v>0.1</v>
      </c>
      <c r="BC44" s="268"/>
      <c r="BD44" s="171" t="s">
        <v>153</v>
      </c>
      <c r="BE44" s="347">
        <v>7.81</v>
      </c>
      <c r="BF44" s="265" t="s">
        <v>153</v>
      </c>
      <c r="BG44" s="268"/>
      <c r="BH44" s="348">
        <v>7.36</v>
      </c>
      <c r="BI44" s="45">
        <v>8.1300000000000008</v>
      </c>
      <c r="BJ44" s="54" t="s">
        <v>153</v>
      </c>
      <c r="BK44" s="45">
        <v>8.23</v>
      </c>
      <c r="BL44" s="54" t="s">
        <v>153</v>
      </c>
      <c r="BM44" s="16">
        <v>8.1300000000000008</v>
      </c>
      <c r="BN44" s="265">
        <v>-0.1</v>
      </c>
      <c r="BO44" s="269"/>
      <c r="BP44" s="267">
        <v>-0.1</v>
      </c>
      <c r="BQ44" s="268"/>
      <c r="BR44" s="344">
        <v>7.1</v>
      </c>
      <c r="BS44" s="344">
        <v>7.78</v>
      </c>
      <c r="BT44" s="54" t="s">
        <v>153</v>
      </c>
      <c r="BU44" s="45">
        <v>8.06</v>
      </c>
      <c r="BV44" s="54" t="s">
        <v>153</v>
      </c>
      <c r="BW44" s="347">
        <v>7.49</v>
      </c>
      <c r="BX44" s="265">
        <v>-0.56999999999999995</v>
      </c>
      <c r="BY44" s="269" t="s">
        <v>145</v>
      </c>
      <c r="BZ44" s="267">
        <v>-0.56999999999999995</v>
      </c>
      <c r="CA44" s="268" t="s">
        <v>145</v>
      </c>
      <c r="CB44" s="171" t="s">
        <v>153</v>
      </c>
      <c r="CC44" s="347">
        <v>7.33</v>
      </c>
      <c r="CD44" s="265" t="s">
        <v>153</v>
      </c>
      <c r="CE44" s="268"/>
      <c r="CF44" s="171" t="s">
        <v>153</v>
      </c>
      <c r="CG44" s="347">
        <v>6.71</v>
      </c>
      <c r="CH44" s="265" t="s">
        <v>153</v>
      </c>
      <c r="CI44" s="268"/>
    </row>
    <row r="45" spans="1:87" s="12" customFormat="1" x14ac:dyDescent="0.25">
      <c r="A45" s="48" t="s">
        <v>253</v>
      </c>
      <c r="B45" s="48" t="s">
        <v>190</v>
      </c>
      <c r="C45" s="9" t="s">
        <v>26</v>
      </c>
      <c r="D45" s="9" t="s">
        <v>160</v>
      </c>
      <c r="E45" s="9" t="s">
        <v>226</v>
      </c>
      <c r="F45" s="9">
        <v>300863</v>
      </c>
      <c r="G45" s="9" t="s">
        <v>9</v>
      </c>
      <c r="H45" s="9" t="s">
        <v>10</v>
      </c>
      <c r="I45" s="8" t="s">
        <v>300</v>
      </c>
      <c r="J45" s="343">
        <v>7.81</v>
      </c>
      <c r="K45" s="344">
        <v>7.97</v>
      </c>
      <c r="L45" s="45">
        <v>8.07</v>
      </c>
      <c r="M45" s="45">
        <v>8.0399999999999991</v>
      </c>
      <c r="N45" s="54" t="s">
        <v>153</v>
      </c>
      <c r="O45" s="45">
        <v>8.36</v>
      </c>
      <c r="P45" s="347">
        <v>7.27</v>
      </c>
      <c r="Q45" s="347">
        <v>7.91</v>
      </c>
      <c r="R45" s="265">
        <v>0.64</v>
      </c>
      <c r="S45" s="266" t="s">
        <v>144</v>
      </c>
      <c r="T45" s="267">
        <v>-0.45</v>
      </c>
      <c r="U45" s="268" t="s">
        <v>145</v>
      </c>
      <c r="V45" s="24">
        <v>8.5500000000000007</v>
      </c>
      <c r="W45" s="25">
        <v>8.68</v>
      </c>
      <c r="X45" s="265">
        <v>0.13</v>
      </c>
      <c r="Y45" s="268"/>
      <c r="Z45" s="377">
        <v>8.68</v>
      </c>
      <c r="AA45" s="25">
        <v>8.58</v>
      </c>
      <c r="AB45" s="23" t="s">
        <v>153</v>
      </c>
      <c r="AC45" s="25">
        <v>8.89</v>
      </c>
      <c r="AD45" s="25">
        <v>8.2799999999999994</v>
      </c>
      <c r="AE45" s="16">
        <v>8.4700000000000006</v>
      </c>
      <c r="AF45" s="265">
        <v>0.19</v>
      </c>
      <c r="AG45" s="269"/>
      <c r="AH45" s="267">
        <v>-0.42</v>
      </c>
      <c r="AI45" s="268" t="s">
        <v>145</v>
      </c>
      <c r="AJ45" s="45">
        <v>8.8800000000000008</v>
      </c>
      <c r="AK45" s="45">
        <v>8.6199999999999992</v>
      </c>
      <c r="AL45" s="54" t="s">
        <v>153</v>
      </c>
      <c r="AM45" s="172">
        <v>9.1</v>
      </c>
      <c r="AN45" s="25">
        <v>8.69</v>
      </c>
      <c r="AO45" s="16">
        <v>8.61</v>
      </c>
      <c r="AP45" s="265">
        <v>-0.08</v>
      </c>
      <c r="AQ45" s="269"/>
      <c r="AR45" s="267">
        <v>-0.49</v>
      </c>
      <c r="AS45" s="268" t="s">
        <v>145</v>
      </c>
      <c r="AT45" s="172">
        <v>9.1199999999999992</v>
      </c>
      <c r="AU45" s="172">
        <v>9.1999999999999993</v>
      </c>
      <c r="AV45" s="54" t="s">
        <v>153</v>
      </c>
      <c r="AW45" s="172">
        <v>9.1300000000000008</v>
      </c>
      <c r="AX45" s="25">
        <v>8.68</v>
      </c>
      <c r="AY45" s="16">
        <v>8.9600000000000009</v>
      </c>
      <c r="AZ45" s="265">
        <v>0.28000000000000003</v>
      </c>
      <c r="BA45" s="269" t="s">
        <v>144</v>
      </c>
      <c r="BB45" s="267">
        <v>-0.17</v>
      </c>
      <c r="BC45" s="268"/>
      <c r="BD45" s="346">
        <v>6.59</v>
      </c>
      <c r="BE45" s="347">
        <v>7.45</v>
      </c>
      <c r="BF45" s="265">
        <v>0.86</v>
      </c>
      <c r="BG45" s="268" t="s">
        <v>144</v>
      </c>
      <c r="BH45" s="139">
        <v>8.2899999999999991</v>
      </c>
      <c r="BI45" s="45">
        <v>8.17</v>
      </c>
      <c r="BJ45" s="54" t="s">
        <v>153</v>
      </c>
      <c r="BK45" s="344">
        <v>7.84</v>
      </c>
      <c r="BL45" s="347">
        <v>7.61</v>
      </c>
      <c r="BM45" s="347">
        <v>7.71</v>
      </c>
      <c r="BN45" s="265">
        <v>0.1</v>
      </c>
      <c r="BO45" s="269"/>
      <c r="BP45" s="267">
        <v>-0.13</v>
      </c>
      <c r="BQ45" s="268"/>
      <c r="BR45" s="344">
        <v>7.86</v>
      </c>
      <c r="BS45" s="344">
        <v>7.99</v>
      </c>
      <c r="BT45" s="54" t="s">
        <v>153</v>
      </c>
      <c r="BU45" s="344">
        <v>7.69</v>
      </c>
      <c r="BV45" s="29">
        <v>5.58</v>
      </c>
      <c r="BW45" s="347">
        <v>7.18</v>
      </c>
      <c r="BX45" s="265">
        <v>1.6</v>
      </c>
      <c r="BY45" s="269" t="s">
        <v>144</v>
      </c>
      <c r="BZ45" s="267">
        <v>-0.51</v>
      </c>
      <c r="CA45" s="268" t="s">
        <v>145</v>
      </c>
      <c r="CB45" s="28">
        <v>5.94</v>
      </c>
      <c r="CC45" s="347">
        <v>6.44</v>
      </c>
      <c r="CD45" s="265">
        <v>0.5</v>
      </c>
      <c r="CE45" s="268" t="s">
        <v>144</v>
      </c>
      <c r="CF45" s="346">
        <v>6.6</v>
      </c>
      <c r="CG45" s="347">
        <v>6.77</v>
      </c>
      <c r="CH45" s="265">
        <v>0.17</v>
      </c>
      <c r="CI45" s="268"/>
    </row>
    <row r="46" spans="1:87" s="12" customFormat="1" x14ac:dyDescent="0.25">
      <c r="A46" s="48" t="s">
        <v>253</v>
      </c>
      <c r="B46" s="48" t="s">
        <v>190</v>
      </c>
      <c r="C46" s="9" t="s">
        <v>27</v>
      </c>
      <c r="D46" s="9" t="s">
        <v>160</v>
      </c>
      <c r="E46" s="9" t="s">
        <v>228</v>
      </c>
      <c r="F46" s="9">
        <v>718007</v>
      </c>
      <c r="G46" s="9" t="s">
        <v>9</v>
      </c>
      <c r="H46" s="9" t="s">
        <v>10</v>
      </c>
      <c r="I46" s="297" t="s">
        <v>299</v>
      </c>
      <c r="J46" s="343">
        <v>7.36</v>
      </c>
      <c r="K46" s="344">
        <v>7.63</v>
      </c>
      <c r="L46" s="344">
        <v>7.63</v>
      </c>
      <c r="M46" s="344">
        <v>7.75</v>
      </c>
      <c r="N46" s="54" t="s">
        <v>153</v>
      </c>
      <c r="O46" s="344">
        <v>7.76</v>
      </c>
      <c r="P46" s="347">
        <v>7.66</v>
      </c>
      <c r="Q46" s="347">
        <v>7.98</v>
      </c>
      <c r="R46" s="265">
        <v>0.32</v>
      </c>
      <c r="S46" s="266" t="s">
        <v>144</v>
      </c>
      <c r="T46" s="267">
        <v>0.22</v>
      </c>
      <c r="U46" s="268"/>
      <c r="V46" s="346">
        <v>7.97</v>
      </c>
      <c r="W46" s="25">
        <v>8.5</v>
      </c>
      <c r="X46" s="265">
        <v>0.53</v>
      </c>
      <c r="Y46" s="268" t="s">
        <v>144</v>
      </c>
      <c r="Z46" s="377">
        <v>8.0299999999999994</v>
      </c>
      <c r="AA46" s="25">
        <v>8.2100000000000009</v>
      </c>
      <c r="AB46" s="23" t="s">
        <v>153</v>
      </c>
      <c r="AC46" s="25">
        <v>8.24</v>
      </c>
      <c r="AD46" s="347">
        <v>7.83</v>
      </c>
      <c r="AE46" s="16">
        <v>8.3699999999999992</v>
      </c>
      <c r="AF46" s="265">
        <v>0.54</v>
      </c>
      <c r="AG46" s="269" t="s">
        <v>144</v>
      </c>
      <c r="AH46" s="267">
        <v>0.13</v>
      </c>
      <c r="AI46" s="268"/>
      <c r="AJ46" s="45">
        <v>8.4499999999999993</v>
      </c>
      <c r="AK46" s="45">
        <v>8.5399999999999991</v>
      </c>
      <c r="AL46" s="54" t="s">
        <v>153</v>
      </c>
      <c r="AM46" s="45">
        <v>8.66</v>
      </c>
      <c r="AN46" s="25">
        <v>8.5500000000000007</v>
      </c>
      <c r="AO46" s="16">
        <v>8.84</v>
      </c>
      <c r="AP46" s="265">
        <v>0.28999999999999998</v>
      </c>
      <c r="AQ46" s="269" t="s">
        <v>144</v>
      </c>
      <c r="AR46" s="267">
        <v>0.18</v>
      </c>
      <c r="AS46" s="268"/>
      <c r="AT46" s="344">
        <v>7.84</v>
      </c>
      <c r="AU46" s="344">
        <v>7.89</v>
      </c>
      <c r="AV46" s="54" t="s">
        <v>153</v>
      </c>
      <c r="AW46" s="344">
        <v>7.91</v>
      </c>
      <c r="AX46" s="347">
        <v>7.52</v>
      </c>
      <c r="AY46" s="16">
        <v>8.3000000000000007</v>
      </c>
      <c r="AZ46" s="265">
        <v>0.78</v>
      </c>
      <c r="BA46" s="269" t="s">
        <v>144</v>
      </c>
      <c r="BB46" s="267">
        <v>0.39</v>
      </c>
      <c r="BC46" s="268" t="s">
        <v>144</v>
      </c>
      <c r="BD46" s="346">
        <v>7.05</v>
      </c>
      <c r="BE46" s="347">
        <v>7.84</v>
      </c>
      <c r="BF46" s="265">
        <v>0.79</v>
      </c>
      <c r="BG46" s="268" t="s">
        <v>144</v>
      </c>
      <c r="BH46" s="348">
        <v>7.76</v>
      </c>
      <c r="BI46" s="344">
        <v>7.88</v>
      </c>
      <c r="BJ46" s="54" t="s">
        <v>153</v>
      </c>
      <c r="BK46" s="344">
        <v>7.64</v>
      </c>
      <c r="BL46" s="347">
        <v>7.47</v>
      </c>
      <c r="BM46" s="16">
        <v>8.1300000000000008</v>
      </c>
      <c r="BN46" s="265">
        <v>0.66</v>
      </c>
      <c r="BO46" s="269" t="s">
        <v>144</v>
      </c>
      <c r="BP46" s="267">
        <v>0.49</v>
      </c>
      <c r="BQ46" s="268" t="s">
        <v>144</v>
      </c>
      <c r="BR46" s="344">
        <v>7.63</v>
      </c>
      <c r="BS46" s="344">
        <v>7.28</v>
      </c>
      <c r="BT46" s="54" t="s">
        <v>153</v>
      </c>
      <c r="BU46" s="344">
        <v>7.34</v>
      </c>
      <c r="BV46" s="347">
        <v>6.64</v>
      </c>
      <c r="BW46" s="347">
        <v>7.54</v>
      </c>
      <c r="BX46" s="265">
        <v>0.9</v>
      </c>
      <c r="BY46" s="269" t="s">
        <v>144</v>
      </c>
      <c r="BZ46" s="267">
        <v>0.2</v>
      </c>
      <c r="CA46" s="268"/>
      <c r="CB46" s="28">
        <v>5.97</v>
      </c>
      <c r="CC46" s="347">
        <v>7.11</v>
      </c>
      <c r="CD46" s="265">
        <v>1.1399999999999999</v>
      </c>
      <c r="CE46" s="268" t="s">
        <v>144</v>
      </c>
      <c r="CF46" s="346">
        <v>6.54</v>
      </c>
      <c r="CG46" s="347">
        <v>7.46</v>
      </c>
      <c r="CH46" s="265">
        <v>0.92</v>
      </c>
      <c r="CI46" s="268" t="s">
        <v>144</v>
      </c>
    </row>
    <row r="47" spans="1:87" s="12" customFormat="1" x14ac:dyDescent="0.25">
      <c r="A47" s="48" t="s">
        <v>253</v>
      </c>
      <c r="B47" s="48" t="s">
        <v>188</v>
      </c>
      <c r="C47" s="9" t="s">
        <v>28</v>
      </c>
      <c r="D47" s="9" t="s">
        <v>160</v>
      </c>
      <c r="E47" s="9" t="s">
        <v>228</v>
      </c>
      <c r="F47" s="9">
        <v>743005</v>
      </c>
      <c r="G47" s="9" t="s">
        <v>9</v>
      </c>
      <c r="H47" s="9" t="s">
        <v>10</v>
      </c>
      <c r="I47" s="8" t="s">
        <v>300</v>
      </c>
      <c r="J47" s="135">
        <v>8.02</v>
      </c>
      <c r="K47" s="344">
        <v>7.86</v>
      </c>
      <c r="L47" s="344">
        <v>7.64</v>
      </c>
      <c r="M47" s="344">
        <v>7.78</v>
      </c>
      <c r="N47" s="54" t="s">
        <v>153</v>
      </c>
      <c r="O47" s="45">
        <v>8.11</v>
      </c>
      <c r="P47" s="25">
        <v>8.0500000000000007</v>
      </c>
      <c r="Q47" s="347">
        <v>7.91</v>
      </c>
      <c r="R47" s="265">
        <v>-0.14000000000000001</v>
      </c>
      <c r="S47" s="266"/>
      <c r="T47" s="267">
        <v>-0.2</v>
      </c>
      <c r="U47" s="268"/>
      <c r="V47" s="24">
        <v>8.69</v>
      </c>
      <c r="W47" s="25">
        <v>8.59</v>
      </c>
      <c r="X47" s="265">
        <v>-0.1</v>
      </c>
      <c r="Y47" s="268"/>
      <c r="Z47" s="386">
        <v>7.97</v>
      </c>
      <c r="AA47" s="25">
        <v>8.27</v>
      </c>
      <c r="AB47" s="23" t="s">
        <v>153</v>
      </c>
      <c r="AC47" s="25">
        <v>8.6300000000000008</v>
      </c>
      <c r="AD47" s="25">
        <v>8.56</v>
      </c>
      <c r="AE47" s="16">
        <v>8.39</v>
      </c>
      <c r="AF47" s="265">
        <v>-0.17</v>
      </c>
      <c r="AG47" s="269"/>
      <c r="AH47" s="267">
        <v>-0.24</v>
      </c>
      <c r="AI47" s="268"/>
      <c r="AJ47" s="45">
        <v>8.56</v>
      </c>
      <c r="AK47" s="45">
        <v>8.7799999999999994</v>
      </c>
      <c r="AL47" s="54" t="s">
        <v>153</v>
      </c>
      <c r="AM47" s="45">
        <v>8.86</v>
      </c>
      <c r="AN47" s="26">
        <v>9.07</v>
      </c>
      <c r="AO47" s="16">
        <v>8.9700000000000006</v>
      </c>
      <c r="AP47" s="265">
        <v>-0.1</v>
      </c>
      <c r="AQ47" s="269"/>
      <c r="AR47" s="267">
        <v>0.11</v>
      </c>
      <c r="AS47" s="268"/>
      <c r="AT47" s="344">
        <v>7.78</v>
      </c>
      <c r="AU47" s="45">
        <v>8.06</v>
      </c>
      <c r="AV47" s="54" t="s">
        <v>153</v>
      </c>
      <c r="AW47" s="45">
        <v>8.18</v>
      </c>
      <c r="AX47" s="25">
        <v>8.44</v>
      </c>
      <c r="AY47" s="16">
        <v>8.43</v>
      </c>
      <c r="AZ47" s="265">
        <v>-0.01</v>
      </c>
      <c r="BA47" s="269"/>
      <c r="BB47" s="267">
        <v>0.25</v>
      </c>
      <c r="BC47" s="268"/>
      <c r="BD47" s="24">
        <v>8.1300000000000008</v>
      </c>
      <c r="BE47" s="347">
        <v>7.76</v>
      </c>
      <c r="BF47" s="265">
        <v>-0.37</v>
      </c>
      <c r="BG47" s="268" t="s">
        <v>145</v>
      </c>
      <c r="BH47" s="348">
        <v>7.62</v>
      </c>
      <c r="BI47" s="344">
        <v>7.73</v>
      </c>
      <c r="BJ47" s="54" t="s">
        <v>153</v>
      </c>
      <c r="BK47" s="344">
        <v>7.9</v>
      </c>
      <c r="BL47" s="25">
        <v>8.1199999999999992</v>
      </c>
      <c r="BM47" s="16">
        <v>8.06</v>
      </c>
      <c r="BN47" s="265">
        <v>-0.06</v>
      </c>
      <c r="BO47" s="269"/>
      <c r="BP47" s="267">
        <v>0.16</v>
      </c>
      <c r="BQ47" s="268"/>
      <c r="BR47" s="344">
        <v>7.81</v>
      </c>
      <c r="BS47" s="45">
        <v>8.11</v>
      </c>
      <c r="BT47" s="54" t="s">
        <v>153</v>
      </c>
      <c r="BU47" s="45">
        <v>8.1999999999999993</v>
      </c>
      <c r="BV47" s="25">
        <v>8.14</v>
      </c>
      <c r="BW47" s="347">
        <v>7.46</v>
      </c>
      <c r="BX47" s="265">
        <v>-0.68</v>
      </c>
      <c r="BY47" s="269" t="s">
        <v>145</v>
      </c>
      <c r="BZ47" s="267">
        <v>-0.74</v>
      </c>
      <c r="CA47" s="268" t="s">
        <v>145</v>
      </c>
      <c r="CB47" s="346">
        <v>6.94</v>
      </c>
      <c r="CC47" s="347">
        <v>6.43</v>
      </c>
      <c r="CD47" s="265">
        <v>-0.51</v>
      </c>
      <c r="CE47" s="268" t="s">
        <v>145</v>
      </c>
      <c r="CF47" s="346">
        <v>7.61</v>
      </c>
      <c r="CG47" s="29">
        <v>5.71</v>
      </c>
      <c r="CH47" s="265">
        <v>-1.9</v>
      </c>
      <c r="CI47" s="268" t="s">
        <v>145</v>
      </c>
    </row>
    <row r="48" spans="1:87" s="12" customFormat="1" x14ac:dyDescent="0.25">
      <c r="A48" s="48" t="s">
        <v>253</v>
      </c>
      <c r="B48" s="48" t="s">
        <v>188</v>
      </c>
      <c r="C48" s="9" t="s">
        <v>29</v>
      </c>
      <c r="D48" s="9" t="s">
        <v>160</v>
      </c>
      <c r="E48" s="9" t="s">
        <v>228</v>
      </c>
      <c r="F48" s="9">
        <v>741793</v>
      </c>
      <c r="G48" s="9" t="s">
        <v>9</v>
      </c>
      <c r="H48" s="9" t="s">
        <v>10</v>
      </c>
      <c r="I48" s="8" t="s">
        <v>153</v>
      </c>
      <c r="J48" s="343">
        <v>7.79</v>
      </c>
      <c r="K48" s="344">
        <v>7.87</v>
      </c>
      <c r="L48" s="344">
        <v>7.89</v>
      </c>
      <c r="M48" s="54" t="s">
        <v>153</v>
      </c>
      <c r="N48" s="344">
        <v>7.65</v>
      </c>
      <c r="O48" s="54" t="s">
        <v>153</v>
      </c>
      <c r="P48" s="347">
        <v>7.88</v>
      </c>
      <c r="Q48" s="23" t="s">
        <v>153</v>
      </c>
      <c r="R48" s="265" t="s">
        <v>153</v>
      </c>
      <c r="S48" s="266"/>
      <c r="T48" s="267" t="s">
        <v>153</v>
      </c>
      <c r="U48" s="268"/>
      <c r="V48" s="24">
        <v>8.93</v>
      </c>
      <c r="W48" s="23" t="s">
        <v>153</v>
      </c>
      <c r="X48" s="265" t="s">
        <v>153</v>
      </c>
      <c r="Y48" s="268"/>
      <c r="Z48" s="386">
        <v>7.96</v>
      </c>
      <c r="AA48" s="23" t="s">
        <v>153</v>
      </c>
      <c r="AB48" s="25">
        <v>8.69</v>
      </c>
      <c r="AC48" s="23" t="s">
        <v>153</v>
      </c>
      <c r="AD48" s="25">
        <v>8.93</v>
      </c>
      <c r="AE48" s="23" t="s">
        <v>153</v>
      </c>
      <c r="AF48" s="265" t="s">
        <v>153</v>
      </c>
      <c r="AG48" s="269"/>
      <c r="AH48" s="267" t="s">
        <v>153</v>
      </c>
      <c r="AI48" s="268"/>
      <c r="AJ48" s="45">
        <v>8.48</v>
      </c>
      <c r="AK48" s="54" t="s">
        <v>153</v>
      </c>
      <c r="AL48" s="45">
        <v>8.82</v>
      </c>
      <c r="AM48" s="54" t="s">
        <v>153</v>
      </c>
      <c r="AN48" s="26">
        <v>9.1999999999999993</v>
      </c>
      <c r="AO48" s="23" t="s">
        <v>153</v>
      </c>
      <c r="AP48" s="265" t="s">
        <v>153</v>
      </c>
      <c r="AQ48" s="269"/>
      <c r="AR48" s="267" t="s">
        <v>153</v>
      </c>
      <c r="AS48" s="268"/>
      <c r="AT48" s="344">
        <v>7.94</v>
      </c>
      <c r="AU48" s="54" t="s">
        <v>153</v>
      </c>
      <c r="AV48" s="45">
        <v>8.5</v>
      </c>
      <c r="AW48" s="54" t="s">
        <v>153</v>
      </c>
      <c r="AX48" s="25">
        <v>8.65</v>
      </c>
      <c r="AY48" s="23" t="s">
        <v>153</v>
      </c>
      <c r="AZ48" s="265" t="s">
        <v>153</v>
      </c>
      <c r="BA48" s="269"/>
      <c r="BB48" s="267" t="s">
        <v>153</v>
      </c>
      <c r="BC48" s="268"/>
      <c r="BD48" s="346">
        <v>7.45</v>
      </c>
      <c r="BE48" s="23" t="s">
        <v>153</v>
      </c>
      <c r="BF48" s="265" t="s">
        <v>153</v>
      </c>
      <c r="BG48" s="268"/>
      <c r="BH48" s="139">
        <v>8.27</v>
      </c>
      <c r="BI48" s="54" t="s">
        <v>153</v>
      </c>
      <c r="BJ48" s="45">
        <v>8.0299999999999994</v>
      </c>
      <c r="BK48" s="54" t="s">
        <v>153</v>
      </c>
      <c r="BL48" s="347">
        <v>7.96</v>
      </c>
      <c r="BM48" s="23" t="s">
        <v>153</v>
      </c>
      <c r="BN48" s="265" t="s">
        <v>153</v>
      </c>
      <c r="BO48" s="269"/>
      <c r="BP48" s="267" t="s">
        <v>153</v>
      </c>
      <c r="BQ48" s="268"/>
      <c r="BR48" s="344">
        <v>7.93</v>
      </c>
      <c r="BS48" s="54" t="s">
        <v>153</v>
      </c>
      <c r="BT48" s="45">
        <v>8.07</v>
      </c>
      <c r="BU48" s="54" t="s">
        <v>153</v>
      </c>
      <c r="BV48" s="347">
        <v>6.94</v>
      </c>
      <c r="BW48" s="23" t="s">
        <v>153</v>
      </c>
      <c r="BX48" s="265" t="s">
        <v>153</v>
      </c>
      <c r="BY48" s="269"/>
      <c r="BZ48" s="267" t="s">
        <v>153</v>
      </c>
      <c r="CA48" s="268"/>
      <c r="CB48" s="28">
        <v>5.89</v>
      </c>
      <c r="CC48" s="23" t="s">
        <v>153</v>
      </c>
      <c r="CD48" s="265" t="s">
        <v>153</v>
      </c>
      <c r="CE48" s="268"/>
      <c r="CF48" s="346">
        <v>6.66</v>
      </c>
      <c r="CG48" s="23" t="s">
        <v>153</v>
      </c>
      <c r="CH48" s="265" t="s">
        <v>153</v>
      </c>
      <c r="CI48" s="268"/>
    </row>
    <row r="49" spans="1:87" s="12" customFormat="1" x14ac:dyDescent="0.25">
      <c r="A49" s="48" t="s">
        <v>253</v>
      </c>
      <c r="B49" s="48" t="s">
        <v>191</v>
      </c>
      <c r="C49" s="9" t="s">
        <v>165</v>
      </c>
      <c r="D49" s="9" t="s">
        <v>21</v>
      </c>
      <c r="E49" s="9" t="s">
        <v>228</v>
      </c>
      <c r="F49" s="9">
        <v>723429</v>
      </c>
      <c r="G49" s="9" t="s">
        <v>9</v>
      </c>
      <c r="H49" s="9" t="s">
        <v>10</v>
      </c>
      <c r="I49" s="297" t="s">
        <v>299</v>
      </c>
      <c r="J49" s="61" t="s">
        <v>153</v>
      </c>
      <c r="K49" s="54" t="s">
        <v>153</v>
      </c>
      <c r="L49" s="54" t="s">
        <v>153</v>
      </c>
      <c r="M49" s="344">
        <v>7.32</v>
      </c>
      <c r="N49" s="54" t="s">
        <v>153</v>
      </c>
      <c r="O49" s="344">
        <v>7.62</v>
      </c>
      <c r="P49" s="347">
        <v>7.79</v>
      </c>
      <c r="Q49" s="347">
        <v>7.69</v>
      </c>
      <c r="R49" s="265">
        <v>-0.1</v>
      </c>
      <c r="S49" s="266"/>
      <c r="T49" s="267">
        <v>7.0000000000000007E-2</v>
      </c>
      <c r="U49" s="268"/>
      <c r="V49" s="24">
        <v>8.26</v>
      </c>
      <c r="W49" s="25">
        <v>8.44</v>
      </c>
      <c r="X49" s="265">
        <v>0.18</v>
      </c>
      <c r="Y49" s="268"/>
      <c r="Z49" s="378" t="s">
        <v>153</v>
      </c>
      <c r="AA49" s="25">
        <v>8</v>
      </c>
      <c r="AB49" s="23" t="s">
        <v>153</v>
      </c>
      <c r="AC49" s="25">
        <v>8.24</v>
      </c>
      <c r="AD49" s="25">
        <v>8.31</v>
      </c>
      <c r="AE49" s="16">
        <v>8.43</v>
      </c>
      <c r="AF49" s="265">
        <v>0.12</v>
      </c>
      <c r="AG49" s="269"/>
      <c r="AH49" s="267">
        <v>0.19</v>
      </c>
      <c r="AI49" s="268"/>
      <c r="AJ49" s="54" t="s">
        <v>153</v>
      </c>
      <c r="AK49" s="45">
        <v>8.1300000000000008</v>
      </c>
      <c r="AL49" s="54" t="s">
        <v>153</v>
      </c>
      <c r="AM49" s="45">
        <v>8.6199999999999992</v>
      </c>
      <c r="AN49" s="25">
        <v>8.5299999999999994</v>
      </c>
      <c r="AO49" s="16">
        <v>8.7100000000000009</v>
      </c>
      <c r="AP49" s="265">
        <v>0.18</v>
      </c>
      <c r="AQ49" s="269"/>
      <c r="AR49" s="267">
        <v>0.09</v>
      </c>
      <c r="AS49" s="268"/>
      <c r="AT49" s="54" t="s">
        <v>153</v>
      </c>
      <c r="AU49" s="344">
        <v>7.78</v>
      </c>
      <c r="AV49" s="54" t="s">
        <v>153</v>
      </c>
      <c r="AW49" s="344">
        <v>7.75</v>
      </c>
      <c r="AX49" s="347">
        <v>7.93</v>
      </c>
      <c r="AY49" s="16">
        <v>8.19</v>
      </c>
      <c r="AZ49" s="265">
        <v>0.26</v>
      </c>
      <c r="BA49" s="269"/>
      <c r="BB49" s="267">
        <v>0.44</v>
      </c>
      <c r="BC49" s="268" t="s">
        <v>144</v>
      </c>
      <c r="BD49" s="346">
        <v>7.42</v>
      </c>
      <c r="BE49" s="347">
        <v>7.72</v>
      </c>
      <c r="BF49" s="265">
        <v>0.3</v>
      </c>
      <c r="BG49" s="268"/>
      <c r="BH49" s="138" t="s">
        <v>153</v>
      </c>
      <c r="BI49" s="344">
        <v>7.29</v>
      </c>
      <c r="BJ49" s="54" t="s">
        <v>153</v>
      </c>
      <c r="BK49" s="344">
        <v>7.38</v>
      </c>
      <c r="BL49" s="347">
        <v>7.44</v>
      </c>
      <c r="BM49" s="347">
        <v>7.63</v>
      </c>
      <c r="BN49" s="265">
        <v>0.19</v>
      </c>
      <c r="BO49" s="269"/>
      <c r="BP49" s="267">
        <v>0.25</v>
      </c>
      <c r="BQ49" s="268"/>
      <c r="BR49" s="54" t="s">
        <v>153</v>
      </c>
      <c r="BS49" s="344">
        <v>6.89</v>
      </c>
      <c r="BT49" s="54" t="s">
        <v>153</v>
      </c>
      <c r="BU49" s="344">
        <v>7.92</v>
      </c>
      <c r="BV49" s="347">
        <v>7.41</v>
      </c>
      <c r="BW49" s="347">
        <v>7.8</v>
      </c>
      <c r="BX49" s="265">
        <v>0.39</v>
      </c>
      <c r="BY49" s="269"/>
      <c r="BZ49" s="267">
        <v>-0.12</v>
      </c>
      <c r="CA49" s="268"/>
      <c r="CB49" s="28">
        <v>5.58</v>
      </c>
      <c r="CC49" s="29">
        <v>5.62</v>
      </c>
      <c r="CD49" s="265">
        <v>0.04</v>
      </c>
      <c r="CE49" s="268"/>
      <c r="CF49" s="346">
        <v>6.13</v>
      </c>
      <c r="CG49" s="347">
        <v>6.35</v>
      </c>
      <c r="CH49" s="265">
        <v>0.22</v>
      </c>
      <c r="CI49" s="268"/>
    </row>
    <row r="50" spans="1:87" s="12" customFormat="1" x14ac:dyDescent="0.25">
      <c r="A50" s="48" t="s">
        <v>253</v>
      </c>
      <c r="B50" s="48" t="s">
        <v>190</v>
      </c>
      <c r="C50" s="9" t="s">
        <v>166</v>
      </c>
      <c r="D50" s="9" t="s">
        <v>21</v>
      </c>
      <c r="E50" s="9" t="s">
        <v>228</v>
      </c>
      <c r="F50" s="9">
        <v>725002</v>
      </c>
      <c r="G50" s="9" t="s">
        <v>9</v>
      </c>
      <c r="H50" s="9" t="s">
        <v>10</v>
      </c>
      <c r="I50" s="19" t="s">
        <v>300</v>
      </c>
      <c r="J50" s="61" t="s">
        <v>153</v>
      </c>
      <c r="K50" s="54" t="s">
        <v>153</v>
      </c>
      <c r="L50" s="54" t="s">
        <v>153</v>
      </c>
      <c r="M50" s="344">
        <v>7.52</v>
      </c>
      <c r="N50" s="54" t="s">
        <v>153</v>
      </c>
      <c r="O50" s="344">
        <v>7.83</v>
      </c>
      <c r="P50" s="54" t="s">
        <v>153</v>
      </c>
      <c r="Q50" s="347">
        <v>7.88</v>
      </c>
      <c r="R50" s="265">
        <v>0.05</v>
      </c>
      <c r="S50" s="266"/>
      <c r="T50" s="267">
        <v>0.05</v>
      </c>
      <c r="U50" s="268"/>
      <c r="V50" s="171" t="s">
        <v>153</v>
      </c>
      <c r="W50" s="25">
        <v>8.67</v>
      </c>
      <c r="X50" s="265" t="s">
        <v>153</v>
      </c>
      <c r="Y50" s="268"/>
      <c r="Z50" s="378" t="s">
        <v>153</v>
      </c>
      <c r="AA50" s="25">
        <v>8.2200000000000006</v>
      </c>
      <c r="AB50" s="23" t="s">
        <v>153</v>
      </c>
      <c r="AC50" s="25">
        <v>8.3800000000000008</v>
      </c>
      <c r="AD50" s="54" t="s">
        <v>153</v>
      </c>
      <c r="AE50" s="16">
        <v>8.7799999999999994</v>
      </c>
      <c r="AF50" s="265">
        <v>0.4</v>
      </c>
      <c r="AG50" s="269" t="s">
        <v>144</v>
      </c>
      <c r="AH50" s="267">
        <v>0.4</v>
      </c>
      <c r="AI50" s="268" t="s">
        <v>144</v>
      </c>
      <c r="AJ50" s="54" t="s">
        <v>153</v>
      </c>
      <c r="AK50" s="45">
        <v>8.02</v>
      </c>
      <c r="AL50" s="54" t="s">
        <v>153</v>
      </c>
      <c r="AM50" s="45">
        <v>8.43</v>
      </c>
      <c r="AN50" s="54" t="s">
        <v>153</v>
      </c>
      <c r="AO50" s="16">
        <v>8.85</v>
      </c>
      <c r="AP50" s="265">
        <v>0.42</v>
      </c>
      <c r="AQ50" s="269" t="s">
        <v>144</v>
      </c>
      <c r="AR50" s="267">
        <v>0.42</v>
      </c>
      <c r="AS50" s="268" t="s">
        <v>144</v>
      </c>
      <c r="AT50" s="54" t="s">
        <v>153</v>
      </c>
      <c r="AU50" s="344">
        <v>7.98</v>
      </c>
      <c r="AV50" s="54" t="s">
        <v>153</v>
      </c>
      <c r="AW50" s="45">
        <v>8.27</v>
      </c>
      <c r="AX50" s="54" t="s">
        <v>153</v>
      </c>
      <c r="AY50" s="16">
        <v>8.4</v>
      </c>
      <c r="AZ50" s="265">
        <v>0.13</v>
      </c>
      <c r="BA50" s="269"/>
      <c r="BB50" s="267">
        <v>0.13</v>
      </c>
      <c r="BC50" s="268"/>
      <c r="BD50" s="171" t="s">
        <v>153</v>
      </c>
      <c r="BE50" s="25">
        <v>8.3699999999999992</v>
      </c>
      <c r="BF50" s="265" t="s">
        <v>153</v>
      </c>
      <c r="BG50" s="268"/>
      <c r="BH50" s="138" t="s">
        <v>153</v>
      </c>
      <c r="BI50" s="344">
        <v>7.88</v>
      </c>
      <c r="BJ50" s="54" t="s">
        <v>153</v>
      </c>
      <c r="BK50" s="344">
        <v>7.92</v>
      </c>
      <c r="BL50" s="54" t="s">
        <v>153</v>
      </c>
      <c r="BM50" s="16">
        <v>8.39</v>
      </c>
      <c r="BN50" s="265">
        <v>0.47</v>
      </c>
      <c r="BO50" s="269" t="s">
        <v>144</v>
      </c>
      <c r="BP50" s="267">
        <v>0.47</v>
      </c>
      <c r="BQ50" s="268" t="s">
        <v>144</v>
      </c>
      <c r="BR50" s="54" t="s">
        <v>153</v>
      </c>
      <c r="BS50" s="45">
        <v>8.06</v>
      </c>
      <c r="BT50" s="54" t="s">
        <v>153</v>
      </c>
      <c r="BU50" s="45">
        <v>8.01</v>
      </c>
      <c r="BV50" s="54" t="s">
        <v>153</v>
      </c>
      <c r="BW50" s="25">
        <v>8.35</v>
      </c>
      <c r="BX50" s="265">
        <v>0.34</v>
      </c>
      <c r="BY50" s="269"/>
      <c r="BZ50" s="267">
        <v>0.34</v>
      </c>
      <c r="CA50" s="268"/>
      <c r="CB50" s="171" t="s">
        <v>153</v>
      </c>
      <c r="CC50" s="347">
        <v>7.18</v>
      </c>
      <c r="CD50" s="265" t="s">
        <v>153</v>
      </c>
      <c r="CE50" s="268"/>
      <c r="CF50" s="171" t="s">
        <v>153</v>
      </c>
      <c r="CG50" s="347">
        <v>7.72</v>
      </c>
      <c r="CH50" s="265" t="s">
        <v>153</v>
      </c>
      <c r="CI50" s="268"/>
    </row>
    <row r="51" spans="1:87" s="12" customFormat="1" x14ac:dyDescent="0.25">
      <c r="A51" s="48" t="s">
        <v>253</v>
      </c>
      <c r="B51" s="48" t="s">
        <v>188</v>
      </c>
      <c r="C51" s="9" t="s">
        <v>30</v>
      </c>
      <c r="D51" s="9" t="s">
        <v>160</v>
      </c>
      <c r="E51" s="9" t="s">
        <v>228</v>
      </c>
      <c r="F51" s="9">
        <v>741009</v>
      </c>
      <c r="G51" s="9" t="s">
        <v>9</v>
      </c>
      <c r="H51" s="9" t="s">
        <v>10</v>
      </c>
      <c r="I51" s="300" t="s">
        <v>298</v>
      </c>
      <c r="J51" s="343">
        <v>6.46</v>
      </c>
      <c r="K51" s="344">
        <v>6.86</v>
      </c>
      <c r="L51" s="344">
        <v>6.83</v>
      </c>
      <c r="M51" s="344">
        <v>6.94</v>
      </c>
      <c r="N51" s="54" t="s">
        <v>153</v>
      </c>
      <c r="O51" s="45">
        <v>8.09</v>
      </c>
      <c r="P51" s="347">
        <v>7.81</v>
      </c>
      <c r="Q51" s="16">
        <v>8.2799999999999994</v>
      </c>
      <c r="R51" s="265">
        <v>0.47</v>
      </c>
      <c r="S51" s="266" t="s">
        <v>144</v>
      </c>
      <c r="T51" s="267">
        <v>0.19</v>
      </c>
      <c r="U51" s="268"/>
      <c r="V51" s="24">
        <v>8.57</v>
      </c>
      <c r="W51" s="25">
        <v>8.41</v>
      </c>
      <c r="X51" s="265">
        <v>-0.16</v>
      </c>
      <c r="Y51" s="268"/>
      <c r="Z51" s="386">
        <v>7.79</v>
      </c>
      <c r="AA51" s="25">
        <v>8.0500000000000007</v>
      </c>
      <c r="AB51" s="23" t="s">
        <v>153</v>
      </c>
      <c r="AC51" s="25">
        <v>8.44</v>
      </c>
      <c r="AD51" s="25">
        <v>8.36</v>
      </c>
      <c r="AE51" s="16">
        <v>8.16</v>
      </c>
      <c r="AF51" s="265">
        <v>-0.2</v>
      </c>
      <c r="AG51" s="269"/>
      <c r="AH51" s="267">
        <v>-0.28000000000000003</v>
      </c>
      <c r="AI51" s="268" t="s">
        <v>145</v>
      </c>
      <c r="AJ51" s="45">
        <v>8.11</v>
      </c>
      <c r="AK51" s="45">
        <v>8.32</v>
      </c>
      <c r="AL51" s="54" t="s">
        <v>153</v>
      </c>
      <c r="AM51" s="45">
        <v>8.7899999999999991</v>
      </c>
      <c r="AN51" s="25">
        <v>8.82</v>
      </c>
      <c r="AO51" s="16">
        <v>8.56</v>
      </c>
      <c r="AP51" s="265">
        <v>-0.26</v>
      </c>
      <c r="AQ51" s="269" t="s">
        <v>145</v>
      </c>
      <c r="AR51" s="267">
        <v>-0.23</v>
      </c>
      <c r="AS51" s="268" t="s">
        <v>145</v>
      </c>
      <c r="AT51" s="344">
        <v>7.5</v>
      </c>
      <c r="AU51" s="344">
        <v>7.65</v>
      </c>
      <c r="AV51" s="54" t="s">
        <v>153</v>
      </c>
      <c r="AW51" s="45">
        <v>8.82</v>
      </c>
      <c r="AX51" s="25">
        <v>8.5299999999999994</v>
      </c>
      <c r="AY51" s="16">
        <v>8.52</v>
      </c>
      <c r="AZ51" s="265">
        <v>-0.01</v>
      </c>
      <c r="BA51" s="269"/>
      <c r="BB51" s="267">
        <v>-0.3</v>
      </c>
      <c r="BC51" s="268" t="s">
        <v>145</v>
      </c>
      <c r="BD51" s="346">
        <v>7.76</v>
      </c>
      <c r="BE51" s="347">
        <v>7.85</v>
      </c>
      <c r="BF51" s="265">
        <v>0.09</v>
      </c>
      <c r="BG51" s="268"/>
      <c r="BH51" s="348">
        <v>6.89</v>
      </c>
      <c r="BI51" s="344">
        <v>7.43</v>
      </c>
      <c r="BJ51" s="54" t="s">
        <v>153</v>
      </c>
      <c r="BK51" s="45">
        <v>8.4499999999999993</v>
      </c>
      <c r="BL51" s="347">
        <v>7.97</v>
      </c>
      <c r="BM51" s="16">
        <v>8.27</v>
      </c>
      <c r="BN51" s="265">
        <v>0.3</v>
      </c>
      <c r="BO51" s="269" t="s">
        <v>144</v>
      </c>
      <c r="BP51" s="267">
        <v>-0.18</v>
      </c>
      <c r="BQ51" s="268"/>
      <c r="BR51" s="344">
        <v>7.3</v>
      </c>
      <c r="BS51" s="344">
        <v>7.68</v>
      </c>
      <c r="BT51" s="54" t="s">
        <v>153</v>
      </c>
      <c r="BU51" s="45">
        <v>8.36</v>
      </c>
      <c r="BV51" s="347">
        <v>7.56</v>
      </c>
      <c r="BW51" s="347">
        <v>7.43</v>
      </c>
      <c r="BX51" s="265">
        <v>-0.13</v>
      </c>
      <c r="BY51" s="269"/>
      <c r="BZ51" s="267">
        <v>-0.93</v>
      </c>
      <c r="CA51" s="268" t="s">
        <v>145</v>
      </c>
      <c r="CB51" s="346">
        <v>7.28</v>
      </c>
      <c r="CC51" s="347">
        <v>7.38</v>
      </c>
      <c r="CD51" s="265">
        <v>0.1</v>
      </c>
      <c r="CE51" s="268"/>
      <c r="CF51" s="346">
        <v>7.51</v>
      </c>
      <c r="CG51" s="347">
        <v>7.22</v>
      </c>
      <c r="CH51" s="265">
        <v>-0.28999999999999998</v>
      </c>
      <c r="CI51" s="268"/>
    </row>
    <row r="52" spans="1:87" s="12" customFormat="1" x14ac:dyDescent="0.25">
      <c r="A52" s="48" t="s">
        <v>253</v>
      </c>
      <c r="B52" s="48" t="s">
        <v>192</v>
      </c>
      <c r="C52" s="9" t="s">
        <v>31</v>
      </c>
      <c r="D52" s="9" t="s">
        <v>160</v>
      </c>
      <c r="E52" s="9" t="s">
        <v>228</v>
      </c>
      <c r="F52" s="9">
        <v>734004</v>
      </c>
      <c r="G52" s="9" t="s">
        <v>9</v>
      </c>
      <c r="H52" s="9" t="s">
        <v>10</v>
      </c>
      <c r="I52" s="8" t="s">
        <v>300</v>
      </c>
      <c r="J52" s="343">
        <v>7.78</v>
      </c>
      <c r="K52" s="344">
        <v>7.4</v>
      </c>
      <c r="L52" s="344">
        <v>7.8</v>
      </c>
      <c r="M52" s="344">
        <v>7.99</v>
      </c>
      <c r="N52" s="54" t="s">
        <v>153</v>
      </c>
      <c r="O52" s="45">
        <v>8.2200000000000006</v>
      </c>
      <c r="P52" s="25">
        <v>8.25</v>
      </c>
      <c r="Q52" s="16">
        <v>8.1999999999999993</v>
      </c>
      <c r="R52" s="265">
        <v>-0.05</v>
      </c>
      <c r="S52" s="266"/>
      <c r="T52" s="267">
        <v>-0.02</v>
      </c>
      <c r="U52" s="268"/>
      <c r="V52" s="24">
        <v>8.6300000000000008</v>
      </c>
      <c r="W52" s="25">
        <v>8.6</v>
      </c>
      <c r="X52" s="265">
        <v>-0.03</v>
      </c>
      <c r="Y52" s="268"/>
      <c r="Z52" s="377">
        <v>8.49</v>
      </c>
      <c r="AA52" s="25">
        <v>8.57</v>
      </c>
      <c r="AB52" s="23" t="s">
        <v>153</v>
      </c>
      <c r="AC52" s="25">
        <v>8.6300000000000008</v>
      </c>
      <c r="AD52" s="25">
        <v>8.49</v>
      </c>
      <c r="AE52" s="16">
        <v>8.5</v>
      </c>
      <c r="AF52" s="265">
        <v>0.01</v>
      </c>
      <c r="AG52" s="269"/>
      <c r="AH52" s="267">
        <v>-0.13</v>
      </c>
      <c r="AI52" s="268"/>
      <c r="AJ52" s="45">
        <v>8.85</v>
      </c>
      <c r="AK52" s="45">
        <v>8.7100000000000009</v>
      </c>
      <c r="AL52" s="54" t="s">
        <v>153</v>
      </c>
      <c r="AM52" s="172">
        <v>9.07</v>
      </c>
      <c r="AN52" s="25">
        <v>8.74</v>
      </c>
      <c r="AO52" s="16">
        <v>8.76</v>
      </c>
      <c r="AP52" s="265">
        <v>0.02</v>
      </c>
      <c r="AQ52" s="269"/>
      <c r="AR52" s="267">
        <v>-0.31</v>
      </c>
      <c r="AS52" s="268" t="s">
        <v>145</v>
      </c>
      <c r="AT52" s="45">
        <v>8.5299999999999994</v>
      </c>
      <c r="AU52" s="45">
        <v>8.7200000000000006</v>
      </c>
      <c r="AV52" s="54" t="s">
        <v>153</v>
      </c>
      <c r="AW52" s="45">
        <v>8.68</v>
      </c>
      <c r="AX52" s="25">
        <v>8.65</v>
      </c>
      <c r="AY52" s="16">
        <v>8.5399999999999991</v>
      </c>
      <c r="AZ52" s="265">
        <v>-0.11</v>
      </c>
      <c r="BA52" s="269"/>
      <c r="BB52" s="267">
        <v>-0.14000000000000001</v>
      </c>
      <c r="BC52" s="268"/>
      <c r="BD52" s="24">
        <v>8.41</v>
      </c>
      <c r="BE52" s="25">
        <v>8.4</v>
      </c>
      <c r="BF52" s="265">
        <v>-0.01</v>
      </c>
      <c r="BG52" s="268"/>
      <c r="BH52" s="139">
        <v>8.39</v>
      </c>
      <c r="BI52" s="45">
        <v>8.52</v>
      </c>
      <c r="BJ52" s="54" t="s">
        <v>153</v>
      </c>
      <c r="BK52" s="45">
        <v>8.4700000000000006</v>
      </c>
      <c r="BL52" s="25">
        <v>8.5500000000000007</v>
      </c>
      <c r="BM52" s="16">
        <v>8.59</v>
      </c>
      <c r="BN52" s="265">
        <v>0.04</v>
      </c>
      <c r="BO52" s="269"/>
      <c r="BP52" s="267">
        <v>0.12</v>
      </c>
      <c r="BQ52" s="268"/>
      <c r="BR52" s="45">
        <v>8.3699999999999992</v>
      </c>
      <c r="BS52" s="45">
        <v>8.7200000000000006</v>
      </c>
      <c r="BT52" s="54" t="s">
        <v>153</v>
      </c>
      <c r="BU52" s="45">
        <v>8.77</v>
      </c>
      <c r="BV52" s="25">
        <v>8.27</v>
      </c>
      <c r="BW52" s="25">
        <v>8.2200000000000006</v>
      </c>
      <c r="BX52" s="265">
        <v>-0.05</v>
      </c>
      <c r="BY52" s="269"/>
      <c r="BZ52" s="267">
        <v>-0.55000000000000004</v>
      </c>
      <c r="CA52" s="268" t="s">
        <v>145</v>
      </c>
      <c r="CB52" s="346">
        <v>7.28</v>
      </c>
      <c r="CC52" s="347">
        <v>7.37</v>
      </c>
      <c r="CD52" s="265">
        <v>0.09</v>
      </c>
      <c r="CE52" s="268"/>
      <c r="CF52" s="346">
        <v>6.93</v>
      </c>
      <c r="CG52" s="347">
        <v>7.75</v>
      </c>
      <c r="CH52" s="265">
        <v>0.82</v>
      </c>
      <c r="CI52" s="268" t="s">
        <v>144</v>
      </c>
    </row>
    <row r="53" spans="1:87" s="12" customFormat="1" x14ac:dyDescent="0.25">
      <c r="A53" s="48" t="s">
        <v>253</v>
      </c>
      <c r="B53" s="48" t="s">
        <v>190</v>
      </c>
      <c r="C53" s="9" t="s">
        <v>32</v>
      </c>
      <c r="D53" s="9" t="s">
        <v>220</v>
      </c>
      <c r="E53" s="9" t="s">
        <v>227</v>
      </c>
      <c r="F53" s="9">
        <v>713040</v>
      </c>
      <c r="G53" s="9" t="s">
        <v>9</v>
      </c>
      <c r="H53" s="9" t="s">
        <v>10</v>
      </c>
      <c r="I53" s="300" t="s">
        <v>298</v>
      </c>
      <c r="J53" s="135">
        <v>8.09</v>
      </c>
      <c r="K53" s="344">
        <v>7.73</v>
      </c>
      <c r="L53" s="344">
        <v>7.42</v>
      </c>
      <c r="M53" s="344">
        <v>7.82</v>
      </c>
      <c r="N53" s="54" t="s">
        <v>153</v>
      </c>
      <c r="O53" s="45">
        <v>8.0299999999999994</v>
      </c>
      <c r="P53" s="25">
        <v>8.01</v>
      </c>
      <c r="Q53" s="347">
        <v>7.56</v>
      </c>
      <c r="R53" s="265">
        <v>-0.45</v>
      </c>
      <c r="S53" s="266" t="s">
        <v>145</v>
      </c>
      <c r="T53" s="267">
        <v>-0.47</v>
      </c>
      <c r="U53" s="268" t="s">
        <v>145</v>
      </c>
      <c r="V53" s="24">
        <v>8.74</v>
      </c>
      <c r="W53" s="25">
        <v>8.33</v>
      </c>
      <c r="X53" s="265">
        <v>-0.41</v>
      </c>
      <c r="Y53" s="268" t="s">
        <v>145</v>
      </c>
      <c r="Z53" s="386">
        <v>7.93</v>
      </c>
      <c r="AA53" s="25">
        <v>8.2899999999999991</v>
      </c>
      <c r="AB53" s="23" t="s">
        <v>153</v>
      </c>
      <c r="AC53" s="25">
        <v>8.6300000000000008</v>
      </c>
      <c r="AD53" s="25">
        <v>8.58</v>
      </c>
      <c r="AE53" s="16">
        <v>8.01</v>
      </c>
      <c r="AF53" s="265">
        <v>-0.56999999999999995</v>
      </c>
      <c r="AG53" s="269" t="s">
        <v>145</v>
      </c>
      <c r="AH53" s="267">
        <v>-0.62</v>
      </c>
      <c r="AI53" s="268" t="s">
        <v>145</v>
      </c>
      <c r="AJ53" s="45">
        <v>8.49</v>
      </c>
      <c r="AK53" s="45">
        <v>8.8000000000000007</v>
      </c>
      <c r="AL53" s="54" t="s">
        <v>153</v>
      </c>
      <c r="AM53" s="172">
        <v>9</v>
      </c>
      <c r="AN53" s="25">
        <v>8.92</v>
      </c>
      <c r="AO53" s="16">
        <v>8.6199999999999992</v>
      </c>
      <c r="AP53" s="265">
        <v>-0.3</v>
      </c>
      <c r="AQ53" s="269" t="s">
        <v>145</v>
      </c>
      <c r="AR53" s="267">
        <v>-0.38</v>
      </c>
      <c r="AS53" s="268" t="s">
        <v>145</v>
      </c>
      <c r="AT53" s="45">
        <v>8.23</v>
      </c>
      <c r="AU53" s="45">
        <v>8.64</v>
      </c>
      <c r="AV53" s="54" t="s">
        <v>153</v>
      </c>
      <c r="AW53" s="45">
        <v>8.7799999999999994</v>
      </c>
      <c r="AX53" s="25">
        <v>8.73</v>
      </c>
      <c r="AY53" s="16">
        <v>8.36</v>
      </c>
      <c r="AZ53" s="265">
        <v>-0.37</v>
      </c>
      <c r="BA53" s="269" t="s">
        <v>145</v>
      </c>
      <c r="BB53" s="267">
        <v>-0.42</v>
      </c>
      <c r="BC53" s="268" t="s">
        <v>145</v>
      </c>
      <c r="BD53" s="24">
        <v>8.06</v>
      </c>
      <c r="BE53" s="347">
        <v>7.66</v>
      </c>
      <c r="BF53" s="265">
        <v>-0.4</v>
      </c>
      <c r="BG53" s="268" t="s">
        <v>145</v>
      </c>
      <c r="BH53" s="348">
        <v>7.74</v>
      </c>
      <c r="BI53" s="45">
        <v>8.2200000000000006</v>
      </c>
      <c r="BJ53" s="54" t="s">
        <v>153</v>
      </c>
      <c r="BK53" s="45">
        <v>8.43</v>
      </c>
      <c r="BL53" s="25">
        <v>8.17</v>
      </c>
      <c r="BM53" s="347">
        <v>7.78</v>
      </c>
      <c r="BN53" s="265">
        <v>-0.39</v>
      </c>
      <c r="BO53" s="269" t="s">
        <v>145</v>
      </c>
      <c r="BP53" s="267">
        <v>-0.65</v>
      </c>
      <c r="BQ53" s="268" t="s">
        <v>145</v>
      </c>
      <c r="BR53" s="344">
        <v>7.88</v>
      </c>
      <c r="BS53" s="45">
        <v>8.18</v>
      </c>
      <c r="BT53" s="54" t="s">
        <v>153</v>
      </c>
      <c r="BU53" s="45">
        <v>8.0399999999999991</v>
      </c>
      <c r="BV53" s="347">
        <v>7.95</v>
      </c>
      <c r="BW53" s="347">
        <v>7.54</v>
      </c>
      <c r="BX53" s="265">
        <v>-0.41</v>
      </c>
      <c r="BY53" s="269" t="s">
        <v>145</v>
      </c>
      <c r="BZ53" s="267">
        <v>-0.5</v>
      </c>
      <c r="CA53" s="268" t="s">
        <v>145</v>
      </c>
      <c r="CB53" s="346">
        <v>6.74</v>
      </c>
      <c r="CC53" s="347">
        <v>6.45</v>
      </c>
      <c r="CD53" s="265">
        <v>-0.28999999999999998</v>
      </c>
      <c r="CE53" s="268" t="s">
        <v>145</v>
      </c>
      <c r="CF53" s="346">
        <v>6.66</v>
      </c>
      <c r="CG53" s="347">
        <v>6.44</v>
      </c>
      <c r="CH53" s="265">
        <v>-0.22</v>
      </c>
      <c r="CI53" s="268"/>
    </row>
    <row r="54" spans="1:87" s="12" customFormat="1" x14ac:dyDescent="0.25">
      <c r="A54" s="48" t="s">
        <v>253</v>
      </c>
      <c r="B54" s="48" t="s">
        <v>188</v>
      </c>
      <c r="C54" s="9" t="s">
        <v>33</v>
      </c>
      <c r="D54" s="9" t="s">
        <v>220</v>
      </c>
      <c r="E54" s="9" t="s">
        <v>227</v>
      </c>
      <c r="F54" s="9">
        <v>747006</v>
      </c>
      <c r="G54" s="9" t="s">
        <v>9</v>
      </c>
      <c r="H54" s="9" t="s">
        <v>10</v>
      </c>
      <c r="I54" s="297" t="s">
        <v>299</v>
      </c>
      <c r="J54" s="343">
        <v>7.66</v>
      </c>
      <c r="K54" s="344">
        <v>7.42</v>
      </c>
      <c r="L54" s="344">
        <v>7.38</v>
      </c>
      <c r="M54" s="344">
        <v>7.59</v>
      </c>
      <c r="N54" s="54" t="s">
        <v>153</v>
      </c>
      <c r="O54" s="344">
        <v>7.79</v>
      </c>
      <c r="P54" s="347">
        <v>7.58</v>
      </c>
      <c r="Q54" s="347">
        <v>7.27</v>
      </c>
      <c r="R54" s="265">
        <v>-0.31</v>
      </c>
      <c r="S54" s="266" t="s">
        <v>145</v>
      </c>
      <c r="T54" s="267">
        <v>-0.52</v>
      </c>
      <c r="U54" s="268" t="s">
        <v>145</v>
      </c>
      <c r="V54" s="24">
        <v>8.16</v>
      </c>
      <c r="W54" s="25">
        <v>8.43</v>
      </c>
      <c r="X54" s="265">
        <v>0.27</v>
      </c>
      <c r="Y54" s="268" t="s">
        <v>144</v>
      </c>
      <c r="Z54" s="386">
        <v>7.86</v>
      </c>
      <c r="AA54" s="347">
        <v>7.92</v>
      </c>
      <c r="AB54" s="23" t="s">
        <v>153</v>
      </c>
      <c r="AC54" s="25">
        <v>8.35</v>
      </c>
      <c r="AD54" s="25">
        <v>8.2100000000000009</v>
      </c>
      <c r="AE54" s="16">
        <v>8.39</v>
      </c>
      <c r="AF54" s="265">
        <v>0.18</v>
      </c>
      <c r="AG54" s="269"/>
      <c r="AH54" s="267">
        <v>0.04</v>
      </c>
      <c r="AI54" s="268"/>
      <c r="AJ54" s="45">
        <v>8.26</v>
      </c>
      <c r="AK54" s="45">
        <v>8.3699999999999992</v>
      </c>
      <c r="AL54" s="54" t="s">
        <v>153</v>
      </c>
      <c r="AM54" s="45">
        <v>8.84</v>
      </c>
      <c r="AN54" s="25">
        <v>8.4</v>
      </c>
      <c r="AO54" s="16">
        <v>8.9700000000000006</v>
      </c>
      <c r="AP54" s="265">
        <v>0.56999999999999995</v>
      </c>
      <c r="AQ54" s="269" t="s">
        <v>144</v>
      </c>
      <c r="AR54" s="267">
        <v>0.13</v>
      </c>
      <c r="AS54" s="268"/>
      <c r="AT54" s="344">
        <v>7.94</v>
      </c>
      <c r="AU54" s="344">
        <v>7.97</v>
      </c>
      <c r="AV54" s="54" t="s">
        <v>153</v>
      </c>
      <c r="AW54" s="45">
        <v>8.32</v>
      </c>
      <c r="AX54" s="347">
        <v>7.87</v>
      </c>
      <c r="AY54" s="347">
        <v>7.94</v>
      </c>
      <c r="AZ54" s="265">
        <v>7.0000000000000007E-2</v>
      </c>
      <c r="BA54" s="269"/>
      <c r="BB54" s="267">
        <v>-0.38</v>
      </c>
      <c r="BC54" s="268" t="s">
        <v>145</v>
      </c>
      <c r="BD54" s="346">
        <v>7.24</v>
      </c>
      <c r="BE54" s="347">
        <v>7.51</v>
      </c>
      <c r="BF54" s="265">
        <v>0.27</v>
      </c>
      <c r="BG54" s="268" t="s">
        <v>144</v>
      </c>
      <c r="BH54" s="348">
        <v>7.55</v>
      </c>
      <c r="BI54" s="344">
        <v>7.51</v>
      </c>
      <c r="BJ54" s="54" t="s">
        <v>153</v>
      </c>
      <c r="BK54" s="344">
        <v>7.86</v>
      </c>
      <c r="BL54" s="347">
        <v>7.49</v>
      </c>
      <c r="BM54" s="347">
        <v>7.55</v>
      </c>
      <c r="BN54" s="265">
        <v>0.06</v>
      </c>
      <c r="BO54" s="269"/>
      <c r="BP54" s="267">
        <v>-0.31</v>
      </c>
      <c r="BQ54" s="268" t="s">
        <v>145</v>
      </c>
      <c r="BR54" s="344">
        <v>7.73</v>
      </c>
      <c r="BS54" s="344">
        <v>7.83</v>
      </c>
      <c r="BT54" s="54" t="s">
        <v>153</v>
      </c>
      <c r="BU54" s="344">
        <v>7.45</v>
      </c>
      <c r="BV54" s="347">
        <v>6.99</v>
      </c>
      <c r="BW54" s="347">
        <v>7.47</v>
      </c>
      <c r="BX54" s="265">
        <v>0.48</v>
      </c>
      <c r="BY54" s="269" t="s">
        <v>144</v>
      </c>
      <c r="BZ54" s="267">
        <v>0.02</v>
      </c>
      <c r="CA54" s="268"/>
      <c r="CB54" s="28">
        <v>5.47</v>
      </c>
      <c r="CC54" s="29">
        <v>4.87</v>
      </c>
      <c r="CD54" s="265">
        <v>-0.6</v>
      </c>
      <c r="CE54" s="268" t="s">
        <v>145</v>
      </c>
      <c r="CF54" s="28">
        <v>5.91</v>
      </c>
      <c r="CG54" s="29">
        <v>5.4</v>
      </c>
      <c r="CH54" s="265">
        <v>-0.51</v>
      </c>
      <c r="CI54" s="268" t="s">
        <v>145</v>
      </c>
    </row>
    <row r="55" spans="1:87" s="12" customFormat="1" x14ac:dyDescent="0.25">
      <c r="A55" s="48" t="s">
        <v>253</v>
      </c>
      <c r="B55" s="48" t="s">
        <v>190</v>
      </c>
      <c r="C55" s="9" t="s">
        <v>34</v>
      </c>
      <c r="D55" s="9" t="s">
        <v>160</v>
      </c>
      <c r="E55" s="9" t="s">
        <v>226</v>
      </c>
      <c r="F55" s="9">
        <v>694109</v>
      </c>
      <c r="G55" s="9" t="s">
        <v>9</v>
      </c>
      <c r="H55" s="9" t="s">
        <v>10</v>
      </c>
      <c r="I55" s="8" t="s">
        <v>300</v>
      </c>
      <c r="J55" s="343">
        <v>7.32</v>
      </c>
      <c r="K55" s="344">
        <v>7.83</v>
      </c>
      <c r="L55" s="344">
        <v>7.84</v>
      </c>
      <c r="M55" s="45">
        <v>8.1300000000000008</v>
      </c>
      <c r="N55" s="54" t="s">
        <v>153</v>
      </c>
      <c r="O55" s="45">
        <v>8.41</v>
      </c>
      <c r="P55" s="25">
        <v>8.02</v>
      </c>
      <c r="Q55" s="16">
        <v>8.11</v>
      </c>
      <c r="R55" s="265">
        <v>0.09</v>
      </c>
      <c r="S55" s="266"/>
      <c r="T55" s="267">
        <v>-0.3</v>
      </c>
      <c r="U55" s="268"/>
      <c r="V55" s="24">
        <v>8.89</v>
      </c>
      <c r="W55" s="25">
        <v>8.42</v>
      </c>
      <c r="X55" s="265">
        <v>-0.47</v>
      </c>
      <c r="Y55" s="268" t="s">
        <v>145</v>
      </c>
      <c r="Z55" s="377">
        <v>8.4700000000000006</v>
      </c>
      <c r="AA55" s="25">
        <v>8.59</v>
      </c>
      <c r="AB55" s="23" t="s">
        <v>153</v>
      </c>
      <c r="AC55" s="25">
        <v>8.91</v>
      </c>
      <c r="AD55" s="25">
        <v>8.82</v>
      </c>
      <c r="AE55" s="16">
        <v>8.1999999999999993</v>
      </c>
      <c r="AF55" s="265">
        <v>-0.62</v>
      </c>
      <c r="AG55" s="269" t="s">
        <v>145</v>
      </c>
      <c r="AH55" s="267">
        <v>-0.71</v>
      </c>
      <c r="AI55" s="268" t="s">
        <v>145</v>
      </c>
      <c r="AJ55" s="45">
        <v>8.64</v>
      </c>
      <c r="AK55" s="45">
        <v>8.82</v>
      </c>
      <c r="AL55" s="54" t="s">
        <v>153</v>
      </c>
      <c r="AM55" s="172">
        <v>9</v>
      </c>
      <c r="AN55" s="25">
        <v>8.83</v>
      </c>
      <c r="AO55" s="16">
        <v>8.41</v>
      </c>
      <c r="AP55" s="265">
        <v>-0.42</v>
      </c>
      <c r="AQ55" s="269" t="s">
        <v>145</v>
      </c>
      <c r="AR55" s="267">
        <v>-0.59</v>
      </c>
      <c r="AS55" s="268" t="s">
        <v>145</v>
      </c>
      <c r="AT55" s="45">
        <v>8.94</v>
      </c>
      <c r="AU55" s="172">
        <v>9.0299999999999994</v>
      </c>
      <c r="AV55" s="54" t="s">
        <v>153</v>
      </c>
      <c r="AW55" s="172">
        <v>9.0500000000000007</v>
      </c>
      <c r="AX55" s="26">
        <v>9.02</v>
      </c>
      <c r="AY55" s="16">
        <v>8.65</v>
      </c>
      <c r="AZ55" s="265">
        <v>-0.37</v>
      </c>
      <c r="BA55" s="269" t="s">
        <v>145</v>
      </c>
      <c r="BB55" s="267">
        <v>-0.4</v>
      </c>
      <c r="BC55" s="268" t="s">
        <v>145</v>
      </c>
      <c r="BD55" s="346">
        <v>7.27</v>
      </c>
      <c r="BE55" s="347">
        <v>7.52</v>
      </c>
      <c r="BF55" s="265">
        <v>0.25</v>
      </c>
      <c r="BG55" s="268"/>
      <c r="BH55" s="348">
        <v>7.98</v>
      </c>
      <c r="BI55" s="45">
        <v>8.5</v>
      </c>
      <c r="BJ55" s="54" t="s">
        <v>153</v>
      </c>
      <c r="BK55" s="45">
        <v>8.5500000000000007</v>
      </c>
      <c r="BL55" s="25">
        <v>8.2200000000000006</v>
      </c>
      <c r="BM55" s="347">
        <v>7.96</v>
      </c>
      <c r="BN55" s="265">
        <v>-0.26</v>
      </c>
      <c r="BO55" s="269"/>
      <c r="BP55" s="267">
        <v>-0.59</v>
      </c>
      <c r="BQ55" s="268" t="s">
        <v>145</v>
      </c>
      <c r="BR55" s="344">
        <v>7.55</v>
      </c>
      <c r="BS55" s="45">
        <v>8.15</v>
      </c>
      <c r="BT55" s="54" t="s">
        <v>153</v>
      </c>
      <c r="BU55" s="344">
        <v>7.66</v>
      </c>
      <c r="BV55" s="347">
        <v>6.32</v>
      </c>
      <c r="BW55" s="347">
        <v>7.09</v>
      </c>
      <c r="BX55" s="265">
        <v>0.77</v>
      </c>
      <c r="BY55" s="269" t="s">
        <v>144</v>
      </c>
      <c r="BZ55" s="267">
        <v>-0.56999999999999995</v>
      </c>
      <c r="CA55" s="268" t="s">
        <v>145</v>
      </c>
      <c r="CB55" s="28">
        <v>5.79</v>
      </c>
      <c r="CC55" s="29">
        <v>5.71</v>
      </c>
      <c r="CD55" s="265">
        <v>-0.08</v>
      </c>
      <c r="CE55" s="268"/>
      <c r="CF55" s="346">
        <v>6.99</v>
      </c>
      <c r="CG55" s="347">
        <v>7.28</v>
      </c>
      <c r="CH55" s="265">
        <v>0.28999999999999998</v>
      </c>
      <c r="CI55" s="268"/>
    </row>
    <row r="56" spans="1:87" s="12" customFormat="1" x14ac:dyDescent="0.25">
      <c r="A56" s="48" t="s">
        <v>253</v>
      </c>
      <c r="B56" s="48" t="s">
        <v>191</v>
      </c>
      <c r="C56" s="9" t="s">
        <v>35</v>
      </c>
      <c r="D56" s="9" t="s">
        <v>219</v>
      </c>
      <c r="E56" s="9" t="s">
        <v>227</v>
      </c>
      <c r="F56" s="9">
        <v>723197</v>
      </c>
      <c r="G56" s="9" t="s">
        <v>9</v>
      </c>
      <c r="H56" s="9" t="s">
        <v>10</v>
      </c>
      <c r="I56" s="300" t="s">
        <v>298</v>
      </c>
      <c r="J56" s="343">
        <v>6.71</v>
      </c>
      <c r="K56" s="344">
        <v>6.63</v>
      </c>
      <c r="L56" s="344">
        <v>6.87</v>
      </c>
      <c r="M56" s="344">
        <v>6.83</v>
      </c>
      <c r="N56" s="54" t="s">
        <v>153</v>
      </c>
      <c r="O56" s="344">
        <v>7.24</v>
      </c>
      <c r="P56" s="347">
        <v>7.1</v>
      </c>
      <c r="Q56" s="347">
        <v>7.03</v>
      </c>
      <c r="R56" s="265">
        <v>-7.0000000000000007E-2</v>
      </c>
      <c r="S56" s="266"/>
      <c r="T56" s="267">
        <v>-0.21</v>
      </c>
      <c r="U56" s="268"/>
      <c r="V56" s="24">
        <v>8</v>
      </c>
      <c r="W56" s="347">
        <v>7.82</v>
      </c>
      <c r="X56" s="265">
        <v>-0.18</v>
      </c>
      <c r="Y56" s="268" t="s">
        <v>145</v>
      </c>
      <c r="Z56" s="386">
        <v>7.46</v>
      </c>
      <c r="AA56" s="347">
        <v>7.63</v>
      </c>
      <c r="AB56" s="23" t="s">
        <v>153</v>
      </c>
      <c r="AC56" s="347">
        <v>7.98</v>
      </c>
      <c r="AD56" s="25">
        <v>8</v>
      </c>
      <c r="AE56" s="347">
        <v>7.93</v>
      </c>
      <c r="AF56" s="265">
        <v>-7.0000000000000007E-2</v>
      </c>
      <c r="AG56" s="269"/>
      <c r="AH56" s="267">
        <v>-0.05</v>
      </c>
      <c r="AI56" s="268"/>
      <c r="AJ56" s="344">
        <v>7.69</v>
      </c>
      <c r="AK56" s="344">
        <v>7.64</v>
      </c>
      <c r="AL56" s="54" t="s">
        <v>153</v>
      </c>
      <c r="AM56" s="45">
        <v>8.16</v>
      </c>
      <c r="AN56" s="25">
        <v>8.19</v>
      </c>
      <c r="AO56" s="347">
        <v>7.91</v>
      </c>
      <c r="AP56" s="265">
        <v>-0.28000000000000003</v>
      </c>
      <c r="AQ56" s="269" t="s">
        <v>145</v>
      </c>
      <c r="AR56" s="267">
        <v>-0.25</v>
      </c>
      <c r="AS56" s="268" t="s">
        <v>145</v>
      </c>
      <c r="AT56" s="344">
        <v>7.42</v>
      </c>
      <c r="AU56" s="344">
        <v>7.57</v>
      </c>
      <c r="AV56" s="54" t="s">
        <v>153</v>
      </c>
      <c r="AW56" s="344">
        <v>7.83</v>
      </c>
      <c r="AX56" s="347">
        <v>7.81</v>
      </c>
      <c r="AY56" s="347">
        <v>7.63</v>
      </c>
      <c r="AZ56" s="265">
        <v>-0.18</v>
      </c>
      <c r="BA56" s="269"/>
      <c r="BB56" s="267">
        <v>-0.2</v>
      </c>
      <c r="BC56" s="268" t="s">
        <v>145</v>
      </c>
      <c r="BD56" s="346">
        <v>7.02</v>
      </c>
      <c r="BE56" s="347">
        <v>6.91</v>
      </c>
      <c r="BF56" s="265">
        <v>-0.11</v>
      </c>
      <c r="BG56" s="268"/>
      <c r="BH56" s="348">
        <v>6.29</v>
      </c>
      <c r="BI56" s="344">
        <v>6.64</v>
      </c>
      <c r="BJ56" s="54" t="s">
        <v>153</v>
      </c>
      <c r="BK56" s="344">
        <v>6.95</v>
      </c>
      <c r="BL56" s="347">
        <v>6.81</v>
      </c>
      <c r="BM56" s="347">
        <v>6.6</v>
      </c>
      <c r="BN56" s="265">
        <v>-0.21</v>
      </c>
      <c r="BO56" s="269"/>
      <c r="BP56" s="267">
        <v>-0.35</v>
      </c>
      <c r="BQ56" s="268" t="s">
        <v>145</v>
      </c>
      <c r="BR56" s="344">
        <v>7.13</v>
      </c>
      <c r="BS56" s="344">
        <v>7.58</v>
      </c>
      <c r="BT56" s="54" t="s">
        <v>153</v>
      </c>
      <c r="BU56" s="344">
        <v>7.62</v>
      </c>
      <c r="BV56" s="347">
        <v>7.23</v>
      </c>
      <c r="BW56" s="347">
        <v>7.21</v>
      </c>
      <c r="BX56" s="265">
        <v>-0.02</v>
      </c>
      <c r="BY56" s="269"/>
      <c r="BZ56" s="267">
        <v>-0.41</v>
      </c>
      <c r="CA56" s="268" t="s">
        <v>145</v>
      </c>
      <c r="CB56" s="28">
        <v>5.08</v>
      </c>
      <c r="CC56" s="29">
        <v>5.21</v>
      </c>
      <c r="CD56" s="265">
        <v>0.13</v>
      </c>
      <c r="CE56" s="268"/>
      <c r="CF56" s="28">
        <v>5.95</v>
      </c>
      <c r="CG56" s="347">
        <v>6.23</v>
      </c>
      <c r="CH56" s="265">
        <v>0.28000000000000003</v>
      </c>
      <c r="CI56" s="268" t="s">
        <v>144</v>
      </c>
    </row>
    <row r="57" spans="1:87" s="12" customFormat="1" x14ac:dyDescent="0.25">
      <c r="A57" s="48" t="s">
        <v>253</v>
      </c>
      <c r="B57" s="48" t="s">
        <v>191</v>
      </c>
      <c r="C57" s="9" t="s">
        <v>36</v>
      </c>
      <c r="D57" s="9" t="s">
        <v>219</v>
      </c>
      <c r="E57" s="9" t="s">
        <v>227</v>
      </c>
      <c r="F57" s="9">
        <v>722025</v>
      </c>
      <c r="G57" s="9" t="s">
        <v>9</v>
      </c>
      <c r="H57" s="9" t="s">
        <v>10</v>
      </c>
      <c r="I57" s="19" t="s">
        <v>300</v>
      </c>
      <c r="J57" s="343">
        <v>7.27</v>
      </c>
      <c r="K57" s="344">
        <v>7.53</v>
      </c>
      <c r="L57" s="344">
        <v>7.44</v>
      </c>
      <c r="M57" s="344">
        <v>7.05</v>
      </c>
      <c r="N57" s="54" t="s">
        <v>153</v>
      </c>
      <c r="O57" s="344">
        <v>7.44</v>
      </c>
      <c r="P57" s="347">
        <v>7.51</v>
      </c>
      <c r="Q57" s="347">
        <v>7.38</v>
      </c>
      <c r="R57" s="265">
        <v>-0.13</v>
      </c>
      <c r="S57" s="266"/>
      <c r="T57" s="267">
        <v>-0.06</v>
      </c>
      <c r="U57" s="268"/>
      <c r="V57" s="24">
        <v>8.26</v>
      </c>
      <c r="W57" s="25">
        <v>8.3000000000000007</v>
      </c>
      <c r="X57" s="265">
        <v>0.04</v>
      </c>
      <c r="Y57" s="268"/>
      <c r="Z57" s="386">
        <v>7.99</v>
      </c>
      <c r="AA57" s="347">
        <v>7.82</v>
      </c>
      <c r="AB57" s="23" t="s">
        <v>153</v>
      </c>
      <c r="AC57" s="25">
        <v>8.0500000000000007</v>
      </c>
      <c r="AD57" s="25">
        <v>8.0299999999999994</v>
      </c>
      <c r="AE57" s="16">
        <v>8.08</v>
      </c>
      <c r="AF57" s="265">
        <v>0.05</v>
      </c>
      <c r="AG57" s="269"/>
      <c r="AH57" s="267">
        <v>0.03</v>
      </c>
      <c r="AI57" s="268"/>
      <c r="AJ57" s="45">
        <v>8.2200000000000006</v>
      </c>
      <c r="AK57" s="45">
        <v>8.14</v>
      </c>
      <c r="AL57" s="54" t="s">
        <v>153</v>
      </c>
      <c r="AM57" s="45">
        <v>8.48</v>
      </c>
      <c r="AN57" s="25">
        <v>8.5</v>
      </c>
      <c r="AO57" s="16">
        <v>8.59</v>
      </c>
      <c r="AP57" s="265">
        <v>0.09</v>
      </c>
      <c r="AQ57" s="269"/>
      <c r="AR57" s="267">
        <v>0.11</v>
      </c>
      <c r="AS57" s="268"/>
      <c r="AT57" s="45">
        <v>8.0500000000000007</v>
      </c>
      <c r="AU57" s="45">
        <v>8.1999999999999993</v>
      </c>
      <c r="AV57" s="54" t="s">
        <v>153</v>
      </c>
      <c r="AW57" s="45">
        <v>8.27</v>
      </c>
      <c r="AX57" s="25">
        <v>8.26</v>
      </c>
      <c r="AY57" s="16">
        <v>8.23</v>
      </c>
      <c r="AZ57" s="265">
        <v>-0.03</v>
      </c>
      <c r="BA57" s="269"/>
      <c r="BB57" s="267">
        <v>-0.04</v>
      </c>
      <c r="BC57" s="268"/>
      <c r="BD57" s="346">
        <v>7.7</v>
      </c>
      <c r="BE57" s="347">
        <v>7.76</v>
      </c>
      <c r="BF57" s="265">
        <v>0.06</v>
      </c>
      <c r="BG57" s="268"/>
      <c r="BH57" s="348">
        <v>7.86</v>
      </c>
      <c r="BI57" s="344">
        <v>7.61</v>
      </c>
      <c r="BJ57" s="54" t="s">
        <v>153</v>
      </c>
      <c r="BK57" s="344">
        <v>7.67</v>
      </c>
      <c r="BL57" s="347">
        <v>7.78</v>
      </c>
      <c r="BM57" s="347">
        <v>7.9</v>
      </c>
      <c r="BN57" s="265">
        <v>0.12</v>
      </c>
      <c r="BO57" s="269"/>
      <c r="BP57" s="267">
        <v>0.23</v>
      </c>
      <c r="BQ57" s="268"/>
      <c r="BR57" s="45">
        <v>8.17</v>
      </c>
      <c r="BS57" s="45">
        <v>8.18</v>
      </c>
      <c r="BT57" s="54" t="s">
        <v>153</v>
      </c>
      <c r="BU57" s="344">
        <v>7.93</v>
      </c>
      <c r="BV57" s="347">
        <v>7.62</v>
      </c>
      <c r="BW57" s="347">
        <v>7.62</v>
      </c>
      <c r="BX57" s="265">
        <v>0</v>
      </c>
      <c r="BY57" s="269"/>
      <c r="BZ57" s="267">
        <v>-0.31</v>
      </c>
      <c r="CA57" s="268" t="s">
        <v>145</v>
      </c>
      <c r="CB57" s="28">
        <v>5.78</v>
      </c>
      <c r="CC57" s="29">
        <v>5.52</v>
      </c>
      <c r="CD57" s="265">
        <v>-0.26</v>
      </c>
      <c r="CE57" s="268"/>
      <c r="CF57" s="346">
        <v>6.56</v>
      </c>
      <c r="CG57" s="347">
        <v>6.2</v>
      </c>
      <c r="CH57" s="265">
        <v>-0.36</v>
      </c>
      <c r="CI57" s="268" t="s">
        <v>145</v>
      </c>
    </row>
    <row r="58" spans="1:87" s="12" customFormat="1" x14ac:dyDescent="0.25">
      <c r="A58" s="48" t="s">
        <v>253</v>
      </c>
      <c r="B58" s="48" t="s">
        <v>191</v>
      </c>
      <c r="C58" s="9" t="s">
        <v>37</v>
      </c>
      <c r="D58" s="9" t="s">
        <v>220</v>
      </c>
      <c r="E58" s="9" t="s">
        <v>226</v>
      </c>
      <c r="F58" s="9">
        <v>762906</v>
      </c>
      <c r="G58" s="9" t="s">
        <v>9</v>
      </c>
      <c r="H58" s="9" t="s">
        <v>10</v>
      </c>
      <c r="I58" s="297" t="s">
        <v>299</v>
      </c>
      <c r="J58" s="343">
        <v>7.62</v>
      </c>
      <c r="K58" s="344">
        <v>7.64</v>
      </c>
      <c r="L58" s="344">
        <v>7.65</v>
      </c>
      <c r="M58" s="344">
        <v>7.74</v>
      </c>
      <c r="N58" s="54" t="s">
        <v>153</v>
      </c>
      <c r="O58" s="45">
        <v>8.3000000000000007</v>
      </c>
      <c r="P58" s="25">
        <v>8.33</v>
      </c>
      <c r="Q58" s="16">
        <v>8.09</v>
      </c>
      <c r="R58" s="265">
        <v>-0.24</v>
      </c>
      <c r="S58" s="266"/>
      <c r="T58" s="267">
        <v>-0.21</v>
      </c>
      <c r="U58" s="268"/>
      <c r="V58" s="24">
        <v>8.98</v>
      </c>
      <c r="W58" s="25">
        <v>8.82</v>
      </c>
      <c r="X58" s="265">
        <v>-0.16</v>
      </c>
      <c r="Y58" s="268"/>
      <c r="Z58" s="386">
        <v>7.58</v>
      </c>
      <c r="AA58" s="25">
        <v>8.39</v>
      </c>
      <c r="AB58" s="23" t="s">
        <v>153</v>
      </c>
      <c r="AC58" s="26">
        <v>9.01</v>
      </c>
      <c r="AD58" s="25">
        <v>8.84</v>
      </c>
      <c r="AE58" s="16">
        <v>8.6199999999999992</v>
      </c>
      <c r="AF58" s="265">
        <v>-0.22</v>
      </c>
      <c r="AG58" s="269"/>
      <c r="AH58" s="267">
        <v>-0.39</v>
      </c>
      <c r="AI58" s="268" t="s">
        <v>145</v>
      </c>
      <c r="AJ58" s="45">
        <v>8.1</v>
      </c>
      <c r="AK58" s="45">
        <v>8.9700000000000006</v>
      </c>
      <c r="AL58" s="54" t="s">
        <v>153</v>
      </c>
      <c r="AM58" s="172">
        <v>9.2200000000000006</v>
      </c>
      <c r="AN58" s="26">
        <v>9.08</v>
      </c>
      <c r="AO58" s="16">
        <v>8.86</v>
      </c>
      <c r="AP58" s="265">
        <v>-0.22</v>
      </c>
      <c r="AQ58" s="269"/>
      <c r="AR58" s="267">
        <v>-0.36</v>
      </c>
      <c r="AS58" s="268" t="s">
        <v>145</v>
      </c>
      <c r="AT58" s="45">
        <v>8.19</v>
      </c>
      <c r="AU58" s="45">
        <v>8.61</v>
      </c>
      <c r="AV58" s="54" t="s">
        <v>153</v>
      </c>
      <c r="AW58" s="45">
        <v>8.9700000000000006</v>
      </c>
      <c r="AX58" s="26">
        <v>9.0299999999999994</v>
      </c>
      <c r="AY58" s="16">
        <v>8.9700000000000006</v>
      </c>
      <c r="AZ58" s="265">
        <v>-0.06</v>
      </c>
      <c r="BA58" s="269"/>
      <c r="BB58" s="267">
        <v>0</v>
      </c>
      <c r="BC58" s="268"/>
      <c r="BD58" s="346">
        <v>7.33</v>
      </c>
      <c r="BE58" s="347">
        <v>7.6</v>
      </c>
      <c r="BF58" s="265">
        <v>0.27</v>
      </c>
      <c r="BG58" s="268"/>
      <c r="BH58" s="348">
        <v>7.49</v>
      </c>
      <c r="BI58" s="344">
        <v>7.99</v>
      </c>
      <c r="BJ58" s="54" t="s">
        <v>153</v>
      </c>
      <c r="BK58" s="45">
        <v>8.17</v>
      </c>
      <c r="BL58" s="347">
        <v>7.84</v>
      </c>
      <c r="BM58" s="16">
        <v>8.32</v>
      </c>
      <c r="BN58" s="265">
        <v>0.48</v>
      </c>
      <c r="BO58" s="269" t="s">
        <v>144</v>
      </c>
      <c r="BP58" s="267">
        <v>0.15</v>
      </c>
      <c r="BQ58" s="268"/>
      <c r="BR58" s="344">
        <v>7.09</v>
      </c>
      <c r="BS58" s="344">
        <v>6.94</v>
      </c>
      <c r="BT58" s="54" t="s">
        <v>153</v>
      </c>
      <c r="BU58" s="344">
        <v>7.29</v>
      </c>
      <c r="BV58" s="347">
        <v>6.83</v>
      </c>
      <c r="BW58" s="347">
        <v>6.89</v>
      </c>
      <c r="BX58" s="265">
        <v>0.06</v>
      </c>
      <c r="BY58" s="269"/>
      <c r="BZ58" s="267">
        <v>-0.4</v>
      </c>
      <c r="CA58" s="268"/>
      <c r="CB58" s="346">
        <v>6.43</v>
      </c>
      <c r="CC58" s="347">
        <v>6.41</v>
      </c>
      <c r="CD58" s="265">
        <v>-0.02</v>
      </c>
      <c r="CE58" s="268"/>
      <c r="CF58" s="346">
        <v>6.74</v>
      </c>
      <c r="CG58" s="347">
        <v>6.56</v>
      </c>
      <c r="CH58" s="265">
        <v>-0.18</v>
      </c>
      <c r="CI58" s="268"/>
    </row>
    <row r="59" spans="1:87" s="12" customFormat="1" x14ac:dyDescent="0.25">
      <c r="A59" s="48" t="s">
        <v>253</v>
      </c>
      <c r="B59" s="48" t="s">
        <v>191</v>
      </c>
      <c r="C59" s="9" t="s">
        <v>167</v>
      </c>
      <c r="D59" s="9" t="s">
        <v>21</v>
      </c>
      <c r="E59" s="9" t="s">
        <v>231</v>
      </c>
      <c r="F59" s="9">
        <v>721159</v>
      </c>
      <c r="G59" s="9" t="s">
        <v>9</v>
      </c>
      <c r="H59" s="9" t="s">
        <v>10</v>
      </c>
      <c r="I59" s="8" t="s">
        <v>300</v>
      </c>
      <c r="J59" s="61" t="s">
        <v>153</v>
      </c>
      <c r="K59" s="54" t="s">
        <v>153</v>
      </c>
      <c r="L59" s="54" t="s">
        <v>153</v>
      </c>
      <c r="M59" s="45">
        <v>8.06</v>
      </c>
      <c r="N59" s="54" t="s">
        <v>153</v>
      </c>
      <c r="O59" s="45">
        <v>8.23</v>
      </c>
      <c r="P59" s="54" t="s">
        <v>153</v>
      </c>
      <c r="Q59" s="16">
        <v>8.2200000000000006</v>
      </c>
      <c r="R59" s="265">
        <v>-0.01</v>
      </c>
      <c r="S59" s="266"/>
      <c r="T59" s="267">
        <v>-0.01</v>
      </c>
      <c r="U59" s="268"/>
      <c r="V59" s="171" t="s">
        <v>153</v>
      </c>
      <c r="W59" s="25">
        <v>8.68</v>
      </c>
      <c r="X59" s="265" t="s">
        <v>153</v>
      </c>
      <c r="Y59" s="268"/>
      <c r="Z59" s="378" t="s">
        <v>153</v>
      </c>
      <c r="AA59" s="25">
        <v>8.5299999999999994</v>
      </c>
      <c r="AB59" s="23" t="s">
        <v>153</v>
      </c>
      <c r="AC59" s="25">
        <v>8.32</v>
      </c>
      <c r="AD59" s="54" t="s">
        <v>153</v>
      </c>
      <c r="AE59" s="16">
        <v>8.4600000000000009</v>
      </c>
      <c r="AF59" s="265">
        <v>0.14000000000000001</v>
      </c>
      <c r="AG59" s="269"/>
      <c r="AH59" s="267">
        <v>0.14000000000000001</v>
      </c>
      <c r="AI59" s="268"/>
      <c r="AJ59" s="54" t="s">
        <v>153</v>
      </c>
      <c r="AK59" s="172">
        <v>9.02</v>
      </c>
      <c r="AL59" s="54" t="s">
        <v>153</v>
      </c>
      <c r="AM59" s="45">
        <v>8.9700000000000006</v>
      </c>
      <c r="AN59" s="54" t="s">
        <v>153</v>
      </c>
      <c r="AO59" s="16">
        <v>8.83</v>
      </c>
      <c r="AP59" s="265">
        <v>-0.14000000000000001</v>
      </c>
      <c r="AQ59" s="269"/>
      <c r="AR59" s="267">
        <v>-0.14000000000000001</v>
      </c>
      <c r="AS59" s="268"/>
      <c r="AT59" s="54" t="s">
        <v>153</v>
      </c>
      <c r="AU59" s="45">
        <v>8.7100000000000009</v>
      </c>
      <c r="AV59" s="54" t="s">
        <v>153</v>
      </c>
      <c r="AW59" s="45">
        <v>8.8000000000000007</v>
      </c>
      <c r="AX59" s="54" t="s">
        <v>153</v>
      </c>
      <c r="AY59" s="16">
        <v>8.76</v>
      </c>
      <c r="AZ59" s="265">
        <v>-0.04</v>
      </c>
      <c r="BA59" s="269"/>
      <c r="BB59" s="267">
        <v>-0.04</v>
      </c>
      <c r="BC59" s="268"/>
      <c r="BD59" s="171" t="s">
        <v>153</v>
      </c>
      <c r="BE59" s="25">
        <v>8.11</v>
      </c>
      <c r="BF59" s="265" t="s">
        <v>153</v>
      </c>
      <c r="BG59" s="268"/>
      <c r="BH59" s="138" t="s">
        <v>153</v>
      </c>
      <c r="BI59" s="344">
        <v>7.8</v>
      </c>
      <c r="BJ59" s="54" t="s">
        <v>153</v>
      </c>
      <c r="BK59" s="45">
        <v>8.4700000000000006</v>
      </c>
      <c r="BL59" s="54" t="s">
        <v>153</v>
      </c>
      <c r="BM59" s="16">
        <v>8.5399999999999991</v>
      </c>
      <c r="BN59" s="265">
        <v>7.0000000000000007E-2</v>
      </c>
      <c r="BO59" s="269"/>
      <c r="BP59" s="267">
        <v>7.0000000000000007E-2</v>
      </c>
      <c r="BQ59" s="268"/>
      <c r="BR59" s="54" t="s">
        <v>153</v>
      </c>
      <c r="BS59" s="65">
        <v>4.3600000000000003</v>
      </c>
      <c r="BT59" s="54" t="s">
        <v>153</v>
      </c>
      <c r="BU59" s="344">
        <v>7.64</v>
      </c>
      <c r="BV59" s="54" t="s">
        <v>153</v>
      </c>
      <c r="BW59" s="347">
        <v>7.68</v>
      </c>
      <c r="BX59" s="265">
        <v>0.04</v>
      </c>
      <c r="BY59" s="269"/>
      <c r="BZ59" s="267">
        <v>0.04</v>
      </c>
      <c r="CA59" s="268"/>
      <c r="CB59" s="171" t="s">
        <v>153</v>
      </c>
      <c r="CC59" s="347">
        <v>7.7</v>
      </c>
      <c r="CD59" s="265" t="s">
        <v>153</v>
      </c>
      <c r="CE59" s="268"/>
      <c r="CF59" s="171" t="s">
        <v>153</v>
      </c>
      <c r="CG59" s="347">
        <v>6.98</v>
      </c>
      <c r="CH59" s="265" t="s">
        <v>153</v>
      </c>
      <c r="CI59" s="268"/>
    </row>
    <row r="60" spans="1:87" s="12" customFormat="1" x14ac:dyDescent="0.25">
      <c r="A60" s="48" t="s">
        <v>253</v>
      </c>
      <c r="B60" s="48" t="s">
        <v>190</v>
      </c>
      <c r="C60" s="9" t="s">
        <v>38</v>
      </c>
      <c r="D60" s="9" t="s">
        <v>160</v>
      </c>
      <c r="E60" s="9" t="s">
        <v>226</v>
      </c>
      <c r="F60" s="9">
        <v>725705</v>
      </c>
      <c r="G60" s="9" t="s">
        <v>9</v>
      </c>
      <c r="H60" s="9" t="s">
        <v>10</v>
      </c>
      <c r="I60" s="8" t="s">
        <v>300</v>
      </c>
      <c r="J60" s="343">
        <v>7.33</v>
      </c>
      <c r="K60" s="45">
        <v>8.27</v>
      </c>
      <c r="L60" s="344">
        <v>7.99</v>
      </c>
      <c r="M60" s="344">
        <v>7.36</v>
      </c>
      <c r="N60" s="54" t="s">
        <v>153</v>
      </c>
      <c r="O60" s="344">
        <v>7.86</v>
      </c>
      <c r="P60" s="347">
        <v>7.84</v>
      </c>
      <c r="Q60" s="347">
        <v>7.93</v>
      </c>
      <c r="R60" s="265">
        <v>0.09</v>
      </c>
      <c r="S60" s="266"/>
      <c r="T60" s="267">
        <v>7.0000000000000007E-2</v>
      </c>
      <c r="U60" s="268"/>
      <c r="V60" s="27">
        <v>9.15</v>
      </c>
      <c r="W60" s="26">
        <v>9.17</v>
      </c>
      <c r="X60" s="265">
        <v>0.02</v>
      </c>
      <c r="Y60" s="268"/>
      <c r="Z60" s="379">
        <v>9.42</v>
      </c>
      <c r="AA60" s="25">
        <v>8.68</v>
      </c>
      <c r="AB60" s="23" t="s">
        <v>153</v>
      </c>
      <c r="AC60" s="25">
        <v>8.83</v>
      </c>
      <c r="AD60" s="26">
        <v>9.07</v>
      </c>
      <c r="AE60" s="15">
        <v>9.06</v>
      </c>
      <c r="AF60" s="265">
        <v>-0.01</v>
      </c>
      <c r="AG60" s="269"/>
      <c r="AH60" s="267">
        <v>0.23</v>
      </c>
      <c r="AI60" s="268" t="s">
        <v>144</v>
      </c>
      <c r="AJ60" s="172">
        <v>9.2899999999999991</v>
      </c>
      <c r="AK60" s="45">
        <v>8.3699999999999992</v>
      </c>
      <c r="AL60" s="54" t="s">
        <v>153</v>
      </c>
      <c r="AM60" s="45">
        <v>8.74</v>
      </c>
      <c r="AN60" s="26">
        <v>9.01</v>
      </c>
      <c r="AO60" s="15">
        <v>9.0399999999999991</v>
      </c>
      <c r="AP60" s="265">
        <v>0.03</v>
      </c>
      <c r="AQ60" s="269"/>
      <c r="AR60" s="267">
        <v>0.3</v>
      </c>
      <c r="AS60" s="268" t="s">
        <v>144</v>
      </c>
      <c r="AT60" s="172">
        <v>9.6</v>
      </c>
      <c r="AU60" s="45">
        <v>8.8800000000000008</v>
      </c>
      <c r="AV60" s="54" t="s">
        <v>153</v>
      </c>
      <c r="AW60" s="172">
        <v>9.0500000000000007</v>
      </c>
      <c r="AX60" s="26">
        <v>9.3699999999999992</v>
      </c>
      <c r="AY60" s="15">
        <v>9.41</v>
      </c>
      <c r="AZ60" s="265">
        <v>0.04</v>
      </c>
      <c r="BA60" s="269"/>
      <c r="BB60" s="267">
        <v>0.36</v>
      </c>
      <c r="BC60" s="268" t="s">
        <v>144</v>
      </c>
      <c r="BD60" s="346">
        <v>7.37</v>
      </c>
      <c r="BE60" s="347">
        <v>7.14</v>
      </c>
      <c r="BF60" s="265">
        <v>-0.23</v>
      </c>
      <c r="BG60" s="268"/>
      <c r="BH60" s="139">
        <v>8.67</v>
      </c>
      <c r="BI60" s="344">
        <v>7.42</v>
      </c>
      <c r="BJ60" s="54" t="s">
        <v>153</v>
      </c>
      <c r="BK60" s="45">
        <v>8.1</v>
      </c>
      <c r="BL60" s="347">
        <v>7.8</v>
      </c>
      <c r="BM60" s="16">
        <v>8.2899999999999991</v>
      </c>
      <c r="BN60" s="265">
        <v>0.49</v>
      </c>
      <c r="BO60" s="269" t="s">
        <v>144</v>
      </c>
      <c r="BP60" s="267">
        <v>0.19</v>
      </c>
      <c r="BQ60" s="268"/>
      <c r="BR60" s="344">
        <v>7.25</v>
      </c>
      <c r="BS60" s="344">
        <v>6.87</v>
      </c>
      <c r="BT60" s="54" t="s">
        <v>153</v>
      </c>
      <c r="BU60" s="344">
        <v>7.29</v>
      </c>
      <c r="BV60" s="347">
        <v>6.93</v>
      </c>
      <c r="BW60" s="347">
        <v>6</v>
      </c>
      <c r="BX60" s="265">
        <v>-0.93</v>
      </c>
      <c r="BY60" s="269" t="s">
        <v>145</v>
      </c>
      <c r="BZ60" s="267">
        <v>-1.29</v>
      </c>
      <c r="CA60" s="268" t="s">
        <v>145</v>
      </c>
      <c r="CB60" s="28">
        <v>5.62</v>
      </c>
      <c r="CC60" s="29">
        <v>5.55</v>
      </c>
      <c r="CD60" s="265">
        <v>-7.0000000000000007E-2</v>
      </c>
      <c r="CE60" s="268"/>
      <c r="CF60" s="346">
        <v>6.64</v>
      </c>
      <c r="CG60" s="347">
        <v>6.53</v>
      </c>
      <c r="CH60" s="265">
        <v>-0.11</v>
      </c>
      <c r="CI60" s="268"/>
    </row>
    <row r="61" spans="1:87" s="12" customFormat="1" x14ac:dyDescent="0.25">
      <c r="A61" s="48" t="s">
        <v>253</v>
      </c>
      <c r="B61" s="48" t="s">
        <v>190</v>
      </c>
      <c r="C61" s="9" t="s">
        <v>168</v>
      </c>
      <c r="D61" s="9" t="s">
        <v>21</v>
      </c>
      <c r="E61" s="9" t="s">
        <v>228</v>
      </c>
      <c r="F61" s="9">
        <v>725689</v>
      </c>
      <c r="G61" s="9" t="s">
        <v>9</v>
      </c>
      <c r="H61" s="9" t="s">
        <v>10</v>
      </c>
      <c r="I61" s="8" t="s">
        <v>300</v>
      </c>
      <c r="J61" s="61" t="s">
        <v>153</v>
      </c>
      <c r="K61" s="54" t="s">
        <v>153</v>
      </c>
      <c r="L61" s="54" t="s">
        <v>153</v>
      </c>
      <c r="M61" s="344">
        <v>7.14</v>
      </c>
      <c r="N61" s="54" t="s">
        <v>153</v>
      </c>
      <c r="O61" s="344">
        <v>7.98</v>
      </c>
      <c r="P61" s="54" t="s">
        <v>153</v>
      </c>
      <c r="Q61" s="347">
        <v>7.33</v>
      </c>
      <c r="R61" s="265">
        <v>-0.65</v>
      </c>
      <c r="S61" s="266" t="s">
        <v>145</v>
      </c>
      <c r="T61" s="267">
        <v>-0.65</v>
      </c>
      <c r="U61" s="268" t="s">
        <v>145</v>
      </c>
      <c r="V61" s="171" t="s">
        <v>153</v>
      </c>
      <c r="W61" s="25">
        <v>8.3000000000000007</v>
      </c>
      <c r="X61" s="265" t="s">
        <v>153</v>
      </c>
      <c r="Y61" s="268"/>
      <c r="Z61" s="378" t="s">
        <v>153</v>
      </c>
      <c r="AA61" s="25">
        <v>8.85</v>
      </c>
      <c r="AB61" s="23" t="s">
        <v>153</v>
      </c>
      <c r="AC61" s="25">
        <v>8.32</v>
      </c>
      <c r="AD61" s="54" t="s">
        <v>153</v>
      </c>
      <c r="AE61" s="16">
        <v>8.16</v>
      </c>
      <c r="AF61" s="265">
        <v>-0.16</v>
      </c>
      <c r="AG61" s="269"/>
      <c r="AH61" s="267">
        <v>-0.16</v>
      </c>
      <c r="AI61" s="268"/>
      <c r="AJ61" s="54" t="s">
        <v>153</v>
      </c>
      <c r="AK61" s="45">
        <v>8.66</v>
      </c>
      <c r="AL61" s="54" t="s">
        <v>153</v>
      </c>
      <c r="AM61" s="45">
        <v>8.9600000000000009</v>
      </c>
      <c r="AN61" s="54" t="s">
        <v>153</v>
      </c>
      <c r="AO61" s="16">
        <v>8.4600000000000009</v>
      </c>
      <c r="AP61" s="265">
        <v>-0.5</v>
      </c>
      <c r="AQ61" s="269" t="s">
        <v>145</v>
      </c>
      <c r="AR61" s="267">
        <v>-0.5</v>
      </c>
      <c r="AS61" s="268" t="s">
        <v>145</v>
      </c>
      <c r="AT61" s="54" t="s">
        <v>153</v>
      </c>
      <c r="AU61" s="45">
        <v>8.7799999999999994</v>
      </c>
      <c r="AV61" s="54" t="s">
        <v>153</v>
      </c>
      <c r="AW61" s="45">
        <v>8.2799999999999994</v>
      </c>
      <c r="AX61" s="54" t="s">
        <v>153</v>
      </c>
      <c r="AY61" s="16">
        <v>8.27</v>
      </c>
      <c r="AZ61" s="265">
        <v>-0.01</v>
      </c>
      <c r="BA61" s="269"/>
      <c r="BB61" s="267">
        <v>-0.01</v>
      </c>
      <c r="BC61" s="268"/>
      <c r="BD61" s="171" t="s">
        <v>153</v>
      </c>
      <c r="BE61" s="347">
        <v>7.58</v>
      </c>
      <c r="BF61" s="265" t="s">
        <v>153</v>
      </c>
      <c r="BG61" s="268"/>
      <c r="BH61" s="138" t="s">
        <v>153</v>
      </c>
      <c r="BI61" s="45">
        <v>8.2200000000000006</v>
      </c>
      <c r="BJ61" s="54" t="s">
        <v>153</v>
      </c>
      <c r="BK61" s="45">
        <v>8.17</v>
      </c>
      <c r="BL61" s="54" t="s">
        <v>153</v>
      </c>
      <c r="BM61" s="347">
        <v>7.65</v>
      </c>
      <c r="BN61" s="265">
        <v>-0.52</v>
      </c>
      <c r="BO61" s="269" t="s">
        <v>145</v>
      </c>
      <c r="BP61" s="267">
        <v>-0.52</v>
      </c>
      <c r="BQ61" s="268" t="s">
        <v>145</v>
      </c>
      <c r="BR61" s="54" t="s">
        <v>153</v>
      </c>
      <c r="BS61" s="45">
        <v>8.48</v>
      </c>
      <c r="BT61" s="54" t="s">
        <v>153</v>
      </c>
      <c r="BU61" s="45">
        <v>8.42</v>
      </c>
      <c r="BV61" s="54" t="s">
        <v>153</v>
      </c>
      <c r="BW61" s="347">
        <v>7.5</v>
      </c>
      <c r="BX61" s="265">
        <v>-0.92</v>
      </c>
      <c r="BY61" s="269" t="s">
        <v>145</v>
      </c>
      <c r="BZ61" s="267">
        <v>-0.92</v>
      </c>
      <c r="CA61" s="268" t="s">
        <v>145</v>
      </c>
      <c r="CB61" s="171" t="s">
        <v>153</v>
      </c>
      <c r="CC61" s="29">
        <v>5.18</v>
      </c>
      <c r="CD61" s="265" t="s">
        <v>153</v>
      </c>
      <c r="CE61" s="268"/>
      <c r="CF61" s="171" t="s">
        <v>153</v>
      </c>
      <c r="CG61" s="347">
        <v>6.25</v>
      </c>
      <c r="CH61" s="265" t="s">
        <v>153</v>
      </c>
      <c r="CI61" s="268"/>
    </row>
    <row r="62" spans="1:87" s="12" customFormat="1" x14ac:dyDescent="0.25">
      <c r="A62" s="48" t="s">
        <v>253</v>
      </c>
      <c r="B62" s="48" t="s">
        <v>191</v>
      </c>
      <c r="C62" s="9" t="s">
        <v>39</v>
      </c>
      <c r="D62" s="9" t="s">
        <v>21</v>
      </c>
      <c r="E62" s="9" t="s">
        <v>228</v>
      </c>
      <c r="F62" s="9">
        <v>764001</v>
      </c>
      <c r="G62" s="9" t="s">
        <v>9</v>
      </c>
      <c r="H62" s="9" t="s">
        <v>10</v>
      </c>
      <c r="I62" s="8" t="s">
        <v>300</v>
      </c>
      <c r="J62" s="343">
        <v>7.24</v>
      </c>
      <c r="K62" s="54" t="s">
        <v>153</v>
      </c>
      <c r="L62" s="344">
        <v>7.55</v>
      </c>
      <c r="M62" s="344">
        <v>7.41</v>
      </c>
      <c r="N62" s="54" t="s">
        <v>153</v>
      </c>
      <c r="O62" s="45">
        <v>8.0399999999999991</v>
      </c>
      <c r="P62" s="54" t="s">
        <v>153</v>
      </c>
      <c r="Q62" s="347">
        <v>7.95</v>
      </c>
      <c r="R62" s="265">
        <v>-0.09</v>
      </c>
      <c r="S62" s="266"/>
      <c r="T62" s="267">
        <v>-0.09</v>
      </c>
      <c r="U62" s="268"/>
      <c r="V62" s="171" t="s">
        <v>153</v>
      </c>
      <c r="W62" s="25">
        <v>8.06</v>
      </c>
      <c r="X62" s="265" t="s">
        <v>153</v>
      </c>
      <c r="Y62" s="268"/>
      <c r="Z62" s="377">
        <v>8.33</v>
      </c>
      <c r="AA62" s="347">
        <v>7.88</v>
      </c>
      <c r="AB62" s="23" t="s">
        <v>153</v>
      </c>
      <c r="AC62" s="25">
        <v>8.81</v>
      </c>
      <c r="AD62" s="54" t="s">
        <v>153</v>
      </c>
      <c r="AE62" s="16">
        <v>8.11</v>
      </c>
      <c r="AF62" s="265">
        <v>-0.7</v>
      </c>
      <c r="AG62" s="269" t="s">
        <v>145</v>
      </c>
      <c r="AH62" s="267">
        <v>-0.7</v>
      </c>
      <c r="AI62" s="268" t="s">
        <v>145</v>
      </c>
      <c r="AJ62" s="45">
        <v>8.69</v>
      </c>
      <c r="AK62" s="45">
        <v>8.1</v>
      </c>
      <c r="AL62" s="54" t="s">
        <v>153</v>
      </c>
      <c r="AM62" s="172">
        <v>9.24</v>
      </c>
      <c r="AN62" s="54" t="s">
        <v>153</v>
      </c>
      <c r="AO62" s="16">
        <v>8.5299999999999994</v>
      </c>
      <c r="AP62" s="265">
        <v>-0.71</v>
      </c>
      <c r="AQ62" s="269" t="s">
        <v>145</v>
      </c>
      <c r="AR62" s="267">
        <v>-0.71</v>
      </c>
      <c r="AS62" s="268" t="s">
        <v>145</v>
      </c>
      <c r="AT62" s="45">
        <v>8.39</v>
      </c>
      <c r="AU62" s="344">
        <v>7.64</v>
      </c>
      <c r="AV62" s="54" t="s">
        <v>153</v>
      </c>
      <c r="AW62" s="45">
        <v>8.43</v>
      </c>
      <c r="AX62" s="54" t="s">
        <v>153</v>
      </c>
      <c r="AY62" s="347">
        <v>7.54</v>
      </c>
      <c r="AZ62" s="265">
        <v>-0.89</v>
      </c>
      <c r="BA62" s="269" t="s">
        <v>145</v>
      </c>
      <c r="BB62" s="267">
        <v>-0.89</v>
      </c>
      <c r="BC62" s="268" t="s">
        <v>145</v>
      </c>
      <c r="BD62" s="171" t="s">
        <v>153</v>
      </c>
      <c r="BE62" s="347">
        <v>6.59</v>
      </c>
      <c r="BF62" s="265" t="s">
        <v>153</v>
      </c>
      <c r="BG62" s="268"/>
      <c r="BH62" s="348">
        <v>7.91</v>
      </c>
      <c r="BI62" s="344">
        <v>7.35</v>
      </c>
      <c r="BJ62" s="54" t="s">
        <v>153</v>
      </c>
      <c r="BK62" s="45">
        <v>8.26</v>
      </c>
      <c r="BL62" s="54" t="s">
        <v>153</v>
      </c>
      <c r="BM62" s="347">
        <v>7.09</v>
      </c>
      <c r="BN62" s="265">
        <v>-1.17</v>
      </c>
      <c r="BO62" s="269" t="s">
        <v>145</v>
      </c>
      <c r="BP62" s="267">
        <v>-1.17</v>
      </c>
      <c r="BQ62" s="268" t="s">
        <v>145</v>
      </c>
      <c r="BR62" s="344">
        <v>7.33</v>
      </c>
      <c r="BS62" s="344">
        <v>7.43</v>
      </c>
      <c r="BT62" s="54" t="s">
        <v>153</v>
      </c>
      <c r="BU62" s="45">
        <v>8.52</v>
      </c>
      <c r="BV62" s="54" t="s">
        <v>153</v>
      </c>
      <c r="BW62" s="347">
        <v>6.1</v>
      </c>
      <c r="BX62" s="265">
        <v>-2.42</v>
      </c>
      <c r="BY62" s="269" t="s">
        <v>145</v>
      </c>
      <c r="BZ62" s="267">
        <v>-2.42</v>
      </c>
      <c r="CA62" s="268" t="s">
        <v>145</v>
      </c>
      <c r="CB62" s="171" t="s">
        <v>153</v>
      </c>
      <c r="CC62" s="29">
        <v>5.42</v>
      </c>
      <c r="CD62" s="265" t="s">
        <v>153</v>
      </c>
      <c r="CE62" s="268"/>
      <c r="CF62" s="171" t="s">
        <v>153</v>
      </c>
      <c r="CG62" s="25">
        <v>8.0399999999999991</v>
      </c>
      <c r="CH62" s="265" t="s">
        <v>153</v>
      </c>
      <c r="CI62" s="268"/>
    </row>
    <row r="63" spans="1:87" s="12" customFormat="1" x14ac:dyDescent="0.25">
      <c r="A63" s="48" t="s">
        <v>253</v>
      </c>
      <c r="B63" s="48" t="s">
        <v>192</v>
      </c>
      <c r="C63" s="9" t="s">
        <v>169</v>
      </c>
      <c r="D63" s="9" t="s">
        <v>21</v>
      </c>
      <c r="E63" s="9" t="s">
        <v>228</v>
      </c>
      <c r="F63" s="9">
        <v>696328</v>
      </c>
      <c r="G63" s="9" t="s">
        <v>9</v>
      </c>
      <c r="H63" s="9" t="s">
        <v>10</v>
      </c>
      <c r="I63" s="19" t="s">
        <v>300</v>
      </c>
      <c r="J63" s="61" t="s">
        <v>153</v>
      </c>
      <c r="K63" s="54" t="s">
        <v>153</v>
      </c>
      <c r="L63" s="54" t="s">
        <v>153</v>
      </c>
      <c r="M63" s="344">
        <v>7.48</v>
      </c>
      <c r="N63" s="54" t="s">
        <v>153</v>
      </c>
      <c r="O63" s="45">
        <v>8.06</v>
      </c>
      <c r="P63" s="54" t="s">
        <v>153</v>
      </c>
      <c r="Q63" s="347">
        <v>7.51</v>
      </c>
      <c r="R63" s="265">
        <v>-0.55000000000000004</v>
      </c>
      <c r="S63" s="266" t="s">
        <v>145</v>
      </c>
      <c r="T63" s="267">
        <v>-0.55000000000000004</v>
      </c>
      <c r="U63" s="268" t="s">
        <v>145</v>
      </c>
      <c r="V63" s="171" t="s">
        <v>153</v>
      </c>
      <c r="W63" s="347">
        <v>7.8</v>
      </c>
      <c r="X63" s="265" t="s">
        <v>153</v>
      </c>
      <c r="Y63" s="268"/>
      <c r="Z63" s="378" t="s">
        <v>153</v>
      </c>
      <c r="AA63" s="347">
        <v>7.71</v>
      </c>
      <c r="AB63" s="23" t="s">
        <v>153</v>
      </c>
      <c r="AC63" s="25">
        <v>8.64</v>
      </c>
      <c r="AD63" s="54" t="s">
        <v>153</v>
      </c>
      <c r="AE63" s="347">
        <v>7.67</v>
      </c>
      <c r="AF63" s="265">
        <v>-0.97</v>
      </c>
      <c r="AG63" s="269" t="s">
        <v>145</v>
      </c>
      <c r="AH63" s="267">
        <v>-0.97</v>
      </c>
      <c r="AI63" s="268" t="s">
        <v>145</v>
      </c>
      <c r="AJ63" s="54" t="s">
        <v>153</v>
      </c>
      <c r="AK63" s="45">
        <v>8.35</v>
      </c>
      <c r="AL63" s="54" t="s">
        <v>153</v>
      </c>
      <c r="AM63" s="172">
        <v>9.23</v>
      </c>
      <c r="AN63" s="54" t="s">
        <v>153</v>
      </c>
      <c r="AO63" s="16">
        <v>8.31</v>
      </c>
      <c r="AP63" s="265">
        <v>-0.92</v>
      </c>
      <c r="AQ63" s="269" t="s">
        <v>145</v>
      </c>
      <c r="AR63" s="267">
        <v>-0.92</v>
      </c>
      <c r="AS63" s="268" t="s">
        <v>145</v>
      </c>
      <c r="AT63" s="54" t="s">
        <v>153</v>
      </c>
      <c r="AU63" s="344">
        <v>7.85</v>
      </c>
      <c r="AV63" s="54" t="s">
        <v>153</v>
      </c>
      <c r="AW63" s="45">
        <v>8.26</v>
      </c>
      <c r="AX63" s="54" t="s">
        <v>153</v>
      </c>
      <c r="AY63" s="347">
        <v>7.43</v>
      </c>
      <c r="AZ63" s="265">
        <v>-0.83</v>
      </c>
      <c r="BA63" s="269" t="s">
        <v>145</v>
      </c>
      <c r="BB63" s="267">
        <v>-0.83</v>
      </c>
      <c r="BC63" s="268" t="s">
        <v>145</v>
      </c>
      <c r="BD63" s="171" t="s">
        <v>153</v>
      </c>
      <c r="BE63" s="347">
        <v>7.24</v>
      </c>
      <c r="BF63" s="265" t="s">
        <v>153</v>
      </c>
      <c r="BG63" s="268"/>
      <c r="BH63" s="138" t="s">
        <v>153</v>
      </c>
      <c r="BI63" s="344">
        <v>7.53</v>
      </c>
      <c r="BJ63" s="54" t="s">
        <v>153</v>
      </c>
      <c r="BK63" s="344">
        <v>7.84</v>
      </c>
      <c r="BL63" s="54" t="s">
        <v>153</v>
      </c>
      <c r="BM63" s="347">
        <v>7.28</v>
      </c>
      <c r="BN63" s="265">
        <v>-0.56000000000000005</v>
      </c>
      <c r="BO63" s="269" t="s">
        <v>145</v>
      </c>
      <c r="BP63" s="267">
        <v>-0.56000000000000005</v>
      </c>
      <c r="BQ63" s="268" t="s">
        <v>145</v>
      </c>
      <c r="BR63" s="54" t="s">
        <v>153</v>
      </c>
      <c r="BS63" s="344">
        <v>7.6</v>
      </c>
      <c r="BT63" s="54" t="s">
        <v>153</v>
      </c>
      <c r="BU63" s="45">
        <v>8.26</v>
      </c>
      <c r="BV63" s="54" t="s">
        <v>153</v>
      </c>
      <c r="BW63" s="347">
        <v>7.19</v>
      </c>
      <c r="BX63" s="265">
        <v>-1.07</v>
      </c>
      <c r="BY63" s="269" t="s">
        <v>145</v>
      </c>
      <c r="BZ63" s="267">
        <v>-1.07</v>
      </c>
      <c r="CA63" s="268" t="s">
        <v>145</v>
      </c>
      <c r="CB63" s="171" t="s">
        <v>153</v>
      </c>
      <c r="CC63" s="29">
        <v>5.17</v>
      </c>
      <c r="CD63" s="265" t="s">
        <v>153</v>
      </c>
      <c r="CE63" s="268"/>
      <c r="CF63" s="171" t="s">
        <v>153</v>
      </c>
      <c r="CG63" s="347">
        <v>6.18</v>
      </c>
      <c r="CH63" s="265" t="s">
        <v>153</v>
      </c>
      <c r="CI63" s="268"/>
    </row>
    <row r="64" spans="1:87" s="12" customFormat="1" x14ac:dyDescent="0.25">
      <c r="A64" s="48" t="s">
        <v>253</v>
      </c>
      <c r="B64" s="48" t="s">
        <v>188</v>
      </c>
      <c r="C64" s="9" t="s">
        <v>40</v>
      </c>
      <c r="D64" s="9" t="s">
        <v>160</v>
      </c>
      <c r="E64" s="9" t="s">
        <v>228</v>
      </c>
      <c r="F64" s="9">
        <v>741728</v>
      </c>
      <c r="G64" s="9" t="s">
        <v>9</v>
      </c>
      <c r="H64" s="9" t="s">
        <v>10</v>
      </c>
      <c r="I64" s="8" t="s">
        <v>153</v>
      </c>
      <c r="J64" s="343">
        <v>7.86</v>
      </c>
      <c r="K64" s="344">
        <v>7.08</v>
      </c>
      <c r="L64" s="45">
        <v>8.14</v>
      </c>
      <c r="M64" s="54" t="s">
        <v>153</v>
      </c>
      <c r="N64" s="344">
        <v>7.43</v>
      </c>
      <c r="O64" s="54" t="s">
        <v>153</v>
      </c>
      <c r="P64" s="347">
        <v>7.48</v>
      </c>
      <c r="Q64" s="23" t="s">
        <v>153</v>
      </c>
      <c r="R64" s="265" t="s">
        <v>153</v>
      </c>
      <c r="S64" s="266"/>
      <c r="T64" s="267" t="s">
        <v>153</v>
      </c>
      <c r="U64" s="268"/>
      <c r="V64" s="24">
        <v>8.85</v>
      </c>
      <c r="W64" s="23" t="s">
        <v>153</v>
      </c>
      <c r="X64" s="265" t="s">
        <v>153</v>
      </c>
      <c r="Y64" s="268"/>
      <c r="Z64" s="377">
        <v>8.58</v>
      </c>
      <c r="AA64" s="23" t="s">
        <v>153</v>
      </c>
      <c r="AB64" s="25">
        <v>8.4700000000000006</v>
      </c>
      <c r="AC64" s="23" t="s">
        <v>153</v>
      </c>
      <c r="AD64" s="25">
        <v>8.7200000000000006</v>
      </c>
      <c r="AE64" s="23" t="s">
        <v>153</v>
      </c>
      <c r="AF64" s="265" t="s">
        <v>153</v>
      </c>
      <c r="AG64" s="269"/>
      <c r="AH64" s="267" t="s">
        <v>153</v>
      </c>
      <c r="AI64" s="268"/>
      <c r="AJ64" s="45">
        <v>8.43</v>
      </c>
      <c r="AK64" s="54" t="s">
        <v>153</v>
      </c>
      <c r="AL64" s="45">
        <v>8.43</v>
      </c>
      <c r="AM64" s="54" t="s">
        <v>153</v>
      </c>
      <c r="AN64" s="25">
        <v>8.98</v>
      </c>
      <c r="AO64" s="23" t="s">
        <v>153</v>
      </c>
      <c r="AP64" s="265" t="s">
        <v>153</v>
      </c>
      <c r="AQ64" s="269"/>
      <c r="AR64" s="267" t="s">
        <v>153</v>
      </c>
      <c r="AS64" s="268"/>
      <c r="AT64" s="45">
        <v>8.5399999999999991</v>
      </c>
      <c r="AU64" s="54" t="s">
        <v>153</v>
      </c>
      <c r="AV64" s="45">
        <v>8.2100000000000009</v>
      </c>
      <c r="AW64" s="54" t="s">
        <v>153</v>
      </c>
      <c r="AX64" s="25">
        <v>8.86</v>
      </c>
      <c r="AY64" s="23" t="s">
        <v>153</v>
      </c>
      <c r="AZ64" s="265" t="s">
        <v>153</v>
      </c>
      <c r="BA64" s="269"/>
      <c r="BB64" s="267" t="s">
        <v>153</v>
      </c>
      <c r="BC64" s="268"/>
      <c r="BD64" s="28">
        <v>5.86</v>
      </c>
      <c r="BE64" s="23" t="s">
        <v>153</v>
      </c>
      <c r="BF64" s="265" t="s">
        <v>153</v>
      </c>
      <c r="BG64" s="268"/>
      <c r="BH64" s="348">
        <v>7.55</v>
      </c>
      <c r="BI64" s="54" t="s">
        <v>153</v>
      </c>
      <c r="BJ64" s="344">
        <v>7.1</v>
      </c>
      <c r="BK64" s="54" t="s">
        <v>153</v>
      </c>
      <c r="BL64" s="347">
        <v>7.09</v>
      </c>
      <c r="BM64" s="23" t="s">
        <v>153</v>
      </c>
      <c r="BN64" s="265" t="s">
        <v>153</v>
      </c>
      <c r="BO64" s="269"/>
      <c r="BP64" s="267" t="s">
        <v>153</v>
      </c>
      <c r="BQ64" s="268"/>
      <c r="BR64" s="45">
        <v>8.06</v>
      </c>
      <c r="BS64" s="54" t="s">
        <v>153</v>
      </c>
      <c r="BT64" s="344">
        <v>7.23</v>
      </c>
      <c r="BU64" s="54" t="s">
        <v>153</v>
      </c>
      <c r="BV64" s="29">
        <v>4.62</v>
      </c>
      <c r="BW64" s="23" t="s">
        <v>153</v>
      </c>
      <c r="BX64" s="265" t="s">
        <v>153</v>
      </c>
      <c r="BY64" s="269"/>
      <c r="BZ64" s="267" t="s">
        <v>153</v>
      </c>
      <c r="CA64" s="268"/>
      <c r="CB64" s="28">
        <v>4.7699999999999996</v>
      </c>
      <c r="CC64" s="23" t="s">
        <v>153</v>
      </c>
      <c r="CD64" s="265" t="s">
        <v>153</v>
      </c>
      <c r="CE64" s="268"/>
      <c r="CF64" s="28">
        <v>5.35</v>
      </c>
      <c r="CG64" s="23" t="s">
        <v>153</v>
      </c>
      <c r="CH64" s="265" t="s">
        <v>153</v>
      </c>
      <c r="CI64" s="268"/>
    </row>
    <row r="65" spans="1:87" s="12" customFormat="1" x14ac:dyDescent="0.25">
      <c r="A65" s="48" t="s">
        <v>253</v>
      </c>
      <c r="B65" s="48" t="s">
        <v>190</v>
      </c>
      <c r="C65" s="9" t="s">
        <v>41</v>
      </c>
      <c r="D65" s="9" t="s">
        <v>160</v>
      </c>
      <c r="E65" s="9" t="s">
        <v>228</v>
      </c>
      <c r="F65" s="9">
        <v>696005</v>
      </c>
      <c r="G65" s="9" t="s">
        <v>9</v>
      </c>
      <c r="H65" s="9" t="s">
        <v>10</v>
      </c>
      <c r="I65" s="297" t="s">
        <v>299</v>
      </c>
      <c r="J65" s="343">
        <v>6.52</v>
      </c>
      <c r="K65" s="344">
        <v>7.17</v>
      </c>
      <c r="L65" s="344">
        <v>7.15</v>
      </c>
      <c r="M65" s="344">
        <v>7.64</v>
      </c>
      <c r="N65" s="54" t="s">
        <v>153</v>
      </c>
      <c r="O65" s="344">
        <v>7.96</v>
      </c>
      <c r="P65" s="347">
        <v>7.36</v>
      </c>
      <c r="Q65" s="347">
        <v>7.67</v>
      </c>
      <c r="R65" s="265">
        <v>0.31</v>
      </c>
      <c r="S65" s="266" t="s">
        <v>144</v>
      </c>
      <c r="T65" s="267">
        <v>-0.28999999999999998</v>
      </c>
      <c r="U65" s="268" t="s">
        <v>145</v>
      </c>
      <c r="V65" s="24">
        <v>8.52</v>
      </c>
      <c r="W65" s="25">
        <v>8.3699999999999992</v>
      </c>
      <c r="X65" s="265">
        <v>-0.15</v>
      </c>
      <c r="Y65" s="268"/>
      <c r="Z65" s="386">
        <v>7.81</v>
      </c>
      <c r="AA65" s="347">
        <v>7.96</v>
      </c>
      <c r="AB65" s="23" t="s">
        <v>153</v>
      </c>
      <c r="AC65" s="25">
        <v>8.67</v>
      </c>
      <c r="AD65" s="25">
        <v>8.51</v>
      </c>
      <c r="AE65" s="16">
        <v>8.2899999999999991</v>
      </c>
      <c r="AF65" s="265">
        <v>-0.22</v>
      </c>
      <c r="AG65" s="269"/>
      <c r="AH65" s="267">
        <v>-0.38</v>
      </c>
      <c r="AI65" s="268" t="s">
        <v>145</v>
      </c>
      <c r="AJ65" s="45">
        <v>8.09</v>
      </c>
      <c r="AK65" s="45">
        <v>8.26</v>
      </c>
      <c r="AL65" s="54" t="s">
        <v>153</v>
      </c>
      <c r="AM65" s="45">
        <v>8.7100000000000009</v>
      </c>
      <c r="AN65" s="25">
        <v>8.9499999999999993</v>
      </c>
      <c r="AO65" s="16">
        <v>8.66</v>
      </c>
      <c r="AP65" s="265">
        <v>-0.28999999999999998</v>
      </c>
      <c r="AQ65" s="269" t="s">
        <v>145</v>
      </c>
      <c r="AR65" s="267">
        <v>-0.05</v>
      </c>
      <c r="AS65" s="268"/>
      <c r="AT65" s="344">
        <v>7.94</v>
      </c>
      <c r="AU65" s="344">
        <v>7.88</v>
      </c>
      <c r="AV65" s="54" t="s">
        <v>153</v>
      </c>
      <c r="AW65" s="45">
        <v>8.75</v>
      </c>
      <c r="AX65" s="25">
        <v>8.1</v>
      </c>
      <c r="AY65" s="16">
        <v>8.15</v>
      </c>
      <c r="AZ65" s="265">
        <v>0.05</v>
      </c>
      <c r="BA65" s="269"/>
      <c r="BB65" s="267">
        <v>-0.6</v>
      </c>
      <c r="BC65" s="268" t="s">
        <v>145</v>
      </c>
      <c r="BD65" s="346">
        <v>7.48</v>
      </c>
      <c r="BE65" s="347">
        <v>7.47</v>
      </c>
      <c r="BF65" s="265">
        <v>-0.01</v>
      </c>
      <c r="BG65" s="268"/>
      <c r="BH65" s="348">
        <v>7.28</v>
      </c>
      <c r="BI65" s="344">
        <v>7.57</v>
      </c>
      <c r="BJ65" s="54" t="s">
        <v>153</v>
      </c>
      <c r="BK65" s="45">
        <v>8.4</v>
      </c>
      <c r="BL65" s="347">
        <v>7.64</v>
      </c>
      <c r="BM65" s="347">
        <v>7.86</v>
      </c>
      <c r="BN65" s="265">
        <v>0.22</v>
      </c>
      <c r="BO65" s="269"/>
      <c r="BP65" s="267">
        <v>-0.54</v>
      </c>
      <c r="BQ65" s="268" t="s">
        <v>145</v>
      </c>
      <c r="BR65" s="344">
        <v>6.06</v>
      </c>
      <c r="BS65" s="344">
        <v>6.63</v>
      </c>
      <c r="BT65" s="54" t="s">
        <v>153</v>
      </c>
      <c r="BU65" s="344">
        <v>7.15</v>
      </c>
      <c r="BV65" s="347">
        <v>7.32</v>
      </c>
      <c r="BW65" s="347">
        <v>7.09</v>
      </c>
      <c r="BX65" s="265">
        <v>-0.23</v>
      </c>
      <c r="BY65" s="269"/>
      <c r="BZ65" s="267">
        <v>-0.06</v>
      </c>
      <c r="CA65" s="268"/>
      <c r="CB65" s="28">
        <v>5.58</v>
      </c>
      <c r="CC65" s="347">
        <v>6.31</v>
      </c>
      <c r="CD65" s="265">
        <v>0.73</v>
      </c>
      <c r="CE65" s="268" t="s">
        <v>144</v>
      </c>
      <c r="CF65" s="346">
        <v>6.2</v>
      </c>
      <c r="CG65" s="347">
        <v>6.94</v>
      </c>
      <c r="CH65" s="265">
        <v>0.74</v>
      </c>
      <c r="CI65" s="268" t="s">
        <v>144</v>
      </c>
    </row>
    <row r="66" spans="1:87" s="12" customFormat="1" x14ac:dyDescent="0.25">
      <c r="A66" s="48" t="s">
        <v>253</v>
      </c>
      <c r="B66" s="48" t="s">
        <v>192</v>
      </c>
      <c r="C66" s="9" t="s">
        <v>171</v>
      </c>
      <c r="D66" s="9" t="s">
        <v>21</v>
      </c>
      <c r="E66" s="9" t="s">
        <v>228</v>
      </c>
      <c r="F66" s="9">
        <v>734053</v>
      </c>
      <c r="G66" s="9" t="s">
        <v>9</v>
      </c>
      <c r="H66" s="9" t="s">
        <v>10</v>
      </c>
      <c r="I66" s="20" t="s">
        <v>300</v>
      </c>
      <c r="J66" s="61" t="s">
        <v>153</v>
      </c>
      <c r="K66" s="54" t="s">
        <v>153</v>
      </c>
      <c r="L66" s="54" t="s">
        <v>153</v>
      </c>
      <c r="M66" s="344">
        <v>7.7</v>
      </c>
      <c r="N66" s="54" t="s">
        <v>153</v>
      </c>
      <c r="O66" s="45">
        <v>8.0500000000000007</v>
      </c>
      <c r="P66" s="54" t="s">
        <v>153</v>
      </c>
      <c r="Q66" s="16">
        <v>8.27</v>
      </c>
      <c r="R66" s="265">
        <v>0.22</v>
      </c>
      <c r="S66" s="266"/>
      <c r="T66" s="267">
        <v>0.22</v>
      </c>
      <c r="U66" s="268"/>
      <c r="V66" s="171" t="s">
        <v>153</v>
      </c>
      <c r="W66" s="25">
        <v>8.9</v>
      </c>
      <c r="X66" s="265" t="s">
        <v>153</v>
      </c>
      <c r="Y66" s="268"/>
      <c r="Z66" s="378" t="s">
        <v>153</v>
      </c>
      <c r="AA66" s="25">
        <v>8.44</v>
      </c>
      <c r="AB66" s="23" t="s">
        <v>153</v>
      </c>
      <c r="AC66" s="25">
        <v>8.89</v>
      </c>
      <c r="AD66" s="54" t="s">
        <v>153</v>
      </c>
      <c r="AE66" s="16">
        <v>8.68</v>
      </c>
      <c r="AF66" s="265">
        <v>-0.21</v>
      </c>
      <c r="AG66" s="269"/>
      <c r="AH66" s="267">
        <v>-0.21</v>
      </c>
      <c r="AI66" s="268"/>
      <c r="AJ66" s="54" t="s">
        <v>153</v>
      </c>
      <c r="AK66" s="45">
        <v>8.7799999999999994</v>
      </c>
      <c r="AL66" s="54" t="s">
        <v>153</v>
      </c>
      <c r="AM66" s="172">
        <v>9.1999999999999993</v>
      </c>
      <c r="AN66" s="54" t="s">
        <v>153</v>
      </c>
      <c r="AO66" s="15">
        <v>9.1300000000000008</v>
      </c>
      <c r="AP66" s="265">
        <v>-7.0000000000000007E-2</v>
      </c>
      <c r="AQ66" s="269"/>
      <c r="AR66" s="267">
        <v>-7.0000000000000007E-2</v>
      </c>
      <c r="AS66" s="268"/>
      <c r="AT66" s="54" t="s">
        <v>153</v>
      </c>
      <c r="AU66" s="45">
        <v>8.27</v>
      </c>
      <c r="AV66" s="54" t="s">
        <v>153</v>
      </c>
      <c r="AW66" s="45">
        <v>8.7200000000000006</v>
      </c>
      <c r="AX66" s="54" t="s">
        <v>153</v>
      </c>
      <c r="AY66" s="16">
        <v>8.9</v>
      </c>
      <c r="AZ66" s="265">
        <v>0.18</v>
      </c>
      <c r="BA66" s="269"/>
      <c r="BB66" s="267">
        <v>0.18</v>
      </c>
      <c r="BC66" s="268"/>
      <c r="BD66" s="171" t="s">
        <v>153</v>
      </c>
      <c r="BE66" s="347">
        <v>7.81</v>
      </c>
      <c r="BF66" s="265" t="s">
        <v>153</v>
      </c>
      <c r="BG66" s="268"/>
      <c r="BH66" s="138" t="s">
        <v>153</v>
      </c>
      <c r="BI66" s="344">
        <v>7.86</v>
      </c>
      <c r="BJ66" s="54" t="s">
        <v>153</v>
      </c>
      <c r="BK66" s="45">
        <v>8.23</v>
      </c>
      <c r="BL66" s="54" t="s">
        <v>153</v>
      </c>
      <c r="BM66" s="347">
        <v>7.93</v>
      </c>
      <c r="BN66" s="265">
        <v>-0.3</v>
      </c>
      <c r="BO66" s="269" t="s">
        <v>145</v>
      </c>
      <c r="BP66" s="267">
        <v>-0.3</v>
      </c>
      <c r="BQ66" s="268" t="s">
        <v>145</v>
      </c>
      <c r="BR66" s="54" t="s">
        <v>153</v>
      </c>
      <c r="BS66" s="344">
        <v>6.94</v>
      </c>
      <c r="BT66" s="54" t="s">
        <v>153</v>
      </c>
      <c r="BU66" s="45">
        <v>8.1999999999999993</v>
      </c>
      <c r="BV66" s="54" t="s">
        <v>153</v>
      </c>
      <c r="BW66" s="347">
        <v>7.68</v>
      </c>
      <c r="BX66" s="265">
        <v>-0.52</v>
      </c>
      <c r="BY66" s="269" t="s">
        <v>145</v>
      </c>
      <c r="BZ66" s="267">
        <v>-0.52</v>
      </c>
      <c r="CA66" s="268" t="s">
        <v>145</v>
      </c>
      <c r="CB66" s="171" t="s">
        <v>153</v>
      </c>
      <c r="CC66" s="347">
        <v>6.33</v>
      </c>
      <c r="CD66" s="265" t="s">
        <v>153</v>
      </c>
      <c r="CE66" s="268"/>
      <c r="CF66" s="171" t="s">
        <v>153</v>
      </c>
      <c r="CG66" s="347">
        <v>7.52</v>
      </c>
      <c r="CH66" s="265" t="s">
        <v>153</v>
      </c>
      <c r="CI66" s="268"/>
    </row>
    <row r="67" spans="1:87" s="12" customFormat="1" x14ac:dyDescent="0.25">
      <c r="A67" s="48" t="s">
        <v>253</v>
      </c>
      <c r="B67" s="48" t="s">
        <v>191</v>
      </c>
      <c r="C67" s="9" t="s">
        <v>172</v>
      </c>
      <c r="D67" s="9" t="s">
        <v>21</v>
      </c>
      <c r="E67" s="9" t="s">
        <v>231</v>
      </c>
      <c r="F67" s="9">
        <v>726802</v>
      </c>
      <c r="G67" s="9" t="s">
        <v>9</v>
      </c>
      <c r="H67" s="9" t="s">
        <v>10</v>
      </c>
      <c r="I67" s="8" t="s">
        <v>300</v>
      </c>
      <c r="J67" s="61" t="s">
        <v>153</v>
      </c>
      <c r="K67" s="54" t="s">
        <v>153</v>
      </c>
      <c r="L67" s="54" t="s">
        <v>153</v>
      </c>
      <c r="M67" s="344">
        <v>7.87</v>
      </c>
      <c r="N67" s="54" t="s">
        <v>153</v>
      </c>
      <c r="O67" s="344">
        <v>7.79</v>
      </c>
      <c r="P67" s="54" t="s">
        <v>153</v>
      </c>
      <c r="Q67" s="16">
        <v>8.1300000000000008</v>
      </c>
      <c r="R67" s="265">
        <v>0.34</v>
      </c>
      <c r="S67" s="266" t="s">
        <v>144</v>
      </c>
      <c r="T67" s="267">
        <v>0.34</v>
      </c>
      <c r="U67" s="268" t="s">
        <v>144</v>
      </c>
      <c r="V67" s="171" t="s">
        <v>153</v>
      </c>
      <c r="W67" s="25">
        <v>8.8800000000000008</v>
      </c>
      <c r="X67" s="265" t="s">
        <v>153</v>
      </c>
      <c r="Y67" s="268"/>
      <c r="Z67" s="378" t="s">
        <v>153</v>
      </c>
      <c r="AA67" s="25">
        <v>8.6</v>
      </c>
      <c r="AB67" s="23" t="s">
        <v>153</v>
      </c>
      <c r="AC67" s="25">
        <v>8.65</v>
      </c>
      <c r="AD67" s="54" t="s">
        <v>153</v>
      </c>
      <c r="AE67" s="16">
        <v>8.75</v>
      </c>
      <c r="AF67" s="265">
        <v>0.1</v>
      </c>
      <c r="AG67" s="269"/>
      <c r="AH67" s="267">
        <v>0.1</v>
      </c>
      <c r="AI67" s="268"/>
      <c r="AJ67" s="54" t="s">
        <v>153</v>
      </c>
      <c r="AK67" s="45">
        <v>8.76</v>
      </c>
      <c r="AL67" s="54" t="s">
        <v>153</v>
      </c>
      <c r="AM67" s="172">
        <v>9.15</v>
      </c>
      <c r="AN67" s="54" t="s">
        <v>153</v>
      </c>
      <c r="AO67" s="16">
        <v>8.82</v>
      </c>
      <c r="AP67" s="265">
        <v>-0.33</v>
      </c>
      <c r="AQ67" s="269" t="s">
        <v>145</v>
      </c>
      <c r="AR67" s="267">
        <v>-0.33</v>
      </c>
      <c r="AS67" s="268" t="s">
        <v>145</v>
      </c>
      <c r="AT67" s="54" t="s">
        <v>153</v>
      </c>
      <c r="AU67" s="45">
        <v>8.39</v>
      </c>
      <c r="AV67" s="54" t="s">
        <v>153</v>
      </c>
      <c r="AW67" s="45">
        <v>8.4700000000000006</v>
      </c>
      <c r="AX67" s="54" t="s">
        <v>153</v>
      </c>
      <c r="AY67" s="15">
        <v>9.06</v>
      </c>
      <c r="AZ67" s="265">
        <v>0.59</v>
      </c>
      <c r="BA67" s="269" t="s">
        <v>144</v>
      </c>
      <c r="BB67" s="267">
        <v>0.59</v>
      </c>
      <c r="BC67" s="268" t="s">
        <v>144</v>
      </c>
      <c r="BD67" s="171" t="s">
        <v>153</v>
      </c>
      <c r="BE67" s="347">
        <v>6.71</v>
      </c>
      <c r="BF67" s="265" t="s">
        <v>153</v>
      </c>
      <c r="BG67" s="268"/>
      <c r="BH67" s="138" t="s">
        <v>153</v>
      </c>
      <c r="BI67" s="344">
        <v>7.91</v>
      </c>
      <c r="BJ67" s="54" t="s">
        <v>153</v>
      </c>
      <c r="BK67" s="344">
        <v>7.98</v>
      </c>
      <c r="BL67" s="54" t="s">
        <v>153</v>
      </c>
      <c r="BM67" s="347">
        <v>7.95</v>
      </c>
      <c r="BN67" s="265">
        <v>-0.03</v>
      </c>
      <c r="BO67" s="269"/>
      <c r="BP67" s="267">
        <v>-0.03</v>
      </c>
      <c r="BQ67" s="268"/>
      <c r="BR67" s="54" t="s">
        <v>153</v>
      </c>
      <c r="BS67" s="344">
        <v>7.07</v>
      </c>
      <c r="BT67" s="54" t="s">
        <v>153</v>
      </c>
      <c r="BU67" s="357">
        <v>6.48</v>
      </c>
      <c r="BV67" s="54" t="s">
        <v>153</v>
      </c>
      <c r="BW67" s="29">
        <v>5.46</v>
      </c>
      <c r="BX67" s="265">
        <v>-1.02</v>
      </c>
      <c r="BY67" s="269"/>
      <c r="BZ67" s="267">
        <v>-1.02</v>
      </c>
      <c r="CA67" s="268"/>
      <c r="CB67" s="171" t="s">
        <v>153</v>
      </c>
      <c r="CC67" s="29">
        <v>5.21</v>
      </c>
      <c r="CD67" s="265" t="s">
        <v>153</v>
      </c>
      <c r="CE67" s="268"/>
      <c r="CF67" s="171" t="s">
        <v>153</v>
      </c>
      <c r="CG67" s="29">
        <v>5.64</v>
      </c>
      <c r="CH67" s="265" t="s">
        <v>153</v>
      </c>
      <c r="CI67" s="268"/>
    </row>
    <row r="68" spans="1:87" s="12" customFormat="1" x14ac:dyDescent="0.25">
      <c r="A68" s="48" t="s">
        <v>253</v>
      </c>
      <c r="B68" s="48" t="s">
        <v>190</v>
      </c>
      <c r="C68" s="9" t="s">
        <v>173</v>
      </c>
      <c r="D68" s="9" t="s">
        <v>21</v>
      </c>
      <c r="E68" s="9" t="s">
        <v>228</v>
      </c>
      <c r="F68" s="9">
        <v>683003</v>
      </c>
      <c r="G68" s="9" t="s">
        <v>9</v>
      </c>
      <c r="H68" s="9" t="s">
        <v>10</v>
      </c>
      <c r="I68" s="297" t="s">
        <v>299</v>
      </c>
      <c r="J68" s="61" t="s">
        <v>153</v>
      </c>
      <c r="K68" s="54" t="s">
        <v>153</v>
      </c>
      <c r="L68" s="54" t="s">
        <v>153</v>
      </c>
      <c r="M68" s="344">
        <v>7.62</v>
      </c>
      <c r="N68" s="54" t="s">
        <v>153</v>
      </c>
      <c r="O68" s="344">
        <v>7.88</v>
      </c>
      <c r="P68" s="54" t="s">
        <v>153</v>
      </c>
      <c r="Q68" s="347">
        <v>7.35</v>
      </c>
      <c r="R68" s="265">
        <v>-0.53</v>
      </c>
      <c r="S68" s="266" t="s">
        <v>145</v>
      </c>
      <c r="T68" s="267">
        <v>-0.53</v>
      </c>
      <c r="U68" s="268" t="s">
        <v>145</v>
      </c>
      <c r="V68" s="171" t="s">
        <v>153</v>
      </c>
      <c r="W68" s="25">
        <v>8.35</v>
      </c>
      <c r="X68" s="265" t="s">
        <v>153</v>
      </c>
      <c r="Y68" s="268"/>
      <c r="Z68" s="378" t="s">
        <v>153</v>
      </c>
      <c r="AA68" s="25">
        <v>8.2899999999999991</v>
      </c>
      <c r="AB68" s="23" t="s">
        <v>153</v>
      </c>
      <c r="AC68" s="25">
        <v>8.07</v>
      </c>
      <c r="AD68" s="54" t="s">
        <v>153</v>
      </c>
      <c r="AE68" s="16">
        <v>8.2899999999999991</v>
      </c>
      <c r="AF68" s="265">
        <v>0.22</v>
      </c>
      <c r="AG68" s="269"/>
      <c r="AH68" s="267">
        <v>0.22</v>
      </c>
      <c r="AI68" s="268"/>
      <c r="AJ68" s="54" t="s">
        <v>153</v>
      </c>
      <c r="AK68" s="45">
        <v>8.4600000000000009</v>
      </c>
      <c r="AL68" s="54" t="s">
        <v>153</v>
      </c>
      <c r="AM68" s="45">
        <v>8.59</v>
      </c>
      <c r="AN68" s="54" t="s">
        <v>153</v>
      </c>
      <c r="AO68" s="16">
        <v>8.4499999999999993</v>
      </c>
      <c r="AP68" s="265">
        <v>-0.14000000000000001</v>
      </c>
      <c r="AQ68" s="269"/>
      <c r="AR68" s="267">
        <v>-0.14000000000000001</v>
      </c>
      <c r="AS68" s="268"/>
      <c r="AT68" s="54" t="s">
        <v>153</v>
      </c>
      <c r="AU68" s="45">
        <v>8.25</v>
      </c>
      <c r="AV68" s="54" t="s">
        <v>153</v>
      </c>
      <c r="AW68" s="344">
        <v>7.9</v>
      </c>
      <c r="AX68" s="54" t="s">
        <v>153</v>
      </c>
      <c r="AY68" s="16">
        <v>8.3000000000000007</v>
      </c>
      <c r="AZ68" s="265">
        <v>0.4</v>
      </c>
      <c r="BA68" s="269" t="s">
        <v>144</v>
      </c>
      <c r="BB68" s="267">
        <v>0.4</v>
      </c>
      <c r="BC68" s="268" t="s">
        <v>144</v>
      </c>
      <c r="BD68" s="171" t="s">
        <v>153</v>
      </c>
      <c r="BE68" s="347">
        <v>6.22</v>
      </c>
      <c r="BF68" s="265" t="s">
        <v>153</v>
      </c>
      <c r="BG68" s="268"/>
      <c r="BH68" s="138" t="s">
        <v>153</v>
      </c>
      <c r="BI68" s="344">
        <v>7.93</v>
      </c>
      <c r="BJ68" s="54" t="s">
        <v>153</v>
      </c>
      <c r="BK68" s="344">
        <v>7.7</v>
      </c>
      <c r="BL68" s="54" t="s">
        <v>153</v>
      </c>
      <c r="BM68" s="347">
        <v>7.64</v>
      </c>
      <c r="BN68" s="265">
        <v>-0.06</v>
      </c>
      <c r="BO68" s="269"/>
      <c r="BP68" s="267">
        <v>-0.06</v>
      </c>
      <c r="BQ68" s="268"/>
      <c r="BR68" s="54" t="s">
        <v>153</v>
      </c>
      <c r="BS68" s="344">
        <v>7.22</v>
      </c>
      <c r="BT68" s="54" t="s">
        <v>153</v>
      </c>
      <c r="BU68" s="357">
        <v>6.55</v>
      </c>
      <c r="BV68" s="54" t="s">
        <v>153</v>
      </c>
      <c r="BW68" s="29">
        <v>4.8099999999999996</v>
      </c>
      <c r="BX68" s="265">
        <v>-1.74</v>
      </c>
      <c r="BY68" s="269"/>
      <c r="BZ68" s="267">
        <v>-1.74</v>
      </c>
      <c r="CA68" s="268"/>
      <c r="CB68" s="171" t="s">
        <v>153</v>
      </c>
      <c r="CC68" s="29">
        <v>5.19</v>
      </c>
      <c r="CD68" s="265" t="s">
        <v>153</v>
      </c>
      <c r="CE68" s="268"/>
      <c r="CF68" s="171" t="s">
        <v>153</v>
      </c>
      <c r="CG68" s="29">
        <v>5.97</v>
      </c>
      <c r="CH68" s="265" t="s">
        <v>153</v>
      </c>
      <c r="CI68" s="268"/>
    </row>
    <row r="69" spans="1:87" s="12" customFormat="1" x14ac:dyDescent="0.25">
      <c r="A69" s="48" t="s">
        <v>253</v>
      </c>
      <c r="B69" s="48" t="s">
        <v>191</v>
      </c>
      <c r="C69" s="9" t="s">
        <v>42</v>
      </c>
      <c r="D69" s="9" t="s">
        <v>160</v>
      </c>
      <c r="E69" s="9" t="s">
        <v>228</v>
      </c>
      <c r="F69" s="9">
        <v>726000</v>
      </c>
      <c r="G69" s="9" t="s">
        <v>9</v>
      </c>
      <c r="H69" s="9" t="s">
        <v>10</v>
      </c>
      <c r="I69" s="8" t="s">
        <v>300</v>
      </c>
      <c r="J69" s="343">
        <v>7.86</v>
      </c>
      <c r="K69" s="344">
        <v>7.48</v>
      </c>
      <c r="L69" s="344">
        <v>7.45</v>
      </c>
      <c r="M69" s="344">
        <v>7.61</v>
      </c>
      <c r="N69" s="54" t="s">
        <v>153</v>
      </c>
      <c r="O69" s="344">
        <v>7.73</v>
      </c>
      <c r="P69" s="347">
        <v>7.95</v>
      </c>
      <c r="Q69" s="347">
        <v>7.93</v>
      </c>
      <c r="R69" s="265">
        <v>-0.02</v>
      </c>
      <c r="S69" s="266"/>
      <c r="T69" s="267">
        <v>0.2</v>
      </c>
      <c r="U69" s="268"/>
      <c r="V69" s="24">
        <v>8.16</v>
      </c>
      <c r="W69" s="25">
        <v>8.31</v>
      </c>
      <c r="X69" s="265">
        <v>0.15</v>
      </c>
      <c r="Y69" s="268"/>
      <c r="Z69" s="377">
        <v>8.16</v>
      </c>
      <c r="AA69" s="25">
        <v>8.48</v>
      </c>
      <c r="AB69" s="23" t="s">
        <v>153</v>
      </c>
      <c r="AC69" s="347">
        <v>7.7</v>
      </c>
      <c r="AD69" s="25">
        <v>8.01</v>
      </c>
      <c r="AE69" s="16">
        <v>8.01</v>
      </c>
      <c r="AF69" s="265">
        <v>0</v>
      </c>
      <c r="AG69" s="269"/>
      <c r="AH69" s="267">
        <v>0.31</v>
      </c>
      <c r="AI69" s="268" t="s">
        <v>144</v>
      </c>
      <c r="AJ69" s="45">
        <v>8.65</v>
      </c>
      <c r="AK69" s="45">
        <v>8.86</v>
      </c>
      <c r="AL69" s="54" t="s">
        <v>153</v>
      </c>
      <c r="AM69" s="45">
        <v>8.4700000000000006</v>
      </c>
      <c r="AN69" s="25">
        <v>8.42</v>
      </c>
      <c r="AO69" s="16">
        <v>8.69</v>
      </c>
      <c r="AP69" s="265">
        <v>0.27</v>
      </c>
      <c r="AQ69" s="269" t="s">
        <v>144</v>
      </c>
      <c r="AR69" s="267">
        <v>0.22</v>
      </c>
      <c r="AS69" s="268" t="s">
        <v>144</v>
      </c>
      <c r="AT69" s="344">
        <v>7.99</v>
      </c>
      <c r="AU69" s="45">
        <v>8.23</v>
      </c>
      <c r="AV69" s="54" t="s">
        <v>153</v>
      </c>
      <c r="AW69" s="344">
        <v>7.95</v>
      </c>
      <c r="AX69" s="25">
        <v>8.06</v>
      </c>
      <c r="AY69" s="16">
        <v>8.23</v>
      </c>
      <c r="AZ69" s="265">
        <v>0.17</v>
      </c>
      <c r="BA69" s="269"/>
      <c r="BB69" s="267">
        <v>0.28000000000000003</v>
      </c>
      <c r="BC69" s="268" t="s">
        <v>144</v>
      </c>
      <c r="BD69" s="346">
        <v>7.6</v>
      </c>
      <c r="BE69" s="347">
        <v>7.23</v>
      </c>
      <c r="BF69" s="265">
        <v>-0.37</v>
      </c>
      <c r="BG69" s="268" t="s">
        <v>145</v>
      </c>
      <c r="BH69" s="348">
        <v>7.56</v>
      </c>
      <c r="BI69" s="344">
        <v>7.83</v>
      </c>
      <c r="BJ69" s="54" t="s">
        <v>153</v>
      </c>
      <c r="BK69" s="344">
        <v>7.81</v>
      </c>
      <c r="BL69" s="347">
        <v>7.83</v>
      </c>
      <c r="BM69" s="347">
        <v>7.93</v>
      </c>
      <c r="BN69" s="265">
        <v>0.1</v>
      </c>
      <c r="BO69" s="269"/>
      <c r="BP69" s="267">
        <v>0.12</v>
      </c>
      <c r="BQ69" s="268"/>
      <c r="BR69" s="344">
        <v>7.58</v>
      </c>
      <c r="BS69" s="45">
        <v>8.1999999999999993</v>
      </c>
      <c r="BT69" s="54" t="s">
        <v>153</v>
      </c>
      <c r="BU69" s="344">
        <v>6.84</v>
      </c>
      <c r="BV69" s="347">
        <v>7.37</v>
      </c>
      <c r="BW69" s="347">
        <v>6.53</v>
      </c>
      <c r="BX69" s="265">
        <v>-0.84</v>
      </c>
      <c r="BY69" s="269" t="s">
        <v>145</v>
      </c>
      <c r="BZ69" s="267">
        <v>-0.31</v>
      </c>
      <c r="CA69" s="268"/>
      <c r="CB69" s="346">
        <v>7.09</v>
      </c>
      <c r="CC69" s="347">
        <v>6.29</v>
      </c>
      <c r="CD69" s="265">
        <v>-0.8</v>
      </c>
      <c r="CE69" s="268" t="s">
        <v>145</v>
      </c>
      <c r="CF69" s="346">
        <v>7.06</v>
      </c>
      <c r="CG69" s="347">
        <v>6.9</v>
      </c>
      <c r="CH69" s="265">
        <v>-0.16</v>
      </c>
      <c r="CI69" s="268"/>
    </row>
    <row r="70" spans="1:87" s="12" customFormat="1" x14ac:dyDescent="0.25">
      <c r="A70" s="48" t="s">
        <v>253</v>
      </c>
      <c r="B70" s="48" t="s">
        <v>191</v>
      </c>
      <c r="C70" s="9" t="s">
        <v>43</v>
      </c>
      <c r="D70" s="9" t="s">
        <v>220</v>
      </c>
      <c r="E70" s="9" t="s">
        <v>226</v>
      </c>
      <c r="F70" s="9">
        <v>763029</v>
      </c>
      <c r="G70" s="9" t="s">
        <v>9</v>
      </c>
      <c r="H70" s="9" t="s">
        <v>10</v>
      </c>
      <c r="I70" s="8" t="s">
        <v>300</v>
      </c>
      <c r="J70" s="343">
        <v>7.62</v>
      </c>
      <c r="K70" s="344">
        <v>7.5</v>
      </c>
      <c r="L70" s="344">
        <v>7.6</v>
      </c>
      <c r="M70" s="344">
        <v>7.93</v>
      </c>
      <c r="N70" s="54" t="s">
        <v>153</v>
      </c>
      <c r="O70" s="45">
        <v>8.15</v>
      </c>
      <c r="P70" s="25">
        <v>8.08</v>
      </c>
      <c r="Q70" s="347">
        <v>7.95</v>
      </c>
      <c r="R70" s="265">
        <v>-0.13</v>
      </c>
      <c r="S70" s="266"/>
      <c r="T70" s="267">
        <v>-0.2</v>
      </c>
      <c r="U70" s="268"/>
      <c r="V70" s="24">
        <v>8.7200000000000006</v>
      </c>
      <c r="W70" s="25">
        <v>8.4600000000000009</v>
      </c>
      <c r="X70" s="265">
        <v>-0.26</v>
      </c>
      <c r="Y70" s="268" t="s">
        <v>145</v>
      </c>
      <c r="Z70" s="386">
        <v>7.71</v>
      </c>
      <c r="AA70" s="25">
        <v>8.36</v>
      </c>
      <c r="AB70" s="23" t="s">
        <v>153</v>
      </c>
      <c r="AC70" s="25">
        <v>8.43</v>
      </c>
      <c r="AD70" s="25">
        <v>8.4499999999999993</v>
      </c>
      <c r="AE70" s="16">
        <v>8.17</v>
      </c>
      <c r="AF70" s="265">
        <v>-0.28000000000000003</v>
      </c>
      <c r="AG70" s="269" t="s">
        <v>145</v>
      </c>
      <c r="AH70" s="267">
        <v>-0.26</v>
      </c>
      <c r="AI70" s="268" t="s">
        <v>145</v>
      </c>
      <c r="AJ70" s="45">
        <v>8.1199999999999992</v>
      </c>
      <c r="AK70" s="45">
        <v>8.77</v>
      </c>
      <c r="AL70" s="54" t="s">
        <v>153</v>
      </c>
      <c r="AM70" s="45">
        <v>8.59</v>
      </c>
      <c r="AN70" s="25">
        <v>8.81</v>
      </c>
      <c r="AO70" s="16">
        <v>8.51</v>
      </c>
      <c r="AP70" s="265">
        <v>-0.3</v>
      </c>
      <c r="AQ70" s="269" t="s">
        <v>145</v>
      </c>
      <c r="AR70" s="267">
        <v>-0.08</v>
      </c>
      <c r="AS70" s="268"/>
      <c r="AT70" s="45">
        <v>8.82</v>
      </c>
      <c r="AU70" s="45">
        <v>8.81</v>
      </c>
      <c r="AV70" s="54" t="s">
        <v>153</v>
      </c>
      <c r="AW70" s="45">
        <v>8.77</v>
      </c>
      <c r="AX70" s="25">
        <v>8.92</v>
      </c>
      <c r="AY70" s="16">
        <v>8.6999999999999993</v>
      </c>
      <c r="AZ70" s="265">
        <v>-0.22</v>
      </c>
      <c r="BA70" s="269" t="s">
        <v>145</v>
      </c>
      <c r="BB70" s="267">
        <v>-7.0000000000000007E-2</v>
      </c>
      <c r="BC70" s="268"/>
      <c r="BD70" s="346">
        <v>7.41</v>
      </c>
      <c r="BE70" s="347">
        <v>7.65</v>
      </c>
      <c r="BF70" s="265">
        <v>0.24</v>
      </c>
      <c r="BG70" s="268"/>
      <c r="BH70" s="348">
        <v>7.44</v>
      </c>
      <c r="BI70" s="45">
        <v>8.27</v>
      </c>
      <c r="BJ70" s="54" t="s">
        <v>153</v>
      </c>
      <c r="BK70" s="344">
        <v>7.92</v>
      </c>
      <c r="BL70" s="25">
        <v>8.09</v>
      </c>
      <c r="BM70" s="347">
        <v>7.96</v>
      </c>
      <c r="BN70" s="265">
        <v>-0.13</v>
      </c>
      <c r="BO70" s="269"/>
      <c r="BP70" s="267">
        <v>0.04</v>
      </c>
      <c r="BQ70" s="268"/>
      <c r="BR70" s="344">
        <v>7.33</v>
      </c>
      <c r="BS70" s="344">
        <v>7.74</v>
      </c>
      <c r="BT70" s="54" t="s">
        <v>153</v>
      </c>
      <c r="BU70" s="344">
        <v>7.39</v>
      </c>
      <c r="BV70" s="347">
        <v>6.73</v>
      </c>
      <c r="BW70" s="347">
        <v>7.35</v>
      </c>
      <c r="BX70" s="265">
        <v>0.62</v>
      </c>
      <c r="BY70" s="269" t="s">
        <v>144</v>
      </c>
      <c r="BZ70" s="267">
        <v>-0.04</v>
      </c>
      <c r="CA70" s="268"/>
      <c r="CB70" s="28">
        <v>5.4</v>
      </c>
      <c r="CC70" s="347">
        <v>6.38</v>
      </c>
      <c r="CD70" s="265">
        <v>0.98</v>
      </c>
      <c r="CE70" s="268" t="s">
        <v>144</v>
      </c>
      <c r="CF70" s="346">
        <v>6.79</v>
      </c>
      <c r="CG70" s="347">
        <v>7.49</v>
      </c>
      <c r="CH70" s="265">
        <v>0.7</v>
      </c>
      <c r="CI70" s="268" t="s">
        <v>144</v>
      </c>
    </row>
    <row r="71" spans="1:87" s="12" customFormat="1" x14ac:dyDescent="0.25">
      <c r="A71" s="48" t="s">
        <v>253</v>
      </c>
      <c r="B71" s="48" t="s">
        <v>191</v>
      </c>
      <c r="C71" s="9" t="s">
        <v>176</v>
      </c>
      <c r="D71" s="9" t="s">
        <v>21</v>
      </c>
      <c r="E71" s="9" t="s">
        <v>228</v>
      </c>
      <c r="F71" s="9">
        <v>761007</v>
      </c>
      <c r="G71" s="9" t="s">
        <v>9</v>
      </c>
      <c r="H71" s="9" t="s">
        <v>10</v>
      </c>
      <c r="I71" s="300" t="s">
        <v>298</v>
      </c>
      <c r="J71" s="61" t="s">
        <v>153</v>
      </c>
      <c r="K71" s="54" t="s">
        <v>153</v>
      </c>
      <c r="L71" s="54" t="s">
        <v>153</v>
      </c>
      <c r="M71" s="344">
        <v>7.04</v>
      </c>
      <c r="N71" s="54" t="s">
        <v>153</v>
      </c>
      <c r="O71" s="344">
        <v>6.07</v>
      </c>
      <c r="P71" s="54" t="s">
        <v>153</v>
      </c>
      <c r="Q71" s="347">
        <v>7.63</v>
      </c>
      <c r="R71" s="265">
        <v>1.56</v>
      </c>
      <c r="S71" s="266" t="s">
        <v>144</v>
      </c>
      <c r="T71" s="267">
        <v>1.56</v>
      </c>
      <c r="U71" s="268" t="s">
        <v>144</v>
      </c>
      <c r="V71" s="171" t="s">
        <v>153</v>
      </c>
      <c r="W71" s="25">
        <v>8.1</v>
      </c>
      <c r="X71" s="265" t="s">
        <v>153</v>
      </c>
      <c r="Y71" s="268"/>
      <c r="Z71" s="378" t="s">
        <v>153</v>
      </c>
      <c r="AA71" s="347">
        <v>7.77</v>
      </c>
      <c r="AB71" s="23" t="s">
        <v>153</v>
      </c>
      <c r="AC71" s="347">
        <v>6.56</v>
      </c>
      <c r="AD71" s="54" t="s">
        <v>153</v>
      </c>
      <c r="AE71" s="16">
        <v>8.16</v>
      </c>
      <c r="AF71" s="265">
        <v>1.6</v>
      </c>
      <c r="AG71" s="269" t="s">
        <v>144</v>
      </c>
      <c r="AH71" s="267">
        <v>1.6</v>
      </c>
      <c r="AI71" s="268" t="s">
        <v>144</v>
      </c>
      <c r="AJ71" s="54" t="s">
        <v>153</v>
      </c>
      <c r="AK71" s="45">
        <v>8.31</v>
      </c>
      <c r="AL71" s="54" t="s">
        <v>153</v>
      </c>
      <c r="AM71" s="344">
        <v>7.04</v>
      </c>
      <c r="AN71" s="54" t="s">
        <v>153</v>
      </c>
      <c r="AO71" s="16">
        <v>8.2100000000000009</v>
      </c>
      <c r="AP71" s="265">
        <v>1.17</v>
      </c>
      <c r="AQ71" s="269" t="s">
        <v>144</v>
      </c>
      <c r="AR71" s="267">
        <v>1.17</v>
      </c>
      <c r="AS71" s="268" t="s">
        <v>144</v>
      </c>
      <c r="AT71" s="54" t="s">
        <v>153</v>
      </c>
      <c r="AU71" s="344">
        <v>7.78</v>
      </c>
      <c r="AV71" s="54" t="s">
        <v>153</v>
      </c>
      <c r="AW71" s="344">
        <v>6.52</v>
      </c>
      <c r="AX71" s="54" t="s">
        <v>153</v>
      </c>
      <c r="AY71" s="347">
        <v>7.94</v>
      </c>
      <c r="AZ71" s="265">
        <v>1.42</v>
      </c>
      <c r="BA71" s="269" t="s">
        <v>144</v>
      </c>
      <c r="BB71" s="267">
        <v>1.42</v>
      </c>
      <c r="BC71" s="268" t="s">
        <v>144</v>
      </c>
      <c r="BD71" s="171" t="s">
        <v>153</v>
      </c>
      <c r="BE71" s="347">
        <v>7.35</v>
      </c>
      <c r="BF71" s="265" t="s">
        <v>153</v>
      </c>
      <c r="BG71" s="268"/>
      <c r="BH71" s="138" t="s">
        <v>153</v>
      </c>
      <c r="BI71" s="344">
        <v>7.23</v>
      </c>
      <c r="BJ71" s="54" t="s">
        <v>153</v>
      </c>
      <c r="BK71" s="344">
        <v>6.06</v>
      </c>
      <c r="BL71" s="54" t="s">
        <v>153</v>
      </c>
      <c r="BM71" s="347">
        <v>7.3</v>
      </c>
      <c r="BN71" s="265">
        <v>1.24</v>
      </c>
      <c r="BO71" s="269" t="s">
        <v>144</v>
      </c>
      <c r="BP71" s="267">
        <v>1.24</v>
      </c>
      <c r="BQ71" s="268" t="s">
        <v>144</v>
      </c>
      <c r="BR71" s="54" t="s">
        <v>153</v>
      </c>
      <c r="BS71" s="344">
        <v>7.23</v>
      </c>
      <c r="BT71" s="54" t="s">
        <v>153</v>
      </c>
      <c r="BU71" s="344">
        <v>6.36</v>
      </c>
      <c r="BV71" s="54" t="s">
        <v>153</v>
      </c>
      <c r="BW71" s="347">
        <v>7.39</v>
      </c>
      <c r="BX71" s="265">
        <v>1.03</v>
      </c>
      <c r="BY71" s="269" t="s">
        <v>144</v>
      </c>
      <c r="BZ71" s="267">
        <v>1.03</v>
      </c>
      <c r="CA71" s="268" t="s">
        <v>144</v>
      </c>
      <c r="CB71" s="171" t="s">
        <v>153</v>
      </c>
      <c r="CC71" s="347">
        <v>6.81</v>
      </c>
      <c r="CD71" s="265" t="s">
        <v>153</v>
      </c>
      <c r="CE71" s="268"/>
      <c r="CF71" s="171" t="s">
        <v>153</v>
      </c>
      <c r="CG71" s="347">
        <v>6.35</v>
      </c>
      <c r="CH71" s="265" t="s">
        <v>153</v>
      </c>
      <c r="CI71" s="268"/>
    </row>
    <row r="72" spans="1:87" s="12" customFormat="1" x14ac:dyDescent="0.25">
      <c r="A72" s="48" t="s">
        <v>253</v>
      </c>
      <c r="B72" s="48" t="s">
        <v>192</v>
      </c>
      <c r="C72" s="9" t="s">
        <v>44</v>
      </c>
      <c r="D72" s="9" t="s">
        <v>160</v>
      </c>
      <c r="E72" s="9" t="s">
        <v>228</v>
      </c>
      <c r="F72" s="9">
        <v>732008</v>
      </c>
      <c r="G72" s="9" t="s">
        <v>9</v>
      </c>
      <c r="H72" s="9" t="s">
        <v>10</v>
      </c>
      <c r="I72" s="8" t="s">
        <v>300</v>
      </c>
      <c r="J72" s="135">
        <v>8.08</v>
      </c>
      <c r="K72" s="344">
        <v>7.67</v>
      </c>
      <c r="L72" s="344">
        <v>7.87</v>
      </c>
      <c r="M72" s="45">
        <v>8.07</v>
      </c>
      <c r="N72" s="54" t="s">
        <v>153</v>
      </c>
      <c r="O72" s="45">
        <v>8.36</v>
      </c>
      <c r="P72" s="25">
        <v>8.11</v>
      </c>
      <c r="Q72" s="16">
        <v>8.06</v>
      </c>
      <c r="R72" s="265">
        <v>-0.05</v>
      </c>
      <c r="S72" s="266"/>
      <c r="T72" s="267">
        <v>-0.3</v>
      </c>
      <c r="U72" s="268" t="s">
        <v>145</v>
      </c>
      <c r="V72" s="24">
        <v>8.58</v>
      </c>
      <c r="W72" s="25">
        <v>8.3800000000000008</v>
      </c>
      <c r="X72" s="265">
        <v>-0.2</v>
      </c>
      <c r="Y72" s="268" t="s">
        <v>145</v>
      </c>
      <c r="Z72" s="377">
        <v>8.2100000000000009</v>
      </c>
      <c r="AA72" s="25">
        <v>8.19</v>
      </c>
      <c r="AB72" s="23" t="s">
        <v>153</v>
      </c>
      <c r="AC72" s="25">
        <v>8.94</v>
      </c>
      <c r="AD72" s="25">
        <v>8.5299999999999994</v>
      </c>
      <c r="AE72" s="16">
        <v>8.2100000000000009</v>
      </c>
      <c r="AF72" s="265">
        <v>-0.32</v>
      </c>
      <c r="AG72" s="269" t="s">
        <v>145</v>
      </c>
      <c r="AH72" s="267">
        <v>-0.73</v>
      </c>
      <c r="AI72" s="268" t="s">
        <v>145</v>
      </c>
      <c r="AJ72" s="45">
        <v>8.6</v>
      </c>
      <c r="AK72" s="45">
        <v>8.51</v>
      </c>
      <c r="AL72" s="54" t="s">
        <v>153</v>
      </c>
      <c r="AM72" s="172">
        <v>9.26</v>
      </c>
      <c r="AN72" s="25">
        <v>8.86</v>
      </c>
      <c r="AO72" s="16">
        <v>8.4700000000000006</v>
      </c>
      <c r="AP72" s="265">
        <v>-0.39</v>
      </c>
      <c r="AQ72" s="269" t="s">
        <v>145</v>
      </c>
      <c r="AR72" s="267">
        <v>-0.79</v>
      </c>
      <c r="AS72" s="268" t="s">
        <v>145</v>
      </c>
      <c r="AT72" s="45">
        <v>8.15</v>
      </c>
      <c r="AU72" s="45">
        <v>8.2100000000000009</v>
      </c>
      <c r="AV72" s="54" t="s">
        <v>153</v>
      </c>
      <c r="AW72" s="45">
        <v>8.67</v>
      </c>
      <c r="AX72" s="25">
        <v>8.34</v>
      </c>
      <c r="AY72" s="16">
        <v>8.4499999999999993</v>
      </c>
      <c r="AZ72" s="265">
        <v>0.11</v>
      </c>
      <c r="BA72" s="269"/>
      <c r="BB72" s="267">
        <v>-0.22</v>
      </c>
      <c r="BC72" s="268" t="s">
        <v>145</v>
      </c>
      <c r="BD72" s="346">
        <v>7.66</v>
      </c>
      <c r="BE72" s="347">
        <v>7.27</v>
      </c>
      <c r="BF72" s="265">
        <v>-0.39</v>
      </c>
      <c r="BG72" s="268" t="s">
        <v>145</v>
      </c>
      <c r="BH72" s="139">
        <v>8.2100000000000009</v>
      </c>
      <c r="BI72" s="344">
        <v>7.89</v>
      </c>
      <c r="BJ72" s="54" t="s">
        <v>153</v>
      </c>
      <c r="BK72" s="45">
        <v>8.08</v>
      </c>
      <c r="BL72" s="347">
        <v>7.8</v>
      </c>
      <c r="BM72" s="16">
        <v>8.08</v>
      </c>
      <c r="BN72" s="265">
        <v>0.28000000000000003</v>
      </c>
      <c r="BO72" s="269" t="s">
        <v>144</v>
      </c>
      <c r="BP72" s="267">
        <v>0</v>
      </c>
      <c r="BQ72" s="268"/>
      <c r="BR72" s="45">
        <v>8.09</v>
      </c>
      <c r="BS72" s="344">
        <v>7.99</v>
      </c>
      <c r="BT72" s="54" t="s">
        <v>153</v>
      </c>
      <c r="BU72" s="45">
        <v>8.4600000000000009</v>
      </c>
      <c r="BV72" s="347">
        <v>7.52</v>
      </c>
      <c r="BW72" s="347">
        <v>6.47</v>
      </c>
      <c r="BX72" s="265">
        <v>-1.05</v>
      </c>
      <c r="BY72" s="269" t="s">
        <v>145</v>
      </c>
      <c r="BZ72" s="267">
        <v>-1.99</v>
      </c>
      <c r="CA72" s="268" t="s">
        <v>145</v>
      </c>
      <c r="CB72" s="346">
        <v>6.62</v>
      </c>
      <c r="CC72" s="347">
        <v>7.52</v>
      </c>
      <c r="CD72" s="265">
        <v>0.9</v>
      </c>
      <c r="CE72" s="268" t="s">
        <v>144</v>
      </c>
      <c r="CF72" s="346">
        <v>6.83</v>
      </c>
      <c r="CG72" s="347">
        <v>7.54</v>
      </c>
      <c r="CH72" s="265">
        <v>0.71</v>
      </c>
      <c r="CI72" s="268" t="s">
        <v>144</v>
      </c>
    </row>
    <row r="73" spans="1:87" s="12" customFormat="1" x14ac:dyDescent="0.25">
      <c r="A73" s="48" t="s">
        <v>253</v>
      </c>
      <c r="B73" s="48" t="s">
        <v>191</v>
      </c>
      <c r="C73" s="9" t="s">
        <v>178</v>
      </c>
      <c r="D73" s="9" t="s">
        <v>21</v>
      </c>
      <c r="E73" s="9" t="s">
        <v>228</v>
      </c>
      <c r="F73" s="9">
        <v>722587</v>
      </c>
      <c r="G73" s="9" t="s">
        <v>9</v>
      </c>
      <c r="H73" s="9" t="s">
        <v>10</v>
      </c>
      <c r="I73" s="297" t="s">
        <v>299</v>
      </c>
      <c r="J73" s="61" t="s">
        <v>153</v>
      </c>
      <c r="K73" s="54" t="s">
        <v>153</v>
      </c>
      <c r="L73" s="54" t="s">
        <v>153</v>
      </c>
      <c r="M73" s="344">
        <v>7.45</v>
      </c>
      <c r="N73" s="54" t="s">
        <v>153</v>
      </c>
      <c r="O73" s="344">
        <v>7.48</v>
      </c>
      <c r="P73" s="54" t="s">
        <v>153</v>
      </c>
      <c r="Q73" s="347">
        <v>7.53</v>
      </c>
      <c r="R73" s="265">
        <v>0.05</v>
      </c>
      <c r="S73" s="266"/>
      <c r="T73" s="267">
        <v>0.05</v>
      </c>
      <c r="U73" s="268"/>
      <c r="V73" s="171" t="s">
        <v>153</v>
      </c>
      <c r="W73" s="347">
        <v>7.91</v>
      </c>
      <c r="X73" s="265" t="s">
        <v>153</v>
      </c>
      <c r="Y73" s="268"/>
      <c r="Z73" s="378" t="s">
        <v>153</v>
      </c>
      <c r="AA73" s="347">
        <v>7.9</v>
      </c>
      <c r="AB73" s="23" t="s">
        <v>153</v>
      </c>
      <c r="AC73" s="347">
        <v>7.9</v>
      </c>
      <c r="AD73" s="54" t="s">
        <v>153</v>
      </c>
      <c r="AE73" s="347">
        <v>7.64</v>
      </c>
      <c r="AF73" s="265">
        <v>-0.26</v>
      </c>
      <c r="AG73" s="269"/>
      <c r="AH73" s="267">
        <v>-0.26</v>
      </c>
      <c r="AI73" s="268"/>
      <c r="AJ73" s="54" t="s">
        <v>153</v>
      </c>
      <c r="AK73" s="45">
        <v>8.41</v>
      </c>
      <c r="AL73" s="54" t="s">
        <v>153</v>
      </c>
      <c r="AM73" s="45">
        <v>8.48</v>
      </c>
      <c r="AN73" s="54" t="s">
        <v>153</v>
      </c>
      <c r="AO73" s="16">
        <v>8.18</v>
      </c>
      <c r="AP73" s="265">
        <v>-0.3</v>
      </c>
      <c r="AQ73" s="269" t="s">
        <v>145</v>
      </c>
      <c r="AR73" s="267">
        <v>-0.3</v>
      </c>
      <c r="AS73" s="268" t="s">
        <v>145</v>
      </c>
      <c r="AT73" s="54" t="s">
        <v>153</v>
      </c>
      <c r="AU73" s="45">
        <v>8.2200000000000006</v>
      </c>
      <c r="AV73" s="54" t="s">
        <v>153</v>
      </c>
      <c r="AW73" s="344">
        <v>7.64</v>
      </c>
      <c r="AX73" s="54" t="s">
        <v>153</v>
      </c>
      <c r="AY73" s="347">
        <v>7.92</v>
      </c>
      <c r="AZ73" s="265">
        <v>0.28000000000000003</v>
      </c>
      <c r="BA73" s="269"/>
      <c r="BB73" s="267">
        <v>0.28000000000000003</v>
      </c>
      <c r="BC73" s="268"/>
      <c r="BD73" s="171" t="s">
        <v>153</v>
      </c>
      <c r="BE73" s="347">
        <v>7.48</v>
      </c>
      <c r="BF73" s="265" t="s">
        <v>153</v>
      </c>
      <c r="BG73" s="268"/>
      <c r="BH73" s="138" t="s">
        <v>153</v>
      </c>
      <c r="BI73" s="344">
        <v>7.7</v>
      </c>
      <c r="BJ73" s="54" t="s">
        <v>153</v>
      </c>
      <c r="BK73" s="344">
        <v>7.59</v>
      </c>
      <c r="BL73" s="54" t="s">
        <v>153</v>
      </c>
      <c r="BM73" s="347">
        <v>7.38</v>
      </c>
      <c r="BN73" s="265">
        <v>-0.21</v>
      </c>
      <c r="BO73" s="269"/>
      <c r="BP73" s="267">
        <v>-0.21</v>
      </c>
      <c r="BQ73" s="268"/>
      <c r="BR73" s="54" t="s">
        <v>153</v>
      </c>
      <c r="BS73" s="344">
        <v>7.21</v>
      </c>
      <c r="BT73" s="54" t="s">
        <v>153</v>
      </c>
      <c r="BU73" s="344">
        <v>7.29</v>
      </c>
      <c r="BV73" s="54" t="s">
        <v>153</v>
      </c>
      <c r="BW73" s="347">
        <v>7.58</v>
      </c>
      <c r="BX73" s="265">
        <v>0.28999999999999998</v>
      </c>
      <c r="BY73" s="269"/>
      <c r="BZ73" s="267">
        <v>0.28999999999999998</v>
      </c>
      <c r="CA73" s="268"/>
      <c r="CB73" s="171" t="s">
        <v>153</v>
      </c>
      <c r="CC73" s="347">
        <v>6.03</v>
      </c>
      <c r="CD73" s="265" t="s">
        <v>153</v>
      </c>
      <c r="CE73" s="268"/>
      <c r="CF73" s="171" t="s">
        <v>153</v>
      </c>
      <c r="CG73" s="29">
        <v>5.64</v>
      </c>
      <c r="CH73" s="265" t="s">
        <v>153</v>
      </c>
      <c r="CI73" s="268"/>
    </row>
    <row r="74" spans="1:87" s="12" customFormat="1" x14ac:dyDescent="0.25">
      <c r="A74" s="48" t="s">
        <v>253</v>
      </c>
      <c r="B74" s="48" t="s">
        <v>191</v>
      </c>
      <c r="C74" s="9" t="s">
        <v>179</v>
      </c>
      <c r="D74" s="9" t="s">
        <v>21</v>
      </c>
      <c r="E74" s="9" t="s">
        <v>228</v>
      </c>
      <c r="F74" s="9">
        <v>721332</v>
      </c>
      <c r="G74" s="9" t="s">
        <v>9</v>
      </c>
      <c r="H74" s="9" t="s">
        <v>10</v>
      </c>
      <c r="I74" s="19" t="s">
        <v>300</v>
      </c>
      <c r="J74" s="61" t="s">
        <v>153</v>
      </c>
      <c r="K74" s="54" t="s">
        <v>153</v>
      </c>
      <c r="L74" s="54" t="s">
        <v>153</v>
      </c>
      <c r="M74" s="344">
        <v>7.23</v>
      </c>
      <c r="N74" s="54" t="s">
        <v>153</v>
      </c>
      <c r="O74" s="344">
        <v>7.59</v>
      </c>
      <c r="P74" s="54" t="s">
        <v>153</v>
      </c>
      <c r="Q74" s="347">
        <v>7.51</v>
      </c>
      <c r="R74" s="265">
        <v>-0.08</v>
      </c>
      <c r="S74" s="266"/>
      <c r="T74" s="267">
        <v>-0.08</v>
      </c>
      <c r="U74" s="268"/>
      <c r="V74" s="171" t="s">
        <v>153</v>
      </c>
      <c r="W74" s="25">
        <v>8.08</v>
      </c>
      <c r="X74" s="265" t="s">
        <v>153</v>
      </c>
      <c r="Y74" s="268"/>
      <c r="Z74" s="378" t="s">
        <v>153</v>
      </c>
      <c r="AA74" s="347">
        <v>7.38</v>
      </c>
      <c r="AB74" s="23" t="s">
        <v>153</v>
      </c>
      <c r="AC74" s="25">
        <v>8.27</v>
      </c>
      <c r="AD74" s="54" t="s">
        <v>153</v>
      </c>
      <c r="AE74" s="16">
        <v>8.17</v>
      </c>
      <c r="AF74" s="265">
        <v>-0.1</v>
      </c>
      <c r="AG74" s="269"/>
      <c r="AH74" s="267">
        <v>-0.1</v>
      </c>
      <c r="AI74" s="268"/>
      <c r="AJ74" s="54" t="s">
        <v>153</v>
      </c>
      <c r="AK74" s="45">
        <v>8.0500000000000007</v>
      </c>
      <c r="AL74" s="54" t="s">
        <v>153</v>
      </c>
      <c r="AM74" s="45">
        <v>8.75</v>
      </c>
      <c r="AN74" s="54" t="s">
        <v>153</v>
      </c>
      <c r="AO74" s="16">
        <v>8.5500000000000007</v>
      </c>
      <c r="AP74" s="265">
        <v>-0.2</v>
      </c>
      <c r="AQ74" s="269"/>
      <c r="AR74" s="267">
        <v>-0.2</v>
      </c>
      <c r="AS74" s="268"/>
      <c r="AT74" s="54" t="s">
        <v>153</v>
      </c>
      <c r="AU74" s="344">
        <v>7.39</v>
      </c>
      <c r="AV74" s="54" t="s">
        <v>153</v>
      </c>
      <c r="AW74" s="344">
        <v>7.72</v>
      </c>
      <c r="AX74" s="54" t="s">
        <v>153</v>
      </c>
      <c r="AY74" s="347">
        <v>7.53</v>
      </c>
      <c r="AZ74" s="265">
        <v>-0.19</v>
      </c>
      <c r="BA74" s="269"/>
      <c r="BB74" s="267">
        <v>-0.19</v>
      </c>
      <c r="BC74" s="268"/>
      <c r="BD74" s="171" t="s">
        <v>153</v>
      </c>
      <c r="BE74" s="347">
        <v>6.71</v>
      </c>
      <c r="BF74" s="265" t="s">
        <v>153</v>
      </c>
      <c r="BG74" s="268"/>
      <c r="BH74" s="138" t="s">
        <v>153</v>
      </c>
      <c r="BI74" s="344">
        <v>6.97</v>
      </c>
      <c r="BJ74" s="54" t="s">
        <v>153</v>
      </c>
      <c r="BK74" s="344">
        <v>7.23</v>
      </c>
      <c r="BL74" s="54" t="s">
        <v>153</v>
      </c>
      <c r="BM74" s="347">
        <v>7.19</v>
      </c>
      <c r="BN74" s="265">
        <v>-0.04</v>
      </c>
      <c r="BO74" s="269"/>
      <c r="BP74" s="267">
        <v>-0.04</v>
      </c>
      <c r="BQ74" s="268"/>
      <c r="BR74" s="54" t="s">
        <v>153</v>
      </c>
      <c r="BS74" s="344">
        <v>6.7</v>
      </c>
      <c r="BT74" s="54" t="s">
        <v>153</v>
      </c>
      <c r="BU74" s="344">
        <v>6.32</v>
      </c>
      <c r="BV74" s="54" t="s">
        <v>153</v>
      </c>
      <c r="BW74" s="347">
        <v>6.24</v>
      </c>
      <c r="BX74" s="265">
        <v>-0.08</v>
      </c>
      <c r="BY74" s="269"/>
      <c r="BZ74" s="267">
        <v>-0.08</v>
      </c>
      <c r="CA74" s="268"/>
      <c r="CB74" s="171" t="s">
        <v>153</v>
      </c>
      <c r="CC74" s="29">
        <v>5.75</v>
      </c>
      <c r="CD74" s="265" t="s">
        <v>153</v>
      </c>
      <c r="CE74" s="268"/>
      <c r="CF74" s="171" t="s">
        <v>153</v>
      </c>
      <c r="CG74" s="347">
        <v>6.42</v>
      </c>
      <c r="CH74" s="265" t="s">
        <v>153</v>
      </c>
      <c r="CI74" s="268"/>
    </row>
    <row r="75" spans="1:87" s="12" customFormat="1" ht="15.75" thickBot="1" x14ac:dyDescent="0.3">
      <c r="A75" s="48" t="s">
        <v>253</v>
      </c>
      <c r="B75" s="48" t="s">
        <v>188</v>
      </c>
      <c r="C75" s="9" t="s">
        <v>180</v>
      </c>
      <c r="D75" s="9" t="s">
        <v>21</v>
      </c>
      <c r="E75" s="9" t="s">
        <v>228</v>
      </c>
      <c r="F75" s="9">
        <v>747287</v>
      </c>
      <c r="G75" s="9" t="s">
        <v>9</v>
      </c>
      <c r="H75" s="9" t="s">
        <v>10</v>
      </c>
      <c r="I75" s="19" t="s">
        <v>300</v>
      </c>
      <c r="J75" s="61" t="s">
        <v>153</v>
      </c>
      <c r="K75" s="54" t="s">
        <v>153</v>
      </c>
      <c r="L75" s="54" t="s">
        <v>153</v>
      </c>
      <c r="M75" s="344">
        <v>7.61</v>
      </c>
      <c r="N75" s="54" t="s">
        <v>153</v>
      </c>
      <c r="O75" s="344">
        <v>7.6</v>
      </c>
      <c r="P75" s="54" t="s">
        <v>153</v>
      </c>
      <c r="Q75" s="16">
        <v>8.07</v>
      </c>
      <c r="R75" s="265">
        <v>0.47</v>
      </c>
      <c r="S75" s="266" t="s">
        <v>144</v>
      </c>
      <c r="T75" s="267">
        <v>0.47</v>
      </c>
      <c r="U75" s="268" t="s">
        <v>144</v>
      </c>
      <c r="V75" s="171" t="s">
        <v>153</v>
      </c>
      <c r="W75" s="25">
        <v>8.69</v>
      </c>
      <c r="X75" s="265" t="s">
        <v>153</v>
      </c>
      <c r="Y75" s="268"/>
      <c r="Z75" s="378" t="s">
        <v>153</v>
      </c>
      <c r="AA75" s="25">
        <v>8.4700000000000006</v>
      </c>
      <c r="AB75" s="23" t="s">
        <v>153</v>
      </c>
      <c r="AC75" s="25">
        <v>8.36</v>
      </c>
      <c r="AD75" s="54" t="s">
        <v>153</v>
      </c>
      <c r="AE75" s="16">
        <v>8.6</v>
      </c>
      <c r="AF75" s="265">
        <v>0.24</v>
      </c>
      <c r="AG75" s="269"/>
      <c r="AH75" s="267">
        <v>0.24</v>
      </c>
      <c r="AI75" s="268"/>
      <c r="AJ75" s="54" t="s">
        <v>153</v>
      </c>
      <c r="AK75" s="45">
        <v>8.74</v>
      </c>
      <c r="AL75" s="54" t="s">
        <v>153</v>
      </c>
      <c r="AM75" s="172">
        <v>9.02</v>
      </c>
      <c r="AN75" s="54" t="s">
        <v>153</v>
      </c>
      <c r="AO75" s="15">
        <v>9</v>
      </c>
      <c r="AP75" s="265">
        <v>-0.02</v>
      </c>
      <c r="AQ75" s="269"/>
      <c r="AR75" s="267">
        <v>-0.02</v>
      </c>
      <c r="AS75" s="268"/>
      <c r="AT75" s="54" t="s">
        <v>153</v>
      </c>
      <c r="AU75" s="45">
        <v>8.25</v>
      </c>
      <c r="AV75" s="54" t="s">
        <v>153</v>
      </c>
      <c r="AW75" s="45">
        <v>8.31</v>
      </c>
      <c r="AX75" s="54" t="s">
        <v>153</v>
      </c>
      <c r="AY75" s="16">
        <v>8.4700000000000006</v>
      </c>
      <c r="AZ75" s="265">
        <v>0.16</v>
      </c>
      <c r="BA75" s="269"/>
      <c r="BB75" s="267">
        <v>0.16</v>
      </c>
      <c r="BC75" s="268"/>
      <c r="BD75" s="171" t="s">
        <v>153</v>
      </c>
      <c r="BE75" s="347">
        <v>7.04</v>
      </c>
      <c r="BF75" s="265" t="s">
        <v>153</v>
      </c>
      <c r="BG75" s="268"/>
      <c r="BH75" s="138" t="s">
        <v>153</v>
      </c>
      <c r="BI75" s="344">
        <v>7.77</v>
      </c>
      <c r="BJ75" s="54" t="s">
        <v>153</v>
      </c>
      <c r="BK75" s="344">
        <v>7.6</v>
      </c>
      <c r="BL75" s="54" t="s">
        <v>153</v>
      </c>
      <c r="BM75" s="347">
        <v>7.84</v>
      </c>
      <c r="BN75" s="265">
        <v>0.24</v>
      </c>
      <c r="BO75" s="269"/>
      <c r="BP75" s="267">
        <v>0.24</v>
      </c>
      <c r="BQ75" s="268"/>
      <c r="BR75" s="54" t="s">
        <v>153</v>
      </c>
      <c r="BS75" s="344">
        <v>7.1</v>
      </c>
      <c r="BT75" s="54" t="s">
        <v>153</v>
      </c>
      <c r="BU75" s="357">
        <v>6.69</v>
      </c>
      <c r="BV75" s="54" t="s">
        <v>153</v>
      </c>
      <c r="BW75" s="347">
        <v>6.25</v>
      </c>
      <c r="BX75" s="265">
        <v>-0.44</v>
      </c>
      <c r="BY75" s="269"/>
      <c r="BZ75" s="267">
        <v>-0.44</v>
      </c>
      <c r="CA75" s="268"/>
      <c r="CB75" s="171" t="s">
        <v>153</v>
      </c>
      <c r="CC75" s="347">
        <v>6.04</v>
      </c>
      <c r="CD75" s="265" t="s">
        <v>153</v>
      </c>
      <c r="CE75" s="268"/>
      <c r="CF75" s="171" t="s">
        <v>153</v>
      </c>
      <c r="CG75" s="347">
        <v>6.14</v>
      </c>
      <c r="CH75" s="265" t="s">
        <v>153</v>
      </c>
      <c r="CI75" s="268"/>
    </row>
    <row r="76" spans="1:87" s="12" customFormat="1" ht="15.75" thickTop="1" x14ac:dyDescent="0.25">
      <c r="A76" s="68" t="s">
        <v>251</v>
      </c>
      <c r="B76" s="68" t="s">
        <v>211</v>
      </c>
      <c r="C76" s="69" t="s">
        <v>157</v>
      </c>
      <c r="D76" s="69"/>
      <c r="E76" s="69" t="s">
        <v>230</v>
      </c>
      <c r="F76" s="69"/>
      <c r="G76" s="69" t="s">
        <v>9</v>
      </c>
      <c r="H76" s="69" t="s">
        <v>10</v>
      </c>
      <c r="I76" s="75"/>
      <c r="J76" s="122">
        <v>7.4042307692307689</v>
      </c>
      <c r="K76" s="152">
        <v>7.464999999999999</v>
      </c>
      <c r="L76" s="152">
        <v>7.5103999999999997</v>
      </c>
      <c r="M76" s="152">
        <v>7.6538461538461524</v>
      </c>
      <c r="N76" s="124" t="s">
        <v>153</v>
      </c>
      <c r="O76" s="152">
        <v>7.9539999999999988</v>
      </c>
      <c r="P76" s="124">
        <v>7.9383333333333352</v>
      </c>
      <c r="Q76" s="124">
        <v>7.9979999999999984</v>
      </c>
      <c r="R76" s="46">
        <v>5.9666666666663204E-2</v>
      </c>
      <c r="S76" s="147"/>
      <c r="T76" s="148">
        <v>4.3999999999999595E-2</v>
      </c>
      <c r="U76" s="149"/>
      <c r="V76" s="150">
        <v>8.6083333333333325</v>
      </c>
      <c r="W76" s="124">
        <v>8.6964000000000006</v>
      </c>
      <c r="X76" s="46">
        <v>8.806666666666807E-2</v>
      </c>
      <c r="Y76" s="149"/>
      <c r="Z76" s="151">
        <v>8.0444000000000013</v>
      </c>
      <c r="AA76" s="152">
        <v>8.2684615384615388</v>
      </c>
      <c r="AB76" s="152" t="s">
        <v>153</v>
      </c>
      <c r="AC76" s="152">
        <v>8.5228000000000002</v>
      </c>
      <c r="AD76" s="124">
        <v>8.4933333333333323</v>
      </c>
      <c r="AE76" s="124">
        <v>8.611200000000002</v>
      </c>
      <c r="AF76" s="46">
        <v>0.11786666666666967</v>
      </c>
      <c r="AG76" s="147"/>
      <c r="AH76" s="148">
        <v>8.840000000000181E-2</v>
      </c>
      <c r="AI76" s="149"/>
      <c r="AJ76" s="150">
        <v>8.3268000000000004</v>
      </c>
      <c r="AK76" s="152">
        <v>8.5119230769230771</v>
      </c>
      <c r="AL76" s="152" t="s">
        <v>153</v>
      </c>
      <c r="AM76" s="152">
        <v>8.6936000000000018</v>
      </c>
      <c r="AN76" s="124">
        <v>8.8150000000000013</v>
      </c>
      <c r="AO76" s="124">
        <v>8.8287999999999993</v>
      </c>
      <c r="AP76" s="46">
        <v>1.3799999999998036E-2</v>
      </c>
      <c r="AQ76" s="147"/>
      <c r="AR76" s="148">
        <v>0.13519999999999754</v>
      </c>
      <c r="AS76" s="149"/>
      <c r="AT76" s="150">
        <v>8.0992000000000015</v>
      </c>
      <c r="AU76" s="152">
        <v>8.3092307692307692</v>
      </c>
      <c r="AV76" s="152" t="s">
        <v>153</v>
      </c>
      <c r="AW76" s="152">
        <v>8.452399999999999</v>
      </c>
      <c r="AX76" s="124">
        <v>8.5183333333333344</v>
      </c>
      <c r="AY76" s="124">
        <v>8.6483999999999988</v>
      </c>
      <c r="AZ76" s="46">
        <v>0.13006666666666433</v>
      </c>
      <c r="BA76" s="147"/>
      <c r="BB76" s="148">
        <v>0.19599999999999973</v>
      </c>
      <c r="BC76" s="149"/>
      <c r="BD76" s="150">
        <v>7.5320833333333335</v>
      </c>
      <c r="BE76" s="124">
        <v>7.6675999999999984</v>
      </c>
      <c r="BF76" s="46">
        <v>0.13551666666666495</v>
      </c>
      <c r="BG76" s="149"/>
      <c r="BH76" s="151">
        <v>7.5124000000000004</v>
      </c>
      <c r="BI76" s="152">
        <v>7.8061538461538476</v>
      </c>
      <c r="BJ76" s="152" t="s">
        <v>153</v>
      </c>
      <c r="BK76" s="152">
        <v>7.7731999999999992</v>
      </c>
      <c r="BL76" s="124">
        <v>7.7616666666666667</v>
      </c>
      <c r="BM76" s="124">
        <v>8.0535999999999994</v>
      </c>
      <c r="BN76" s="46">
        <v>0.29193333333333271</v>
      </c>
      <c r="BO76" s="147"/>
      <c r="BP76" s="148">
        <v>0.2804000000000002</v>
      </c>
      <c r="BQ76" s="149"/>
      <c r="BR76" s="150">
        <v>7.6551999999999989</v>
      </c>
      <c r="BS76" s="152">
        <v>7.7984615384615381</v>
      </c>
      <c r="BT76" s="152" t="s">
        <v>153</v>
      </c>
      <c r="BU76" s="152">
        <v>7.8263999999999996</v>
      </c>
      <c r="BV76" s="124">
        <v>7.3045833333333325</v>
      </c>
      <c r="BW76" s="124">
        <v>7.2827999999999999</v>
      </c>
      <c r="BX76" s="46">
        <v>-2.17833333333326E-2</v>
      </c>
      <c r="BY76" s="147"/>
      <c r="BZ76" s="148">
        <v>-0.54359999999999964</v>
      </c>
      <c r="CA76" s="149"/>
      <c r="CB76" s="150">
        <v>6.4333333333333345</v>
      </c>
      <c r="CC76" s="124">
        <v>6.4447999999999999</v>
      </c>
      <c r="CD76" s="46">
        <v>1.1466666666665404E-2</v>
      </c>
      <c r="CE76" s="149"/>
      <c r="CF76" s="150">
        <v>6.7329166666666653</v>
      </c>
      <c r="CG76" s="124">
        <v>6.6832000000000003</v>
      </c>
      <c r="CH76" s="46">
        <v>-4.9716666666665077E-2</v>
      </c>
      <c r="CI76" s="149"/>
    </row>
    <row r="77" spans="1:87" s="12" customFormat="1" ht="15.75" thickBot="1" x14ac:dyDescent="0.3">
      <c r="A77" s="73" t="s">
        <v>251</v>
      </c>
      <c r="B77" s="73" t="s">
        <v>211</v>
      </c>
      <c r="C77" s="74" t="s">
        <v>158</v>
      </c>
      <c r="D77" s="74"/>
      <c r="E77" s="74" t="s">
        <v>230</v>
      </c>
      <c r="F77" s="74"/>
      <c r="G77" s="74" t="s">
        <v>9</v>
      </c>
      <c r="H77" s="74" t="s">
        <v>10</v>
      </c>
      <c r="I77" s="76"/>
      <c r="J77" s="153">
        <v>7.3847999999999994</v>
      </c>
      <c r="K77" s="154">
        <v>7.4412000000000011</v>
      </c>
      <c r="L77" s="154">
        <v>7.5103999999999997</v>
      </c>
      <c r="M77" s="154">
        <v>7.6428000000000011</v>
      </c>
      <c r="N77" s="168" t="s">
        <v>153</v>
      </c>
      <c r="O77" s="154">
        <v>7.9416666666666655</v>
      </c>
      <c r="P77" s="154">
        <v>7.946956521739132</v>
      </c>
      <c r="Q77" s="154">
        <v>7.9999999999999991</v>
      </c>
      <c r="R77" s="155">
        <v>5.3043478260867083E-2</v>
      </c>
      <c r="S77" s="156"/>
      <c r="T77" s="157">
        <v>5.833333333333357E-2</v>
      </c>
      <c r="U77" s="158"/>
      <c r="V77" s="153">
        <v>8.6234782608695646</v>
      </c>
      <c r="W77" s="154">
        <v>8.7160869565217407</v>
      </c>
      <c r="X77" s="155">
        <v>9.260869565217611E-2</v>
      </c>
      <c r="Y77" s="158"/>
      <c r="Z77" s="159">
        <v>8.073913043478262</v>
      </c>
      <c r="AA77" s="154">
        <v>8.2469565217391292</v>
      </c>
      <c r="AB77" s="154" t="s">
        <v>153</v>
      </c>
      <c r="AC77" s="154">
        <v>8.534782608695652</v>
      </c>
      <c r="AD77" s="154">
        <v>8.5117391304347816</v>
      </c>
      <c r="AE77" s="154">
        <v>8.6321739130434789</v>
      </c>
      <c r="AF77" s="155">
        <v>0.12043478260869733</v>
      </c>
      <c r="AG77" s="156"/>
      <c r="AH77" s="157">
        <v>9.7391304347826946E-2</v>
      </c>
      <c r="AI77" s="158"/>
      <c r="AJ77" s="154">
        <v>8.3267999999999986</v>
      </c>
      <c r="AK77" s="154">
        <v>8.51</v>
      </c>
      <c r="AL77" s="154" t="s">
        <v>153</v>
      </c>
      <c r="AM77" s="154">
        <v>8.6875</v>
      </c>
      <c r="AN77" s="154">
        <v>8.8313043478260891</v>
      </c>
      <c r="AO77" s="154">
        <v>8.8543478260869559</v>
      </c>
      <c r="AP77" s="155">
        <v>2.3043478260866834E-2</v>
      </c>
      <c r="AQ77" s="156"/>
      <c r="AR77" s="157">
        <v>0.16684782608695592</v>
      </c>
      <c r="AS77" s="158"/>
      <c r="AT77" s="154">
        <v>8.0992000000000015</v>
      </c>
      <c r="AU77" s="154">
        <v>8.3035999999999994</v>
      </c>
      <c r="AV77" s="154" t="s">
        <v>153</v>
      </c>
      <c r="AW77" s="154">
        <v>8.4591666666666665</v>
      </c>
      <c r="AX77" s="154">
        <v>8.5291304347826102</v>
      </c>
      <c r="AY77" s="154">
        <v>8.6599999999999984</v>
      </c>
      <c r="AZ77" s="155">
        <v>0.13086956521738813</v>
      </c>
      <c r="BA77" s="156"/>
      <c r="BB77" s="157">
        <v>0.20083333333333186</v>
      </c>
      <c r="BC77" s="158"/>
      <c r="BD77" s="153">
        <v>7.5352173913043483</v>
      </c>
      <c r="BE77" s="154">
        <v>7.6913043478260859</v>
      </c>
      <c r="BF77" s="155">
        <v>0.15608695652173754</v>
      </c>
      <c r="BG77" s="158"/>
      <c r="BH77" s="159">
        <v>7.5123999999999986</v>
      </c>
      <c r="BI77" s="154">
        <v>7.789200000000001</v>
      </c>
      <c r="BJ77" s="154" t="s">
        <v>153</v>
      </c>
      <c r="BK77" s="154">
        <v>7.765416666666666</v>
      </c>
      <c r="BL77" s="154">
        <v>7.7613043478260861</v>
      </c>
      <c r="BM77" s="154">
        <v>8.056086956521737</v>
      </c>
      <c r="BN77" s="155">
        <v>0.29478260869565087</v>
      </c>
      <c r="BO77" s="156"/>
      <c r="BP77" s="157">
        <v>0.29067028985507104</v>
      </c>
      <c r="BQ77" s="158"/>
      <c r="BR77" s="154">
        <v>7.6551999999999989</v>
      </c>
      <c r="BS77" s="154">
        <v>7.7800000000000011</v>
      </c>
      <c r="BT77" s="154" t="s">
        <v>153</v>
      </c>
      <c r="BU77" s="154">
        <v>7.8225000000000007</v>
      </c>
      <c r="BV77" s="154">
        <v>7.311304347826086</v>
      </c>
      <c r="BW77" s="154">
        <v>7.327826086956521</v>
      </c>
      <c r="BX77" s="155">
        <v>1.6521739130435087E-2</v>
      </c>
      <c r="BY77" s="156"/>
      <c r="BZ77" s="157">
        <v>-0.49467391304347963</v>
      </c>
      <c r="CA77" s="158"/>
      <c r="CB77" s="153">
        <v>6.4317391304347842</v>
      </c>
      <c r="CC77" s="154">
        <v>6.4834782608695658</v>
      </c>
      <c r="CD77" s="155">
        <v>5.1739130434781622E-2</v>
      </c>
      <c r="CE77" s="158"/>
      <c r="CF77" s="153">
        <v>6.7434782608695638</v>
      </c>
      <c r="CG77" s="154">
        <v>6.7186956521739134</v>
      </c>
      <c r="CH77" s="155">
        <v>-2.478260869565041E-2</v>
      </c>
      <c r="CI77" s="158"/>
    </row>
    <row r="78" spans="1:87" s="12" customFormat="1" x14ac:dyDescent="0.25">
      <c r="A78" s="58" t="s">
        <v>251</v>
      </c>
      <c r="B78" s="58" t="s">
        <v>194</v>
      </c>
      <c r="C78" s="59" t="s">
        <v>158</v>
      </c>
      <c r="D78" s="59"/>
      <c r="E78" s="59" t="s">
        <v>230</v>
      </c>
      <c r="F78" s="59"/>
      <c r="G78" s="59" t="s">
        <v>9</v>
      </c>
      <c r="H78" s="59" t="s">
        <v>10</v>
      </c>
      <c r="I78" s="77"/>
      <c r="J78" s="160">
        <v>7.3866666666666667</v>
      </c>
      <c r="K78" s="161">
        <v>7.3666666666666663</v>
      </c>
      <c r="L78" s="161">
        <v>7.6366666666666658</v>
      </c>
      <c r="M78" s="161">
        <v>7.7833333333333332</v>
      </c>
      <c r="N78" s="162" t="s">
        <v>153</v>
      </c>
      <c r="O78" s="161">
        <v>8.0555555555555554</v>
      </c>
      <c r="P78" s="161">
        <v>8.0300000000000011</v>
      </c>
      <c r="Q78" s="161">
        <v>8.0688888888888872</v>
      </c>
      <c r="R78" s="60">
        <v>3.8888888888886086E-2</v>
      </c>
      <c r="S78" s="163"/>
      <c r="T78" s="164">
        <v>1.3333333333331865E-2</v>
      </c>
      <c r="U78" s="165"/>
      <c r="V78" s="160">
        <v>8.647777777777776</v>
      </c>
      <c r="W78" s="161">
        <v>8.6922222222222203</v>
      </c>
      <c r="X78" s="60">
        <v>4.4444444444444287E-2</v>
      </c>
      <c r="Y78" s="165"/>
      <c r="Z78" s="166">
        <v>8.2911111111111122</v>
      </c>
      <c r="AA78" s="161">
        <v>8.3600000000000012</v>
      </c>
      <c r="AB78" s="161" t="s">
        <v>153</v>
      </c>
      <c r="AC78" s="161">
        <v>8.5677777777777777</v>
      </c>
      <c r="AD78" s="161">
        <v>8.5155555555555544</v>
      </c>
      <c r="AE78" s="161">
        <v>8.5922222222222242</v>
      </c>
      <c r="AF78" s="60">
        <v>7.6666666666669769E-2</v>
      </c>
      <c r="AG78" s="163"/>
      <c r="AH78" s="164">
        <v>2.4444444444446489E-2</v>
      </c>
      <c r="AI78" s="165"/>
      <c r="AJ78" s="160">
        <v>8.4033333333333324</v>
      </c>
      <c r="AK78" s="161">
        <v>8.5233333333333334</v>
      </c>
      <c r="AL78" s="161" t="s">
        <v>153</v>
      </c>
      <c r="AM78" s="161">
        <v>8.6944444444444446</v>
      </c>
      <c r="AN78" s="161">
        <v>8.8122222222222213</v>
      </c>
      <c r="AO78" s="161">
        <v>8.7488888888888887</v>
      </c>
      <c r="AP78" s="60">
        <v>-6.3333333333332575E-2</v>
      </c>
      <c r="AQ78" s="163"/>
      <c r="AR78" s="164">
        <v>5.4444444444444073E-2</v>
      </c>
      <c r="AS78" s="165"/>
      <c r="AT78" s="160">
        <v>8.3444444444444432</v>
      </c>
      <c r="AU78" s="161">
        <v>8.5088888888888867</v>
      </c>
      <c r="AV78" s="161" t="s">
        <v>153</v>
      </c>
      <c r="AW78" s="161">
        <v>8.5877777777777791</v>
      </c>
      <c r="AX78" s="161">
        <v>8.6188888888888879</v>
      </c>
      <c r="AY78" s="161">
        <v>8.7333333333333325</v>
      </c>
      <c r="AZ78" s="60">
        <v>0.11444444444444457</v>
      </c>
      <c r="BA78" s="163"/>
      <c r="BB78" s="164">
        <v>0.14555555555555344</v>
      </c>
      <c r="BC78" s="165"/>
      <c r="BD78" s="160">
        <v>7.7022222222222219</v>
      </c>
      <c r="BE78" s="161">
        <v>7.8088888888888892</v>
      </c>
      <c r="BF78" s="60">
        <v>0.10666666666666735</v>
      </c>
      <c r="BG78" s="165"/>
      <c r="BH78" s="166">
        <v>7.6477777777777778</v>
      </c>
      <c r="BI78" s="161">
        <v>7.92</v>
      </c>
      <c r="BJ78" s="161" t="s">
        <v>153</v>
      </c>
      <c r="BK78" s="161">
        <v>8.0055555555555546</v>
      </c>
      <c r="BL78" s="161">
        <v>7.9333333333333327</v>
      </c>
      <c r="BM78" s="161">
        <v>8.1722222222222225</v>
      </c>
      <c r="BN78" s="60">
        <v>0.23888888888888982</v>
      </c>
      <c r="BO78" s="163"/>
      <c r="BP78" s="164">
        <v>0.16666666666666785</v>
      </c>
      <c r="BQ78" s="165"/>
      <c r="BR78" s="160">
        <v>7.7877777777777784</v>
      </c>
      <c r="BS78" s="161">
        <v>7.8122222222222222</v>
      </c>
      <c r="BT78" s="161" t="s">
        <v>153</v>
      </c>
      <c r="BU78" s="161">
        <v>8.1100000000000012</v>
      </c>
      <c r="BV78" s="161">
        <v>7.4755555555555544</v>
      </c>
      <c r="BW78" s="161">
        <v>7.4477777777777767</v>
      </c>
      <c r="BX78" s="60">
        <v>-2.7777777777777679E-2</v>
      </c>
      <c r="BY78" s="163"/>
      <c r="BZ78" s="164">
        <v>-0.66222222222222449</v>
      </c>
      <c r="CA78" s="165"/>
      <c r="CB78" s="160">
        <v>6.4700000000000006</v>
      </c>
      <c r="CC78" s="161">
        <v>6.6222222222222227</v>
      </c>
      <c r="CD78" s="60">
        <v>0.15222222222222204</v>
      </c>
      <c r="CE78" s="165"/>
      <c r="CF78" s="160">
        <v>6.594444444444445</v>
      </c>
      <c r="CG78" s="161">
        <v>6.666666666666667</v>
      </c>
      <c r="CH78" s="60">
        <v>7.2222222222221966E-2</v>
      </c>
      <c r="CI78" s="165"/>
    </row>
    <row r="79" spans="1:87" s="12" customFormat="1" x14ac:dyDescent="0.25">
      <c r="A79" s="48" t="s">
        <v>251</v>
      </c>
      <c r="B79" s="48" t="s">
        <v>195</v>
      </c>
      <c r="C79" s="9" t="s">
        <v>158</v>
      </c>
      <c r="D79" s="9"/>
      <c r="E79" s="9" t="s">
        <v>230</v>
      </c>
      <c r="F79" s="9"/>
      <c r="G79" s="9" t="s">
        <v>9</v>
      </c>
      <c r="H79" s="9" t="s">
        <v>10</v>
      </c>
      <c r="I79" s="42"/>
      <c r="J79" s="43">
        <v>7.4177777777777782</v>
      </c>
      <c r="K79" s="44">
        <v>7.4366666666666656</v>
      </c>
      <c r="L79" s="44">
        <v>7.4022222222222211</v>
      </c>
      <c r="M79" s="44">
        <v>7.4711111111111119</v>
      </c>
      <c r="N79" s="54" t="s">
        <v>153</v>
      </c>
      <c r="O79" s="44">
        <v>7.7777777777777777</v>
      </c>
      <c r="P79" s="44">
        <v>7.7737499999999997</v>
      </c>
      <c r="Q79" s="44">
        <v>7.8550000000000004</v>
      </c>
      <c r="R79" s="47">
        <v>8.1250000000000711E-2</v>
      </c>
      <c r="S79" s="137"/>
      <c r="T79" s="111">
        <v>7.7222222222222747E-2</v>
      </c>
      <c r="U79" s="55"/>
      <c r="V79" s="43">
        <v>8.5525000000000002</v>
      </c>
      <c r="W79" s="44">
        <v>8.7774999999999999</v>
      </c>
      <c r="X79" s="47">
        <v>0.22499999999999964</v>
      </c>
      <c r="Y79" s="55"/>
      <c r="Z79" s="167">
        <v>7.9187500000000002</v>
      </c>
      <c r="AA79" s="259">
        <v>8.2437499999999986</v>
      </c>
      <c r="AB79" s="259" t="s">
        <v>153</v>
      </c>
      <c r="AC79" s="259">
        <v>8.41</v>
      </c>
      <c r="AD79" s="44">
        <v>8.4550000000000001</v>
      </c>
      <c r="AE79" s="44">
        <v>8.71875</v>
      </c>
      <c r="AF79" s="47">
        <v>0.26374999999999993</v>
      </c>
      <c r="AG79" s="137"/>
      <c r="AH79" s="111">
        <v>0.30874999999999986</v>
      </c>
      <c r="AI79" s="55"/>
      <c r="AJ79" s="44">
        <v>8.232222222222223</v>
      </c>
      <c r="AK79" s="44">
        <v>8.6266666666666652</v>
      </c>
      <c r="AL79" s="44" t="s">
        <v>153</v>
      </c>
      <c r="AM79" s="44">
        <v>8.5422222222222217</v>
      </c>
      <c r="AN79" s="44">
        <v>8.8049999999999997</v>
      </c>
      <c r="AO79" s="44">
        <v>9.0062499999999996</v>
      </c>
      <c r="AP79" s="47">
        <v>0.20124999999999993</v>
      </c>
      <c r="AQ79" s="137"/>
      <c r="AR79" s="111">
        <v>0.46402777777777793</v>
      </c>
      <c r="AS79" s="55"/>
      <c r="AT79" s="44">
        <v>7.8722222222222218</v>
      </c>
      <c r="AU79" s="44">
        <v>8.1433333333333326</v>
      </c>
      <c r="AV79" s="44" t="s">
        <v>153</v>
      </c>
      <c r="AW79" s="44">
        <v>8.2111111111111121</v>
      </c>
      <c r="AX79" s="44">
        <v>8.3987499999999997</v>
      </c>
      <c r="AY79" s="44">
        <v>8.6087499999999988</v>
      </c>
      <c r="AZ79" s="47">
        <v>0.20999999999999908</v>
      </c>
      <c r="BA79" s="137"/>
      <c r="BB79" s="111">
        <v>0.39763888888888665</v>
      </c>
      <c r="BC79" s="55"/>
      <c r="BD79" s="43">
        <v>7.2662500000000012</v>
      </c>
      <c r="BE79" s="44">
        <v>7.40625</v>
      </c>
      <c r="BF79" s="47">
        <v>0.13999999999999879</v>
      </c>
      <c r="BG79" s="55"/>
      <c r="BH79" s="167">
        <v>7.3088888888888892</v>
      </c>
      <c r="BI79" s="44">
        <v>7.5966666666666658</v>
      </c>
      <c r="BJ79" s="44" t="s">
        <v>153</v>
      </c>
      <c r="BK79" s="44">
        <v>7.3566666666666674</v>
      </c>
      <c r="BL79" s="44">
        <v>7.4187499999999993</v>
      </c>
      <c r="BM79" s="44">
        <v>7.8225000000000007</v>
      </c>
      <c r="BN79" s="47">
        <v>0.40375000000000139</v>
      </c>
      <c r="BO79" s="137"/>
      <c r="BP79" s="111">
        <v>0.46583333333333332</v>
      </c>
      <c r="BQ79" s="55"/>
      <c r="BR79" s="44">
        <v>7.4933333333333332</v>
      </c>
      <c r="BS79" s="44">
        <v>7.84</v>
      </c>
      <c r="BT79" s="44" t="s">
        <v>153</v>
      </c>
      <c r="BU79" s="44">
        <v>7.4866666666666664</v>
      </c>
      <c r="BV79" s="44">
        <v>7.1175000000000006</v>
      </c>
      <c r="BW79" s="44">
        <v>6.9924999999999997</v>
      </c>
      <c r="BX79" s="47">
        <v>-0.12500000000000089</v>
      </c>
      <c r="BY79" s="137"/>
      <c r="BZ79" s="111">
        <v>-0.49416666666666664</v>
      </c>
      <c r="CA79" s="55"/>
      <c r="CB79" s="43">
        <v>6.0737500000000004</v>
      </c>
      <c r="CC79" s="44">
        <v>6.19</v>
      </c>
      <c r="CD79" s="47">
        <v>0.11624999999999996</v>
      </c>
      <c r="CE79" s="55"/>
      <c r="CF79" s="43">
        <v>6.5512499999999996</v>
      </c>
      <c r="CG79" s="44">
        <v>6.5762499999999999</v>
      </c>
      <c r="CH79" s="47">
        <v>2.5000000000000355E-2</v>
      </c>
      <c r="CI79" s="55"/>
    </row>
    <row r="80" spans="1:87" s="12" customFormat="1" ht="15.75" thickBot="1" x14ac:dyDescent="0.3">
      <c r="A80" s="73" t="s">
        <v>251</v>
      </c>
      <c r="B80" s="73" t="s">
        <v>193</v>
      </c>
      <c r="C80" s="74" t="s">
        <v>158</v>
      </c>
      <c r="D80" s="74"/>
      <c r="E80" s="74" t="s">
        <v>230</v>
      </c>
      <c r="F80" s="78"/>
      <c r="G80" s="78" t="s">
        <v>9</v>
      </c>
      <c r="H80" s="78" t="s">
        <v>10</v>
      </c>
      <c r="I80" s="79"/>
      <c r="J80" s="153">
        <v>7.3400000000000007</v>
      </c>
      <c r="K80" s="154">
        <v>7.5428571428571427</v>
      </c>
      <c r="L80" s="154">
        <v>7.4871428571428567</v>
      </c>
      <c r="M80" s="154">
        <v>7.6828571428571433</v>
      </c>
      <c r="N80" s="168" t="s">
        <v>153</v>
      </c>
      <c r="O80" s="154">
        <v>8.0166666666666675</v>
      </c>
      <c r="P80" s="154">
        <v>8.0533333333333328</v>
      </c>
      <c r="Q80" s="154">
        <v>8.09</v>
      </c>
      <c r="R80" s="155">
        <v>3.6666666666667069E-2</v>
      </c>
      <c r="S80" s="156"/>
      <c r="T80" s="157">
        <v>7.3333333333332362E-2</v>
      </c>
      <c r="U80" s="158"/>
      <c r="V80" s="153">
        <v>8.6816666666666666</v>
      </c>
      <c r="W80" s="154">
        <v>8.67</v>
      </c>
      <c r="X80" s="155">
        <v>-1.1666666666666714E-2</v>
      </c>
      <c r="Y80" s="158"/>
      <c r="Z80" s="159">
        <v>7.9549999999999992</v>
      </c>
      <c r="AA80" s="154">
        <v>8.081666666666667</v>
      </c>
      <c r="AB80" s="154" t="s">
        <v>153</v>
      </c>
      <c r="AC80" s="154">
        <v>8.6516666666666655</v>
      </c>
      <c r="AD80" s="154">
        <v>8.5816666666666652</v>
      </c>
      <c r="AE80" s="154">
        <v>8.5766666666666662</v>
      </c>
      <c r="AF80" s="155">
        <v>-4.9999999999990052E-3</v>
      </c>
      <c r="AG80" s="156"/>
      <c r="AH80" s="157">
        <v>-7.4999999999999289E-2</v>
      </c>
      <c r="AI80" s="158"/>
      <c r="AJ80" s="154">
        <v>8.35</v>
      </c>
      <c r="AK80" s="154">
        <v>8.3428571428571434</v>
      </c>
      <c r="AL80" s="154" t="s">
        <v>153</v>
      </c>
      <c r="AM80" s="154">
        <v>8.8949999999999996</v>
      </c>
      <c r="AN80" s="154">
        <v>8.8949999999999996</v>
      </c>
      <c r="AO80" s="154">
        <v>8.81</v>
      </c>
      <c r="AP80" s="155">
        <v>-8.4999999999999076E-2</v>
      </c>
      <c r="AQ80" s="156"/>
      <c r="AR80" s="157">
        <v>-8.4999999999999076E-2</v>
      </c>
      <c r="AS80" s="158"/>
      <c r="AT80" s="154">
        <v>8.0757142857142856</v>
      </c>
      <c r="AU80" s="154">
        <v>8.2457142857142856</v>
      </c>
      <c r="AV80" s="154" t="s">
        <v>153</v>
      </c>
      <c r="AW80" s="154">
        <v>8.6383333333333336</v>
      </c>
      <c r="AX80" s="154">
        <v>8.5683333333333334</v>
      </c>
      <c r="AY80" s="154">
        <v>8.6183333333333341</v>
      </c>
      <c r="AZ80" s="155">
        <v>5.0000000000000711E-2</v>
      </c>
      <c r="BA80" s="156"/>
      <c r="BB80" s="157">
        <v>-1.9999999999999574E-2</v>
      </c>
      <c r="BC80" s="158"/>
      <c r="BD80" s="153">
        <v>7.6433333333333335</v>
      </c>
      <c r="BE80" s="154">
        <v>7.8950000000000005</v>
      </c>
      <c r="BF80" s="155">
        <v>0.25166666666666693</v>
      </c>
      <c r="BG80" s="158"/>
      <c r="BH80" s="159">
        <v>7.6000000000000005</v>
      </c>
      <c r="BI80" s="154">
        <v>7.8685714285714283</v>
      </c>
      <c r="BJ80" s="154" t="s">
        <v>153</v>
      </c>
      <c r="BK80" s="154">
        <v>8.0183333333333326</v>
      </c>
      <c r="BL80" s="154">
        <v>7.96</v>
      </c>
      <c r="BM80" s="154">
        <v>8.1933333333333334</v>
      </c>
      <c r="BN80" s="155">
        <v>0.23333333333333339</v>
      </c>
      <c r="BO80" s="156"/>
      <c r="BP80" s="157">
        <v>0.17500000000000071</v>
      </c>
      <c r="BQ80" s="158"/>
      <c r="BR80" s="154">
        <v>7.6928571428571422</v>
      </c>
      <c r="BS80" s="154">
        <v>7.661428571428571</v>
      </c>
      <c r="BT80" s="154" t="s">
        <v>153</v>
      </c>
      <c r="BU80" s="154">
        <v>7.8949999999999996</v>
      </c>
      <c r="BV80" s="154">
        <v>7.3233333333333333</v>
      </c>
      <c r="BW80" s="154">
        <v>7.5950000000000015</v>
      </c>
      <c r="BX80" s="155">
        <v>0.27166666666666828</v>
      </c>
      <c r="BY80" s="156"/>
      <c r="BZ80" s="157">
        <v>-0.29999999999999805</v>
      </c>
      <c r="CA80" s="158"/>
      <c r="CB80" s="153">
        <v>6.8516666666666666</v>
      </c>
      <c r="CC80" s="154">
        <v>6.6666666666666652</v>
      </c>
      <c r="CD80" s="155">
        <v>-0.18500000000000139</v>
      </c>
      <c r="CE80" s="158"/>
      <c r="CF80" s="153">
        <v>7.2233333333333336</v>
      </c>
      <c r="CG80" s="154">
        <v>6.9866666666666655</v>
      </c>
      <c r="CH80" s="155">
        <v>-0.23666666666666814</v>
      </c>
      <c r="CI80" s="158"/>
    </row>
    <row r="81" spans="1:87" s="12" customFormat="1" ht="15.75" thickTop="1" x14ac:dyDescent="0.25">
      <c r="A81" s="14" t="s">
        <v>251</v>
      </c>
      <c r="B81" s="14" t="s">
        <v>193</v>
      </c>
      <c r="C81" s="6" t="s">
        <v>45</v>
      </c>
      <c r="D81" s="6" t="s">
        <v>220</v>
      </c>
      <c r="E81" s="6" t="s">
        <v>228</v>
      </c>
      <c r="F81" s="8">
        <v>484006</v>
      </c>
      <c r="G81" s="8" t="s">
        <v>9</v>
      </c>
      <c r="H81" s="8" t="s">
        <v>10</v>
      </c>
      <c r="I81" s="8" t="s">
        <v>300</v>
      </c>
      <c r="J81" s="358">
        <v>7.59</v>
      </c>
      <c r="K81" s="359">
        <v>7.83</v>
      </c>
      <c r="L81" s="173">
        <v>8.1</v>
      </c>
      <c r="M81" s="359">
        <v>7.73</v>
      </c>
      <c r="N81" s="57" t="s">
        <v>153</v>
      </c>
      <c r="O81" s="359">
        <v>7.98</v>
      </c>
      <c r="P81" s="30">
        <v>8.1199999999999992</v>
      </c>
      <c r="Q81" s="41">
        <v>8.25</v>
      </c>
      <c r="R81" s="310">
        <v>0.13</v>
      </c>
      <c r="S81" s="311"/>
      <c r="T81" s="312">
        <v>0.27</v>
      </c>
      <c r="U81" s="313" t="s">
        <v>144</v>
      </c>
      <c r="V81" s="31">
        <v>8.57</v>
      </c>
      <c r="W81" s="30">
        <v>8.7200000000000006</v>
      </c>
      <c r="X81" s="310">
        <v>0.15</v>
      </c>
      <c r="Y81" s="313"/>
      <c r="Z81" s="380">
        <v>8.19</v>
      </c>
      <c r="AA81" s="30">
        <v>8.41</v>
      </c>
      <c r="AB81" s="381" t="s">
        <v>153</v>
      </c>
      <c r="AC81" s="30">
        <v>8.5399999999999991</v>
      </c>
      <c r="AD81" s="30">
        <v>8.52</v>
      </c>
      <c r="AE81" s="41">
        <v>8.6300000000000008</v>
      </c>
      <c r="AF81" s="310">
        <v>0.11</v>
      </c>
      <c r="AG81" s="314"/>
      <c r="AH81" s="312">
        <v>0.09</v>
      </c>
      <c r="AI81" s="313"/>
      <c r="AJ81" s="173">
        <v>8.65</v>
      </c>
      <c r="AK81" s="173">
        <v>8.64</v>
      </c>
      <c r="AL81" s="57" t="s">
        <v>153</v>
      </c>
      <c r="AM81" s="173">
        <v>8.6999999999999993</v>
      </c>
      <c r="AN81" s="30">
        <v>8.8699999999999992</v>
      </c>
      <c r="AO81" s="41">
        <v>8.89</v>
      </c>
      <c r="AP81" s="310">
        <v>0.02</v>
      </c>
      <c r="AQ81" s="314"/>
      <c r="AR81" s="312">
        <v>0.19</v>
      </c>
      <c r="AS81" s="313"/>
      <c r="AT81" s="173">
        <v>8.41</v>
      </c>
      <c r="AU81" s="173">
        <v>8.2899999999999991</v>
      </c>
      <c r="AV81" s="57" t="s">
        <v>153</v>
      </c>
      <c r="AW81" s="173">
        <v>8.44</v>
      </c>
      <c r="AX81" s="30">
        <v>8.32</v>
      </c>
      <c r="AY81" s="41">
        <v>8.6300000000000008</v>
      </c>
      <c r="AZ81" s="310">
        <v>0.31</v>
      </c>
      <c r="BA81" s="314" t="s">
        <v>144</v>
      </c>
      <c r="BB81" s="312">
        <v>0.19</v>
      </c>
      <c r="BC81" s="313"/>
      <c r="BD81" s="360">
        <v>7.69</v>
      </c>
      <c r="BE81" s="30">
        <v>8.09</v>
      </c>
      <c r="BF81" s="310">
        <v>0.4</v>
      </c>
      <c r="BG81" s="313" t="s">
        <v>144</v>
      </c>
      <c r="BH81" s="174">
        <v>8.17</v>
      </c>
      <c r="BI81" s="173">
        <v>8.1</v>
      </c>
      <c r="BJ81" s="57" t="s">
        <v>153</v>
      </c>
      <c r="BK81" s="359">
        <v>7.95</v>
      </c>
      <c r="BL81" s="361">
        <v>7.87</v>
      </c>
      <c r="BM81" s="41">
        <v>8.34</v>
      </c>
      <c r="BN81" s="310">
        <v>0.47</v>
      </c>
      <c r="BO81" s="314" t="s">
        <v>144</v>
      </c>
      <c r="BP81" s="312">
        <v>0.39</v>
      </c>
      <c r="BQ81" s="313" t="s">
        <v>144</v>
      </c>
      <c r="BR81" s="173">
        <v>8.31</v>
      </c>
      <c r="BS81" s="173">
        <v>8.1199999999999992</v>
      </c>
      <c r="BT81" s="57" t="s">
        <v>153</v>
      </c>
      <c r="BU81" s="359">
        <v>7.85</v>
      </c>
      <c r="BV81" s="361">
        <v>7.51</v>
      </c>
      <c r="BW81" s="361">
        <v>7.83</v>
      </c>
      <c r="BX81" s="310">
        <v>0.32</v>
      </c>
      <c r="BY81" s="314" t="s">
        <v>144</v>
      </c>
      <c r="BZ81" s="312">
        <v>-0.02</v>
      </c>
      <c r="CA81" s="313"/>
      <c r="CB81" s="360">
        <v>6.78</v>
      </c>
      <c r="CC81" s="361">
        <v>7.1</v>
      </c>
      <c r="CD81" s="310">
        <v>0.32</v>
      </c>
      <c r="CE81" s="313" t="s">
        <v>144</v>
      </c>
      <c r="CF81" s="360">
        <v>7.2</v>
      </c>
      <c r="CG81" s="361">
        <v>7.37</v>
      </c>
      <c r="CH81" s="310">
        <v>0.17</v>
      </c>
      <c r="CI81" s="313"/>
    </row>
    <row r="82" spans="1:87" s="12" customFormat="1" x14ac:dyDescent="0.25">
      <c r="A82" s="48" t="s">
        <v>251</v>
      </c>
      <c r="B82" s="48" t="s">
        <v>194</v>
      </c>
      <c r="C82" s="9" t="s">
        <v>46</v>
      </c>
      <c r="D82" s="9" t="s">
        <v>160</v>
      </c>
      <c r="E82" s="9" t="s">
        <v>228</v>
      </c>
      <c r="F82" s="9">
        <v>476200</v>
      </c>
      <c r="G82" s="9" t="s">
        <v>9</v>
      </c>
      <c r="H82" s="9" t="s">
        <v>10</v>
      </c>
      <c r="I82" s="300" t="s">
        <v>298</v>
      </c>
      <c r="J82" s="343">
        <v>7.21</v>
      </c>
      <c r="K82" s="344">
        <v>7.23</v>
      </c>
      <c r="L82" s="344">
        <v>7.24</v>
      </c>
      <c r="M82" s="344">
        <v>7.31</v>
      </c>
      <c r="N82" s="54" t="s">
        <v>153</v>
      </c>
      <c r="O82" s="344">
        <v>7.79</v>
      </c>
      <c r="P82" s="347">
        <v>7.17</v>
      </c>
      <c r="Q82" s="347">
        <v>7.91</v>
      </c>
      <c r="R82" s="265">
        <v>0.74</v>
      </c>
      <c r="S82" s="266" t="s">
        <v>144</v>
      </c>
      <c r="T82" s="267">
        <v>0.12</v>
      </c>
      <c r="U82" s="268"/>
      <c r="V82" s="24">
        <v>8.2200000000000006</v>
      </c>
      <c r="W82" s="25">
        <v>8.3800000000000008</v>
      </c>
      <c r="X82" s="265">
        <v>0.16</v>
      </c>
      <c r="Y82" s="268"/>
      <c r="Z82" s="377">
        <v>8.32</v>
      </c>
      <c r="AA82" s="25">
        <v>8.2799999999999994</v>
      </c>
      <c r="AB82" s="23" t="s">
        <v>153</v>
      </c>
      <c r="AC82" s="25">
        <v>8.81</v>
      </c>
      <c r="AD82" s="25">
        <v>8.15</v>
      </c>
      <c r="AE82" s="16">
        <v>8.1</v>
      </c>
      <c r="AF82" s="265">
        <v>-0.05</v>
      </c>
      <c r="AG82" s="269"/>
      <c r="AH82" s="267">
        <v>-0.71</v>
      </c>
      <c r="AI82" s="268" t="s">
        <v>145</v>
      </c>
      <c r="AJ82" s="45">
        <v>8.0399999999999991</v>
      </c>
      <c r="AK82" s="45">
        <v>8.32</v>
      </c>
      <c r="AL82" s="54" t="s">
        <v>153</v>
      </c>
      <c r="AM82" s="45">
        <v>8.6999999999999993</v>
      </c>
      <c r="AN82" s="25">
        <v>8.25</v>
      </c>
      <c r="AO82" s="16">
        <v>8.25</v>
      </c>
      <c r="AP82" s="265">
        <v>0</v>
      </c>
      <c r="AQ82" s="269"/>
      <c r="AR82" s="267">
        <v>-0.45</v>
      </c>
      <c r="AS82" s="268" t="s">
        <v>145</v>
      </c>
      <c r="AT82" s="45">
        <v>8.32</v>
      </c>
      <c r="AU82" s="45">
        <v>8.44</v>
      </c>
      <c r="AV82" s="54" t="s">
        <v>153</v>
      </c>
      <c r="AW82" s="45">
        <v>8.4700000000000006</v>
      </c>
      <c r="AX82" s="25">
        <v>8.27</v>
      </c>
      <c r="AY82" s="16">
        <v>8.7799999999999994</v>
      </c>
      <c r="AZ82" s="265">
        <v>0.51</v>
      </c>
      <c r="BA82" s="269" t="s">
        <v>144</v>
      </c>
      <c r="BB82" s="267">
        <v>0.31</v>
      </c>
      <c r="BC82" s="268" t="s">
        <v>144</v>
      </c>
      <c r="BD82" s="346">
        <v>7.16</v>
      </c>
      <c r="BE82" s="347">
        <v>7.42</v>
      </c>
      <c r="BF82" s="265">
        <v>0.26</v>
      </c>
      <c r="BG82" s="268"/>
      <c r="BH82" s="348">
        <v>7.14</v>
      </c>
      <c r="BI82" s="344">
        <v>7.45</v>
      </c>
      <c r="BJ82" s="54" t="s">
        <v>153</v>
      </c>
      <c r="BK82" s="45">
        <v>8.01</v>
      </c>
      <c r="BL82" s="347">
        <v>7.1</v>
      </c>
      <c r="BM82" s="16">
        <v>8.0399999999999991</v>
      </c>
      <c r="BN82" s="265">
        <v>0.94</v>
      </c>
      <c r="BO82" s="269" t="s">
        <v>144</v>
      </c>
      <c r="BP82" s="267">
        <v>0.03</v>
      </c>
      <c r="BQ82" s="268"/>
      <c r="BR82" s="344">
        <v>7.58</v>
      </c>
      <c r="BS82" s="344">
        <v>7.55</v>
      </c>
      <c r="BT82" s="54" t="s">
        <v>153</v>
      </c>
      <c r="BU82" s="45">
        <v>8.15</v>
      </c>
      <c r="BV82" s="347">
        <v>7.22</v>
      </c>
      <c r="BW82" s="347">
        <v>6.81</v>
      </c>
      <c r="BX82" s="265">
        <v>-0.41</v>
      </c>
      <c r="BY82" s="269" t="s">
        <v>145</v>
      </c>
      <c r="BZ82" s="267">
        <v>-1.34</v>
      </c>
      <c r="CA82" s="268" t="s">
        <v>145</v>
      </c>
      <c r="CB82" s="28">
        <v>5.24</v>
      </c>
      <c r="CC82" s="347">
        <v>6.12</v>
      </c>
      <c r="CD82" s="265">
        <v>0.88</v>
      </c>
      <c r="CE82" s="268" t="s">
        <v>144</v>
      </c>
      <c r="CF82" s="28">
        <v>5.56</v>
      </c>
      <c r="CG82" s="347">
        <v>6.14</v>
      </c>
      <c r="CH82" s="265">
        <v>0.57999999999999996</v>
      </c>
      <c r="CI82" s="268" t="s">
        <v>144</v>
      </c>
    </row>
    <row r="83" spans="1:87" s="12" customFormat="1" x14ac:dyDescent="0.25">
      <c r="A83" s="48" t="s">
        <v>251</v>
      </c>
      <c r="B83" s="48" t="s">
        <v>195</v>
      </c>
      <c r="C83" s="9" t="s">
        <v>47</v>
      </c>
      <c r="D83" s="9" t="s">
        <v>160</v>
      </c>
      <c r="E83" s="9" t="s">
        <v>228</v>
      </c>
      <c r="F83" s="9">
        <v>574004</v>
      </c>
      <c r="G83" s="9" t="s">
        <v>9</v>
      </c>
      <c r="H83" s="9" t="s">
        <v>10</v>
      </c>
      <c r="I83" s="20" t="s">
        <v>300</v>
      </c>
      <c r="J83" s="343">
        <v>7.53</v>
      </c>
      <c r="K83" s="344">
        <v>7.06</v>
      </c>
      <c r="L83" s="344">
        <v>7.22</v>
      </c>
      <c r="M83" s="344">
        <v>7.77</v>
      </c>
      <c r="N83" s="54" t="s">
        <v>153</v>
      </c>
      <c r="O83" s="344">
        <v>7.48</v>
      </c>
      <c r="P83" s="347">
        <v>7.99</v>
      </c>
      <c r="Q83" s="16">
        <v>8.18</v>
      </c>
      <c r="R83" s="265">
        <v>0.19</v>
      </c>
      <c r="S83" s="266"/>
      <c r="T83" s="267">
        <v>0.7</v>
      </c>
      <c r="U83" s="268" t="s">
        <v>144</v>
      </c>
      <c r="V83" s="24">
        <v>8.1999999999999993</v>
      </c>
      <c r="W83" s="25">
        <v>8.7100000000000009</v>
      </c>
      <c r="X83" s="265">
        <v>0.51</v>
      </c>
      <c r="Y83" s="268" t="s">
        <v>144</v>
      </c>
      <c r="Z83" s="386">
        <v>7.76</v>
      </c>
      <c r="AA83" s="347">
        <v>7.93</v>
      </c>
      <c r="AB83" s="23" t="s">
        <v>153</v>
      </c>
      <c r="AC83" s="347">
        <v>7.84</v>
      </c>
      <c r="AD83" s="25">
        <v>8.25</v>
      </c>
      <c r="AE83" s="16">
        <v>8.74</v>
      </c>
      <c r="AF83" s="265">
        <v>0.49</v>
      </c>
      <c r="AG83" s="269" t="s">
        <v>144</v>
      </c>
      <c r="AH83" s="267">
        <v>0.9</v>
      </c>
      <c r="AI83" s="268" t="s">
        <v>144</v>
      </c>
      <c r="AJ83" s="45">
        <v>8.3699999999999992</v>
      </c>
      <c r="AK83" s="45">
        <v>8.56</v>
      </c>
      <c r="AL83" s="54" t="s">
        <v>153</v>
      </c>
      <c r="AM83" s="344">
        <v>7.69</v>
      </c>
      <c r="AN83" s="25">
        <v>8.17</v>
      </c>
      <c r="AO83" s="16">
        <v>8.77</v>
      </c>
      <c r="AP83" s="265">
        <v>0.6</v>
      </c>
      <c r="AQ83" s="269" t="s">
        <v>144</v>
      </c>
      <c r="AR83" s="267">
        <v>1.08</v>
      </c>
      <c r="AS83" s="268" t="s">
        <v>144</v>
      </c>
      <c r="AT83" s="344">
        <v>7.53</v>
      </c>
      <c r="AU83" s="344">
        <v>7.79</v>
      </c>
      <c r="AV83" s="54" t="s">
        <v>153</v>
      </c>
      <c r="AW83" s="344">
        <v>7.74</v>
      </c>
      <c r="AX83" s="25">
        <v>8.18</v>
      </c>
      <c r="AY83" s="16">
        <v>8.6</v>
      </c>
      <c r="AZ83" s="265">
        <v>0.42</v>
      </c>
      <c r="BA83" s="269" t="s">
        <v>144</v>
      </c>
      <c r="BB83" s="267">
        <v>0.86</v>
      </c>
      <c r="BC83" s="268" t="s">
        <v>144</v>
      </c>
      <c r="BD83" s="346">
        <v>7.22</v>
      </c>
      <c r="BE83" s="347">
        <v>7.45</v>
      </c>
      <c r="BF83" s="265">
        <v>0.23</v>
      </c>
      <c r="BG83" s="268" t="s">
        <v>144</v>
      </c>
      <c r="BH83" s="348">
        <v>7.18</v>
      </c>
      <c r="BI83" s="344">
        <v>7.49</v>
      </c>
      <c r="BJ83" s="54" t="s">
        <v>153</v>
      </c>
      <c r="BK83" s="344">
        <v>6.49</v>
      </c>
      <c r="BL83" s="347">
        <v>7.07</v>
      </c>
      <c r="BM83" s="347">
        <v>7.91</v>
      </c>
      <c r="BN83" s="265">
        <v>0.84</v>
      </c>
      <c r="BO83" s="269" t="s">
        <v>144</v>
      </c>
      <c r="BP83" s="267">
        <v>1.42</v>
      </c>
      <c r="BQ83" s="268" t="s">
        <v>144</v>
      </c>
      <c r="BR83" s="344">
        <v>7.25</v>
      </c>
      <c r="BS83" s="344">
        <v>7.76</v>
      </c>
      <c r="BT83" s="54" t="s">
        <v>153</v>
      </c>
      <c r="BU83" s="344">
        <v>7.8</v>
      </c>
      <c r="BV83" s="347">
        <v>7.37</v>
      </c>
      <c r="BW83" s="347">
        <v>7</v>
      </c>
      <c r="BX83" s="265">
        <v>-0.37</v>
      </c>
      <c r="BY83" s="269" t="s">
        <v>145</v>
      </c>
      <c r="BZ83" s="267">
        <v>-0.8</v>
      </c>
      <c r="CA83" s="268" t="s">
        <v>145</v>
      </c>
      <c r="CB83" s="28">
        <v>5.66</v>
      </c>
      <c r="CC83" s="347">
        <v>6.76</v>
      </c>
      <c r="CD83" s="265">
        <v>1.1000000000000001</v>
      </c>
      <c r="CE83" s="268" t="s">
        <v>144</v>
      </c>
      <c r="CF83" s="28">
        <v>5.74</v>
      </c>
      <c r="CG83" s="347">
        <v>6.05</v>
      </c>
      <c r="CH83" s="265">
        <v>0.31</v>
      </c>
      <c r="CI83" s="268" t="s">
        <v>144</v>
      </c>
    </row>
    <row r="84" spans="1:87" s="12" customFormat="1" x14ac:dyDescent="0.25">
      <c r="A84" s="48" t="s">
        <v>251</v>
      </c>
      <c r="B84" s="48" t="s">
        <v>195</v>
      </c>
      <c r="C84" s="9" t="s">
        <v>48</v>
      </c>
      <c r="D84" s="9" t="s">
        <v>160</v>
      </c>
      <c r="E84" s="9" t="s">
        <v>228</v>
      </c>
      <c r="F84" s="9">
        <v>576207</v>
      </c>
      <c r="G84" s="9" t="s">
        <v>9</v>
      </c>
      <c r="H84" s="9" t="s">
        <v>10</v>
      </c>
      <c r="I84" s="297" t="s">
        <v>299</v>
      </c>
      <c r="J84" s="343">
        <v>7.15</v>
      </c>
      <c r="K84" s="344">
        <v>6.93</v>
      </c>
      <c r="L84" s="344">
        <v>6.88</v>
      </c>
      <c r="M84" s="344">
        <v>6.95</v>
      </c>
      <c r="N84" s="54" t="s">
        <v>153</v>
      </c>
      <c r="O84" s="344">
        <v>7.2</v>
      </c>
      <c r="P84" s="347">
        <v>7.25</v>
      </c>
      <c r="Q84" s="347">
        <v>7.26</v>
      </c>
      <c r="R84" s="265">
        <v>0.01</v>
      </c>
      <c r="S84" s="266"/>
      <c r="T84" s="267">
        <v>0.06</v>
      </c>
      <c r="U84" s="268"/>
      <c r="V84" s="24">
        <v>8.39</v>
      </c>
      <c r="W84" s="25">
        <v>8.49</v>
      </c>
      <c r="X84" s="265">
        <v>0.1</v>
      </c>
      <c r="Y84" s="268"/>
      <c r="Z84" s="386">
        <v>7.35</v>
      </c>
      <c r="AA84" s="347">
        <v>7.54</v>
      </c>
      <c r="AB84" s="23" t="s">
        <v>153</v>
      </c>
      <c r="AC84" s="25">
        <v>8.36</v>
      </c>
      <c r="AD84" s="25">
        <v>8.4600000000000009</v>
      </c>
      <c r="AE84" s="16">
        <v>8.5299999999999994</v>
      </c>
      <c r="AF84" s="265">
        <v>7.0000000000000007E-2</v>
      </c>
      <c r="AG84" s="269"/>
      <c r="AH84" s="267">
        <v>0.17</v>
      </c>
      <c r="AI84" s="268"/>
      <c r="AJ84" s="344">
        <v>7.65</v>
      </c>
      <c r="AK84" s="344">
        <v>7.84</v>
      </c>
      <c r="AL84" s="54" t="s">
        <v>153</v>
      </c>
      <c r="AM84" s="45">
        <v>8.6199999999999992</v>
      </c>
      <c r="AN84" s="25">
        <v>8.91</v>
      </c>
      <c r="AO84" s="16">
        <v>8.92</v>
      </c>
      <c r="AP84" s="265">
        <v>0.01</v>
      </c>
      <c r="AQ84" s="269"/>
      <c r="AR84" s="267">
        <v>0.3</v>
      </c>
      <c r="AS84" s="268" t="s">
        <v>144</v>
      </c>
      <c r="AT84" s="344">
        <v>7.18</v>
      </c>
      <c r="AU84" s="344">
        <v>7.07</v>
      </c>
      <c r="AV84" s="54" t="s">
        <v>153</v>
      </c>
      <c r="AW84" s="344">
        <v>7.32</v>
      </c>
      <c r="AX84" s="347">
        <v>7.81</v>
      </c>
      <c r="AY84" s="16">
        <v>8.02</v>
      </c>
      <c r="AZ84" s="265">
        <v>0.21</v>
      </c>
      <c r="BA84" s="269"/>
      <c r="BB84" s="267">
        <v>0.7</v>
      </c>
      <c r="BC84" s="268" t="s">
        <v>144</v>
      </c>
      <c r="BD84" s="346">
        <v>6.9</v>
      </c>
      <c r="BE84" s="347">
        <v>6.88</v>
      </c>
      <c r="BF84" s="265">
        <v>-0.02</v>
      </c>
      <c r="BG84" s="268"/>
      <c r="BH84" s="348">
        <v>6.95</v>
      </c>
      <c r="BI84" s="344">
        <v>6.75</v>
      </c>
      <c r="BJ84" s="54" t="s">
        <v>153</v>
      </c>
      <c r="BK84" s="344">
        <v>6.43</v>
      </c>
      <c r="BL84" s="347">
        <v>6.88</v>
      </c>
      <c r="BM84" s="347">
        <v>7.42</v>
      </c>
      <c r="BN84" s="265">
        <v>0.54</v>
      </c>
      <c r="BO84" s="269" t="s">
        <v>144</v>
      </c>
      <c r="BP84" s="267">
        <v>0.99</v>
      </c>
      <c r="BQ84" s="268" t="s">
        <v>144</v>
      </c>
      <c r="BR84" s="344">
        <v>7.68</v>
      </c>
      <c r="BS84" s="344">
        <v>7.33</v>
      </c>
      <c r="BT84" s="54" t="s">
        <v>153</v>
      </c>
      <c r="BU84" s="344">
        <v>6.92</v>
      </c>
      <c r="BV84" s="347">
        <v>6.92</v>
      </c>
      <c r="BW84" s="347">
        <v>6.34</v>
      </c>
      <c r="BX84" s="265">
        <v>-0.57999999999999996</v>
      </c>
      <c r="BY84" s="269" t="s">
        <v>145</v>
      </c>
      <c r="BZ84" s="267">
        <v>-0.57999999999999996</v>
      </c>
      <c r="CA84" s="268" t="s">
        <v>145</v>
      </c>
      <c r="CB84" s="28">
        <v>5.7</v>
      </c>
      <c r="CC84" s="29">
        <v>4.8899999999999997</v>
      </c>
      <c r="CD84" s="265">
        <v>-0.81</v>
      </c>
      <c r="CE84" s="268" t="s">
        <v>145</v>
      </c>
      <c r="CF84" s="346">
        <v>6.41</v>
      </c>
      <c r="CG84" s="29">
        <v>5.95</v>
      </c>
      <c r="CH84" s="265">
        <v>-0.46</v>
      </c>
      <c r="CI84" s="268" t="s">
        <v>145</v>
      </c>
    </row>
    <row r="85" spans="1:87" s="12" customFormat="1" x14ac:dyDescent="0.25">
      <c r="A85" s="48" t="s">
        <v>251</v>
      </c>
      <c r="B85" s="48" t="s">
        <v>194</v>
      </c>
      <c r="C85" s="9" t="s">
        <v>49</v>
      </c>
      <c r="D85" s="9" t="s">
        <v>160</v>
      </c>
      <c r="E85" s="9" t="s">
        <v>228</v>
      </c>
      <c r="F85" s="9">
        <v>474007</v>
      </c>
      <c r="G85" s="9" t="s">
        <v>9</v>
      </c>
      <c r="H85" s="9" t="s">
        <v>10</v>
      </c>
      <c r="I85" s="19" t="s">
        <v>300</v>
      </c>
      <c r="J85" s="343">
        <v>7.6</v>
      </c>
      <c r="K85" s="344">
        <v>7.54</v>
      </c>
      <c r="L85" s="344">
        <v>7.85</v>
      </c>
      <c r="M85" s="45">
        <v>8.18</v>
      </c>
      <c r="N85" s="54" t="s">
        <v>153</v>
      </c>
      <c r="O85" s="45">
        <v>8.15</v>
      </c>
      <c r="P85" s="25">
        <v>8.3000000000000007</v>
      </c>
      <c r="Q85" s="16">
        <v>8.43</v>
      </c>
      <c r="R85" s="265">
        <v>0.13</v>
      </c>
      <c r="S85" s="266"/>
      <c r="T85" s="267">
        <v>0.28000000000000003</v>
      </c>
      <c r="U85" s="268" t="s">
        <v>144</v>
      </c>
      <c r="V85" s="24">
        <v>8.86</v>
      </c>
      <c r="W85" s="25">
        <v>8.98</v>
      </c>
      <c r="X85" s="265">
        <v>0.12</v>
      </c>
      <c r="Y85" s="268"/>
      <c r="Z85" s="377">
        <v>8.68</v>
      </c>
      <c r="AA85" s="25">
        <v>8.65</v>
      </c>
      <c r="AB85" s="23" t="s">
        <v>153</v>
      </c>
      <c r="AC85" s="25">
        <v>8.73</v>
      </c>
      <c r="AD85" s="25">
        <v>8.82</v>
      </c>
      <c r="AE85" s="16">
        <v>8.9700000000000006</v>
      </c>
      <c r="AF85" s="265">
        <v>0.15</v>
      </c>
      <c r="AG85" s="269"/>
      <c r="AH85" s="267">
        <v>0.24</v>
      </c>
      <c r="AI85" s="268" t="s">
        <v>144</v>
      </c>
      <c r="AJ85" s="45">
        <v>8.74</v>
      </c>
      <c r="AK85" s="45">
        <v>8.8000000000000007</v>
      </c>
      <c r="AL85" s="54" t="s">
        <v>153</v>
      </c>
      <c r="AM85" s="45">
        <v>8.76</v>
      </c>
      <c r="AN85" s="25">
        <v>8.9600000000000009</v>
      </c>
      <c r="AO85" s="16">
        <v>8.98</v>
      </c>
      <c r="AP85" s="265">
        <v>0.02</v>
      </c>
      <c r="AQ85" s="269"/>
      <c r="AR85" s="267">
        <v>0.22</v>
      </c>
      <c r="AS85" s="268" t="s">
        <v>144</v>
      </c>
      <c r="AT85" s="45">
        <v>8.48</v>
      </c>
      <c r="AU85" s="45">
        <v>8.65</v>
      </c>
      <c r="AV85" s="54" t="s">
        <v>153</v>
      </c>
      <c r="AW85" s="45">
        <v>8.67</v>
      </c>
      <c r="AX85" s="25">
        <v>8.7899999999999991</v>
      </c>
      <c r="AY85" s="16">
        <v>8.99</v>
      </c>
      <c r="AZ85" s="265">
        <v>0.2</v>
      </c>
      <c r="BA85" s="269" t="s">
        <v>144</v>
      </c>
      <c r="BB85" s="267">
        <v>0.32</v>
      </c>
      <c r="BC85" s="268" t="s">
        <v>144</v>
      </c>
      <c r="BD85" s="346">
        <v>7.95</v>
      </c>
      <c r="BE85" s="25">
        <v>8.08</v>
      </c>
      <c r="BF85" s="265">
        <v>0.13</v>
      </c>
      <c r="BG85" s="268"/>
      <c r="BH85" s="348">
        <v>7.95</v>
      </c>
      <c r="BI85" s="45">
        <v>8.36</v>
      </c>
      <c r="BJ85" s="54" t="s">
        <v>153</v>
      </c>
      <c r="BK85" s="45">
        <v>8.2100000000000009</v>
      </c>
      <c r="BL85" s="25">
        <v>8.31</v>
      </c>
      <c r="BM85" s="16">
        <v>8.67</v>
      </c>
      <c r="BN85" s="265">
        <v>0.36</v>
      </c>
      <c r="BO85" s="269" t="s">
        <v>144</v>
      </c>
      <c r="BP85" s="267">
        <v>0.46</v>
      </c>
      <c r="BQ85" s="268" t="s">
        <v>144</v>
      </c>
      <c r="BR85" s="344">
        <v>7.89</v>
      </c>
      <c r="BS85" s="45">
        <v>8.17</v>
      </c>
      <c r="BT85" s="54" t="s">
        <v>153</v>
      </c>
      <c r="BU85" s="45">
        <v>8.44</v>
      </c>
      <c r="BV85" s="347">
        <v>7.59</v>
      </c>
      <c r="BW85" s="347">
        <v>7.5</v>
      </c>
      <c r="BX85" s="265">
        <v>-0.09</v>
      </c>
      <c r="BY85" s="269"/>
      <c r="BZ85" s="267">
        <v>-0.94</v>
      </c>
      <c r="CA85" s="268" t="s">
        <v>145</v>
      </c>
      <c r="CB85" s="346">
        <v>6.54</v>
      </c>
      <c r="CC85" s="347">
        <v>7.11</v>
      </c>
      <c r="CD85" s="265">
        <v>0.56999999999999995</v>
      </c>
      <c r="CE85" s="268" t="s">
        <v>144</v>
      </c>
      <c r="CF85" s="346">
        <v>6.58</v>
      </c>
      <c r="CG85" s="347">
        <v>6.21</v>
      </c>
      <c r="CH85" s="265">
        <v>-0.37</v>
      </c>
      <c r="CI85" s="268" t="s">
        <v>145</v>
      </c>
    </row>
    <row r="86" spans="1:87" s="12" customFormat="1" x14ac:dyDescent="0.25">
      <c r="A86" s="48" t="s">
        <v>251</v>
      </c>
      <c r="B86" s="48" t="s">
        <v>195</v>
      </c>
      <c r="C86" s="9" t="s">
        <v>50</v>
      </c>
      <c r="D86" s="9" t="s">
        <v>160</v>
      </c>
      <c r="E86" s="9" t="s">
        <v>228</v>
      </c>
      <c r="F86" s="9">
        <v>597005</v>
      </c>
      <c r="G86" s="9" t="s">
        <v>9</v>
      </c>
      <c r="H86" s="9" t="s">
        <v>10</v>
      </c>
      <c r="I86" s="19" t="s">
        <v>300</v>
      </c>
      <c r="J86" s="343">
        <v>7.73</v>
      </c>
      <c r="K86" s="344">
        <v>7.74</v>
      </c>
      <c r="L86" s="344">
        <v>7.15</v>
      </c>
      <c r="M86" s="344">
        <v>7.11</v>
      </c>
      <c r="N86" s="54" t="s">
        <v>153</v>
      </c>
      <c r="O86" s="45">
        <v>8.15</v>
      </c>
      <c r="P86" s="25">
        <v>8.14</v>
      </c>
      <c r="Q86" s="16">
        <v>8.11</v>
      </c>
      <c r="R86" s="265">
        <v>-0.03</v>
      </c>
      <c r="S86" s="266"/>
      <c r="T86" s="267">
        <v>-0.04</v>
      </c>
      <c r="U86" s="268"/>
      <c r="V86" s="24">
        <v>8.85</v>
      </c>
      <c r="W86" s="26">
        <v>9.2100000000000009</v>
      </c>
      <c r="X86" s="265">
        <v>0.36</v>
      </c>
      <c r="Y86" s="268" t="s">
        <v>144</v>
      </c>
      <c r="Z86" s="386">
        <v>7.45</v>
      </c>
      <c r="AA86" s="25">
        <v>8</v>
      </c>
      <c r="AB86" s="23" t="s">
        <v>153</v>
      </c>
      <c r="AC86" s="25">
        <v>8.6999999999999993</v>
      </c>
      <c r="AD86" s="25">
        <v>8.75</v>
      </c>
      <c r="AE86" s="15">
        <v>9.1</v>
      </c>
      <c r="AF86" s="265">
        <v>0.35</v>
      </c>
      <c r="AG86" s="269" t="s">
        <v>144</v>
      </c>
      <c r="AH86" s="267">
        <v>0.4</v>
      </c>
      <c r="AI86" s="268" t="s">
        <v>144</v>
      </c>
      <c r="AJ86" s="344">
        <v>7.79</v>
      </c>
      <c r="AK86" s="45">
        <v>8.51</v>
      </c>
      <c r="AL86" s="54" t="s">
        <v>153</v>
      </c>
      <c r="AM86" s="45">
        <v>8.5399999999999991</v>
      </c>
      <c r="AN86" s="25">
        <v>8.98</v>
      </c>
      <c r="AO86" s="15">
        <v>9.39</v>
      </c>
      <c r="AP86" s="265">
        <v>0.41</v>
      </c>
      <c r="AQ86" s="269" t="s">
        <v>144</v>
      </c>
      <c r="AR86" s="267">
        <v>0.85</v>
      </c>
      <c r="AS86" s="268" t="s">
        <v>144</v>
      </c>
      <c r="AT86" s="344">
        <v>7.65</v>
      </c>
      <c r="AU86" s="344">
        <v>7.98</v>
      </c>
      <c r="AV86" s="54" t="s">
        <v>153</v>
      </c>
      <c r="AW86" s="172">
        <v>9.0500000000000007</v>
      </c>
      <c r="AX86" s="25">
        <v>8.81</v>
      </c>
      <c r="AY86" s="15">
        <v>9.14</v>
      </c>
      <c r="AZ86" s="265">
        <v>0.33</v>
      </c>
      <c r="BA86" s="269" t="s">
        <v>144</v>
      </c>
      <c r="BB86" s="267">
        <v>0.09</v>
      </c>
      <c r="BC86" s="268"/>
      <c r="BD86" s="24">
        <v>8.1199999999999992</v>
      </c>
      <c r="BE86" s="25">
        <v>8.2799999999999994</v>
      </c>
      <c r="BF86" s="265">
        <v>0.16</v>
      </c>
      <c r="BG86" s="268"/>
      <c r="BH86" s="348">
        <v>7.3</v>
      </c>
      <c r="BI86" s="344">
        <v>7.36</v>
      </c>
      <c r="BJ86" s="54" t="s">
        <v>153</v>
      </c>
      <c r="BK86" s="45">
        <v>8.19</v>
      </c>
      <c r="BL86" s="25">
        <v>8.2200000000000006</v>
      </c>
      <c r="BM86" s="16">
        <v>8.52</v>
      </c>
      <c r="BN86" s="265">
        <v>0.3</v>
      </c>
      <c r="BO86" s="269" t="s">
        <v>144</v>
      </c>
      <c r="BP86" s="267">
        <v>0.33</v>
      </c>
      <c r="BQ86" s="268" t="s">
        <v>144</v>
      </c>
      <c r="BR86" s="344">
        <v>7.48</v>
      </c>
      <c r="BS86" s="344">
        <v>7.68</v>
      </c>
      <c r="BT86" s="54" t="s">
        <v>153</v>
      </c>
      <c r="BU86" s="45">
        <v>8.18</v>
      </c>
      <c r="BV86" s="25">
        <v>8.02</v>
      </c>
      <c r="BW86" s="25">
        <v>8.0399999999999991</v>
      </c>
      <c r="BX86" s="265">
        <v>0.02</v>
      </c>
      <c r="BY86" s="269"/>
      <c r="BZ86" s="267">
        <v>-0.14000000000000001</v>
      </c>
      <c r="CA86" s="268"/>
      <c r="CB86" s="346">
        <v>7.02</v>
      </c>
      <c r="CC86" s="347">
        <v>6.73</v>
      </c>
      <c r="CD86" s="265">
        <v>-0.28999999999999998</v>
      </c>
      <c r="CE86" s="268"/>
      <c r="CF86" s="346">
        <v>7.63</v>
      </c>
      <c r="CG86" s="347">
        <v>7.39</v>
      </c>
      <c r="CH86" s="265">
        <v>-0.24</v>
      </c>
      <c r="CI86" s="268"/>
    </row>
    <row r="87" spans="1:87" s="12" customFormat="1" x14ac:dyDescent="0.25">
      <c r="A87" s="48" t="s">
        <v>251</v>
      </c>
      <c r="B87" s="48" t="s">
        <v>195</v>
      </c>
      <c r="C87" s="9" t="s">
        <v>196</v>
      </c>
      <c r="D87" s="9" t="s">
        <v>21</v>
      </c>
      <c r="E87" s="9" t="s">
        <v>228</v>
      </c>
      <c r="F87" s="9">
        <v>394007</v>
      </c>
      <c r="G87" s="9" t="s">
        <v>9</v>
      </c>
      <c r="H87" s="9" t="s">
        <v>10</v>
      </c>
      <c r="I87" s="19" t="s">
        <v>300</v>
      </c>
      <c r="J87" s="61" t="s">
        <v>153</v>
      </c>
      <c r="K87" s="54" t="s">
        <v>153</v>
      </c>
      <c r="L87" s="54" t="s">
        <v>153</v>
      </c>
      <c r="M87" s="54" t="s">
        <v>153</v>
      </c>
      <c r="N87" s="54" t="s">
        <v>153</v>
      </c>
      <c r="O87" s="344">
        <v>7.44</v>
      </c>
      <c r="P87" s="347">
        <v>7.74</v>
      </c>
      <c r="Q87" s="16">
        <v>8.0399999999999991</v>
      </c>
      <c r="R87" s="265">
        <v>0.3</v>
      </c>
      <c r="S87" s="266" t="s">
        <v>144</v>
      </c>
      <c r="T87" s="267">
        <v>0.6</v>
      </c>
      <c r="U87" s="268" t="s">
        <v>144</v>
      </c>
      <c r="V87" s="24">
        <v>8.26</v>
      </c>
      <c r="W87" s="25">
        <v>8.2799999999999994</v>
      </c>
      <c r="X87" s="265">
        <v>0.02</v>
      </c>
      <c r="Y87" s="268"/>
      <c r="Z87" s="378" t="s">
        <v>153</v>
      </c>
      <c r="AA87" s="23" t="s">
        <v>153</v>
      </c>
      <c r="AB87" s="23" t="s">
        <v>153</v>
      </c>
      <c r="AC87" s="25">
        <v>8.0299999999999994</v>
      </c>
      <c r="AD87" s="25">
        <v>8.07</v>
      </c>
      <c r="AE87" s="16">
        <v>8.09</v>
      </c>
      <c r="AF87" s="265">
        <v>0.02</v>
      </c>
      <c r="AG87" s="269"/>
      <c r="AH87" s="267">
        <v>0.06</v>
      </c>
      <c r="AI87" s="268"/>
      <c r="AJ87" s="54" t="s">
        <v>153</v>
      </c>
      <c r="AK87" s="54" t="s">
        <v>153</v>
      </c>
      <c r="AL87" s="54" t="s">
        <v>153</v>
      </c>
      <c r="AM87" s="344">
        <v>7.9</v>
      </c>
      <c r="AN87" s="25">
        <v>8.44</v>
      </c>
      <c r="AO87" s="16">
        <v>8.35</v>
      </c>
      <c r="AP87" s="265">
        <v>-0.09</v>
      </c>
      <c r="AQ87" s="269"/>
      <c r="AR87" s="267">
        <v>0.45</v>
      </c>
      <c r="AS87" s="268" t="s">
        <v>144</v>
      </c>
      <c r="AT87" s="54" t="s">
        <v>153</v>
      </c>
      <c r="AU87" s="54" t="s">
        <v>153</v>
      </c>
      <c r="AV87" s="54" t="s">
        <v>153</v>
      </c>
      <c r="AW87" s="45">
        <v>8.16</v>
      </c>
      <c r="AX87" s="25">
        <v>8.27</v>
      </c>
      <c r="AY87" s="16">
        <v>8.41</v>
      </c>
      <c r="AZ87" s="265">
        <v>0.14000000000000001</v>
      </c>
      <c r="BA87" s="269"/>
      <c r="BB87" s="267">
        <v>0.25</v>
      </c>
      <c r="BC87" s="268" t="s">
        <v>144</v>
      </c>
      <c r="BD87" s="346">
        <v>7.46</v>
      </c>
      <c r="BE87" s="347">
        <v>7.06</v>
      </c>
      <c r="BF87" s="265">
        <v>-0.4</v>
      </c>
      <c r="BG87" s="268" t="s">
        <v>145</v>
      </c>
      <c r="BH87" s="138" t="s">
        <v>153</v>
      </c>
      <c r="BI87" s="54" t="s">
        <v>153</v>
      </c>
      <c r="BJ87" s="54" t="s">
        <v>153</v>
      </c>
      <c r="BK87" s="344">
        <v>7.47</v>
      </c>
      <c r="BL87" s="347">
        <v>7.77</v>
      </c>
      <c r="BM87" s="347">
        <v>7.91</v>
      </c>
      <c r="BN87" s="265">
        <v>0.14000000000000001</v>
      </c>
      <c r="BO87" s="269"/>
      <c r="BP87" s="267">
        <v>0.44</v>
      </c>
      <c r="BQ87" s="268" t="s">
        <v>144</v>
      </c>
      <c r="BR87" s="54" t="s">
        <v>153</v>
      </c>
      <c r="BS87" s="54" t="s">
        <v>153</v>
      </c>
      <c r="BT87" s="54" t="s">
        <v>153</v>
      </c>
      <c r="BU87" s="344">
        <v>6.53</v>
      </c>
      <c r="BV87" s="347">
        <v>7.15</v>
      </c>
      <c r="BW87" s="347">
        <v>6.21</v>
      </c>
      <c r="BX87" s="265">
        <v>-0.94</v>
      </c>
      <c r="BY87" s="269" t="s">
        <v>145</v>
      </c>
      <c r="BZ87" s="267">
        <v>-0.32</v>
      </c>
      <c r="CA87" s="268"/>
      <c r="CB87" s="346">
        <v>6.47</v>
      </c>
      <c r="CC87" s="29">
        <v>5.67</v>
      </c>
      <c r="CD87" s="265">
        <v>-0.8</v>
      </c>
      <c r="CE87" s="268" t="s">
        <v>145</v>
      </c>
      <c r="CF87" s="346">
        <v>6.49</v>
      </c>
      <c r="CG87" s="29">
        <v>5.55</v>
      </c>
      <c r="CH87" s="265">
        <v>-0.94</v>
      </c>
      <c r="CI87" s="268" t="s">
        <v>145</v>
      </c>
    </row>
    <row r="88" spans="1:87" s="12" customFormat="1" x14ac:dyDescent="0.25">
      <c r="A88" s="48" t="s">
        <v>251</v>
      </c>
      <c r="B88" s="66" t="s">
        <v>194</v>
      </c>
      <c r="C88" s="9" t="s">
        <v>51</v>
      </c>
      <c r="D88" s="9" t="s">
        <v>21</v>
      </c>
      <c r="E88" s="9" t="s">
        <v>228</v>
      </c>
      <c r="F88" s="9">
        <v>473207</v>
      </c>
      <c r="G88" s="9" t="s">
        <v>9</v>
      </c>
      <c r="H88" s="9" t="s">
        <v>10</v>
      </c>
      <c r="I88" s="19" t="s">
        <v>300</v>
      </c>
      <c r="J88" s="343">
        <v>7.89</v>
      </c>
      <c r="K88" s="45">
        <v>8.06</v>
      </c>
      <c r="L88" s="54" t="s">
        <v>153</v>
      </c>
      <c r="M88" s="344">
        <v>7.93</v>
      </c>
      <c r="N88" s="54" t="s">
        <v>153</v>
      </c>
      <c r="O88" s="45">
        <v>8.25</v>
      </c>
      <c r="P88" s="54" t="s">
        <v>153</v>
      </c>
      <c r="Q88" s="347">
        <v>7.91</v>
      </c>
      <c r="R88" s="265">
        <v>-0.34</v>
      </c>
      <c r="S88" s="266" t="s">
        <v>145</v>
      </c>
      <c r="T88" s="267">
        <v>-0.34</v>
      </c>
      <c r="U88" s="268" t="s">
        <v>145</v>
      </c>
      <c r="V88" s="171" t="s">
        <v>153</v>
      </c>
      <c r="W88" s="25">
        <v>8.66</v>
      </c>
      <c r="X88" s="265" t="s">
        <v>153</v>
      </c>
      <c r="Y88" s="268"/>
      <c r="Z88" s="378" t="s">
        <v>153</v>
      </c>
      <c r="AA88" s="25">
        <v>8.41</v>
      </c>
      <c r="AB88" s="23" t="s">
        <v>153</v>
      </c>
      <c r="AC88" s="25">
        <v>8.74</v>
      </c>
      <c r="AD88" s="54" t="s">
        <v>153</v>
      </c>
      <c r="AE88" s="16">
        <v>8.65</v>
      </c>
      <c r="AF88" s="265">
        <v>-0.09</v>
      </c>
      <c r="AG88" s="269"/>
      <c r="AH88" s="267">
        <v>-0.09</v>
      </c>
      <c r="AI88" s="268"/>
      <c r="AJ88" s="54" t="s">
        <v>153</v>
      </c>
      <c r="AK88" s="45">
        <v>8.56</v>
      </c>
      <c r="AL88" s="54" t="s">
        <v>153</v>
      </c>
      <c r="AM88" s="45">
        <v>8.84</v>
      </c>
      <c r="AN88" s="54" t="s">
        <v>153</v>
      </c>
      <c r="AO88" s="16">
        <v>8.7200000000000006</v>
      </c>
      <c r="AP88" s="265">
        <v>-0.12</v>
      </c>
      <c r="AQ88" s="269"/>
      <c r="AR88" s="267">
        <v>-0.12</v>
      </c>
      <c r="AS88" s="268"/>
      <c r="AT88" s="54" t="s">
        <v>153</v>
      </c>
      <c r="AU88" s="45">
        <v>8.4499999999999993</v>
      </c>
      <c r="AV88" s="54" t="s">
        <v>153</v>
      </c>
      <c r="AW88" s="45">
        <v>8.2899999999999991</v>
      </c>
      <c r="AX88" s="54" t="s">
        <v>153</v>
      </c>
      <c r="AY88" s="16">
        <v>8.6199999999999992</v>
      </c>
      <c r="AZ88" s="265">
        <v>0.33</v>
      </c>
      <c r="BA88" s="269" t="s">
        <v>144</v>
      </c>
      <c r="BB88" s="267">
        <v>0.33</v>
      </c>
      <c r="BC88" s="268" t="s">
        <v>144</v>
      </c>
      <c r="BD88" s="171" t="s">
        <v>153</v>
      </c>
      <c r="BE88" s="347">
        <v>7.73</v>
      </c>
      <c r="BF88" s="265" t="s">
        <v>153</v>
      </c>
      <c r="BG88" s="268"/>
      <c r="BH88" s="138" t="s">
        <v>153</v>
      </c>
      <c r="BI88" s="45">
        <v>8.23</v>
      </c>
      <c r="BJ88" s="54" t="s">
        <v>153</v>
      </c>
      <c r="BK88" s="344">
        <v>7.96</v>
      </c>
      <c r="BL88" s="54" t="s">
        <v>153</v>
      </c>
      <c r="BM88" s="16">
        <v>8.14</v>
      </c>
      <c r="BN88" s="265">
        <v>0.18</v>
      </c>
      <c r="BO88" s="269"/>
      <c r="BP88" s="267">
        <v>0.18</v>
      </c>
      <c r="BQ88" s="268"/>
      <c r="BR88" s="54" t="s">
        <v>153</v>
      </c>
      <c r="BS88" s="45">
        <v>8.26</v>
      </c>
      <c r="BT88" s="54" t="s">
        <v>153</v>
      </c>
      <c r="BU88" s="344">
        <v>7.92</v>
      </c>
      <c r="BV88" s="54" t="s">
        <v>153</v>
      </c>
      <c r="BW88" s="347">
        <v>7.32</v>
      </c>
      <c r="BX88" s="265">
        <v>-0.6</v>
      </c>
      <c r="BY88" s="269" t="s">
        <v>145</v>
      </c>
      <c r="BZ88" s="267">
        <v>-0.6</v>
      </c>
      <c r="CA88" s="268" t="s">
        <v>145</v>
      </c>
      <c r="CB88" s="171" t="s">
        <v>153</v>
      </c>
      <c r="CC88" s="347">
        <v>6.33</v>
      </c>
      <c r="CD88" s="265" t="s">
        <v>153</v>
      </c>
      <c r="CE88" s="268"/>
      <c r="CF88" s="171" t="s">
        <v>153</v>
      </c>
      <c r="CG88" s="347">
        <v>7</v>
      </c>
      <c r="CH88" s="265" t="s">
        <v>153</v>
      </c>
      <c r="CI88" s="268"/>
    </row>
    <row r="89" spans="1:87" s="12" customFormat="1" x14ac:dyDescent="0.25">
      <c r="A89" s="48" t="s">
        <v>251</v>
      </c>
      <c r="B89" s="48" t="s">
        <v>193</v>
      </c>
      <c r="C89" s="9" t="s">
        <v>52</v>
      </c>
      <c r="D89" s="9" t="s">
        <v>160</v>
      </c>
      <c r="E89" s="9" t="s">
        <v>228</v>
      </c>
      <c r="F89" s="9">
        <v>481754</v>
      </c>
      <c r="G89" s="9" t="s">
        <v>9</v>
      </c>
      <c r="H89" s="9" t="s">
        <v>10</v>
      </c>
      <c r="I89" s="19" t="s">
        <v>300</v>
      </c>
      <c r="J89" s="135">
        <v>8.1199999999999992</v>
      </c>
      <c r="K89" s="344">
        <v>7.95</v>
      </c>
      <c r="L89" s="344">
        <v>7.22</v>
      </c>
      <c r="M89" s="45">
        <v>8.11</v>
      </c>
      <c r="N89" s="54" t="s">
        <v>153</v>
      </c>
      <c r="O89" s="45">
        <v>8.32</v>
      </c>
      <c r="P89" s="347">
        <v>7.93</v>
      </c>
      <c r="Q89" s="16">
        <v>8.36</v>
      </c>
      <c r="R89" s="265">
        <v>0.43</v>
      </c>
      <c r="S89" s="266" t="s">
        <v>144</v>
      </c>
      <c r="T89" s="267">
        <v>0.04</v>
      </c>
      <c r="U89" s="268"/>
      <c r="V89" s="24">
        <v>8.86</v>
      </c>
      <c r="W89" s="26">
        <v>9.02</v>
      </c>
      <c r="X89" s="265">
        <v>0.16</v>
      </c>
      <c r="Y89" s="268"/>
      <c r="Z89" s="386">
        <v>7.38</v>
      </c>
      <c r="AA89" s="25">
        <v>8.1999999999999993</v>
      </c>
      <c r="AB89" s="23" t="s">
        <v>153</v>
      </c>
      <c r="AC89" s="25">
        <v>8.89</v>
      </c>
      <c r="AD89" s="25">
        <v>8.73</v>
      </c>
      <c r="AE89" s="16">
        <v>8.89</v>
      </c>
      <c r="AF89" s="265">
        <v>0.16</v>
      </c>
      <c r="AG89" s="269"/>
      <c r="AH89" s="267">
        <v>0</v>
      </c>
      <c r="AI89" s="268"/>
      <c r="AJ89" s="344">
        <v>7.6</v>
      </c>
      <c r="AK89" s="45">
        <v>8.65</v>
      </c>
      <c r="AL89" s="54" t="s">
        <v>153</v>
      </c>
      <c r="AM89" s="172">
        <v>9.08</v>
      </c>
      <c r="AN89" s="25">
        <v>8.98</v>
      </c>
      <c r="AO89" s="16">
        <v>8.9600000000000009</v>
      </c>
      <c r="AP89" s="265">
        <v>-0.02</v>
      </c>
      <c r="AQ89" s="269"/>
      <c r="AR89" s="267">
        <v>-0.12</v>
      </c>
      <c r="AS89" s="268"/>
      <c r="AT89" s="344">
        <v>7.62</v>
      </c>
      <c r="AU89" s="45">
        <v>8.6</v>
      </c>
      <c r="AV89" s="54" t="s">
        <v>153</v>
      </c>
      <c r="AW89" s="172">
        <v>9.1999999999999993</v>
      </c>
      <c r="AX89" s="25">
        <v>8.8800000000000008</v>
      </c>
      <c r="AY89" s="15">
        <v>9.2200000000000006</v>
      </c>
      <c r="AZ89" s="265">
        <v>0.34</v>
      </c>
      <c r="BA89" s="269" t="s">
        <v>144</v>
      </c>
      <c r="BB89" s="267">
        <v>0.02</v>
      </c>
      <c r="BC89" s="268"/>
      <c r="BD89" s="346">
        <v>7.02</v>
      </c>
      <c r="BE89" s="347">
        <v>7.89</v>
      </c>
      <c r="BF89" s="265">
        <v>0.87</v>
      </c>
      <c r="BG89" s="268" t="s">
        <v>144</v>
      </c>
      <c r="BH89" s="348">
        <v>7.11</v>
      </c>
      <c r="BI89" s="45">
        <v>8.36</v>
      </c>
      <c r="BJ89" s="54" t="s">
        <v>153</v>
      </c>
      <c r="BK89" s="45">
        <v>8.7100000000000009</v>
      </c>
      <c r="BL89" s="347">
        <v>7.64</v>
      </c>
      <c r="BM89" s="16">
        <v>8.42</v>
      </c>
      <c r="BN89" s="265">
        <v>0.78</v>
      </c>
      <c r="BO89" s="269" t="s">
        <v>144</v>
      </c>
      <c r="BP89" s="267">
        <v>-0.28999999999999998</v>
      </c>
      <c r="BQ89" s="268" t="s">
        <v>145</v>
      </c>
      <c r="BR89" s="344">
        <v>6.89</v>
      </c>
      <c r="BS89" s="344">
        <v>7.53</v>
      </c>
      <c r="BT89" s="54" t="s">
        <v>153</v>
      </c>
      <c r="BU89" s="45">
        <v>8.24</v>
      </c>
      <c r="BV89" s="347">
        <v>6.39</v>
      </c>
      <c r="BW89" s="347">
        <v>7.37</v>
      </c>
      <c r="BX89" s="265">
        <v>0.98</v>
      </c>
      <c r="BY89" s="269" t="s">
        <v>144</v>
      </c>
      <c r="BZ89" s="267">
        <v>-0.87</v>
      </c>
      <c r="CA89" s="268" t="s">
        <v>145</v>
      </c>
      <c r="CB89" s="346">
        <v>6.93</v>
      </c>
      <c r="CC89" s="347">
        <v>7.09</v>
      </c>
      <c r="CD89" s="265">
        <v>0.16</v>
      </c>
      <c r="CE89" s="268"/>
      <c r="CF89" s="346">
        <v>6.86</v>
      </c>
      <c r="CG89" s="347">
        <v>7.34</v>
      </c>
      <c r="CH89" s="265">
        <v>0.48</v>
      </c>
      <c r="CI89" s="268" t="s">
        <v>144</v>
      </c>
    </row>
    <row r="90" spans="1:87" s="12" customFormat="1" x14ac:dyDescent="0.25">
      <c r="A90" s="48" t="s">
        <v>251</v>
      </c>
      <c r="B90" s="48" t="s">
        <v>193</v>
      </c>
      <c r="C90" s="9" t="s">
        <v>53</v>
      </c>
      <c r="D90" s="9" t="s">
        <v>21</v>
      </c>
      <c r="E90" s="9" t="s">
        <v>228</v>
      </c>
      <c r="F90" s="9">
        <v>486019</v>
      </c>
      <c r="G90" s="9" t="s">
        <v>9</v>
      </c>
      <c r="H90" s="9" t="s">
        <v>10</v>
      </c>
      <c r="I90" s="19" t="s">
        <v>153</v>
      </c>
      <c r="J90" s="343">
        <v>7.3</v>
      </c>
      <c r="K90" s="344">
        <v>7.5</v>
      </c>
      <c r="L90" s="344">
        <v>7.69</v>
      </c>
      <c r="M90" s="344">
        <v>7.78</v>
      </c>
      <c r="N90" s="54" t="s">
        <v>153</v>
      </c>
      <c r="O90" s="54" t="s">
        <v>153</v>
      </c>
      <c r="P90" s="54" t="s">
        <v>153</v>
      </c>
      <c r="Q90" s="23" t="s">
        <v>153</v>
      </c>
      <c r="R90" s="265" t="s">
        <v>153</v>
      </c>
      <c r="S90" s="266"/>
      <c r="T90" s="267" t="s">
        <v>153</v>
      </c>
      <c r="U90" s="268"/>
      <c r="V90" s="171" t="s">
        <v>153</v>
      </c>
      <c r="W90" s="23" t="s">
        <v>153</v>
      </c>
      <c r="X90" s="265" t="s">
        <v>153</v>
      </c>
      <c r="Y90" s="268"/>
      <c r="Z90" s="386">
        <v>7.94</v>
      </c>
      <c r="AA90" s="25">
        <v>8.59</v>
      </c>
      <c r="AB90" s="23" t="s">
        <v>153</v>
      </c>
      <c r="AC90" s="23" t="s">
        <v>153</v>
      </c>
      <c r="AD90" s="54" t="s">
        <v>153</v>
      </c>
      <c r="AE90" s="23" t="s">
        <v>153</v>
      </c>
      <c r="AF90" s="265" t="s">
        <v>153</v>
      </c>
      <c r="AG90" s="269"/>
      <c r="AH90" s="267" t="s">
        <v>153</v>
      </c>
      <c r="AI90" s="268"/>
      <c r="AJ90" s="45">
        <v>8.59</v>
      </c>
      <c r="AK90" s="45">
        <v>8.64</v>
      </c>
      <c r="AL90" s="54" t="s">
        <v>153</v>
      </c>
      <c r="AM90" s="54" t="s">
        <v>153</v>
      </c>
      <c r="AN90" s="54" t="s">
        <v>153</v>
      </c>
      <c r="AO90" s="23" t="s">
        <v>153</v>
      </c>
      <c r="AP90" s="265" t="s">
        <v>153</v>
      </c>
      <c r="AQ90" s="269"/>
      <c r="AR90" s="267" t="s">
        <v>153</v>
      </c>
      <c r="AS90" s="268"/>
      <c r="AT90" s="344">
        <v>7.91</v>
      </c>
      <c r="AU90" s="45">
        <v>8.48</v>
      </c>
      <c r="AV90" s="54" t="s">
        <v>153</v>
      </c>
      <c r="AW90" s="54" t="s">
        <v>153</v>
      </c>
      <c r="AX90" s="54" t="s">
        <v>153</v>
      </c>
      <c r="AY90" s="23" t="s">
        <v>153</v>
      </c>
      <c r="AZ90" s="265" t="s">
        <v>153</v>
      </c>
      <c r="BA90" s="269"/>
      <c r="BB90" s="267" t="s">
        <v>153</v>
      </c>
      <c r="BC90" s="268"/>
      <c r="BD90" s="171" t="s">
        <v>153</v>
      </c>
      <c r="BE90" s="23" t="s">
        <v>153</v>
      </c>
      <c r="BF90" s="265" t="s">
        <v>153</v>
      </c>
      <c r="BG90" s="268"/>
      <c r="BH90" s="348">
        <v>7.71</v>
      </c>
      <c r="BI90" s="344">
        <v>7.85</v>
      </c>
      <c r="BJ90" s="54" t="s">
        <v>153</v>
      </c>
      <c r="BK90" s="54" t="s">
        <v>153</v>
      </c>
      <c r="BL90" s="54" t="s">
        <v>153</v>
      </c>
      <c r="BM90" s="23" t="s">
        <v>153</v>
      </c>
      <c r="BN90" s="265" t="s">
        <v>153</v>
      </c>
      <c r="BO90" s="269"/>
      <c r="BP90" s="267" t="s">
        <v>153</v>
      </c>
      <c r="BQ90" s="268"/>
      <c r="BR90" s="344">
        <v>7.97</v>
      </c>
      <c r="BS90" s="344">
        <v>7.82</v>
      </c>
      <c r="BT90" s="54" t="s">
        <v>153</v>
      </c>
      <c r="BU90" s="54" t="s">
        <v>153</v>
      </c>
      <c r="BV90" s="54" t="s">
        <v>153</v>
      </c>
      <c r="BW90" s="23" t="s">
        <v>153</v>
      </c>
      <c r="BX90" s="265" t="s">
        <v>153</v>
      </c>
      <c r="BY90" s="269"/>
      <c r="BZ90" s="267" t="s">
        <v>153</v>
      </c>
      <c r="CA90" s="268"/>
      <c r="CB90" s="171" t="s">
        <v>153</v>
      </c>
      <c r="CC90" s="23" t="s">
        <v>153</v>
      </c>
      <c r="CD90" s="265" t="s">
        <v>153</v>
      </c>
      <c r="CE90" s="268"/>
      <c r="CF90" s="171" t="s">
        <v>153</v>
      </c>
      <c r="CG90" s="23" t="s">
        <v>153</v>
      </c>
      <c r="CH90" s="265" t="s">
        <v>153</v>
      </c>
      <c r="CI90" s="268"/>
    </row>
    <row r="91" spans="1:87" s="12" customFormat="1" x14ac:dyDescent="0.25">
      <c r="A91" s="48" t="s">
        <v>251</v>
      </c>
      <c r="B91" s="48" t="s">
        <v>193</v>
      </c>
      <c r="C91" s="9" t="s">
        <v>54</v>
      </c>
      <c r="D91" s="9" t="s">
        <v>160</v>
      </c>
      <c r="E91" s="9" t="s">
        <v>228</v>
      </c>
      <c r="F91" s="9">
        <v>478404</v>
      </c>
      <c r="G91" s="9" t="s">
        <v>9</v>
      </c>
      <c r="H91" s="9" t="s">
        <v>10</v>
      </c>
      <c r="I91" s="19" t="s">
        <v>300</v>
      </c>
      <c r="J91" s="343">
        <v>7.71</v>
      </c>
      <c r="K91" s="344">
        <v>7.72</v>
      </c>
      <c r="L91" s="344">
        <v>7.44</v>
      </c>
      <c r="M91" s="344">
        <v>7.99</v>
      </c>
      <c r="N91" s="54" t="s">
        <v>153</v>
      </c>
      <c r="O91" s="45">
        <v>8.4</v>
      </c>
      <c r="P91" s="25">
        <v>8.26</v>
      </c>
      <c r="Q91" s="16">
        <v>8.1199999999999992</v>
      </c>
      <c r="R91" s="265">
        <v>-0.14000000000000001</v>
      </c>
      <c r="S91" s="266"/>
      <c r="T91" s="267">
        <v>-0.28000000000000003</v>
      </c>
      <c r="U91" s="268" t="s">
        <v>145</v>
      </c>
      <c r="V91" s="24">
        <v>8.7100000000000009</v>
      </c>
      <c r="W91" s="25">
        <v>8.65</v>
      </c>
      <c r="X91" s="265">
        <v>-0.06</v>
      </c>
      <c r="Y91" s="268"/>
      <c r="Z91" s="377">
        <v>8.0500000000000007</v>
      </c>
      <c r="AA91" s="25">
        <v>8.49</v>
      </c>
      <c r="AB91" s="23" t="s">
        <v>153</v>
      </c>
      <c r="AC91" s="25">
        <v>8.7899999999999991</v>
      </c>
      <c r="AD91" s="25">
        <v>8.6300000000000008</v>
      </c>
      <c r="AE91" s="16">
        <v>8.56</v>
      </c>
      <c r="AF91" s="265">
        <v>-7.0000000000000007E-2</v>
      </c>
      <c r="AG91" s="269"/>
      <c r="AH91" s="267">
        <v>-0.23</v>
      </c>
      <c r="AI91" s="268" t="s">
        <v>145</v>
      </c>
      <c r="AJ91" s="45">
        <v>8.3699999999999992</v>
      </c>
      <c r="AK91" s="45">
        <v>8.5299999999999994</v>
      </c>
      <c r="AL91" s="54" t="s">
        <v>153</v>
      </c>
      <c r="AM91" s="45">
        <v>8.7899999999999991</v>
      </c>
      <c r="AN91" s="25">
        <v>8.82</v>
      </c>
      <c r="AO91" s="16">
        <v>8.73</v>
      </c>
      <c r="AP91" s="265">
        <v>-0.09</v>
      </c>
      <c r="AQ91" s="269"/>
      <c r="AR91" s="267">
        <v>-0.06</v>
      </c>
      <c r="AS91" s="268"/>
      <c r="AT91" s="45">
        <v>8.07</v>
      </c>
      <c r="AU91" s="45">
        <v>8.49</v>
      </c>
      <c r="AV91" s="54" t="s">
        <v>153</v>
      </c>
      <c r="AW91" s="45">
        <v>8.73</v>
      </c>
      <c r="AX91" s="25">
        <v>8.69</v>
      </c>
      <c r="AY91" s="16">
        <v>8.65</v>
      </c>
      <c r="AZ91" s="265">
        <v>-0.04</v>
      </c>
      <c r="BA91" s="269"/>
      <c r="BB91" s="267">
        <v>-0.08</v>
      </c>
      <c r="BC91" s="268"/>
      <c r="BD91" s="346">
        <v>7.88</v>
      </c>
      <c r="BE91" s="347">
        <v>7.84</v>
      </c>
      <c r="BF91" s="265">
        <v>-0.04</v>
      </c>
      <c r="BG91" s="268"/>
      <c r="BH91" s="348">
        <v>7.69</v>
      </c>
      <c r="BI91" s="45">
        <v>8.01</v>
      </c>
      <c r="BJ91" s="54" t="s">
        <v>153</v>
      </c>
      <c r="BK91" s="45">
        <v>8.31</v>
      </c>
      <c r="BL91" s="25">
        <v>8.1300000000000008</v>
      </c>
      <c r="BM91" s="16">
        <v>8.17</v>
      </c>
      <c r="BN91" s="265">
        <v>0.04</v>
      </c>
      <c r="BO91" s="269"/>
      <c r="BP91" s="267">
        <v>-0.14000000000000001</v>
      </c>
      <c r="BQ91" s="268"/>
      <c r="BR91" s="344">
        <v>7.66</v>
      </c>
      <c r="BS91" s="344">
        <v>7.83</v>
      </c>
      <c r="BT91" s="54" t="s">
        <v>153</v>
      </c>
      <c r="BU91" s="45">
        <v>8</v>
      </c>
      <c r="BV91" s="347">
        <v>7.63</v>
      </c>
      <c r="BW91" s="347">
        <v>7.5</v>
      </c>
      <c r="BX91" s="265">
        <v>-0.13</v>
      </c>
      <c r="BY91" s="269"/>
      <c r="BZ91" s="267">
        <v>-0.5</v>
      </c>
      <c r="CA91" s="268" t="s">
        <v>145</v>
      </c>
      <c r="CB91" s="346">
        <v>6.83</v>
      </c>
      <c r="CC91" s="29">
        <v>5.88</v>
      </c>
      <c r="CD91" s="265">
        <v>-0.95</v>
      </c>
      <c r="CE91" s="268" t="s">
        <v>145</v>
      </c>
      <c r="CF91" s="346">
        <v>7.32</v>
      </c>
      <c r="CG91" s="347">
        <v>6.47</v>
      </c>
      <c r="CH91" s="265">
        <v>-0.85</v>
      </c>
      <c r="CI91" s="268" t="s">
        <v>145</v>
      </c>
    </row>
    <row r="92" spans="1:87" s="12" customFormat="1" x14ac:dyDescent="0.25">
      <c r="A92" s="48" t="s">
        <v>251</v>
      </c>
      <c r="B92" s="48" t="s">
        <v>193</v>
      </c>
      <c r="C92" s="9" t="s">
        <v>55</v>
      </c>
      <c r="D92" s="9" t="s">
        <v>160</v>
      </c>
      <c r="E92" s="9" t="s">
        <v>228</v>
      </c>
      <c r="F92" s="9">
        <v>396002</v>
      </c>
      <c r="G92" s="9" t="s">
        <v>9</v>
      </c>
      <c r="H92" s="9" t="s">
        <v>10</v>
      </c>
      <c r="I92" s="19" t="s">
        <v>300</v>
      </c>
      <c r="J92" s="343">
        <v>7.59</v>
      </c>
      <c r="K92" s="344">
        <v>7.74</v>
      </c>
      <c r="L92" s="344">
        <v>7.68</v>
      </c>
      <c r="M92" s="344">
        <v>7.54</v>
      </c>
      <c r="N92" s="54" t="s">
        <v>153</v>
      </c>
      <c r="O92" s="45">
        <v>8.07</v>
      </c>
      <c r="P92" s="347">
        <v>7.9</v>
      </c>
      <c r="Q92" s="347">
        <v>7.95</v>
      </c>
      <c r="R92" s="265">
        <v>0.05</v>
      </c>
      <c r="S92" s="266"/>
      <c r="T92" s="267">
        <v>-0.12</v>
      </c>
      <c r="U92" s="268"/>
      <c r="V92" s="24">
        <v>8.49</v>
      </c>
      <c r="W92" s="25">
        <v>8.59</v>
      </c>
      <c r="X92" s="265">
        <v>0.1</v>
      </c>
      <c r="Y92" s="268"/>
      <c r="Z92" s="377">
        <v>8.08</v>
      </c>
      <c r="AA92" s="25">
        <v>8.0500000000000007</v>
      </c>
      <c r="AB92" s="23" t="s">
        <v>153</v>
      </c>
      <c r="AC92" s="25">
        <v>8.8699999999999992</v>
      </c>
      <c r="AD92" s="25">
        <v>8.4600000000000009</v>
      </c>
      <c r="AE92" s="16">
        <v>8.59</v>
      </c>
      <c r="AF92" s="265">
        <v>0.13</v>
      </c>
      <c r="AG92" s="269"/>
      <c r="AH92" s="267">
        <v>-0.28000000000000003</v>
      </c>
      <c r="AI92" s="268" t="s">
        <v>145</v>
      </c>
      <c r="AJ92" s="45">
        <v>8.44</v>
      </c>
      <c r="AK92" s="45">
        <v>8.27</v>
      </c>
      <c r="AL92" s="54" t="s">
        <v>153</v>
      </c>
      <c r="AM92" s="45">
        <v>8.98</v>
      </c>
      <c r="AN92" s="25">
        <v>8.7899999999999991</v>
      </c>
      <c r="AO92" s="16">
        <v>8.76</v>
      </c>
      <c r="AP92" s="265">
        <v>-0.03</v>
      </c>
      <c r="AQ92" s="269"/>
      <c r="AR92" s="267">
        <v>-0.22</v>
      </c>
      <c r="AS92" s="268" t="s">
        <v>145</v>
      </c>
      <c r="AT92" s="344">
        <v>7.99</v>
      </c>
      <c r="AU92" s="344">
        <v>7.85</v>
      </c>
      <c r="AV92" s="54" t="s">
        <v>153</v>
      </c>
      <c r="AW92" s="45">
        <v>8.6999999999999993</v>
      </c>
      <c r="AX92" s="25">
        <v>8.2200000000000006</v>
      </c>
      <c r="AY92" s="16">
        <v>8.42</v>
      </c>
      <c r="AZ92" s="265">
        <v>0.2</v>
      </c>
      <c r="BA92" s="269"/>
      <c r="BB92" s="267">
        <v>-0.28000000000000003</v>
      </c>
      <c r="BC92" s="268" t="s">
        <v>145</v>
      </c>
      <c r="BD92" s="346">
        <v>7.61</v>
      </c>
      <c r="BE92" s="347">
        <v>7.8</v>
      </c>
      <c r="BF92" s="265">
        <v>0.19</v>
      </c>
      <c r="BG92" s="268"/>
      <c r="BH92" s="348">
        <v>7.46</v>
      </c>
      <c r="BI92" s="344">
        <v>7.62</v>
      </c>
      <c r="BJ92" s="54" t="s">
        <v>153</v>
      </c>
      <c r="BK92" s="344">
        <v>7.88</v>
      </c>
      <c r="BL92" s="347">
        <v>7.67</v>
      </c>
      <c r="BM92" s="16">
        <v>8.02</v>
      </c>
      <c r="BN92" s="265">
        <v>0.35</v>
      </c>
      <c r="BO92" s="269" t="s">
        <v>144</v>
      </c>
      <c r="BP92" s="267">
        <v>0.14000000000000001</v>
      </c>
      <c r="BQ92" s="268"/>
      <c r="BR92" s="45">
        <v>8.0299999999999994</v>
      </c>
      <c r="BS92" s="344">
        <v>7.69</v>
      </c>
      <c r="BT92" s="54" t="s">
        <v>153</v>
      </c>
      <c r="BU92" s="344">
        <v>7.81</v>
      </c>
      <c r="BV92" s="347">
        <v>7.55</v>
      </c>
      <c r="BW92" s="347">
        <v>7.58</v>
      </c>
      <c r="BX92" s="265">
        <v>0.03</v>
      </c>
      <c r="BY92" s="269"/>
      <c r="BZ92" s="267">
        <v>-0.23</v>
      </c>
      <c r="CA92" s="268"/>
      <c r="CB92" s="346">
        <v>6.85</v>
      </c>
      <c r="CC92" s="347">
        <v>6.51</v>
      </c>
      <c r="CD92" s="265">
        <v>-0.34</v>
      </c>
      <c r="CE92" s="268" t="s">
        <v>145</v>
      </c>
      <c r="CF92" s="346">
        <v>7.12</v>
      </c>
      <c r="CG92" s="347">
        <v>6.85</v>
      </c>
      <c r="CH92" s="265">
        <v>-0.27</v>
      </c>
      <c r="CI92" s="268"/>
    </row>
    <row r="93" spans="1:87" s="12" customFormat="1" x14ac:dyDescent="0.25">
      <c r="A93" s="48" t="s">
        <v>251</v>
      </c>
      <c r="B93" s="48" t="s">
        <v>195</v>
      </c>
      <c r="C93" s="9" t="s">
        <v>56</v>
      </c>
      <c r="D93" s="9" t="s">
        <v>160</v>
      </c>
      <c r="E93" s="9" t="s">
        <v>228</v>
      </c>
      <c r="F93" s="9">
        <v>543017</v>
      </c>
      <c r="G93" s="9" t="s">
        <v>9</v>
      </c>
      <c r="H93" s="9" t="s">
        <v>10</v>
      </c>
      <c r="I93" s="19" t="s">
        <v>300</v>
      </c>
      <c r="J93" s="343">
        <v>6.84</v>
      </c>
      <c r="K93" s="344">
        <v>7.01</v>
      </c>
      <c r="L93" s="344">
        <v>7.47</v>
      </c>
      <c r="M93" s="344">
        <v>7.11</v>
      </c>
      <c r="N93" s="54" t="s">
        <v>153</v>
      </c>
      <c r="O93" s="344">
        <v>7.59</v>
      </c>
      <c r="P93" s="347">
        <v>7.16</v>
      </c>
      <c r="Q93" s="347">
        <v>7.49</v>
      </c>
      <c r="R93" s="265">
        <v>0.33</v>
      </c>
      <c r="S93" s="266" t="s">
        <v>144</v>
      </c>
      <c r="T93" s="267">
        <v>-0.1</v>
      </c>
      <c r="U93" s="268"/>
      <c r="V93" s="346">
        <v>7.88</v>
      </c>
      <c r="W93" s="25">
        <v>8.33</v>
      </c>
      <c r="X93" s="265">
        <v>0.45</v>
      </c>
      <c r="Y93" s="268" t="s">
        <v>144</v>
      </c>
      <c r="Z93" s="377">
        <v>8.14</v>
      </c>
      <c r="AA93" s="25">
        <v>8.15</v>
      </c>
      <c r="AB93" s="23" t="s">
        <v>153</v>
      </c>
      <c r="AC93" s="25">
        <v>8.26</v>
      </c>
      <c r="AD93" s="347">
        <v>7.68</v>
      </c>
      <c r="AE93" s="16">
        <v>8.34</v>
      </c>
      <c r="AF93" s="265">
        <v>0.66</v>
      </c>
      <c r="AG93" s="269" t="s">
        <v>144</v>
      </c>
      <c r="AH93" s="267">
        <v>0.08</v>
      </c>
      <c r="AI93" s="268"/>
      <c r="AJ93" s="45">
        <v>8.5500000000000007</v>
      </c>
      <c r="AK93" s="45">
        <v>8.5500000000000007</v>
      </c>
      <c r="AL93" s="54" t="s">
        <v>153</v>
      </c>
      <c r="AM93" s="45">
        <v>8.76</v>
      </c>
      <c r="AN93" s="25">
        <v>8.17</v>
      </c>
      <c r="AO93" s="16">
        <v>8.6300000000000008</v>
      </c>
      <c r="AP93" s="265">
        <v>0.46</v>
      </c>
      <c r="AQ93" s="269" t="s">
        <v>144</v>
      </c>
      <c r="AR93" s="267">
        <v>-0.13</v>
      </c>
      <c r="AS93" s="268"/>
      <c r="AT93" s="344">
        <v>7.99</v>
      </c>
      <c r="AU93" s="45">
        <v>8.15</v>
      </c>
      <c r="AV93" s="54" t="s">
        <v>153</v>
      </c>
      <c r="AW93" s="45">
        <v>8.0299999999999994</v>
      </c>
      <c r="AX93" s="347">
        <v>7.78</v>
      </c>
      <c r="AY93" s="16">
        <v>8.0399999999999991</v>
      </c>
      <c r="AZ93" s="265">
        <v>0.26</v>
      </c>
      <c r="BA93" s="269" t="s">
        <v>144</v>
      </c>
      <c r="BB93" s="267">
        <v>0.01</v>
      </c>
      <c r="BC93" s="268"/>
      <c r="BD93" s="346">
        <v>6.67</v>
      </c>
      <c r="BE93" s="347">
        <v>7.25</v>
      </c>
      <c r="BF93" s="265">
        <v>0.57999999999999996</v>
      </c>
      <c r="BG93" s="268" t="s">
        <v>144</v>
      </c>
      <c r="BH93" s="348">
        <v>7.38</v>
      </c>
      <c r="BI93" s="344">
        <v>7.56</v>
      </c>
      <c r="BJ93" s="54" t="s">
        <v>153</v>
      </c>
      <c r="BK93" s="344">
        <v>7.13</v>
      </c>
      <c r="BL93" s="347">
        <v>6.64</v>
      </c>
      <c r="BM93" s="347">
        <v>7.35</v>
      </c>
      <c r="BN93" s="265">
        <v>0.71</v>
      </c>
      <c r="BO93" s="269" t="s">
        <v>144</v>
      </c>
      <c r="BP93" s="267">
        <v>0.22</v>
      </c>
      <c r="BQ93" s="268"/>
      <c r="BR93" s="344">
        <v>7.41</v>
      </c>
      <c r="BS93" s="344">
        <v>7.79</v>
      </c>
      <c r="BT93" s="54" t="s">
        <v>153</v>
      </c>
      <c r="BU93" s="344">
        <v>7.55</v>
      </c>
      <c r="BV93" s="347">
        <v>6.71</v>
      </c>
      <c r="BW93" s="347">
        <v>7.14</v>
      </c>
      <c r="BX93" s="265">
        <v>0.43</v>
      </c>
      <c r="BY93" s="269" t="s">
        <v>144</v>
      </c>
      <c r="BZ93" s="267">
        <v>-0.41</v>
      </c>
      <c r="CA93" s="268" t="s">
        <v>145</v>
      </c>
      <c r="CB93" s="28">
        <v>5.91</v>
      </c>
      <c r="CC93" s="29">
        <v>5.15</v>
      </c>
      <c r="CD93" s="265">
        <v>-0.76</v>
      </c>
      <c r="CE93" s="268" t="s">
        <v>145</v>
      </c>
      <c r="CF93" s="346">
        <v>6.06</v>
      </c>
      <c r="CG93" s="347">
        <v>6.22</v>
      </c>
      <c r="CH93" s="265">
        <v>0.16</v>
      </c>
      <c r="CI93" s="268"/>
    </row>
    <row r="94" spans="1:87" s="12" customFormat="1" x14ac:dyDescent="0.25">
      <c r="A94" s="48" t="s">
        <v>251</v>
      </c>
      <c r="B94" s="48" t="s">
        <v>194</v>
      </c>
      <c r="C94" s="9" t="s">
        <v>152</v>
      </c>
      <c r="D94" s="9" t="s">
        <v>160</v>
      </c>
      <c r="E94" s="9" t="s">
        <v>228</v>
      </c>
      <c r="F94" s="9">
        <v>476002</v>
      </c>
      <c r="G94" s="9" t="s">
        <v>9</v>
      </c>
      <c r="H94" s="9" t="s">
        <v>10</v>
      </c>
      <c r="I94" s="19" t="s">
        <v>300</v>
      </c>
      <c r="J94" s="343">
        <v>7.83</v>
      </c>
      <c r="K94" s="45">
        <v>8.0500000000000007</v>
      </c>
      <c r="L94" s="45">
        <v>8.07</v>
      </c>
      <c r="M94" s="344">
        <v>7.95</v>
      </c>
      <c r="N94" s="54" t="s">
        <v>153</v>
      </c>
      <c r="O94" s="45">
        <v>8.35</v>
      </c>
      <c r="P94" s="25">
        <v>8.1</v>
      </c>
      <c r="Q94" s="16">
        <v>8.18</v>
      </c>
      <c r="R94" s="265">
        <v>0.08</v>
      </c>
      <c r="S94" s="266"/>
      <c r="T94" s="267">
        <v>-0.17</v>
      </c>
      <c r="U94" s="268"/>
      <c r="V94" s="24">
        <v>8.2899999999999991</v>
      </c>
      <c r="W94" s="25">
        <v>8.73</v>
      </c>
      <c r="X94" s="265">
        <v>0.44</v>
      </c>
      <c r="Y94" s="268" t="s">
        <v>144</v>
      </c>
      <c r="Z94" s="377">
        <v>8.35</v>
      </c>
      <c r="AA94" s="25">
        <v>8.39</v>
      </c>
      <c r="AB94" s="23" t="s">
        <v>153</v>
      </c>
      <c r="AC94" s="25">
        <v>8.6300000000000008</v>
      </c>
      <c r="AD94" s="25">
        <v>8.08</v>
      </c>
      <c r="AE94" s="16">
        <v>8.6300000000000008</v>
      </c>
      <c r="AF94" s="265">
        <v>0.55000000000000004</v>
      </c>
      <c r="AG94" s="269" t="s">
        <v>144</v>
      </c>
      <c r="AH94" s="267">
        <v>0</v>
      </c>
      <c r="AI94" s="268"/>
      <c r="AJ94" s="45">
        <v>8.2200000000000006</v>
      </c>
      <c r="AK94" s="45">
        <v>8.67</v>
      </c>
      <c r="AL94" s="54" t="s">
        <v>153</v>
      </c>
      <c r="AM94" s="45">
        <v>8.61</v>
      </c>
      <c r="AN94" s="25">
        <v>8.4700000000000006</v>
      </c>
      <c r="AO94" s="16">
        <v>8.84</v>
      </c>
      <c r="AP94" s="265">
        <v>0.37</v>
      </c>
      <c r="AQ94" s="269" t="s">
        <v>144</v>
      </c>
      <c r="AR94" s="267">
        <v>0.23</v>
      </c>
      <c r="AS94" s="268"/>
      <c r="AT94" s="45">
        <v>8.61</v>
      </c>
      <c r="AU94" s="45">
        <v>8.61</v>
      </c>
      <c r="AV94" s="54" t="s">
        <v>153</v>
      </c>
      <c r="AW94" s="45">
        <v>8.68</v>
      </c>
      <c r="AX94" s="25">
        <v>8.33</v>
      </c>
      <c r="AY94" s="16">
        <v>8.7200000000000006</v>
      </c>
      <c r="AZ94" s="265">
        <v>0.39</v>
      </c>
      <c r="BA94" s="269" t="s">
        <v>144</v>
      </c>
      <c r="BB94" s="267">
        <v>0.04</v>
      </c>
      <c r="BC94" s="268"/>
      <c r="BD94" s="346">
        <v>7.57</v>
      </c>
      <c r="BE94" s="347">
        <v>7.91</v>
      </c>
      <c r="BF94" s="265">
        <v>0.34</v>
      </c>
      <c r="BG94" s="268" t="s">
        <v>144</v>
      </c>
      <c r="BH94" s="139">
        <v>8.08</v>
      </c>
      <c r="BI94" s="45">
        <v>8.33</v>
      </c>
      <c r="BJ94" s="54" t="s">
        <v>153</v>
      </c>
      <c r="BK94" s="45">
        <v>8.23</v>
      </c>
      <c r="BL94" s="347">
        <v>7.88</v>
      </c>
      <c r="BM94" s="16">
        <v>8.2200000000000006</v>
      </c>
      <c r="BN94" s="265">
        <v>0.34</v>
      </c>
      <c r="BO94" s="269" t="s">
        <v>144</v>
      </c>
      <c r="BP94" s="267">
        <v>-0.01</v>
      </c>
      <c r="BQ94" s="268"/>
      <c r="BR94" s="344">
        <v>7.58</v>
      </c>
      <c r="BS94" s="45">
        <v>8.06</v>
      </c>
      <c r="BT94" s="54" t="s">
        <v>153</v>
      </c>
      <c r="BU94" s="45">
        <v>8.23</v>
      </c>
      <c r="BV94" s="347">
        <v>7.26</v>
      </c>
      <c r="BW94" s="347">
        <v>7.6</v>
      </c>
      <c r="BX94" s="265">
        <v>0.34</v>
      </c>
      <c r="BY94" s="269" t="s">
        <v>144</v>
      </c>
      <c r="BZ94" s="267">
        <v>-0.63</v>
      </c>
      <c r="CA94" s="268" t="s">
        <v>145</v>
      </c>
      <c r="CB94" s="346">
        <v>6.56</v>
      </c>
      <c r="CC94" s="347">
        <v>7.09</v>
      </c>
      <c r="CD94" s="265">
        <v>0.53</v>
      </c>
      <c r="CE94" s="268" t="s">
        <v>144</v>
      </c>
      <c r="CF94" s="346">
        <v>6.33</v>
      </c>
      <c r="CG94" s="347">
        <v>6.89</v>
      </c>
      <c r="CH94" s="265">
        <v>0.56000000000000005</v>
      </c>
      <c r="CI94" s="268" t="s">
        <v>144</v>
      </c>
    </row>
    <row r="95" spans="1:87" s="12" customFormat="1" x14ac:dyDescent="0.25">
      <c r="A95" s="48" t="s">
        <v>251</v>
      </c>
      <c r="B95" s="48" t="s">
        <v>194</v>
      </c>
      <c r="C95" s="9" t="s">
        <v>57</v>
      </c>
      <c r="D95" s="9" t="s">
        <v>160</v>
      </c>
      <c r="E95" s="9" t="s">
        <v>228</v>
      </c>
      <c r="F95" s="9">
        <v>474338</v>
      </c>
      <c r="G95" s="9" t="s">
        <v>9</v>
      </c>
      <c r="H95" s="9" t="s">
        <v>10</v>
      </c>
      <c r="I95" s="19" t="s">
        <v>300</v>
      </c>
      <c r="J95" s="343">
        <v>7.68</v>
      </c>
      <c r="K95" s="344">
        <v>7.97</v>
      </c>
      <c r="L95" s="344">
        <v>7.76</v>
      </c>
      <c r="M95" s="344">
        <v>7.9</v>
      </c>
      <c r="N95" s="54" t="s">
        <v>153</v>
      </c>
      <c r="O95" s="45">
        <v>8.32</v>
      </c>
      <c r="P95" s="25">
        <v>8.0500000000000007</v>
      </c>
      <c r="Q95" s="16">
        <v>8.1</v>
      </c>
      <c r="R95" s="265">
        <v>0.05</v>
      </c>
      <c r="S95" s="266"/>
      <c r="T95" s="267">
        <v>-0.22</v>
      </c>
      <c r="U95" s="268"/>
      <c r="V95" s="24">
        <v>8.7899999999999991</v>
      </c>
      <c r="W95" s="26">
        <v>9.02</v>
      </c>
      <c r="X95" s="265">
        <v>0.23</v>
      </c>
      <c r="Y95" s="268" t="s">
        <v>144</v>
      </c>
      <c r="Z95" s="377">
        <v>8.19</v>
      </c>
      <c r="AA95" s="25">
        <v>8.39</v>
      </c>
      <c r="AB95" s="23" t="s">
        <v>153</v>
      </c>
      <c r="AC95" s="25">
        <v>8.5299999999999994</v>
      </c>
      <c r="AD95" s="25">
        <v>8.69</v>
      </c>
      <c r="AE95" s="16">
        <v>8.99</v>
      </c>
      <c r="AF95" s="265">
        <v>0.3</v>
      </c>
      <c r="AG95" s="269" t="s">
        <v>144</v>
      </c>
      <c r="AH95" s="267">
        <v>0.46</v>
      </c>
      <c r="AI95" s="268" t="s">
        <v>144</v>
      </c>
      <c r="AJ95" s="45">
        <v>8.35</v>
      </c>
      <c r="AK95" s="45">
        <v>8.34</v>
      </c>
      <c r="AL95" s="54" t="s">
        <v>153</v>
      </c>
      <c r="AM95" s="45">
        <v>8.5399999999999991</v>
      </c>
      <c r="AN95" s="25">
        <v>8.82</v>
      </c>
      <c r="AO95" s="15">
        <v>9.0500000000000007</v>
      </c>
      <c r="AP95" s="265">
        <v>0.23</v>
      </c>
      <c r="AQ95" s="269"/>
      <c r="AR95" s="267">
        <v>0.51</v>
      </c>
      <c r="AS95" s="268" t="s">
        <v>144</v>
      </c>
      <c r="AT95" s="45">
        <v>8.58</v>
      </c>
      <c r="AU95" s="45">
        <v>8.6199999999999992</v>
      </c>
      <c r="AV95" s="54" t="s">
        <v>153</v>
      </c>
      <c r="AW95" s="45">
        <v>8.57</v>
      </c>
      <c r="AX95" s="25">
        <v>8.86</v>
      </c>
      <c r="AY95" s="15">
        <v>9.02</v>
      </c>
      <c r="AZ95" s="265">
        <v>0.16</v>
      </c>
      <c r="BA95" s="269"/>
      <c r="BB95" s="267">
        <v>0.45</v>
      </c>
      <c r="BC95" s="268" t="s">
        <v>144</v>
      </c>
      <c r="BD95" s="346">
        <v>7.75</v>
      </c>
      <c r="BE95" s="347">
        <v>7.93</v>
      </c>
      <c r="BF95" s="265">
        <v>0.18</v>
      </c>
      <c r="BG95" s="268"/>
      <c r="BH95" s="139">
        <v>8.07</v>
      </c>
      <c r="BI95" s="344">
        <v>7.98</v>
      </c>
      <c r="BJ95" s="54" t="s">
        <v>153</v>
      </c>
      <c r="BK95" s="45">
        <v>8.1999999999999993</v>
      </c>
      <c r="BL95" s="25">
        <v>8.44</v>
      </c>
      <c r="BM95" s="16">
        <v>8.3800000000000008</v>
      </c>
      <c r="BN95" s="265">
        <v>-0.06</v>
      </c>
      <c r="BO95" s="269"/>
      <c r="BP95" s="267">
        <v>0.18</v>
      </c>
      <c r="BQ95" s="268"/>
      <c r="BR95" s="344">
        <v>7.77</v>
      </c>
      <c r="BS95" s="344">
        <v>7.67</v>
      </c>
      <c r="BT95" s="54" t="s">
        <v>153</v>
      </c>
      <c r="BU95" s="45">
        <v>8.07</v>
      </c>
      <c r="BV95" s="347">
        <v>7.07</v>
      </c>
      <c r="BW95" s="347">
        <v>7.48</v>
      </c>
      <c r="BX95" s="265">
        <v>0.41</v>
      </c>
      <c r="BY95" s="269"/>
      <c r="BZ95" s="267">
        <v>-0.59</v>
      </c>
      <c r="CA95" s="268" t="s">
        <v>145</v>
      </c>
      <c r="CB95" s="346">
        <v>7.08</v>
      </c>
      <c r="CC95" s="347">
        <v>6.53</v>
      </c>
      <c r="CD95" s="265">
        <v>-0.55000000000000004</v>
      </c>
      <c r="CE95" s="268" t="s">
        <v>145</v>
      </c>
      <c r="CF95" s="346">
        <v>7.1</v>
      </c>
      <c r="CG95" s="347">
        <v>7.04</v>
      </c>
      <c r="CH95" s="265">
        <v>-0.06</v>
      </c>
      <c r="CI95" s="268"/>
    </row>
    <row r="96" spans="1:87" s="12" customFormat="1" x14ac:dyDescent="0.25">
      <c r="A96" s="48" t="s">
        <v>251</v>
      </c>
      <c r="B96" s="48" t="s">
        <v>193</v>
      </c>
      <c r="C96" s="9" t="s">
        <v>58</v>
      </c>
      <c r="D96" s="9" t="s">
        <v>219</v>
      </c>
      <c r="E96" s="9" t="s">
        <v>227</v>
      </c>
      <c r="F96" s="9">
        <v>481002</v>
      </c>
      <c r="G96" s="9" t="s">
        <v>9</v>
      </c>
      <c r="H96" s="9" t="s">
        <v>10</v>
      </c>
      <c r="I96" s="19" t="s">
        <v>300</v>
      </c>
      <c r="J96" s="343">
        <v>7.12</v>
      </c>
      <c r="K96" s="344">
        <v>6.87</v>
      </c>
      <c r="L96" s="344">
        <v>6.66</v>
      </c>
      <c r="M96" s="344">
        <v>6.72</v>
      </c>
      <c r="N96" s="54" t="s">
        <v>153</v>
      </c>
      <c r="O96" s="344">
        <v>7.27</v>
      </c>
      <c r="P96" s="25">
        <v>8.4600000000000009</v>
      </c>
      <c r="Q96" s="16">
        <v>8.31</v>
      </c>
      <c r="R96" s="265">
        <v>-0.15</v>
      </c>
      <c r="S96" s="266"/>
      <c r="T96" s="267">
        <v>1.04</v>
      </c>
      <c r="U96" s="268" t="s">
        <v>144</v>
      </c>
      <c r="V96" s="24">
        <v>8.85</v>
      </c>
      <c r="W96" s="25">
        <v>8.69</v>
      </c>
      <c r="X96" s="265">
        <v>-0.16</v>
      </c>
      <c r="Y96" s="268"/>
      <c r="Z96" s="386">
        <v>7.62</v>
      </c>
      <c r="AA96" s="347">
        <v>7.33</v>
      </c>
      <c r="AB96" s="23" t="s">
        <v>153</v>
      </c>
      <c r="AC96" s="25">
        <v>8.02</v>
      </c>
      <c r="AD96" s="25">
        <v>8.64</v>
      </c>
      <c r="AE96" s="16">
        <v>8.58</v>
      </c>
      <c r="AF96" s="265">
        <v>-0.06</v>
      </c>
      <c r="AG96" s="269"/>
      <c r="AH96" s="267">
        <v>0.56000000000000005</v>
      </c>
      <c r="AI96" s="268" t="s">
        <v>144</v>
      </c>
      <c r="AJ96" s="344">
        <v>7.78</v>
      </c>
      <c r="AK96" s="344">
        <v>7.47</v>
      </c>
      <c r="AL96" s="54" t="s">
        <v>153</v>
      </c>
      <c r="AM96" s="45">
        <v>8.5299999999999994</v>
      </c>
      <c r="AN96" s="25">
        <v>8.98</v>
      </c>
      <c r="AO96" s="16">
        <v>8.84</v>
      </c>
      <c r="AP96" s="265">
        <v>-0.14000000000000001</v>
      </c>
      <c r="AQ96" s="269"/>
      <c r="AR96" s="267">
        <v>0.31</v>
      </c>
      <c r="AS96" s="268" t="s">
        <v>144</v>
      </c>
      <c r="AT96" s="344">
        <v>7.84</v>
      </c>
      <c r="AU96" s="344">
        <v>7.71</v>
      </c>
      <c r="AV96" s="54" t="s">
        <v>153</v>
      </c>
      <c r="AW96" s="45">
        <v>8.09</v>
      </c>
      <c r="AX96" s="25">
        <v>8.92</v>
      </c>
      <c r="AY96" s="16">
        <v>8.64</v>
      </c>
      <c r="AZ96" s="265">
        <v>-0.28000000000000003</v>
      </c>
      <c r="BA96" s="269" t="s">
        <v>145</v>
      </c>
      <c r="BB96" s="267">
        <v>0.55000000000000004</v>
      </c>
      <c r="BC96" s="268" t="s">
        <v>144</v>
      </c>
      <c r="BD96" s="24">
        <v>8.48</v>
      </c>
      <c r="BE96" s="25">
        <v>8.0500000000000007</v>
      </c>
      <c r="BF96" s="265">
        <v>-0.43</v>
      </c>
      <c r="BG96" s="268" t="s">
        <v>145</v>
      </c>
      <c r="BH96" s="348">
        <v>7.21</v>
      </c>
      <c r="BI96" s="344">
        <v>7.21</v>
      </c>
      <c r="BJ96" s="54" t="s">
        <v>153</v>
      </c>
      <c r="BK96" s="344">
        <v>7.08</v>
      </c>
      <c r="BL96" s="25">
        <v>8.66</v>
      </c>
      <c r="BM96" s="16">
        <v>8.2899999999999991</v>
      </c>
      <c r="BN96" s="265">
        <v>-0.37</v>
      </c>
      <c r="BO96" s="269" t="s">
        <v>145</v>
      </c>
      <c r="BP96" s="267">
        <v>1.21</v>
      </c>
      <c r="BQ96" s="268" t="s">
        <v>144</v>
      </c>
      <c r="BR96" s="344">
        <v>7.27</v>
      </c>
      <c r="BS96" s="344">
        <v>7.3</v>
      </c>
      <c r="BT96" s="54" t="s">
        <v>153</v>
      </c>
      <c r="BU96" s="344">
        <v>7.3</v>
      </c>
      <c r="BV96" s="25">
        <v>8.3000000000000007</v>
      </c>
      <c r="BW96" s="347">
        <v>7.81</v>
      </c>
      <c r="BX96" s="265">
        <v>-0.49</v>
      </c>
      <c r="BY96" s="269" t="s">
        <v>145</v>
      </c>
      <c r="BZ96" s="267">
        <v>0.51</v>
      </c>
      <c r="CA96" s="268" t="s">
        <v>144</v>
      </c>
      <c r="CB96" s="24">
        <v>8.18</v>
      </c>
      <c r="CC96" s="347">
        <v>7.59</v>
      </c>
      <c r="CD96" s="265">
        <v>-0.59</v>
      </c>
      <c r="CE96" s="268" t="s">
        <v>145</v>
      </c>
      <c r="CF96" s="346">
        <v>7.94</v>
      </c>
      <c r="CG96" s="347">
        <v>7.67</v>
      </c>
      <c r="CH96" s="265">
        <v>-0.27</v>
      </c>
      <c r="CI96" s="268"/>
    </row>
    <row r="97" spans="1:87" s="12" customFormat="1" x14ac:dyDescent="0.25">
      <c r="A97" s="48" t="s">
        <v>251</v>
      </c>
      <c r="B97" s="48" t="s">
        <v>195</v>
      </c>
      <c r="C97" s="9" t="s">
        <v>59</v>
      </c>
      <c r="D97" s="9" t="s">
        <v>160</v>
      </c>
      <c r="E97" s="9" t="s">
        <v>228</v>
      </c>
      <c r="F97" s="9">
        <v>543009</v>
      </c>
      <c r="G97" s="9" t="s">
        <v>9</v>
      </c>
      <c r="H97" s="9" t="s">
        <v>10</v>
      </c>
      <c r="I97" s="19" t="s">
        <v>300</v>
      </c>
      <c r="J97" s="343">
        <v>7.39</v>
      </c>
      <c r="K97" s="344">
        <v>7.71</v>
      </c>
      <c r="L97" s="344">
        <v>7.69</v>
      </c>
      <c r="M97" s="344">
        <v>7.68</v>
      </c>
      <c r="N97" s="54" t="s">
        <v>153</v>
      </c>
      <c r="O97" s="344">
        <v>7.63</v>
      </c>
      <c r="P97" s="347">
        <v>7.87</v>
      </c>
      <c r="Q97" s="347">
        <v>7.96</v>
      </c>
      <c r="R97" s="265">
        <v>0.09</v>
      </c>
      <c r="S97" s="266"/>
      <c r="T97" s="267">
        <v>0.33</v>
      </c>
      <c r="U97" s="268" t="s">
        <v>144</v>
      </c>
      <c r="V97" s="24">
        <v>8.73</v>
      </c>
      <c r="W97" s="25">
        <v>8.6300000000000008</v>
      </c>
      <c r="X97" s="265">
        <v>-0.1</v>
      </c>
      <c r="Y97" s="268"/>
      <c r="Z97" s="377">
        <v>8.15</v>
      </c>
      <c r="AA97" s="25">
        <v>8.7100000000000009</v>
      </c>
      <c r="AB97" s="23" t="s">
        <v>153</v>
      </c>
      <c r="AC97" s="25">
        <v>8.19</v>
      </c>
      <c r="AD97" s="25">
        <v>8.44</v>
      </c>
      <c r="AE97" s="16">
        <v>8.4600000000000009</v>
      </c>
      <c r="AF97" s="265">
        <v>0.02</v>
      </c>
      <c r="AG97" s="269"/>
      <c r="AH97" s="267">
        <v>0.27</v>
      </c>
      <c r="AI97" s="268" t="s">
        <v>144</v>
      </c>
      <c r="AJ97" s="45">
        <v>8.69</v>
      </c>
      <c r="AK97" s="172">
        <v>9.08</v>
      </c>
      <c r="AL97" s="54" t="s">
        <v>153</v>
      </c>
      <c r="AM97" s="45">
        <v>8.59</v>
      </c>
      <c r="AN97" s="26">
        <v>9.19</v>
      </c>
      <c r="AO97" s="16">
        <v>8.9700000000000006</v>
      </c>
      <c r="AP97" s="265">
        <v>-0.22</v>
      </c>
      <c r="AQ97" s="269" t="s">
        <v>145</v>
      </c>
      <c r="AR97" s="267">
        <v>0.38</v>
      </c>
      <c r="AS97" s="268" t="s">
        <v>144</v>
      </c>
      <c r="AT97" s="45">
        <v>8.33</v>
      </c>
      <c r="AU97" s="45">
        <v>8.74</v>
      </c>
      <c r="AV97" s="54" t="s">
        <v>153</v>
      </c>
      <c r="AW97" s="45">
        <v>8.18</v>
      </c>
      <c r="AX97" s="25">
        <v>8.58</v>
      </c>
      <c r="AY97" s="16">
        <v>8.4700000000000006</v>
      </c>
      <c r="AZ97" s="265">
        <v>-0.11</v>
      </c>
      <c r="BA97" s="269"/>
      <c r="BB97" s="267">
        <v>0.28999999999999998</v>
      </c>
      <c r="BC97" s="268" t="s">
        <v>144</v>
      </c>
      <c r="BD97" s="346">
        <v>7.56</v>
      </c>
      <c r="BE97" s="347">
        <v>7.33</v>
      </c>
      <c r="BF97" s="265">
        <v>-0.23</v>
      </c>
      <c r="BG97" s="268"/>
      <c r="BH97" s="348">
        <v>7.51</v>
      </c>
      <c r="BI97" s="45">
        <v>8.2799999999999994</v>
      </c>
      <c r="BJ97" s="54" t="s">
        <v>153</v>
      </c>
      <c r="BK97" s="344">
        <v>7.46</v>
      </c>
      <c r="BL97" s="347">
        <v>7.55</v>
      </c>
      <c r="BM97" s="347">
        <v>7.69</v>
      </c>
      <c r="BN97" s="265">
        <v>0.14000000000000001</v>
      </c>
      <c r="BO97" s="269"/>
      <c r="BP97" s="267">
        <v>0.23</v>
      </c>
      <c r="BQ97" s="268"/>
      <c r="BR97" s="344">
        <v>7.67</v>
      </c>
      <c r="BS97" s="45">
        <v>8.51</v>
      </c>
      <c r="BT97" s="54" t="s">
        <v>153</v>
      </c>
      <c r="BU97" s="344">
        <v>7.43</v>
      </c>
      <c r="BV97" s="347">
        <v>7.57</v>
      </c>
      <c r="BW97" s="347">
        <v>6.98</v>
      </c>
      <c r="BX97" s="265">
        <v>-0.59</v>
      </c>
      <c r="BY97" s="269" t="s">
        <v>145</v>
      </c>
      <c r="BZ97" s="267">
        <v>-0.45</v>
      </c>
      <c r="CA97" s="268"/>
      <c r="CB97" s="346">
        <v>6.48</v>
      </c>
      <c r="CC97" s="347">
        <v>6.36</v>
      </c>
      <c r="CD97" s="265">
        <v>-0.12</v>
      </c>
      <c r="CE97" s="268"/>
      <c r="CF97" s="346">
        <v>6.74</v>
      </c>
      <c r="CG97" s="347">
        <v>6.81</v>
      </c>
      <c r="CH97" s="265">
        <v>7.0000000000000007E-2</v>
      </c>
      <c r="CI97" s="268"/>
    </row>
    <row r="98" spans="1:87" s="12" customFormat="1" x14ac:dyDescent="0.25">
      <c r="A98" s="48" t="s">
        <v>251</v>
      </c>
      <c r="B98" s="48" t="s">
        <v>194</v>
      </c>
      <c r="C98" s="9" t="s">
        <v>60</v>
      </c>
      <c r="D98" s="9" t="s">
        <v>160</v>
      </c>
      <c r="E98" s="9" t="s">
        <v>228</v>
      </c>
      <c r="F98" s="9">
        <v>474098</v>
      </c>
      <c r="G98" s="9" t="s">
        <v>9</v>
      </c>
      <c r="H98" s="9" t="s">
        <v>10</v>
      </c>
      <c r="I98" s="300" t="s">
        <v>298</v>
      </c>
      <c r="J98" s="343">
        <v>7.64</v>
      </c>
      <c r="K98" s="344">
        <v>7.14</v>
      </c>
      <c r="L98" s="344">
        <v>7.01</v>
      </c>
      <c r="M98" s="344">
        <v>7.01</v>
      </c>
      <c r="N98" s="54" t="s">
        <v>153</v>
      </c>
      <c r="O98" s="344">
        <v>7.8</v>
      </c>
      <c r="P98" s="25">
        <v>8.3000000000000007</v>
      </c>
      <c r="Q98" s="347">
        <v>7.32</v>
      </c>
      <c r="R98" s="265">
        <v>-0.98</v>
      </c>
      <c r="S98" s="266" t="s">
        <v>145</v>
      </c>
      <c r="T98" s="267">
        <v>-0.48</v>
      </c>
      <c r="U98" s="268" t="s">
        <v>145</v>
      </c>
      <c r="V98" s="24">
        <v>8.82</v>
      </c>
      <c r="W98" s="25">
        <v>8.44</v>
      </c>
      <c r="X98" s="265">
        <v>-0.38</v>
      </c>
      <c r="Y98" s="268" t="s">
        <v>145</v>
      </c>
      <c r="Z98" s="377">
        <v>8.1999999999999993</v>
      </c>
      <c r="AA98" s="25">
        <v>8.2799999999999994</v>
      </c>
      <c r="AB98" s="23" t="s">
        <v>153</v>
      </c>
      <c r="AC98" s="26">
        <v>9.01</v>
      </c>
      <c r="AD98" s="25">
        <v>8.9700000000000006</v>
      </c>
      <c r="AE98" s="16">
        <v>8.49</v>
      </c>
      <c r="AF98" s="265">
        <v>-0.48</v>
      </c>
      <c r="AG98" s="269" t="s">
        <v>145</v>
      </c>
      <c r="AH98" s="267">
        <v>-0.52</v>
      </c>
      <c r="AI98" s="268" t="s">
        <v>145</v>
      </c>
      <c r="AJ98" s="344">
        <v>7.71</v>
      </c>
      <c r="AK98" s="344">
        <v>7.93</v>
      </c>
      <c r="AL98" s="54" t="s">
        <v>153</v>
      </c>
      <c r="AM98" s="172">
        <v>9.14</v>
      </c>
      <c r="AN98" s="26">
        <v>9.17</v>
      </c>
      <c r="AO98" s="16">
        <v>8.4</v>
      </c>
      <c r="AP98" s="265">
        <v>-0.77</v>
      </c>
      <c r="AQ98" s="269" t="s">
        <v>145</v>
      </c>
      <c r="AR98" s="267">
        <v>-0.74</v>
      </c>
      <c r="AS98" s="268" t="s">
        <v>145</v>
      </c>
      <c r="AT98" s="344">
        <v>7.75</v>
      </c>
      <c r="AU98" s="45">
        <v>8.11</v>
      </c>
      <c r="AV98" s="54" t="s">
        <v>153</v>
      </c>
      <c r="AW98" s="45">
        <v>8.48</v>
      </c>
      <c r="AX98" s="25">
        <v>8.32</v>
      </c>
      <c r="AY98" s="16">
        <v>8.43</v>
      </c>
      <c r="AZ98" s="265">
        <v>0.11</v>
      </c>
      <c r="BA98" s="269"/>
      <c r="BB98" s="267">
        <v>-0.05</v>
      </c>
      <c r="BC98" s="268"/>
      <c r="BD98" s="346">
        <v>7.73</v>
      </c>
      <c r="BE98" s="347">
        <v>7.3</v>
      </c>
      <c r="BF98" s="265">
        <v>-0.43</v>
      </c>
      <c r="BG98" s="268" t="s">
        <v>145</v>
      </c>
      <c r="BH98" s="348">
        <v>7.1</v>
      </c>
      <c r="BI98" s="344">
        <v>7.18</v>
      </c>
      <c r="BJ98" s="54" t="s">
        <v>153</v>
      </c>
      <c r="BK98" s="344">
        <v>7.63</v>
      </c>
      <c r="BL98" s="347">
        <v>7.69</v>
      </c>
      <c r="BM98" s="347">
        <v>7.46</v>
      </c>
      <c r="BN98" s="265">
        <v>-0.23</v>
      </c>
      <c r="BO98" s="269"/>
      <c r="BP98" s="267">
        <v>-0.17</v>
      </c>
      <c r="BQ98" s="268"/>
      <c r="BR98" s="344">
        <v>7.4</v>
      </c>
      <c r="BS98" s="344">
        <v>7.54</v>
      </c>
      <c r="BT98" s="54" t="s">
        <v>153</v>
      </c>
      <c r="BU98" s="45">
        <v>8</v>
      </c>
      <c r="BV98" s="347">
        <v>7.77</v>
      </c>
      <c r="BW98" s="347">
        <v>7.14</v>
      </c>
      <c r="BX98" s="265">
        <v>-0.63</v>
      </c>
      <c r="BY98" s="269" t="s">
        <v>145</v>
      </c>
      <c r="BZ98" s="267">
        <v>-0.86</v>
      </c>
      <c r="CA98" s="268" t="s">
        <v>145</v>
      </c>
      <c r="CB98" s="346">
        <v>6.28</v>
      </c>
      <c r="CC98" s="29">
        <v>5.94</v>
      </c>
      <c r="CD98" s="265">
        <v>-0.34</v>
      </c>
      <c r="CE98" s="268" t="s">
        <v>145</v>
      </c>
      <c r="CF98" s="346">
        <v>6.82</v>
      </c>
      <c r="CG98" s="347">
        <v>6.42</v>
      </c>
      <c r="CH98" s="265">
        <v>-0.4</v>
      </c>
      <c r="CI98" s="268" t="s">
        <v>145</v>
      </c>
    </row>
    <row r="99" spans="1:87" s="12" customFormat="1" x14ac:dyDescent="0.25">
      <c r="A99" s="48" t="s">
        <v>251</v>
      </c>
      <c r="B99" s="48" t="s">
        <v>194</v>
      </c>
      <c r="C99" s="9" t="s">
        <v>61</v>
      </c>
      <c r="D99" s="9" t="s">
        <v>219</v>
      </c>
      <c r="E99" s="9" t="s">
        <v>227</v>
      </c>
      <c r="F99" s="9">
        <v>471003</v>
      </c>
      <c r="G99" s="9" t="s">
        <v>9</v>
      </c>
      <c r="H99" s="9" t="s">
        <v>10</v>
      </c>
      <c r="I99" s="297" t="s">
        <v>299</v>
      </c>
      <c r="J99" s="343">
        <v>6.03</v>
      </c>
      <c r="K99" s="65">
        <v>5.91</v>
      </c>
      <c r="L99" s="344">
        <v>7.32</v>
      </c>
      <c r="M99" s="344">
        <v>7.98</v>
      </c>
      <c r="N99" s="54" t="s">
        <v>153</v>
      </c>
      <c r="O99" s="45">
        <v>8.09</v>
      </c>
      <c r="P99" s="25">
        <v>8.2100000000000009</v>
      </c>
      <c r="Q99" s="16">
        <v>8.16</v>
      </c>
      <c r="R99" s="265">
        <v>-0.05</v>
      </c>
      <c r="S99" s="266"/>
      <c r="T99" s="267">
        <v>7.0000000000000007E-2</v>
      </c>
      <c r="U99" s="268"/>
      <c r="V99" s="24">
        <v>8.66</v>
      </c>
      <c r="W99" s="25">
        <v>8.3000000000000007</v>
      </c>
      <c r="X99" s="265">
        <v>-0.36</v>
      </c>
      <c r="Y99" s="268" t="s">
        <v>145</v>
      </c>
      <c r="Z99" s="386">
        <v>7.68</v>
      </c>
      <c r="AA99" s="347">
        <v>7.89</v>
      </c>
      <c r="AB99" s="23" t="s">
        <v>153</v>
      </c>
      <c r="AC99" s="347">
        <v>7.81</v>
      </c>
      <c r="AD99" s="25">
        <v>8.2100000000000009</v>
      </c>
      <c r="AE99" s="347">
        <v>7.84</v>
      </c>
      <c r="AF99" s="265">
        <v>-0.37</v>
      </c>
      <c r="AG99" s="269" t="s">
        <v>145</v>
      </c>
      <c r="AH99" s="267">
        <v>0.03</v>
      </c>
      <c r="AI99" s="268"/>
      <c r="AJ99" s="45">
        <v>8.5399999999999991</v>
      </c>
      <c r="AK99" s="45">
        <v>8.61</v>
      </c>
      <c r="AL99" s="54" t="s">
        <v>153</v>
      </c>
      <c r="AM99" s="45">
        <v>8.23</v>
      </c>
      <c r="AN99" s="25">
        <v>8.86</v>
      </c>
      <c r="AO99" s="16">
        <v>8.49</v>
      </c>
      <c r="AP99" s="265">
        <v>-0.37</v>
      </c>
      <c r="AQ99" s="269" t="s">
        <v>145</v>
      </c>
      <c r="AR99" s="267">
        <v>0.26</v>
      </c>
      <c r="AS99" s="268" t="s">
        <v>144</v>
      </c>
      <c r="AT99" s="45">
        <v>8.3000000000000007</v>
      </c>
      <c r="AU99" s="45">
        <v>8.68</v>
      </c>
      <c r="AV99" s="54" t="s">
        <v>153</v>
      </c>
      <c r="AW99" s="45">
        <v>8.58</v>
      </c>
      <c r="AX99" s="25">
        <v>8.92</v>
      </c>
      <c r="AY99" s="16">
        <v>8.57</v>
      </c>
      <c r="AZ99" s="265">
        <v>-0.35</v>
      </c>
      <c r="BA99" s="269" t="s">
        <v>145</v>
      </c>
      <c r="BB99" s="267">
        <v>-0.01</v>
      </c>
      <c r="BC99" s="268"/>
      <c r="BD99" s="346">
        <v>7.88</v>
      </c>
      <c r="BE99" s="347">
        <v>7.83</v>
      </c>
      <c r="BF99" s="265">
        <v>-0.05</v>
      </c>
      <c r="BG99" s="268"/>
      <c r="BH99" s="348">
        <v>7.67</v>
      </c>
      <c r="BI99" s="45">
        <v>8.19</v>
      </c>
      <c r="BJ99" s="54" t="s">
        <v>153</v>
      </c>
      <c r="BK99" s="45">
        <v>8.01</v>
      </c>
      <c r="BL99" s="25">
        <v>8.06</v>
      </c>
      <c r="BM99" s="347">
        <v>7.97</v>
      </c>
      <c r="BN99" s="265">
        <v>-0.09</v>
      </c>
      <c r="BO99" s="269"/>
      <c r="BP99" s="267">
        <v>-0.04</v>
      </c>
      <c r="BQ99" s="268"/>
      <c r="BR99" s="344">
        <v>7.98</v>
      </c>
      <c r="BS99" s="45">
        <v>8.2899999999999991</v>
      </c>
      <c r="BT99" s="54" t="s">
        <v>153</v>
      </c>
      <c r="BU99" s="45">
        <v>8.1999999999999993</v>
      </c>
      <c r="BV99" s="347">
        <v>7.71</v>
      </c>
      <c r="BW99" s="347">
        <v>7.7</v>
      </c>
      <c r="BX99" s="265">
        <v>-0.01</v>
      </c>
      <c r="BY99" s="269"/>
      <c r="BZ99" s="267">
        <v>-0.5</v>
      </c>
      <c r="CA99" s="268" t="s">
        <v>145</v>
      </c>
      <c r="CB99" s="346">
        <v>7.24</v>
      </c>
      <c r="CC99" s="347">
        <v>7.12</v>
      </c>
      <c r="CD99" s="265">
        <v>-0.12</v>
      </c>
      <c r="CE99" s="268"/>
      <c r="CF99" s="346">
        <v>6.57</v>
      </c>
      <c r="CG99" s="347">
        <v>6.91</v>
      </c>
      <c r="CH99" s="265">
        <v>0.34</v>
      </c>
      <c r="CI99" s="268" t="s">
        <v>144</v>
      </c>
    </row>
    <row r="100" spans="1:87" s="12" customFormat="1" x14ac:dyDescent="0.25">
      <c r="A100" s="48" t="s">
        <v>251</v>
      </c>
      <c r="B100" s="48" t="s">
        <v>194</v>
      </c>
      <c r="C100" s="9" t="s">
        <v>62</v>
      </c>
      <c r="D100" s="9" t="s">
        <v>160</v>
      </c>
      <c r="E100" s="9" t="s">
        <v>228</v>
      </c>
      <c r="F100" s="9">
        <v>473009</v>
      </c>
      <c r="G100" s="9" t="s">
        <v>9</v>
      </c>
      <c r="H100" s="9" t="s">
        <v>10</v>
      </c>
      <c r="I100" s="19" t="s">
        <v>300</v>
      </c>
      <c r="J100" s="343">
        <v>7.49</v>
      </c>
      <c r="K100" s="344">
        <v>7.29</v>
      </c>
      <c r="L100" s="344">
        <v>7.88</v>
      </c>
      <c r="M100" s="344">
        <v>7.96</v>
      </c>
      <c r="N100" s="54" t="s">
        <v>153</v>
      </c>
      <c r="O100" s="344">
        <v>7.74</v>
      </c>
      <c r="P100" s="25">
        <v>8.15</v>
      </c>
      <c r="Q100" s="16">
        <v>8.2200000000000006</v>
      </c>
      <c r="R100" s="265">
        <v>7.0000000000000007E-2</v>
      </c>
      <c r="S100" s="266"/>
      <c r="T100" s="267">
        <v>0.48</v>
      </c>
      <c r="U100" s="268" t="s">
        <v>144</v>
      </c>
      <c r="V100" s="24">
        <v>8.69</v>
      </c>
      <c r="W100" s="25">
        <v>8.77</v>
      </c>
      <c r="X100" s="265">
        <v>0.08</v>
      </c>
      <c r="Y100" s="268"/>
      <c r="Z100" s="377">
        <v>8.43</v>
      </c>
      <c r="AA100" s="25">
        <v>8.49</v>
      </c>
      <c r="AB100" s="23" t="s">
        <v>153</v>
      </c>
      <c r="AC100" s="347">
        <v>7.88</v>
      </c>
      <c r="AD100" s="25">
        <v>8.4700000000000006</v>
      </c>
      <c r="AE100" s="16">
        <v>8.59</v>
      </c>
      <c r="AF100" s="265">
        <v>0.12</v>
      </c>
      <c r="AG100" s="269"/>
      <c r="AH100" s="267">
        <v>0.71</v>
      </c>
      <c r="AI100" s="268" t="s">
        <v>144</v>
      </c>
      <c r="AJ100" s="45">
        <v>8.49</v>
      </c>
      <c r="AK100" s="45">
        <v>8.6300000000000008</v>
      </c>
      <c r="AL100" s="54" t="s">
        <v>153</v>
      </c>
      <c r="AM100" s="45">
        <v>8.08</v>
      </c>
      <c r="AN100" s="25">
        <v>8.91</v>
      </c>
      <c r="AO100" s="16">
        <v>8.92</v>
      </c>
      <c r="AP100" s="265">
        <v>0.01</v>
      </c>
      <c r="AQ100" s="269"/>
      <c r="AR100" s="267">
        <v>0.84</v>
      </c>
      <c r="AS100" s="268" t="s">
        <v>144</v>
      </c>
      <c r="AT100" s="45">
        <v>8.4600000000000009</v>
      </c>
      <c r="AU100" s="45">
        <v>8.58</v>
      </c>
      <c r="AV100" s="54" t="s">
        <v>153</v>
      </c>
      <c r="AW100" s="45">
        <v>8.33</v>
      </c>
      <c r="AX100" s="25">
        <v>8.68</v>
      </c>
      <c r="AY100" s="16">
        <v>8.7899999999999991</v>
      </c>
      <c r="AZ100" s="265">
        <v>0.11</v>
      </c>
      <c r="BA100" s="269"/>
      <c r="BB100" s="267">
        <v>0.46</v>
      </c>
      <c r="BC100" s="268" t="s">
        <v>144</v>
      </c>
      <c r="BD100" s="346">
        <v>7.82</v>
      </c>
      <c r="BE100" s="25">
        <v>8.09</v>
      </c>
      <c r="BF100" s="265">
        <v>0.27</v>
      </c>
      <c r="BG100" s="268" t="s">
        <v>144</v>
      </c>
      <c r="BH100" s="348">
        <v>7.85</v>
      </c>
      <c r="BI100" s="45">
        <v>8.0500000000000007</v>
      </c>
      <c r="BJ100" s="54" t="s">
        <v>153</v>
      </c>
      <c r="BK100" s="344">
        <v>7.41</v>
      </c>
      <c r="BL100" s="25">
        <v>8</v>
      </c>
      <c r="BM100" s="16">
        <v>8.31</v>
      </c>
      <c r="BN100" s="265">
        <v>0.31</v>
      </c>
      <c r="BO100" s="269" t="s">
        <v>144</v>
      </c>
      <c r="BP100" s="267">
        <v>0.9</v>
      </c>
      <c r="BQ100" s="268" t="s">
        <v>144</v>
      </c>
      <c r="BR100" s="45">
        <v>8.0399999999999991</v>
      </c>
      <c r="BS100" s="344">
        <v>7.59</v>
      </c>
      <c r="BT100" s="54" t="s">
        <v>153</v>
      </c>
      <c r="BU100" s="344">
        <v>7.74</v>
      </c>
      <c r="BV100" s="347">
        <v>7.65</v>
      </c>
      <c r="BW100" s="347">
        <v>7.86</v>
      </c>
      <c r="BX100" s="265">
        <v>0.21</v>
      </c>
      <c r="BY100" s="269"/>
      <c r="BZ100" s="267">
        <v>0.12</v>
      </c>
      <c r="CA100" s="268"/>
      <c r="CB100" s="346">
        <v>7.2</v>
      </c>
      <c r="CC100" s="347">
        <v>7.31</v>
      </c>
      <c r="CD100" s="265">
        <v>0.11</v>
      </c>
      <c r="CE100" s="268"/>
      <c r="CF100" s="346">
        <v>7.15</v>
      </c>
      <c r="CG100" s="347">
        <v>7.28</v>
      </c>
      <c r="CH100" s="265">
        <v>0.13</v>
      </c>
      <c r="CI100" s="268"/>
    </row>
    <row r="101" spans="1:87" s="12" customFormat="1" x14ac:dyDescent="0.25">
      <c r="A101" s="48" t="s">
        <v>251</v>
      </c>
      <c r="B101" s="48" t="s">
        <v>194</v>
      </c>
      <c r="C101" s="9" t="s">
        <v>63</v>
      </c>
      <c r="D101" s="9" t="s">
        <v>160</v>
      </c>
      <c r="E101" s="9" t="s">
        <v>228</v>
      </c>
      <c r="F101" s="9">
        <v>478107</v>
      </c>
      <c r="G101" s="9" t="s">
        <v>9</v>
      </c>
      <c r="H101" s="9" t="s">
        <v>10</v>
      </c>
      <c r="I101" s="19" t="s">
        <v>300</v>
      </c>
      <c r="J101" s="343">
        <v>7.48</v>
      </c>
      <c r="K101" s="344">
        <v>7.67</v>
      </c>
      <c r="L101" s="344">
        <v>7.76</v>
      </c>
      <c r="M101" s="45">
        <v>8.23</v>
      </c>
      <c r="N101" s="54" t="s">
        <v>153</v>
      </c>
      <c r="O101" s="45">
        <v>8.0399999999999991</v>
      </c>
      <c r="P101" s="25">
        <v>8.01</v>
      </c>
      <c r="Q101" s="16">
        <v>8.33</v>
      </c>
      <c r="R101" s="265">
        <v>0.32</v>
      </c>
      <c r="S101" s="266" t="s">
        <v>144</v>
      </c>
      <c r="T101" s="267">
        <v>0.28999999999999998</v>
      </c>
      <c r="U101" s="268" t="s">
        <v>144</v>
      </c>
      <c r="V101" s="24">
        <v>8.9499999999999993</v>
      </c>
      <c r="W101" s="25">
        <v>8.9</v>
      </c>
      <c r="X101" s="265">
        <v>-0.05</v>
      </c>
      <c r="Y101" s="268"/>
      <c r="Z101" s="377">
        <v>8.4600000000000009</v>
      </c>
      <c r="AA101" s="25">
        <v>8.74</v>
      </c>
      <c r="AB101" s="23" t="s">
        <v>153</v>
      </c>
      <c r="AC101" s="25">
        <v>8.93</v>
      </c>
      <c r="AD101" s="25">
        <v>8.93</v>
      </c>
      <c r="AE101" s="15">
        <v>9</v>
      </c>
      <c r="AF101" s="265">
        <v>7.0000000000000007E-2</v>
      </c>
      <c r="AG101" s="269"/>
      <c r="AH101" s="267">
        <v>7.0000000000000007E-2</v>
      </c>
      <c r="AI101" s="268"/>
      <c r="AJ101" s="45">
        <v>8.77</v>
      </c>
      <c r="AK101" s="172">
        <v>9.0299999999999994</v>
      </c>
      <c r="AL101" s="54" t="s">
        <v>153</v>
      </c>
      <c r="AM101" s="172">
        <v>9.3000000000000007</v>
      </c>
      <c r="AN101" s="26">
        <v>9.16</v>
      </c>
      <c r="AO101" s="15">
        <v>9.06</v>
      </c>
      <c r="AP101" s="265">
        <v>-0.1</v>
      </c>
      <c r="AQ101" s="269"/>
      <c r="AR101" s="267">
        <v>-0.24</v>
      </c>
      <c r="AS101" s="268" t="s">
        <v>145</v>
      </c>
      <c r="AT101" s="45">
        <v>8.08</v>
      </c>
      <c r="AU101" s="45">
        <v>8.7200000000000006</v>
      </c>
      <c r="AV101" s="54" t="s">
        <v>153</v>
      </c>
      <c r="AW101" s="45">
        <v>8.76</v>
      </c>
      <c r="AX101" s="25">
        <v>8.77</v>
      </c>
      <c r="AY101" s="16">
        <v>8.6300000000000008</v>
      </c>
      <c r="AZ101" s="265">
        <v>-0.14000000000000001</v>
      </c>
      <c r="BA101" s="269"/>
      <c r="BB101" s="267">
        <v>-0.13</v>
      </c>
      <c r="BC101" s="268"/>
      <c r="BD101" s="346">
        <v>7.64</v>
      </c>
      <c r="BE101" s="347">
        <v>7.78</v>
      </c>
      <c r="BF101" s="265">
        <v>0.14000000000000001</v>
      </c>
      <c r="BG101" s="268"/>
      <c r="BH101" s="348">
        <v>7.03</v>
      </c>
      <c r="BI101" s="45">
        <v>8.08</v>
      </c>
      <c r="BJ101" s="54" t="s">
        <v>153</v>
      </c>
      <c r="BK101" s="344">
        <v>7.99</v>
      </c>
      <c r="BL101" s="347">
        <v>7.8</v>
      </c>
      <c r="BM101" s="16">
        <v>8.33</v>
      </c>
      <c r="BN101" s="265">
        <v>0.53</v>
      </c>
      <c r="BO101" s="269" t="s">
        <v>144</v>
      </c>
      <c r="BP101" s="267">
        <v>0.34</v>
      </c>
      <c r="BQ101" s="268" t="s">
        <v>144</v>
      </c>
      <c r="BR101" s="344">
        <v>7.91</v>
      </c>
      <c r="BS101" s="344">
        <v>7.89</v>
      </c>
      <c r="BT101" s="54" t="s">
        <v>153</v>
      </c>
      <c r="BU101" s="344">
        <v>7.83</v>
      </c>
      <c r="BV101" s="347">
        <v>7.48</v>
      </c>
      <c r="BW101" s="347">
        <v>7.23</v>
      </c>
      <c r="BX101" s="265">
        <v>-0.25</v>
      </c>
      <c r="BY101" s="269"/>
      <c r="BZ101" s="267">
        <v>-0.6</v>
      </c>
      <c r="CA101" s="268" t="s">
        <v>145</v>
      </c>
      <c r="CB101" s="28">
        <v>5.69</v>
      </c>
      <c r="CC101" s="29">
        <v>5.67</v>
      </c>
      <c r="CD101" s="265">
        <v>-0.02</v>
      </c>
      <c r="CE101" s="268"/>
      <c r="CF101" s="346">
        <v>6.77</v>
      </c>
      <c r="CG101" s="347">
        <v>6.53</v>
      </c>
      <c r="CH101" s="265">
        <v>-0.24</v>
      </c>
      <c r="CI101" s="268"/>
    </row>
    <row r="102" spans="1:87" s="12" customFormat="1" x14ac:dyDescent="0.25">
      <c r="A102" s="48" t="s">
        <v>251</v>
      </c>
      <c r="B102" s="48" t="s">
        <v>193</v>
      </c>
      <c r="C102" s="9" t="s">
        <v>64</v>
      </c>
      <c r="D102" s="9" t="s">
        <v>160</v>
      </c>
      <c r="E102" s="9" t="s">
        <v>228</v>
      </c>
      <c r="F102" s="9">
        <v>481705</v>
      </c>
      <c r="G102" s="9" t="s">
        <v>9</v>
      </c>
      <c r="H102" s="9" t="s">
        <v>10</v>
      </c>
      <c r="I102" s="19" t="s">
        <v>300</v>
      </c>
      <c r="J102" s="175">
        <v>5.95</v>
      </c>
      <c r="K102" s="344">
        <v>7.19</v>
      </c>
      <c r="L102" s="344">
        <v>7.62</v>
      </c>
      <c r="M102" s="344">
        <v>7.91</v>
      </c>
      <c r="N102" s="54" t="s">
        <v>153</v>
      </c>
      <c r="O102" s="45">
        <v>8.06</v>
      </c>
      <c r="P102" s="347">
        <v>7.65</v>
      </c>
      <c r="Q102" s="347">
        <v>7.55</v>
      </c>
      <c r="R102" s="265">
        <v>-0.1</v>
      </c>
      <c r="S102" s="266"/>
      <c r="T102" s="267">
        <v>-0.51</v>
      </c>
      <c r="U102" s="268" t="s">
        <v>145</v>
      </c>
      <c r="V102" s="24">
        <v>8.61</v>
      </c>
      <c r="W102" s="25">
        <v>8.35</v>
      </c>
      <c r="X102" s="265">
        <v>-0.26</v>
      </c>
      <c r="Y102" s="268" t="s">
        <v>145</v>
      </c>
      <c r="Z102" s="377">
        <v>8.41</v>
      </c>
      <c r="AA102" s="25">
        <v>8.01</v>
      </c>
      <c r="AB102" s="23" t="s">
        <v>153</v>
      </c>
      <c r="AC102" s="25">
        <v>8.8000000000000007</v>
      </c>
      <c r="AD102" s="25">
        <v>8.51</v>
      </c>
      <c r="AE102" s="16">
        <v>8.2100000000000009</v>
      </c>
      <c r="AF102" s="265">
        <v>-0.3</v>
      </c>
      <c r="AG102" s="269" t="s">
        <v>145</v>
      </c>
      <c r="AH102" s="267">
        <v>-0.59</v>
      </c>
      <c r="AI102" s="268" t="s">
        <v>145</v>
      </c>
      <c r="AJ102" s="172">
        <v>9.02</v>
      </c>
      <c r="AK102" s="45">
        <v>8.1999999999999993</v>
      </c>
      <c r="AL102" s="54" t="s">
        <v>153</v>
      </c>
      <c r="AM102" s="172">
        <v>9.2899999999999991</v>
      </c>
      <c r="AN102" s="25">
        <v>8.93</v>
      </c>
      <c r="AO102" s="16">
        <v>8.68</v>
      </c>
      <c r="AP102" s="265">
        <v>-0.25</v>
      </c>
      <c r="AQ102" s="269" t="s">
        <v>145</v>
      </c>
      <c r="AR102" s="267">
        <v>-0.61</v>
      </c>
      <c r="AS102" s="268" t="s">
        <v>145</v>
      </c>
      <c r="AT102" s="45">
        <v>8.69</v>
      </c>
      <c r="AU102" s="45">
        <v>8.3000000000000007</v>
      </c>
      <c r="AV102" s="54" t="s">
        <v>153</v>
      </c>
      <c r="AW102" s="45">
        <v>8.67</v>
      </c>
      <c r="AX102" s="25">
        <v>8.3800000000000008</v>
      </c>
      <c r="AY102" s="16">
        <v>8.15</v>
      </c>
      <c r="AZ102" s="265">
        <v>-0.23</v>
      </c>
      <c r="BA102" s="269"/>
      <c r="BB102" s="267">
        <v>-0.52</v>
      </c>
      <c r="BC102" s="268" t="s">
        <v>145</v>
      </c>
      <c r="BD102" s="346">
        <v>7.18</v>
      </c>
      <c r="BE102" s="347">
        <v>7.7</v>
      </c>
      <c r="BF102" s="265">
        <v>0.52</v>
      </c>
      <c r="BG102" s="268" t="s">
        <v>144</v>
      </c>
      <c r="BH102" s="348">
        <v>7.85</v>
      </c>
      <c r="BI102" s="344">
        <v>7.93</v>
      </c>
      <c r="BJ102" s="54" t="s">
        <v>153</v>
      </c>
      <c r="BK102" s="45">
        <v>8.18</v>
      </c>
      <c r="BL102" s="347">
        <v>7.79</v>
      </c>
      <c r="BM102" s="347">
        <v>7.92</v>
      </c>
      <c r="BN102" s="265">
        <v>0.13</v>
      </c>
      <c r="BO102" s="269"/>
      <c r="BP102" s="267">
        <v>-0.26</v>
      </c>
      <c r="BQ102" s="268"/>
      <c r="BR102" s="344">
        <v>7.72</v>
      </c>
      <c r="BS102" s="344">
        <v>7.34</v>
      </c>
      <c r="BT102" s="54" t="s">
        <v>153</v>
      </c>
      <c r="BU102" s="45">
        <v>8.17</v>
      </c>
      <c r="BV102" s="347">
        <v>6.56</v>
      </c>
      <c r="BW102" s="347">
        <v>7.48</v>
      </c>
      <c r="BX102" s="265">
        <v>0.92</v>
      </c>
      <c r="BY102" s="269" t="s">
        <v>144</v>
      </c>
      <c r="BZ102" s="267">
        <v>-0.69</v>
      </c>
      <c r="CA102" s="268" t="s">
        <v>145</v>
      </c>
      <c r="CB102" s="28">
        <v>5.54</v>
      </c>
      <c r="CC102" s="29">
        <v>5.83</v>
      </c>
      <c r="CD102" s="265">
        <v>0.28999999999999998</v>
      </c>
      <c r="CE102" s="268"/>
      <c r="CF102" s="346">
        <v>6.9</v>
      </c>
      <c r="CG102" s="347">
        <v>6.22</v>
      </c>
      <c r="CH102" s="265">
        <v>-0.68</v>
      </c>
      <c r="CI102" s="268" t="s">
        <v>145</v>
      </c>
    </row>
    <row r="103" spans="1:87" s="12" customFormat="1" x14ac:dyDescent="0.25">
      <c r="A103" s="48" t="s">
        <v>251</v>
      </c>
      <c r="B103" s="48" t="s">
        <v>195</v>
      </c>
      <c r="C103" s="9" t="s">
        <v>65</v>
      </c>
      <c r="D103" s="9" t="s">
        <v>220</v>
      </c>
      <c r="E103" s="9" t="s">
        <v>228</v>
      </c>
      <c r="F103" s="9">
        <v>571240</v>
      </c>
      <c r="G103" s="9" t="s">
        <v>9</v>
      </c>
      <c r="H103" s="9" t="s">
        <v>10</v>
      </c>
      <c r="I103" s="19" t="s">
        <v>300</v>
      </c>
      <c r="J103" s="343">
        <v>7.22</v>
      </c>
      <c r="K103" s="344">
        <v>7.22</v>
      </c>
      <c r="L103" s="344">
        <v>7.4</v>
      </c>
      <c r="M103" s="344">
        <v>7.24</v>
      </c>
      <c r="N103" s="54" t="s">
        <v>153</v>
      </c>
      <c r="O103" s="45">
        <v>8.19</v>
      </c>
      <c r="P103" s="347">
        <v>7.39</v>
      </c>
      <c r="Q103" s="347">
        <v>7.64</v>
      </c>
      <c r="R103" s="265">
        <v>0.25</v>
      </c>
      <c r="S103" s="266"/>
      <c r="T103" s="267">
        <v>-0.55000000000000004</v>
      </c>
      <c r="U103" s="268" t="s">
        <v>145</v>
      </c>
      <c r="V103" s="24">
        <v>8.49</v>
      </c>
      <c r="W103" s="25">
        <v>8.73</v>
      </c>
      <c r="X103" s="265">
        <v>0.24</v>
      </c>
      <c r="Y103" s="268" t="s">
        <v>144</v>
      </c>
      <c r="Z103" s="386">
        <v>7.96</v>
      </c>
      <c r="AA103" s="25">
        <v>8.52</v>
      </c>
      <c r="AB103" s="23" t="s">
        <v>153</v>
      </c>
      <c r="AC103" s="25">
        <v>8.73</v>
      </c>
      <c r="AD103" s="25">
        <v>8.4600000000000009</v>
      </c>
      <c r="AE103" s="16">
        <v>8.7799999999999994</v>
      </c>
      <c r="AF103" s="265">
        <v>0.32</v>
      </c>
      <c r="AG103" s="269" t="s">
        <v>144</v>
      </c>
      <c r="AH103" s="267">
        <v>0.05</v>
      </c>
      <c r="AI103" s="268"/>
      <c r="AJ103" s="344">
        <v>7.95</v>
      </c>
      <c r="AK103" s="45">
        <v>8.61</v>
      </c>
      <c r="AL103" s="54" t="s">
        <v>153</v>
      </c>
      <c r="AM103" s="45">
        <v>8.82</v>
      </c>
      <c r="AN103" s="25">
        <v>8.73</v>
      </c>
      <c r="AO103" s="16">
        <v>8.8000000000000007</v>
      </c>
      <c r="AP103" s="265">
        <v>7.0000000000000007E-2</v>
      </c>
      <c r="AQ103" s="269"/>
      <c r="AR103" s="267">
        <v>-0.02</v>
      </c>
      <c r="AS103" s="268"/>
      <c r="AT103" s="45">
        <v>8.02</v>
      </c>
      <c r="AU103" s="45">
        <v>8.3699999999999992</v>
      </c>
      <c r="AV103" s="54" t="s">
        <v>153</v>
      </c>
      <c r="AW103" s="45">
        <v>8.44</v>
      </c>
      <c r="AX103" s="25">
        <v>8.27</v>
      </c>
      <c r="AY103" s="16">
        <v>8.61</v>
      </c>
      <c r="AZ103" s="265">
        <v>0.34</v>
      </c>
      <c r="BA103" s="269" t="s">
        <v>144</v>
      </c>
      <c r="BB103" s="267">
        <v>0.17</v>
      </c>
      <c r="BC103" s="268"/>
      <c r="BD103" s="346">
        <v>6.98</v>
      </c>
      <c r="BE103" s="347">
        <v>7.37</v>
      </c>
      <c r="BF103" s="265">
        <v>0.39</v>
      </c>
      <c r="BG103" s="268" t="s">
        <v>144</v>
      </c>
      <c r="BH103" s="348">
        <v>7.12</v>
      </c>
      <c r="BI103" s="344">
        <v>7.58</v>
      </c>
      <c r="BJ103" s="54" t="s">
        <v>153</v>
      </c>
      <c r="BK103" s="344">
        <v>7.73</v>
      </c>
      <c r="BL103" s="347">
        <v>7.14</v>
      </c>
      <c r="BM103" s="347">
        <v>7.77</v>
      </c>
      <c r="BN103" s="265">
        <v>0.63</v>
      </c>
      <c r="BO103" s="269" t="s">
        <v>144</v>
      </c>
      <c r="BP103" s="267">
        <v>0.04</v>
      </c>
      <c r="BQ103" s="268"/>
      <c r="BR103" s="344">
        <v>7.51</v>
      </c>
      <c r="BS103" s="45">
        <v>8.0399999999999991</v>
      </c>
      <c r="BT103" s="54" t="s">
        <v>153</v>
      </c>
      <c r="BU103" s="344">
        <v>7.92</v>
      </c>
      <c r="BV103" s="347">
        <v>6.83</v>
      </c>
      <c r="BW103" s="347">
        <v>6.97</v>
      </c>
      <c r="BX103" s="265">
        <v>0.14000000000000001</v>
      </c>
      <c r="BY103" s="269"/>
      <c r="BZ103" s="267">
        <v>-0.95</v>
      </c>
      <c r="CA103" s="268" t="s">
        <v>145</v>
      </c>
      <c r="CB103" s="28">
        <v>4.7</v>
      </c>
      <c r="CC103" s="29">
        <v>5.88</v>
      </c>
      <c r="CD103" s="265">
        <v>1.18</v>
      </c>
      <c r="CE103" s="268" t="s">
        <v>144</v>
      </c>
      <c r="CF103" s="28">
        <v>5.78</v>
      </c>
      <c r="CG103" s="347">
        <v>6.31</v>
      </c>
      <c r="CH103" s="265">
        <v>0.53</v>
      </c>
      <c r="CI103" s="268" t="s">
        <v>144</v>
      </c>
    </row>
    <row r="104" spans="1:87" s="12" customFormat="1" x14ac:dyDescent="0.25">
      <c r="A104" s="48" t="s">
        <v>251</v>
      </c>
      <c r="B104" s="48" t="s">
        <v>195</v>
      </c>
      <c r="C104" s="9" t="s">
        <v>66</v>
      </c>
      <c r="D104" s="9" t="s">
        <v>220</v>
      </c>
      <c r="E104" s="9" t="s">
        <v>228</v>
      </c>
      <c r="F104" s="9">
        <v>571000</v>
      </c>
      <c r="G104" s="9" t="s">
        <v>9</v>
      </c>
      <c r="H104" s="9" t="s">
        <v>10</v>
      </c>
      <c r="I104" s="19" t="s">
        <v>300</v>
      </c>
      <c r="J104" s="343">
        <v>7.73</v>
      </c>
      <c r="K104" s="344">
        <v>7.93</v>
      </c>
      <c r="L104" s="344">
        <v>7.94</v>
      </c>
      <c r="M104" s="344">
        <v>7.86</v>
      </c>
      <c r="N104" s="54" t="s">
        <v>153</v>
      </c>
      <c r="O104" s="45">
        <v>8.11</v>
      </c>
      <c r="P104" s="25">
        <v>8.0500000000000007</v>
      </c>
      <c r="Q104" s="347">
        <v>7.99</v>
      </c>
      <c r="R104" s="265">
        <v>-0.06</v>
      </c>
      <c r="S104" s="266"/>
      <c r="T104" s="267">
        <v>-0.12</v>
      </c>
      <c r="U104" s="268"/>
      <c r="V104" s="24">
        <v>8.7100000000000009</v>
      </c>
      <c r="W104" s="25">
        <v>8.98</v>
      </c>
      <c r="X104" s="265">
        <v>0.27</v>
      </c>
      <c r="Y104" s="268" t="s">
        <v>144</v>
      </c>
      <c r="Z104" s="377">
        <v>8.39</v>
      </c>
      <c r="AA104" s="25">
        <v>8.5299999999999994</v>
      </c>
      <c r="AB104" s="23" t="s">
        <v>153</v>
      </c>
      <c r="AC104" s="25">
        <v>8.64</v>
      </c>
      <c r="AD104" s="25">
        <v>8.59</v>
      </c>
      <c r="AE104" s="16">
        <v>8.75</v>
      </c>
      <c r="AF104" s="265">
        <v>0.16</v>
      </c>
      <c r="AG104" s="269"/>
      <c r="AH104" s="267">
        <v>0.11</v>
      </c>
      <c r="AI104" s="268"/>
      <c r="AJ104" s="45">
        <v>8.83</v>
      </c>
      <c r="AK104" s="172">
        <v>9.14</v>
      </c>
      <c r="AL104" s="54" t="s">
        <v>153</v>
      </c>
      <c r="AM104" s="172">
        <v>9.16</v>
      </c>
      <c r="AN104" s="26">
        <v>9.1199999999999992</v>
      </c>
      <c r="AO104" s="15">
        <v>9.3800000000000008</v>
      </c>
      <c r="AP104" s="265">
        <v>0.26</v>
      </c>
      <c r="AQ104" s="269" t="s">
        <v>144</v>
      </c>
      <c r="AR104" s="267">
        <v>0.22</v>
      </c>
      <c r="AS104" s="268" t="s">
        <v>144</v>
      </c>
      <c r="AT104" s="45">
        <v>8.31</v>
      </c>
      <c r="AU104" s="45">
        <v>8.36</v>
      </c>
      <c r="AV104" s="54" t="s">
        <v>153</v>
      </c>
      <c r="AW104" s="45">
        <v>8.32</v>
      </c>
      <c r="AX104" s="25">
        <v>8.44</v>
      </c>
      <c r="AY104" s="16">
        <v>8.8000000000000007</v>
      </c>
      <c r="AZ104" s="265">
        <v>0.36</v>
      </c>
      <c r="BA104" s="269" t="s">
        <v>144</v>
      </c>
      <c r="BB104" s="267">
        <v>0.48</v>
      </c>
      <c r="BC104" s="268" t="s">
        <v>144</v>
      </c>
      <c r="BD104" s="346">
        <v>7.57</v>
      </c>
      <c r="BE104" s="347">
        <v>7.55</v>
      </c>
      <c r="BF104" s="265">
        <v>-0.02</v>
      </c>
      <c r="BG104" s="268"/>
      <c r="BH104" s="348">
        <v>7.87</v>
      </c>
      <c r="BI104" s="344">
        <v>7.39</v>
      </c>
      <c r="BJ104" s="54" t="s">
        <v>153</v>
      </c>
      <c r="BK104" s="344">
        <v>7.7</v>
      </c>
      <c r="BL104" s="347">
        <v>7.58</v>
      </c>
      <c r="BM104" s="347">
        <v>7.69</v>
      </c>
      <c r="BN104" s="265">
        <v>0.11</v>
      </c>
      <c r="BO104" s="269"/>
      <c r="BP104" s="267">
        <v>-0.01</v>
      </c>
      <c r="BQ104" s="268"/>
      <c r="BR104" s="45">
        <v>8</v>
      </c>
      <c r="BS104" s="344">
        <v>7.59</v>
      </c>
      <c r="BT104" s="54" t="s">
        <v>153</v>
      </c>
      <c r="BU104" s="45">
        <v>8</v>
      </c>
      <c r="BV104" s="347">
        <v>7.57</v>
      </c>
      <c r="BW104" s="347">
        <v>7.41</v>
      </c>
      <c r="BX104" s="265">
        <v>-0.16</v>
      </c>
      <c r="BY104" s="269"/>
      <c r="BZ104" s="267">
        <v>-0.59</v>
      </c>
      <c r="CA104" s="268" t="s">
        <v>145</v>
      </c>
      <c r="CB104" s="346">
        <v>7.08</v>
      </c>
      <c r="CC104" s="347">
        <v>7.08</v>
      </c>
      <c r="CD104" s="265">
        <v>0</v>
      </c>
      <c r="CE104" s="268"/>
      <c r="CF104" s="346">
        <v>7.12</v>
      </c>
      <c r="CG104" s="347">
        <v>6.85</v>
      </c>
      <c r="CH104" s="265">
        <v>-0.27</v>
      </c>
      <c r="CI104" s="268"/>
    </row>
    <row r="105" spans="1:87" s="12" customFormat="1" x14ac:dyDescent="0.25">
      <c r="A105" s="48" t="s">
        <v>251</v>
      </c>
      <c r="B105" s="48" t="s">
        <v>194</v>
      </c>
      <c r="C105" s="9" t="s">
        <v>67</v>
      </c>
      <c r="D105" s="9" t="s">
        <v>160</v>
      </c>
      <c r="E105" s="9" t="s">
        <v>228</v>
      </c>
      <c r="F105" s="9">
        <v>476606</v>
      </c>
      <c r="G105" s="9" t="s">
        <v>9</v>
      </c>
      <c r="H105" s="9" t="s">
        <v>10</v>
      </c>
      <c r="I105" s="19" t="s">
        <v>300</v>
      </c>
      <c r="J105" s="343">
        <v>7.52</v>
      </c>
      <c r="K105" s="344">
        <v>7.5</v>
      </c>
      <c r="L105" s="344">
        <v>7.84</v>
      </c>
      <c r="M105" s="344">
        <v>7.53</v>
      </c>
      <c r="N105" s="54" t="s">
        <v>153</v>
      </c>
      <c r="O105" s="45">
        <v>8.2200000000000006</v>
      </c>
      <c r="P105" s="347">
        <v>7.98</v>
      </c>
      <c r="Q105" s="347">
        <v>7.97</v>
      </c>
      <c r="R105" s="265">
        <v>-0.01</v>
      </c>
      <c r="S105" s="266"/>
      <c r="T105" s="267">
        <v>-0.25</v>
      </c>
      <c r="U105" s="268" t="s">
        <v>145</v>
      </c>
      <c r="V105" s="24">
        <v>8.5500000000000007</v>
      </c>
      <c r="W105" s="25">
        <v>8.7100000000000009</v>
      </c>
      <c r="X105" s="265">
        <v>0.16</v>
      </c>
      <c r="Y105" s="268"/>
      <c r="Z105" s="377">
        <v>8.31</v>
      </c>
      <c r="AA105" s="25">
        <v>8.1300000000000008</v>
      </c>
      <c r="AB105" s="23" t="s">
        <v>153</v>
      </c>
      <c r="AC105" s="25">
        <v>8.7799999999999994</v>
      </c>
      <c r="AD105" s="25">
        <v>8.32</v>
      </c>
      <c r="AE105" s="16">
        <v>8.7200000000000006</v>
      </c>
      <c r="AF105" s="265">
        <v>0.4</v>
      </c>
      <c r="AG105" s="269" t="s">
        <v>144</v>
      </c>
      <c r="AH105" s="267">
        <v>-0.06</v>
      </c>
      <c r="AI105" s="268"/>
      <c r="AJ105" s="45">
        <v>8.77</v>
      </c>
      <c r="AK105" s="45">
        <v>8.3800000000000008</v>
      </c>
      <c r="AL105" s="54" t="s">
        <v>153</v>
      </c>
      <c r="AM105" s="45">
        <v>8.89</v>
      </c>
      <c r="AN105" s="25">
        <v>8.7100000000000009</v>
      </c>
      <c r="AO105" s="16">
        <v>8.75</v>
      </c>
      <c r="AP105" s="265">
        <v>0.04</v>
      </c>
      <c r="AQ105" s="269"/>
      <c r="AR105" s="267">
        <v>-0.14000000000000001</v>
      </c>
      <c r="AS105" s="268"/>
      <c r="AT105" s="45">
        <v>8.52</v>
      </c>
      <c r="AU105" s="45">
        <v>8.17</v>
      </c>
      <c r="AV105" s="54" t="s">
        <v>153</v>
      </c>
      <c r="AW105" s="45">
        <v>8.75</v>
      </c>
      <c r="AX105" s="25">
        <v>8.6300000000000008</v>
      </c>
      <c r="AY105" s="16">
        <v>8.67</v>
      </c>
      <c r="AZ105" s="265">
        <v>0.04</v>
      </c>
      <c r="BA105" s="269"/>
      <c r="BB105" s="267">
        <v>-0.08</v>
      </c>
      <c r="BC105" s="268"/>
      <c r="BD105" s="346">
        <v>7.82</v>
      </c>
      <c r="BE105" s="347">
        <v>7.94</v>
      </c>
      <c r="BF105" s="265">
        <v>0.12</v>
      </c>
      <c r="BG105" s="268"/>
      <c r="BH105" s="348">
        <v>7.94</v>
      </c>
      <c r="BI105" s="344">
        <v>7.66</v>
      </c>
      <c r="BJ105" s="54" t="s">
        <v>153</v>
      </c>
      <c r="BK105" s="45">
        <v>8.36</v>
      </c>
      <c r="BL105" s="25">
        <v>8.1199999999999992</v>
      </c>
      <c r="BM105" s="16">
        <v>8.17</v>
      </c>
      <c r="BN105" s="265">
        <v>0.05</v>
      </c>
      <c r="BO105" s="269"/>
      <c r="BP105" s="267">
        <v>-0.19</v>
      </c>
      <c r="BQ105" s="268"/>
      <c r="BR105" s="344">
        <v>7.94</v>
      </c>
      <c r="BS105" s="344">
        <v>7.55</v>
      </c>
      <c r="BT105" s="54" t="s">
        <v>153</v>
      </c>
      <c r="BU105" s="45">
        <v>8.33</v>
      </c>
      <c r="BV105" s="347">
        <v>7.53</v>
      </c>
      <c r="BW105" s="347">
        <v>7.71</v>
      </c>
      <c r="BX105" s="265">
        <v>0.18</v>
      </c>
      <c r="BY105" s="269"/>
      <c r="BZ105" s="267">
        <v>-0.62</v>
      </c>
      <c r="CA105" s="268" t="s">
        <v>145</v>
      </c>
      <c r="CB105" s="346">
        <v>6.4</v>
      </c>
      <c r="CC105" s="347">
        <v>6.71</v>
      </c>
      <c r="CD105" s="265">
        <v>0.31</v>
      </c>
      <c r="CE105" s="268" t="s">
        <v>144</v>
      </c>
      <c r="CF105" s="346">
        <v>6.47</v>
      </c>
      <c r="CG105" s="347">
        <v>6.58</v>
      </c>
      <c r="CH105" s="265">
        <v>0.11</v>
      </c>
      <c r="CI105" s="268"/>
    </row>
    <row r="106" spans="1:87" s="12" customFormat="1" x14ac:dyDescent="0.25">
      <c r="A106" s="48" t="s">
        <v>251</v>
      </c>
      <c r="B106" s="48" t="s">
        <v>195</v>
      </c>
      <c r="C106" s="9" t="s">
        <v>68</v>
      </c>
      <c r="D106" s="9" t="s">
        <v>160</v>
      </c>
      <c r="E106" s="9" t="s">
        <v>226</v>
      </c>
      <c r="F106" s="9">
        <v>571216</v>
      </c>
      <c r="G106" s="9" t="s">
        <v>9</v>
      </c>
      <c r="H106" s="9" t="s">
        <v>10</v>
      </c>
      <c r="I106" s="19" t="s">
        <v>300</v>
      </c>
      <c r="J106" s="135">
        <v>8.07</v>
      </c>
      <c r="K106" s="45">
        <v>8.2200000000000006</v>
      </c>
      <c r="L106" s="344">
        <v>7.82</v>
      </c>
      <c r="M106" s="45">
        <v>8.07</v>
      </c>
      <c r="N106" s="54" t="s">
        <v>153</v>
      </c>
      <c r="O106" s="45">
        <v>8.2100000000000009</v>
      </c>
      <c r="P106" s="25">
        <v>8.34</v>
      </c>
      <c r="Q106" s="16">
        <v>8.2100000000000009</v>
      </c>
      <c r="R106" s="265">
        <v>-0.13</v>
      </c>
      <c r="S106" s="266"/>
      <c r="T106" s="267">
        <v>0</v>
      </c>
      <c r="U106" s="268"/>
      <c r="V106" s="27">
        <v>9.17</v>
      </c>
      <c r="W106" s="26">
        <v>9.14</v>
      </c>
      <c r="X106" s="265">
        <v>-0.03</v>
      </c>
      <c r="Y106" s="268"/>
      <c r="Z106" s="377">
        <v>8.15</v>
      </c>
      <c r="AA106" s="25">
        <v>8.57</v>
      </c>
      <c r="AB106" s="23" t="s">
        <v>153</v>
      </c>
      <c r="AC106" s="25">
        <v>8.56</v>
      </c>
      <c r="AD106" s="26">
        <v>9.01</v>
      </c>
      <c r="AE106" s="15">
        <v>9.0500000000000007</v>
      </c>
      <c r="AF106" s="265">
        <v>0.04</v>
      </c>
      <c r="AG106" s="269"/>
      <c r="AH106" s="267">
        <v>0.49</v>
      </c>
      <c r="AI106" s="268" t="s">
        <v>144</v>
      </c>
      <c r="AJ106" s="45">
        <v>8.41</v>
      </c>
      <c r="AK106" s="45">
        <v>8.83</v>
      </c>
      <c r="AL106" s="54" t="s">
        <v>153</v>
      </c>
      <c r="AM106" s="45">
        <v>8.8000000000000007</v>
      </c>
      <c r="AN106" s="26">
        <v>9.17</v>
      </c>
      <c r="AO106" s="15">
        <v>9.19</v>
      </c>
      <c r="AP106" s="265">
        <v>0.02</v>
      </c>
      <c r="AQ106" s="269"/>
      <c r="AR106" s="267">
        <v>0.39</v>
      </c>
      <c r="AS106" s="268" t="s">
        <v>144</v>
      </c>
      <c r="AT106" s="45">
        <v>8.33</v>
      </c>
      <c r="AU106" s="45">
        <v>8.6300000000000008</v>
      </c>
      <c r="AV106" s="54" t="s">
        <v>153</v>
      </c>
      <c r="AW106" s="45">
        <v>8.66</v>
      </c>
      <c r="AX106" s="26">
        <v>9.32</v>
      </c>
      <c r="AY106" s="15">
        <v>9.19</v>
      </c>
      <c r="AZ106" s="265">
        <v>-0.13</v>
      </c>
      <c r="BA106" s="269"/>
      <c r="BB106" s="267">
        <v>0.53</v>
      </c>
      <c r="BC106" s="268" t="s">
        <v>144</v>
      </c>
      <c r="BD106" s="346">
        <v>7.11</v>
      </c>
      <c r="BE106" s="347">
        <v>7.14</v>
      </c>
      <c r="BF106" s="265">
        <v>0.03</v>
      </c>
      <c r="BG106" s="268"/>
      <c r="BH106" s="348">
        <v>7.71</v>
      </c>
      <c r="BI106" s="45">
        <v>8.27</v>
      </c>
      <c r="BJ106" s="54" t="s">
        <v>153</v>
      </c>
      <c r="BK106" s="344">
        <v>7.61</v>
      </c>
      <c r="BL106" s="25">
        <v>8.27</v>
      </c>
      <c r="BM106" s="16">
        <v>8.23</v>
      </c>
      <c r="BN106" s="265">
        <v>-0.04</v>
      </c>
      <c r="BO106" s="269"/>
      <c r="BP106" s="267">
        <v>0.62</v>
      </c>
      <c r="BQ106" s="268" t="s">
        <v>144</v>
      </c>
      <c r="BR106" s="344">
        <v>7.18</v>
      </c>
      <c r="BS106" s="344">
        <v>7.75</v>
      </c>
      <c r="BT106" s="54" t="s">
        <v>153</v>
      </c>
      <c r="BU106" s="344">
        <v>7.05</v>
      </c>
      <c r="BV106" s="29">
        <v>5.95</v>
      </c>
      <c r="BW106" s="347">
        <v>6.06</v>
      </c>
      <c r="BX106" s="265">
        <v>0.11</v>
      </c>
      <c r="BY106" s="269"/>
      <c r="BZ106" s="267">
        <v>-0.99</v>
      </c>
      <c r="CA106" s="268" t="s">
        <v>145</v>
      </c>
      <c r="CB106" s="346">
        <v>6.04</v>
      </c>
      <c r="CC106" s="347">
        <v>6.67</v>
      </c>
      <c r="CD106" s="265">
        <v>0.63</v>
      </c>
      <c r="CE106" s="268" t="s">
        <v>144</v>
      </c>
      <c r="CF106" s="346">
        <v>6.93</v>
      </c>
      <c r="CG106" s="347">
        <v>7.03</v>
      </c>
      <c r="CH106" s="265">
        <v>0.1</v>
      </c>
      <c r="CI106" s="268"/>
    </row>
    <row r="107" spans="1:87" s="12" customFormat="1" ht="15.75" thickBot="1" x14ac:dyDescent="0.3">
      <c r="A107" s="4" t="s">
        <v>251</v>
      </c>
      <c r="B107" s="4" t="s">
        <v>195</v>
      </c>
      <c r="C107" s="74" t="s">
        <v>69</v>
      </c>
      <c r="D107" s="5" t="s">
        <v>21</v>
      </c>
      <c r="E107" s="5" t="s">
        <v>228</v>
      </c>
      <c r="F107" s="5">
        <v>576009</v>
      </c>
      <c r="G107" s="5" t="s">
        <v>9</v>
      </c>
      <c r="H107" s="5" t="s">
        <v>10</v>
      </c>
      <c r="I107" s="19" t="s">
        <v>153</v>
      </c>
      <c r="J107" s="350">
        <v>7.1</v>
      </c>
      <c r="K107" s="351">
        <v>7.11</v>
      </c>
      <c r="L107" s="351">
        <v>7.05</v>
      </c>
      <c r="M107" s="351">
        <v>7.45</v>
      </c>
      <c r="N107" s="56" t="s">
        <v>153</v>
      </c>
      <c r="O107" s="56" t="s">
        <v>153</v>
      </c>
      <c r="P107" s="56" t="s">
        <v>153</v>
      </c>
      <c r="Q107" s="67" t="s">
        <v>153</v>
      </c>
      <c r="R107" s="270" t="s">
        <v>153</v>
      </c>
      <c r="S107" s="271"/>
      <c r="T107" s="272" t="s">
        <v>153</v>
      </c>
      <c r="U107" s="273"/>
      <c r="V107" s="176" t="s">
        <v>153</v>
      </c>
      <c r="W107" s="67" t="s">
        <v>153</v>
      </c>
      <c r="X107" s="270" t="s">
        <v>153</v>
      </c>
      <c r="Y107" s="273"/>
      <c r="Z107" s="387">
        <v>7.47</v>
      </c>
      <c r="AA107" s="38">
        <v>8.3000000000000007</v>
      </c>
      <c r="AB107" s="67" t="s">
        <v>153</v>
      </c>
      <c r="AC107" s="67" t="s">
        <v>153</v>
      </c>
      <c r="AD107" s="56" t="s">
        <v>153</v>
      </c>
      <c r="AE107" s="67" t="s">
        <v>153</v>
      </c>
      <c r="AF107" s="270" t="s">
        <v>153</v>
      </c>
      <c r="AG107" s="274"/>
      <c r="AH107" s="272" t="s">
        <v>153</v>
      </c>
      <c r="AI107" s="273"/>
      <c r="AJ107" s="351">
        <v>7.85</v>
      </c>
      <c r="AK107" s="140">
        <v>8.52</v>
      </c>
      <c r="AL107" s="56" t="s">
        <v>153</v>
      </c>
      <c r="AM107" s="56" t="s">
        <v>153</v>
      </c>
      <c r="AN107" s="56" t="s">
        <v>153</v>
      </c>
      <c r="AO107" s="67" t="s">
        <v>153</v>
      </c>
      <c r="AP107" s="270" t="s">
        <v>153</v>
      </c>
      <c r="AQ107" s="274"/>
      <c r="AR107" s="272" t="s">
        <v>153</v>
      </c>
      <c r="AS107" s="273"/>
      <c r="AT107" s="351">
        <v>7.51</v>
      </c>
      <c r="AU107" s="140">
        <v>8.1999999999999993</v>
      </c>
      <c r="AV107" s="56" t="s">
        <v>153</v>
      </c>
      <c r="AW107" s="56" t="s">
        <v>153</v>
      </c>
      <c r="AX107" s="56" t="s">
        <v>153</v>
      </c>
      <c r="AY107" s="67" t="s">
        <v>153</v>
      </c>
      <c r="AZ107" s="270" t="s">
        <v>153</v>
      </c>
      <c r="BA107" s="274"/>
      <c r="BB107" s="272" t="s">
        <v>153</v>
      </c>
      <c r="BC107" s="273"/>
      <c r="BD107" s="176" t="s">
        <v>153</v>
      </c>
      <c r="BE107" s="67" t="s">
        <v>153</v>
      </c>
      <c r="BF107" s="270" t="s">
        <v>153</v>
      </c>
      <c r="BG107" s="273"/>
      <c r="BH107" s="356">
        <v>6.76</v>
      </c>
      <c r="BI107" s="351">
        <v>7.69</v>
      </c>
      <c r="BJ107" s="56" t="s">
        <v>153</v>
      </c>
      <c r="BK107" s="56" t="s">
        <v>153</v>
      </c>
      <c r="BL107" s="56" t="s">
        <v>153</v>
      </c>
      <c r="BM107" s="67" t="s">
        <v>153</v>
      </c>
      <c r="BN107" s="270" t="s">
        <v>153</v>
      </c>
      <c r="BO107" s="274"/>
      <c r="BP107" s="272" t="s">
        <v>153</v>
      </c>
      <c r="BQ107" s="273"/>
      <c r="BR107" s="351">
        <v>7.26</v>
      </c>
      <c r="BS107" s="140">
        <v>8.11</v>
      </c>
      <c r="BT107" s="56" t="s">
        <v>153</v>
      </c>
      <c r="BU107" s="56" t="s">
        <v>153</v>
      </c>
      <c r="BV107" s="56" t="s">
        <v>153</v>
      </c>
      <c r="BW107" s="67" t="s">
        <v>153</v>
      </c>
      <c r="BX107" s="270" t="s">
        <v>153</v>
      </c>
      <c r="BY107" s="274"/>
      <c r="BZ107" s="272" t="s">
        <v>153</v>
      </c>
      <c r="CA107" s="273"/>
      <c r="CB107" s="176" t="s">
        <v>153</v>
      </c>
      <c r="CC107" s="67" t="s">
        <v>153</v>
      </c>
      <c r="CD107" s="270" t="s">
        <v>153</v>
      </c>
      <c r="CE107" s="273"/>
      <c r="CF107" s="176" t="s">
        <v>153</v>
      </c>
      <c r="CG107" s="67" t="s">
        <v>153</v>
      </c>
      <c r="CH107" s="270" t="s">
        <v>153</v>
      </c>
      <c r="CI107" s="273"/>
    </row>
    <row r="108" spans="1:87" s="12" customFormat="1" ht="15.75" thickTop="1" x14ac:dyDescent="0.25">
      <c r="A108" s="68" t="s">
        <v>197</v>
      </c>
      <c r="B108" s="68" t="s">
        <v>211</v>
      </c>
      <c r="C108" s="69" t="s">
        <v>157</v>
      </c>
      <c r="D108" s="69"/>
      <c r="E108" s="69" t="s">
        <v>230</v>
      </c>
      <c r="F108" s="69"/>
      <c r="G108" s="69" t="s">
        <v>9</v>
      </c>
      <c r="H108" s="69" t="s">
        <v>10</v>
      </c>
      <c r="I108" s="75"/>
      <c r="J108" s="122">
        <v>7.74</v>
      </c>
      <c r="K108" s="152">
        <v>7.7824999999999998</v>
      </c>
      <c r="L108" s="152">
        <v>7.7799999999999985</v>
      </c>
      <c r="M108" s="152">
        <v>7.9099999999999993</v>
      </c>
      <c r="N108" s="124" t="s">
        <v>153</v>
      </c>
      <c r="O108" s="152">
        <v>8.0491666666666664</v>
      </c>
      <c r="P108" s="124">
        <v>7.9325000000000001</v>
      </c>
      <c r="Q108" s="124">
        <v>7.982499999999999</v>
      </c>
      <c r="R108" s="46">
        <v>4.9999999999998934E-2</v>
      </c>
      <c r="S108" s="147"/>
      <c r="T108" s="148">
        <v>-6.6666666666667318E-2</v>
      </c>
      <c r="U108" s="149"/>
      <c r="V108" s="150">
        <v>8.5516666666666676</v>
      </c>
      <c r="W108" s="124">
        <v>8.6474999999999991</v>
      </c>
      <c r="X108" s="46">
        <v>9.5833333333331439E-2</v>
      </c>
      <c r="Y108" s="149"/>
      <c r="Z108" s="151">
        <v>8.2099999999999991</v>
      </c>
      <c r="AA108" s="152">
        <v>8.355833333333333</v>
      </c>
      <c r="AB108" s="152" t="s">
        <v>153</v>
      </c>
      <c r="AC108" s="152">
        <v>8.4633333333333329</v>
      </c>
      <c r="AD108" s="124">
        <v>8.5041666666666682</v>
      </c>
      <c r="AE108" s="124">
        <v>8.5891666666666655</v>
      </c>
      <c r="AF108" s="46">
        <v>8.49999999999973E-2</v>
      </c>
      <c r="AG108" s="147"/>
      <c r="AH108" s="148">
        <v>0.12583333333333258</v>
      </c>
      <c r="AI108" s="149"/>
      <c r="AJ108" s="150">
        <v>8.6133333333333333</v>
      </c>
      <c r="AK108" s="152">
        <v>8.7316666666666674</v>
      </c>
      <c r="AL108" s="152" t="s">
        <v>153</v>
      </c>
      <c r="AM108" s="152">
        <v>8.8058333333333341</v>
      </c>
      <c r="AN108" s="124">
        <v>8.8725000000000005</v>
      </c>
      <c r="AO108" s="124">
        <v>8.8849999999999998</v>
      </c>
      <c r="AP108" s="46">
        <v>1.2499999999999289E-2</v>
      </c>
      <c r="AQ108" s="147"/>
      <c r="AR108" s="148">
        <v>7.9166666666665719E-2</v>
      </c>
      <c r="AS108" s="149"/>
      <c r="AT108" s="150">
        <v>8.1541666666666668</v>
      </c>
      <c r="AU108" s="152">
        <v>8.2683333333333326</v>
      </c>
      <c r="AV108" s="152" t="s">
        <v>153</v>
      </c>
      <c r="AW108" s="152">
        <v>8.3549999999999986</v>
      </c>
      <c r="AX108" s="124">
        <v>8.2758333333333329</v>
      </c>
      <c r="AY108" s="124">
        <v>8.4708333333333332</v>
      </c>
      <c r="AZ108" s="46">
        <v>0.19500000000000028</v>
      </c>
      <c r="BA108" s="147"/>
      <c r="BB108" s="148">
        <v>0.11583333333333456</v>
      </c>
      <c r="BC108" s="149"/>
      <c r="BD108" s="150">
        <v>7.5500000000000007</v>
      </c>
      <c r="BE108" s="124">
        <v>7.8658333333333337</v>
      </c>
      <c r="BF108" s="46">
        <v>0.31583333333333297</v>
      </c>
      <c r="BG108" s="149"/>
      <c r="BH108" s="151">
        <v>7.7966666666666669</v>
      </c>
      <c r="BI108" s="152">
        <v>7.975833333333334</v>
      </c>
      <c r="BJ108" s="152" t="s">
        <v>153</v>
      </c>
      <c r="BK108" s="152">
        <v>7.8724999999999996</v>
      </c>
      <c r="BL108" s="124">
        <v>7.7191666666666672</v>
      </c>
      <c r="BM108" s="124">
        <v>8.1150000000000002</v>
      </c>
      <c r="BN108" s="46">
        <v>0.39583333333333304</v>
      </c>
      <c r="BO108" s="147"/>
      <c r="BP108" s="148">
        <v>0.2425000000000006</v>
      </c>
      <c r="BQ108" s="149"/>
      <c r="BR108" s="150">
        <v>7.6916666666666664</v>
      </c>
      <c r="BS108" s="152">
        <v>7.7833333333333341</v>
      </c>
      <c r="BT108" s="152" t="s">
        <v>153</v>
      </c>
      <c r="BU108" s="152">
        <v>7.8566666666666665</v>
      </c>
      <c r="BV108" s="124">
        <v>7.38</v>
      </c>
      <c r="BW108" s="124">
        <v>7.6175000000000006</v>
      </c>
      <c r="BX108" s="46">
        <v>0.23750000000000071</v>
      </c>
      <c r="BY108" s="147"/>
      <c r="BZ108" s="148">
        <v>-0.23916666666666586</v>
      </c>
      <c r="CA108" s="149"/>
      <c r="CB108" s="150">
        <v>6.564166666666666</v>
      </c>
      <c r="CC108" s="124">
        <v>6.7866666666666662</v>
      </c>
      <c r="CD108" s="46">
        <v>0.22250000000000014</v>
      </c>
      <c r="CE108" s="149"/>
      <c r="CF108" s="150">
        <v>6.875</v>
      </c>
      <c r="CG108" s="124">
        <v>6.9424999999999999</v>
      </c>
      <c r="CH108" s="46">
        <v>6.7499999999999893E-2</v>
      </c>
      <c r="CI108" s="149"/>
    </row>
    <row r="109" spans="1:87" s="12" customFormat="1" ht="15.75" thickBot="1" x14ac:dyDescent="0.3">
      <c r="A109" s="73" t="s">
        <v>197</v>
      </c>
      <c r="B109" s="73" t="s">
        <v>211</v>
      </c>
      <c r="C109" s="74" t="s">
        <v>158</v>
      </c>
      <c r="D109" s="74"/>
      <c r="E109" s="74" t="s">
        <v>230</v>
      </c>
      <c r="F109" s="74"/>
      <c r="G109" s="74" t="s">
        <v>9</v>
      </c>
      <c r="H109" s="74" t="s">
        <v>10</v>
      </c>
      <c r="I109" s="76"/>
      <c r="J109" s="153">
        <v>7.74</v>
      </c>
      <c r="K109" s="154">
        <v>7.7824999999999998</v>
      </c>
      <c r="L109" s="154">
        <v>7.7799999999999985</v>
      </c>
      <c r="M109" s="154">
        <v>7.9099999999999993</v>
      </c>
      <c r="N109" s="168" t="s">
        <v>153</v>
      </c>
      <c r="O109" s="154">
        <v>8.0491666666666664</v>
      </c>
      <c r="P109" s="154">
        <v>7.9572727272727271</v>
      </c>
      <c r="Q109" s="154">
        <v>7.9754545454545447</v>
      </c>
      <c r="R109" s="155">
        <v>1.8181818181817633E-2</v>
      </c>
      <c r="S109" s="156"/>
      <c r="T109" s="157">
        <v>-7.3712121212121673E-2</v>
      </c>
      <c r="U109" s="158"/>
      <c r="V109" s="153">
        <v>8.5727272727272741</v>
      </c>
      <c r="W109" s="154">
        <v>8.6590909090909083</v>
      </c>
      <c r="X109" s="155">
        <v>8.63636363636342E-2</v>
      </c>
      <c r="Y109" s="158"/>
      <c r="Z109" s="159">
        <v>8.2200000000000006</v>
      </c>
      <c r="AA109" s="154">
        <v>8.3909090909090907</v>
      </c>
      <c r="AB109" s="154" t="s">
        <v>153</v>
      </c>
      <c r="AC109" s="154">
        <v>8.4990909090909081</v>
      </c>
      <c r="AD109" s="154">
        <v>8.5136363636363637</v>
      </c>
      <c r="AE109" s="154">
        <v>8.589090909090908</v>
      </c>
      <c r="AF109" s="155">
        <v>7.5454545454544331E-2</v>
      </c>
      <c r="AG109" s="156"/>
      <c r="AH109" s="157">
        <v>8.9999999999999858E-2</v>
      </c>
      <c r="AI109" s="158"/>
      <c r="AJ109" s="154">
        <v>8.6133333333333333</v>
      </c>
      <c r="AK109" s="154">
        <v>8.7316666666666674</v>
      </c>
      <c r="AL109" s="154" t="s">
        <v>153</v>
      </c>
      <c r="AM109" s="154">
        <v>8.8058333333333341</v>
      </c>
      <c r="AN109" s="154">
        <v>8.8572727272727274</v>
      </c>
      <c r="AO109" s="154">
        <v>8.8827272727272728</v>
      </c>
      <c r="AP109" s="155">
        <v>2.5454545454545396E-2</v>
      </c>
      <c r="AQ109" s="156"/>
      <c r="AR109" s="157">
        <v>7.6893939393938737E-2</v>
      </c>
      <c r="AS109" s="158"/>
      <c r="AT109" s="154">
        <v>8.1541666666666668</v>
      </c>
      <c r="AU109" s="154">
        <v>8.2683333333333326</v>
      </c>
      <c r="AV109" s="154" t="s">
        <v>153</v>
      </c>
      <c r="AW109" s="154">
        <v>8.3549999999999986</v>
      </c>
      <c r="AX109" s="154">
        <v>8.3454545454545439</v>
      </c>
      <c r="AY109" s="154">
        <v>8.5081818181818178</v>
      </c>
      <c r="AZ109" s="155">
        <v>0.16272727272727394</v>
      </c>
      <c r="BA109" s="156"/>
      <c r="BB109" s="157">
        <v>0.1531818181818192</v>
      </c>
      <c r="BC109" s="158"/>
      <c r="BD109" s="153">
        <v>7.5463636363636368</v>
      </c>
      <c r="BE109" s="154">
        <v>7.8590909090909093</v>
      </c>
      <c r="BF109" s="155">
        <v>0.31272727272727252</v>
      </c>
      <c r="BG109" s="158"/>
      <c r="BH109" s="159">
        <v>7.7966666666666669</v>
      </c>
      <c r="BI109" s="154">
        <v>7.975833333333334</v>
      </c>
      <c r="BJ109" s="154" t="s">
        <v>153</v>
      </c>
      <c r="BK109" s="154">
        <v>7.8724999999999996</v>
      </c>
      <c r="BL109" s="154">
        <v>7.7709090909090914</v>
      </c>
      <c r="BM109" s="154">
        <v>8.1454545454545446</v>
      </c>
      <c r="BN109" s="155">
        <v>0.37454545454545318</v>
      </c>
      <c r="BO109" s="156"/>
      <c r="BP109" s="157">
        <v>0.27295454545454501</v>
      </c>
      <c r="BQ109" s="158"/>
      <c r="BR109" s="154">
        <v>7.6916666666666664</v>
      </c>
      <c r="BS109" s="154">
        <v>7.7833333333333341</v>
      </c>
      <c r="BT109" s="154" t="s">
        <v>153</v>
      </c>
      <c r="BU109" s="154">
        <v>7.8566666666666665</v>
      </c>
      <c r="BV109" s="154">
        <v>7.3218181818181822</v>
      </c>
      <c r="BW109" s="154">
        <v>7.5727272727272741</v>
      </c>
      <c r="BX109" s="155">
        <v>0.25090909090909186</v>
      </c>
      <c r="BY109" s="156"/>
      <c r="BZ109" s="157">
        <v>-0.28393939393939238</v>
      </c>
      <c r="CA109" s="158"/>
      <c r="CB109" s="153">
        <v>6.6199999999999992</v>
      </c>
      <c r="CC109" s="154">
        <v>6.7527272727272729</v>
      </c>
      <c r="CD109" s="155">
        <v>0.13272727272727369</v>
      </c>
      <c r="CE109" s="158"/>
      <c r="CF109" s="153">
        <v>6.9263636363636358</v>
      </c>
      <c r="CG109" s="154">
        <v>6.9118181818181821</v>
      </c>
      <c r="CH109" s="155">
        <v>-1.4545454545453751E-2</v>
      </c>
      <c r="CI109" s="158"/>
    </row>
    <row r="110" spans="1:87" s="12" customFormat="1" x14ac:dyDescent="0.25">
      <c r="A110" s="80" t="s">
        <v>197</v>
      </c>
      <c r="B110" s="80" t="s">
        <v>199</v>
      </c>
      <c r="C110" s="81" t="s">
        <v>158</v>
      </c>
      <c r="D110" s="81"/>
      <c r="E110" s="81" t="s">
        <v>230</v>
      </c>
      <c r="F110" s="81"/>
      <c r="G110" s="81" t="s">
        <v>9</v>
      </c>
      <c r="H110" s="81" t="s">
        <v>10</v>
      </c>
      <c r="I110" s="81"/>
      <c r="J110" s="177">
        <v>7.4966666666666661</v>
      </c>
      <c r="K110" s="178">
        <v>7.81</v>
      </c>
      <c r="L110" s="178">
        <v>7.56</v>
      </c>
      <c r="M110" s="178">
        <v>7.73</v>
      </c>
      <c r="N110" s="178" t="s">
        <v>153</v>
      </c>
      <c r="O110" s="178">
        <v>7.87</v>
      </c>
      <c r="P110" s="178">
        <v>7.5966666666666667</v>
      </c>
      <c r="Q110" s="161">
        <v>7.7399999999999993</v>
      </c>
      <c r="R110" s="179">
        <v>0.14333333333333265</v>
      </c>
      <c r="S110" s="180"/>
      <c r="T110" s="181">
        <v>-0.13000000000000078</v>
      </c>
      <c r="U110" s="182"/>
      <c r="V110" s="177">
        <v>8.3399999999999981</v>
      </c>
      <c r="W110" s="161">
        <v>8.3466666666666676</v>
      </c>
      <c r="X110" s="179">
        <v>6.6666666666694852E-3</v>
      </c>
      <c r="Y110" s="182"/>
      <c r="Z110" s="183">
        <v>8.0200000000000014</v>
      </c>
      <c r="AA110" s="178">
        <v>8.423333333333332</v>
      </c>
      <c r="AB110" s="178" t="s">
        <v>153</v>
      </c>
      <c r="AC110" s="178">
        <v>8.51</v>
      </c>
      <c r="AD110" s="178">
        <v>8.35</v>
      </c>
      <c r="AE110" s="161">
        <v>8.33</v>
      </c>
      <c r="AF110" s="179">
        <v>-1.9999999999999574E-2</v>
      </c>
      <c r="AG110" s="180"/>
      <c r="AH110" s="181">
        <v>-0.17999999999999972</v>
      </c>
      <c r="AI110" s="182"/>
      <c r="AJ110" s="177">
        <v>8.4633333333333329</v>
      </c>
      <c r="AK110" s="178">
        <v>8.8933333333333326</v>
      </c>
      <c r="AL110" s="178" t="s">
        <v>153</v>
      </c>
      <c r="AM110" s="178">
        <v>8.9933333333333323</v>
      </c>
      <c r="AN110" s="178">
        <v>8.8733333333333331</v>
      </c>
      <c r="AO110" s="161">
        <v>8.7899999999999991</v>
      </c>
      <c r="AP110" s="179">
        <v>-8.3333333333333925E-2</v>
      </c>
      <c r="AQ110" s="180"/>
      <c r="AR110" s="181">
        <v>-0.20333333333333314</v>
      </c>
      <c r="AS110" s="182"/>
      <c r="AT110" s="177">
        <v>7.84</v>
      </c>
      <c r="AU110" s="178">
        <v>8.0533333333333328</v>
      </c>
      <c r="AV110" s="178" t="s">
        <v>153</v>
      </c>
      <c r="AW110" s="178">
        <v>8.19</v>
      </c>
      <c r="AX110" s="178">
        <v>7.7966666666666669</v>
      </c>
      <c r="AY110" s="161">
        <v>7.919999999999999</v>
      </c>
      <c r="AZ110" s="179">
        <v>0.12333333333333218</v>
      </c>
      <c r="BA110" s="180"/>
      <c r="BB110" s="181">
        <v>-0.27000000000000046</v>
      </c>
      <c r="BC110" s="182"/>
      <c r="BD110" s="177">
        <v>7.3366666666666669</v>
      </c>
      <c r="BE110" s="161">
        <v>7.41</v>
      </c>
      <c r="BF110" s="179">
        <v>7.333333333333325E-2</v>
      </c>
      <c r="BG110" s="182"/>
      <c r="BH110" s="183">
        <v>7.6533333333333333</v>
      </c>
      <c r="BI110" s="178">
        <v>7.79</v>
      </c>
      <c r="BJ110" s="178" t="s">
        <v>153</v>
      </c>
      <c r="BK110" s="178">
        <v>7.7566666666666668</v>
      </c>
      <c r="BL110" s="178">
        <v>7.2133333333333338</v>
      </c>
      <c r="BM110" s="161">
        <v>7.5866666666666669</v>
      </c>
      <c r="BN110" s="179">
        <v>0.37333333333333307</v>
      </c>
      <c r="BO110" s="180"/>
      <c r="BP110" s="181">
        <v>-0.16999999999999993</v>
      </c>
      <c r="BQ110" s="182"/>
      <c r="BR110" s="177">
        <v>7.6833333333333336</v>
      </c>
      <c r="BS110" s="178">
        <v>7.7233333333333327</v>
      </c>
      <c r="BT110" s="178" t="s">
        <v>153</v>
      </c>
      <c r="BU110" s="178">
        <v>7.9933333333333323</v>
      </c>
      <c r="BV110" s="161">
        <v>7.4533333333333331</v>
      </c>
      <c r="BW110" s="161">
        <v>7.2366666666666655</v>
      </c>
      <c r="BX110" s="179">
        <v>-0.21666666666666767</v>
      </c>
      <c r="BY110" s="180"/>
      <c r="BZ110" s="181">
        <v>-0.75666666666666682</v>
      </c>
      <c r="CA110" s="182"/>
      <c r="CB110" s="177">
        <v>6.6533333333333333</v>
      </c>
      <c r="CC110" s="161">
        <v>6.62</v>
      </c>
      <c r="CD110" s="179">
        <v>-3.3333333333333215E-2</v>
      </c>
      <c r="CE110" s="182"/>
      <c r="CF110" s="177">
        <v>6.7866666666666662</v>
      </c>
      <c r="CG110" s="161">
        <v>6.4733333333333336</v>
      </c>
      <c r="CH110" s="179">
        <v>-0.31333333333333258</v>
      </c>
      <c r="CI110" s="182"/>
    </row>
    <row r="111" spans="1:87" s="12" customFormat="1" x14ac:dyDescent="0.25">
      <c r="A111" s="48" t="s">
        <v>197</v>
      </c>
      <c r="B111" s="48" t="s">
        <v>198</v>
      </c>
      <c r="C111" s="9" t="s">
        <v>158</v>
      </c>
      <c r="D111" s="9"/>
      <c r="E111" s="9" t="s">
        <v>230</v>
      </c>
      <c r="F111" s="9"/>
      <c r="G111" s="9" t="s">
        <v>9</v>
      </c>
      <c r="H111" s="9" t="s">
        <v>10</v>
      </c>
      <c r="I111" s="9"/>
      <c r="J111" s="43">
        <v>7.79</v>
      </c>
      <c r="K111" s="44">
        <v>7.585</v>
      </c>
      <c r="L111" s="44">
        <v>7.7675000000000001</v>
      </c>
      <c r="M111" s="44">
        <v>7.9149999999999991</v>
      </c>
      <c r="N111" s="44" t="s">
        <v>153</v>
      </c>
      <c r="O111" s="44">
        <v>8.0649999999999995</v>
      </c>
      <c r="P111" s="44">
        <v>8.1166666666666671</v>
      </c>
      <c r="Q111" s="44">
        <v>8.0299999999999994</v>
      </c>
      <c r="R111" s="184">
        <v>-8.666666666666778E-2</v>
      </c>
      <c r="S111" s="185"/>
      <c r="T111" s="186">
        <v>-3.5000000000000142E-2</v>
      </c>
      <c r="U111" s="187"/>
      <c r="V111" s="43">
        <v>8.6033333333333335</v>
      </c>
      <c r="W111" s="44">
        <v>8.6766666666666676</v>
      </c>
      <c r="X111" s="184">
        <v>7.3333333333334139E-2</v>
      </c>
      <c r="Y111" s="187"/>
      <c r="Z111" s="167">
        <v>8.043333333333333</v>
      </c>
      <c r="AA111" s="259">
        <v>8.3833333333333329</v>
      </c>
      <c r="AB111" s="259" t="s">
        <v>153</v>
      </c>
      <c r="AC111" s="259">
        <v>8.51</v>
      </c>
      <c r="AD111" s="44">
        <v>8.4700000000000006</v>
      </c>
      <c r="AE111" s="44">
        <v>8.6366666666666667</v>
      </c>
      <c r="AF111" s="184">
        <v>0.16666666666666607</v>
      </c>
      <c r="AG111" s="185"/>
      <c r="AH111" s="186">
        <v>0.12666666666666693</v>
      </c>
      <c r="AI111" s="187"/>
      <c r="AJ111" s="44">
        <v>8.6074999999999999</v>
      </c>
      <c r="AK111" s="44">
        <v>8.7724999999999991</v>
      </c>
      <c r="AL111" s="44" t="s">
        <v>153</v>
      </c>
      <c r="AM111" s="44">
        <v>8.76</v>
      </c>
      <c r="AN111" s="44">
        <v>8.7233333333333345</v>
      </c>
      <c r="AO111" s="44">
        <v>8.7999999999999989</v>
      </c>
      <c r="AP111" s="184">
        <v>7.666666666666444E-2</v>
      </c>
      <c r="AQ111" s="185"/>
      <c r="AR111" s="186">
        <v>3.9999999999999147E-2</v>
      </c>
      <c r="AS111" s="187"/>
      <c r="AT111" s="44">
        <v>8.0599999999999987</v>
      </c>
      <c r="AU111" s="44">
        <v>8.2299999999999986</v>
      </c>
      <c r="AV111" s="44" t="s">
        <v>153</v>
      </c>
      <c r="AW111" s="44">
        <v>8.4175000000000004</v>
      </c>
      <c r="AX111" s="44">
        <v>8.6100000000000012</v>
      </c>
      <c r="AY111" s="44">
        <v>8.6</v>
      </c>
      <c r="AZ111" s="184">
        <v>-1.0000000000001563E-2</v>
      </c>
      <c r="BA111" s="185"/>
      <c r="BB111" s="186">
        <v>0.18249999999999922</v>
      </c>
      <c r="BC111" s="187"/>
      <c r="BD111" s="43">
        <v>7.753333333333333</v>
      </c>
      <c r="BE111" s="44">
        <v>7.87</v>
      </c>
      <c r="BF111" s="184">
        <v>0.11666666666666714</v>
      </c>
      <c r="BG111" s="187"/>
      <c r="BH111" s="167">
        <v>7.585</v>
      </c>
      <c r="BI111" s="44">
        <v>7.8699999999999992</v>
      </c>
      <c r="BJ111" s="44" t="s">
        <v>153</v>
      </c>
      <c r="BK111" s="44">
        <v>7.9499999999999993</v>
      </c>
      <c r="BL111" s="44">
        <v>8.0333333333333332</v>
      </c>
      <c r="BM111" s="44">
        <v>8.3466666666666658</v>
      </c>
      <c r="BN111" s="184">
        <v>0.31333333333333258</v>
      </c>
      <c r="BO111" s="185"/>
      <c r="BP111" s="186">
        <v>0.3966666666666665</v>
      </c>
      <c r="BQ111" s="187"/>
      <c r="BR111" s="44">
        <v>7.5350000000000001</v>
      </c>
      <c r="BS111" s="44">
        <v>8.0124999999999993</v>
      </c>
      <c r="BT111" s="44" t="s">
        <v>153</v>
      </c>
      <c r="BU111" s="44">
        <v>8.07</v>
      </c>
      <c r="BV111" s="44">
        <v>7.4733333333333327</v>
      </c>
      <c r="BW111" s="44">
        <v>7.3966666666666674</v>
      </c>
      <c r="BX111" s="184">
        <v>-7.6666666666665328E-2</v>
      </c>
      <c r="BY111" s="185"/>
      <c r="BZ111" s="186">
        <v>-0.6733333333333329</v>
      </c>
      <c r="CA111" s="187"/>
      <c r="CB111" s="43">
        <v>6.5500000000000007</v>
      </c>
      <c r="CC111" s="44">
        <v>6.5366666666666662</v>
      </c>
      <c r="CD111" s="184">
        <v>-1.3333333333334529E-2</v>
      </c>
      <c r="CE111" s="187"/>
      <c r="CF111" s="43">
        <v>6.8000000000000007</v>
      </c>
      <c r="CG111" s="44">
        <v>6.9366666666666674</v>
      </c>
      <c r="CH111" s="184">
        <v>0.13666666666666671</v>
      </c>
      <c r="CI111" s="187"/>
    </row>
    <row r="112" spans="1:87" s="12" customFormat="1" ht="15.75" thickBot="1" x14ac:dyDescent="0.3">
      <c r="A112" s="82" t="s">
        <v>197</v>
      </c>
      <c r="B112" s="82" t="s">
        <v>200</v>
      </c>
      <c r="C112" s="83" t="s">
        <v>158</v>
      </c>
      <c r="D112" s="83"/>
      <c r="E112" s="83" t="s">
        <v>230</v>
      </c>
      <c r="F112" s="83"/>
      <c r="G112" s="83" t="s">
        <v>9</v>
      </c>
      <c r="H112" s="83" t="s">
        <v>10</v>
      </c>
      <c r="I112" s="83"/>
      <c r="J112" s="188">
        <v>7.8724999999999996</v>
      </c>
      <c r="K112" s="189">
        <v>7.9239999999999995</v>
      </c>
      <c r="L112" s="189">
        <v>7.9219999999999997</v>
      </c>
      <c r="M112" s="189">
        <v>8.0139999999999993</v>
      </c>
      <c r="N112" s="189" t="s">
        <v>153</v>
      </c>
      <c r="O112" s="189">
        <v>8.1440000000000001</v>
      </c>
      <c r="P112" s="189">
        <v>8.0779999999999994</v>
      </c>
      <c r="Q112" s="154">
        <v>8.0839999999999996</v>
      </c>
      <c r="R112" s="190">
        <v>6.0000000000002274E-3</v>
      </c>
      <c r="S112" s="191"/>
      <c r="T112" s="192">
        <v>-6.0000000000000497E-2</v>
      </c>
      <c r="U112" s="193"/>
      <c r="V112" s="188">
        <v>8.6939999999999991</v>
      </c>
      <c r="W112" s="154">
        <v>8.8360000000000003</v>
      </c>
      <c r="X112" s="190">
        <v>0.14200000000000124</v>
      </c>
      <c r="Y112" s="193"/>
      <c r="Z112" s="194">
        <v>8.4460000000000015</v>
      </c>
      <c r="AA112" s="189">
        <v>8.3759999999999994</v>
      </c>
      <c r="AB112" s="189" t="s">
        <v>153</v>
      </c>
      <c r="AC112" s="189">
        <v>8.4859999999999989</v>
      </c>
      <c r="AD112" s="189">
        <v>8.6379999999999999</v>
      </c>
      <c r="AE112" s="154">
        <v>8.7159999999999993</v>
      </c>
      <c r="AF112" s="190">
        <v>7.7999999999999403E-2</v>
      </c>
      <c r="AG112" s="191"/>
      <c r="AH112" s="192">
        <v>0.23000000000000043</v>
      </c>
      <c r="AI112" s="193"/>
      <c r="AJ112" s="189">
        <v>8.7080000000000002</v>
      </c>
      <c r="AK112" s="189">
        <v>8.6020000000000003</v>
      </c>
      <c r="AL112" s="189" t="s">
        <v>153</v>
      </c>
      <c r="AM112" s="189">
        <v>8.73</v>
      </c>
      <c r="AN112" s="189">
        <v>8.9280000000000008</v>
      </c>
      <c r="AO112" s="154">
        <v>8.9879999999999995</v>
      </c>
      <c r="AP112" s="190">
        <v>5.9999999999998721E-2</v>
      </c>
      <c r="AQ112" s="191"/>
      <c r="AR112" s="192">
        <v>0.25799999999999912</v>
      </c>
      <c r="AS112" s="193"/>
      <c r="AT112" s="189">
        <v>8.418000000000001</v>
      </c>
      <c r="AU112" s="189">
        <v>8.4280000000000008</v>
      </c>
      <c r="AV112" s="189" t="s">
        <v>153</v>
      </c>
      <c r="AW112" s="189">
        <v>8.4039999999999999</v>
      </c>
      <c r="AX112" s="189">
        <v>8.516</v>
      </c>
      <c r="AY112" s="154">
        <v>8.8060000000000009</v>
      </c>
      <c r="AZ112" s="190">
        <v>0.29000000000000092</v>
      </c>
      <c r="BA112" s="191"/>
      <c r="BB112" s="192">
        <v>0.40200000000000102</v>
      </c>
      <c r="BC112" s="193"/>
      <c r="BD112" s="188">
        <v>7.548</v>
      </c>
      <c r="BE112" s="154">
        <v>8.1219999999999999</v>
      </c>
      <c r="BF112" s="190">
        <v>0.57399999999999984</v>
      </c>
      <c r="BG112" s="193"/>
      <c r="BH112" s="194">
        <v>8.0520000000000014</v>
      </c>
      <c r="BI112" s="189">
        <v>8.1720000000000006</v>
      </c>
      <c r="BJ112" s="189" t="s">
        <v>153</v>
      </c>
      <c r="BK112" s="189">
        <v>7.88</v>
      </c>
      <c r="BL112" s="189">
        <v>7.9479999999999986</v>
      </c>
      <c r="BM112" s="154">
        <v>8.36</v>
      </c>
      <c r="BN112" s="190">
        <v>0.41200000000000081</v>
      </c>
      <c r="BO112" s="191"/>
      <c r="BP112" s="192">
        <v>0.47999999999999954</v>
      </c>
      <c r="BQ112" s="193"/>
      <c r="BR112" s="189">
        <v>7.8220000000000001</v>
      </c>
      <c r="BS112" s="189">
        <v>7.6360000000000001</v>
      </c>
      <c r="BT112" s="189" t="s">
        <v>153</v>
      </c>
      <c r="BU112" s="189">
        <v>7.604000000000001</v>
      </c>
      <c r="BV112" s="154">
        <v>7.152000000000001</v>
      </c>
      <c r="BW112" s="154">
        <v>7.88</v>
      </c>
      <c r="BX112" s="190">
        <v>0.72799999999999887</v>
      </c>
      <c r="BY112" s="191"/>
      <c r="BZ112" s="192">
        <v>0.27599999999999891</v>
      </c>
      <c r="CA112" s="193"/>
      <c r="CB112" s="188">
        <v>6.6420000000000003</v>
      </c>
      <c r="CC112" s="154">
        <v>6.9620000000000006</v>
      </c>
      <c r="CD112" s="190">
        <v>0.32000000000000028</v>
      </c>
      <c r="CE112" s="193"/>
      <c r="CF112" s="188">
        <v>7.0860000000000003</v>
      </c>
      <c r="CG112" s="154">
        <v>7.1599999999999993</v>
      </c>
      <c r="CH112" s="190">
        <v>7.3999999999998956E-2</v>
      </c>
      <c r="CI112" s="193"/>
    </row>
    <row r="113" spans="1:87" s="12" customFormat="1" x14ac:dyDescent="0.25">
      <c r="A113" s="13" t="s">
        <v>197</v>
      </c>
      <c r="B113" s="13" t="s">
        <v>198</v>
      </c>
      <c r="C113" s="8" t="s">
        <v>70</v>
      </c>
      <c r="D113" s="8" t="s">
        <v>160</v>
      </c>
      <c r="E113" s="8" t="s">
        <v>226</v>
      </c>
      <c r="F113" s="8">
        <v>171926</v>
      </c>
      <c r="G113" s="8" t="s">
        <v>9</v>
      </c>
      <c r="H113" s="8" t="s">
        <v>10</v>
      </c>
      <c r="I113" s="8" t="s">
        <v>300</v>
      </c>
      <c r="J113" s="132">
        <v>8.01</v>
      </c>
      <c r="K113" s="337">
        <v>7.92</v>
      </c>
      <c r="L113" s="133">
        <v>8.1</v>
      </c>
      <c r="M113" s="133">
        <v>8.09</v>
      </c>
      <c r="N113" s="53" t="s">
        <v>153</v>
      </c>
      <c r="O113" s="133">
        <v>8.16</v>
      </c>
      <c r="P113" s="340">
        <v>7.95</v>
      </c>
      <c r="Q113" s="340">
        <v>7.61</v>
      </c>
      <c r="R113" s="260">
        <v>-0.34</v>
      </c>
      <c r="S113" s="261" t="s">
        <v>145</v>
      </c>
      <c r="T113" s="262">
        <v>-0.55000000000000004</v>
      </c>
      <c r="U113" s="263" t="s">
        <v>145</v>
      </c>
      <c r="V113" s="33">
        <v>8.7200000000000006</v>
      </c>
      <c r="W113" s="32">
        <v>8.77</v>
      </c>
      <c r="X113" s="260">
        <v>0.05</v>
      </c>
      <c r="Y113" s="263"/>
      <c r="Z113" s="375">
        <v>8.43</v>
      </c>
      <c r="AA113" s="32">
        <v>8.57</v>
      </c>
      <c r="AB113" s="376" t="s">
        <v>153</v>
      </c>
      <c r="AC113" s="32">
        <v>8.83</v>
      </c>
      <c r="AD113" s="32">
        <v>8.69</v>
      </c>
      <c r="AE113" s="36">
        <v>8.7799999999999994</v>
      </c>
      <c r="AF113" s="260">
        <v>0.09</v>
      </c>
      <c r="AG113" s="264"/>
      <c r="AH113" s="262">
        <v>-0.05</v>
      </c>
      <c r="AI113" s="263"/>
      <c r="AJ113" s="133">
        <v>8.61</v>
      </c>
      <c r="AK113" s="133">
        <v>8.7200000000000006</v>
      </c>
      <c r="AL113" s="53" t="s">
        <v>153</v>
      </c>
      <c r="AM113" s="133">
        <v>8.86</v>
      </c>
      <c r="AN113" s="32">
        <v>8.81</v>
      </c>
      <c r="AO113" s="40">
        <v>9.0500000000000007</v>
      </c>
      <c r="AP113" s="260">
        <v>0.24</v>
      </c>
      <c r="AQ113" s="264" t="s">
        <v>144</v>
      </c>
      <c r="AR113" s="262">
        <v>0.19</v>
      </c>
      <c r="AS113" s="263" t="s">
        <v>144</v>
      </c>
      <c r="AT113" s="133">
        <v>8.48</v>
      </c>
      <c r="AU113" s="133">
        <v>8.5</v>
      </c>
      <c r="AV113" s="53" t="s">
        <v>153</v>
      </c>
      <c r="AW113" s="133">
        <v>8.9700000000000006</v>
      </c>
      <c r="AX113" s="32">
        <v>8.65</v>
      </c>
      <c r="AY113" s="36">
        <v>8.49</v>
      </c>
      <c r="AZ113" s="260">
        <v>-0.16</v>
      </c>
      <c r="BA113" s="264"/>
      <c r="BB113" s="262">
        <v>-0.48</v>
      </c>
      <c r="BC113" s="263" t="s">
        <v>145</v>
      </c>
      <c r="BD113" s="341">
        <v>7.57</v>
      </c>
      <c r="BE113" s="340">
        <v>7.37</v>
      </c>
      <c r="BF113" s="260">
        <v>-0.2</v>
      </c>
      <c r="BG113" s="263"/>
      <c r="BH113" s="342">
        <v>7.97</v>
      </c>
      <c r="BI113" s="133">
        <v>8.1</v>
      </c>
      <c r="BJ113" s="53" t="s">
        <v>153</v>
      </c>
      <c r="BK113" s="133">
        <v>8.6999999999999993</v>
      </c>
      <c r="BL113" s="32">
        <v>8.08</v>
      </c>
      <c r="BM113" s="36">
        <v>8.35</v>
      </c>
      <c r="BN113" s="260">
        <v>0.27</v>
      </c>
      <c r="BO113" s="264" t="s">
        <v>144</v>
      </c>
      <c r="BP113" s="262">
        <v>-0.35</v>
      </c>
      <c r="BQ113" s="263" t="s">
        <v>145</v>
      </c>
      <c r="BR113" s="337">
        <v>7.38</v>
      </c>
      <c r="BS113" s="337">
        <v>7.68</v>
      </c>
      <c r="BT113" s="53" t="s">
        <v>153</v>
      </c>
      <c r="BU113" s="337">
        <v>7.81</v>
      </c>
      <c r="BV113" s="340">
        <v>7.07</v>
      </c>
      <c r="BW113" s="340">
        <v>6.4</v>
      </c>
      <c r="BX113" s="260">
        <v>-0.67</v>
      </c>
      <c r="BY113" s="264" t="s">
        <v>145</v>
      </c>
      <c r="BZ113" s="262">
        <v>-1.41</v>
      </c>
      <c r="CA113" s="263" t="s">
        <v>145</v>
      </c>
      <c r="CB113" s="37">
        <v>5.34</v>
      </c>
      <c r="CC113" s="35">
        <v>4.96</v>
      </c>
      <c r="CD113" s="260">
        <v>-0.38</v>
      </c>
      <c r="CE113" s="263" t="s">
        <v>145</v>
      </c>
      <c r="CF113" s="37">
        <v>5.87</v>
      </c>
      <c r="CG113" s="35">
        <v>5.62</v>
      </c>
      <c r="CH113" s="260">
        <v>-0.25</v>
      </c>
      <c r="CI113" s="263" t="s">
        <v>145</v>
      </c>
    </row>
    <row r="114" spans="1:87" s="12" customFormat="1" x14ac:dyDescent="0.25">
      <c r="A114" s="48" t="s">
        <v>197</v>
      </c>
      <c r="B114" s="48" t="s">
        <v>198</v>
      </c>
      <c r="C114" s="9" t="s">
        <v>71</v>
      </c>
      <c r="D114" s="9" t="s">
        <v>21</v>
      </c>
      <c r="E114" s="9" t="s">
        <v>228</v>
      </c>
      <c r="F114" s="9">
        <v>172007</v>
      </c>
      <c r="G114" s="9" t="s">
        <v>9</v>
      </c>
      <c r="H114" s="9" t="s">
        <v>10</v>
      </c>
      <c r="I114" s="8" t="s">
        <v>300</v>
      </c>
      <c r="J114" s="343">
        <v>7.98</v>
      </c>
      <c r="K114" s="344">
        <v>7.25</v>
      </c>
      <c r="L114" s="344">
        <v>7.75</v>
      </c>
      <c r="M114" s="344">
        <v>7.6</v>
      </c>
      <c r="N114" s="54" t="s">
        <v>153</v>
      </c>
      <c r="O114" s="344">
        <v>7.66</v>
      </c>
      <c r="P114" s="347">
        <v>7.66</v>
      </c>
      <c r="Q114" s="16">
        <v>8.06</v>
      </c>
      <c r="R114" s="265">
        <v>0.4</v>
      </c>
      <c r="S114" s="266" t="s">
        <v>144</v>
      </c>
      <c r="T114" s="267">
        <v>0.4</v>
      </c>
      <c r="U114" s="268" t="s">
        <v>144</v>
      </c>
      <c r="V114" s="24">
        <v>8.32</v>
      </c>
      <c r="W114" s="25">
        <v>8.52</v>
      </c>
      <c r="X114" s="265">
        <v>0.2</v>
      </c>
      <c r="Y114" s="268"/>
      <c r="Z114" s="377">
        <v>8.1</v>
      </c>
      <c r="AA114" s="347">
        <v>7.97</v>
      </c>
      <c r="AB114" s="23" t="s">
        <v>153</v>
      </c>
      <c r="AC114" s="25">
        <v>8.07</v>
      </c>
      <c r="AD114" s="25">
        <v>8.4</v>
      </c>
      <c r="AE114" s="16">
        <v>8.59</v>
      </c>
      <c r="AF114" s="265">
        <v>0.19</v>
      </c>
      <c r="AG114" s="269"/>
      <c r="AH114" s="267">
        <v>0.52</v>
      </c>
      <c r="AI114" s="268" t="s">
        <v>144</v>
      </c>
      <c r="AJ114" s="45">
        <v>8.85</v>
      </c>
      <c r="AK114" s="45">
        <v>8.5</v>
      </c>
      <c r="AL114" s="54" t="s">
        <v>153</v>
      </c>
      <c r="AM114" s="45">
        <v>8.77</v>
      </c>
      <c r="AN114" s="26">
        <v>9.0399999999999991</v>
      </c>
      <c r="AO114" s="16">
        <v>8.91</v>
      </c>
      <c r="AP114" s="265">
        <v>-0.13</v>
      </c>
      <c r="AQ114" s="269"/>
      <c r="AR114" s="267">
        <v>0.14000000000000001</v>
      </c>
      <c r="AS114" s="268"/>
      <c r="AT114" s="344">
        <v>7.67</v>
      </c>
      <c r="AU114" s="344">
        <v>7.7</v>
      </c>
      <c r="AV114" s="54" t="s">
        <v>153</v>
      </c>
      <c r="AW114" s="344">
        <v>7.54</v>
      </c>
      <c r="AX114" s="347">
        <v>7.51</v>
      </c>
      <c r="AY114" s="16">
        <v>8.06</v>
      </c>
      <c r="AZ114" s="265">
        <v>0.55000000000000004</v>
      </c>
      <c r="BA114" s="269" t="s">
        <v>144</v>
      </c>
      <c r="BB114" s="267">
        <v>0.52</v>
      </c>
      <c r="BC114" s="268" t="s">
        <v>144</v>
      </c>
      <c r="BD114" s="346">
        <v>7.59</v>
      </c>
      <c r="BE114" s="347">
        <v>7.94</v>
      </c>
      <c r="BF114" s="265">
        <v>0.35</v>
      </c>
      <c r="BG114" s="268" t="s">
        <v>144</v>
      </c>
      <c r="BH114" s="348">
        <v>7.41</v>
      </c>
      <c r="BI114" s="344">
        <v>7.65</v>
      </c>
      <c r="BJ114" s="54" t="s">
        <v>153</v>
      </c>
      <c r="BK114" s="344">
        <v>6.89</v>
      </c>
      <c r="BL114" s="347">
        <v>7.15</v>
      </c>
      <c r="BM114" s="347">
        <v>7.78</v>
      </c>
      <c r="BN114" s="265">
        <v>0.63</v>
      </c>
      <c r="BO114" s="269" t="s">
        <v>144</v>
      </c>
      <c r="BP114" s="267">
        <v>0.89</v>
      </c>
      <c r="BQ114" s="268" t="s">
        <v>144</v>
      </c>
      <c r="BR114" s="45">
        <v>8.36</v>
      </c>
      <c r="BS114" s="344">
        <v>7.77</v>
      </c>
      <c r="BT114" s="54" t="s">
        <v>153</v>
      </c>
      <c r="BU114" s="45">
        <v>8.16</v>
      </c>
      <c r="BV114" s="25">
        <v>8.02</v>
      </c>
      <c r="BW114" s="25">
        <v>8.11</v>
      </c>
      <c r="BX114" s="265">
        <v>0.09</v>
      </c>
      <c r="BY114" s="269"/>
      <c r="BZ114" s="267">
        <v>-0.05</v>
      </c>
      <c r="CA114" s="268"/>
      <c r="CB114" s="28">
        <v>5.95</v>
      </c>
      <c r="CC114" s="347">
        <v>7.16</v>
      </c>
      <c r="CD114" s="265">
        <v>1.21</v>
      </c>
      <c r="CE114" s="268" t="s">
        <v>144</v>
      </c>
      <c r="CF114" s="346">
        <v>6.31</v>
      </c>
      <c r="CG114" s="347">
        <v>7.28</v>
      </c>
      <c r="CH114" s="265">
        <v>0.97</v>
      </c>
      <c r="CI114" s="268" t="s">
        <v>144</v>
      </c>
    </row>
    <row r="115" spans="1:87" s="12" customFormat="1" x14ac:dyDescent="0.25">
      <c r="A115" s="58" t="s">
        <v>197</v>
      </c>
      <c r="B115" s="58" t="s">
        <v>199</v>
      </c>
      <c r="C115" s="59" t="s">
        <v>72</v>
      </c>
      <c r="D115" s="59" t="s">
        <v>160</v>
      </c>
      <c r="E115" s="59" t="s">
        <v>228</v>
      </c>
      <c r="F115" s="59">
        <v>182014</v>
      </c>
      <c r="G115" s="59" t="s">
        <v>9</v>
      </c>
      <c r="H115" s="59" t="s">
        <v>10</v>
      </c>
      <c r="I115" s="8" t="s">
        <v>300</v>
      </c>
      <c r="J115" s="362">
        <v>7.79</v>
      </c>
      <c r="K115" s="363">
        <v>7.91</v>
      </c>
      <c r="L115" s="363">
        <v>7.25</v>
      </c>
      <c r="M115" s="363">
        <v>7.64</v>
      </c>
      <c r="N115" s="330" t="s">
        <v>153</v>
      </c>
      <c r="O115" s="363">
        <v>7.89</v>
      </c>
      <c r="P115" s="364">
        <v>7.76</v>
      </c>
      <c r="Q115" s="364">
        <v>7.8</v>
      </c>
      <c r="R115" s="315">
        <v>0.04</v>
      </c>
      <c r="S115" s="316"/>
      <c r="T115" s="317">
        <v>-0.09</v>
      </c>
      <c r="U115" s="318"/>
      <c r="V115" s="332">
        <v>8.51</v>
      </c>
      <c r="W115" s="331">
        <v>8.27</v>
      </c>
      <c r="X115" s="315">
        <v>-0.24</v>
      </c>
      <c r="Y115" s="318" t="s">
        <v>145</v>
      </c>
      <c r="Z115" s="382">
        <v>7.67</v>
      </c>
      <c r="AA115" s="383">
        <v>8.3699999999999992</v>
      </c>
      <c r="AB115" s="384" t="s">
        <v>153</v>
      </c>
      <c r="AC115" s="383">
        <v>8.58</v>
      </c>
      <c r="AD115" s="331">
        <v>8.59</v>
      </c>
      <c r="AE115" s="333">
        <v>8.5500000000000007</v>
      </c>
      <c r="AF115" s="315">
        <v>-0.04</v>
      </c>
      <c r="AG115" s="319"/>
      <c r="AH115" s="317">
        <v>-0.03</v>
      </c>
      <c r="AI115" s="318"/>
      <c r="AJ115" s="365">
        <v>7.97</v>
      </c>
      <c r="AK115" s="329">
        <v>8.66</v>
      </c>
      <c r="AL115" s="330" t="s">
        <v>153</v>
      </c>
      <c r="AM115" s="329">
        <v>8.8699999999999992</v>
      </c>
      <c r="AN115" s="334">
        <v>9.01</v>
      </c>
      <c r="AO115" s="333">
        <v>8.9</v>
      </c>
      <c r="AP115" s="315">
        <v>-0.11</v>
      </c>
      <c r="AQ115" s="319"/>
      <c r="AR115" s="317">
        <v>0.03</v>
      </c>
      <c r="AS115" s="318"/>
      <c r="AT115" s="365">
        <v>7.54</v>
      </c>
      <c r="AU115" s="366">
        <v>7.81</v>
      </c>
      <c r="AV115" s="330" t="s">
        <v>153</v>
      </c>
      <c r="AW115" s="329">
        <v>8.1999999999999993</v>
      </c>
      <c r="AX115" s="364">
        <v>7.92</v>
      </c>
      <c r="AY115" s="364">
        <v>7.36</v>
      </c>
      <c r="AZ115" s="315">
        <v>-0.56000000000000005</v>
      </c>
      <c r="BA115" s="319" t="s">
        <v>145</v>
      </c>
      <c r="BB115" s="317">
        <v>-0.84</v>
      </c>
      <c r="BC115" s="318" t="s">
        <v>145</v>
      </c>
      <c r="BD115" s="367">
        <v>7.61</v>
      </c>
      <c r="BE115" s="364">
        <v>7.21</v>
      </c>
      <c r="BF115" s="315">
        <v>-0.4</v>
      </c>
      <c r="BG115" s="318" t="s">
        <v>145</v>
      </c>
      <c r="BH115" s="366">
        <v>7.62</v>
      </c>
      <c r="BI115" s="363">
        <v>7.55</v>
      </c>
      <c r="BJ115" s="330" t="s">
        <v>153</v>
      </c>
      <c r="BK115" s="363">
        <v>7.93</v>
      </c>
      <c r="BL115" s="364">
        <v>7.58</v>
      </c>
      <c r="BM115" s="364">
        <v>7.37</v>
      </c>
      <c r="BN115" s="315">
        <v>-0.21</v>
      </c>
      <c r="BO115" s="319"/>
      <c r="BP115" s="317">
        <v>-0.56000000000000005</v>
      </c>
      <c r="BQ115" s="318" t="s">
        <v>145</v>
      </c>
      <c r="BR115" s="365">
        <v>7.29</v>
      </c>
      <c r="BS115" s="363">
        <v>7.2</v>
      </c>
      <c r="BT115" s="330" t="s">
        <v>153</v>
      </c>
      <c r="BU115" s="329">
        <v>8.0399999999999991</v>
      </c>
      <c r="BV115" s="364">
        <v>7.64</v>
      </c>
      <c r="BW115" s="364">
        <v>7.06</v>
      </c>
      <c r="BX115" s="315">
        <v>-0.57999999999999996</v>
      </c>
      <c r="BY115" s="319" t="s">
        <v>145</v>
      </c>
      <c r="BZ115" s="317">
        <v>-0.98</v>
      </c>
      <c r="CA115" s="318" t="s">
        <v>145</v>
      </c>
      <c r="CB115" s="367">
        <v>7.05</v>
      </c>
      <c r="CC115" s="364">
        <v>6.55</v>
      </c>
      <c r="CD115" s="315">
        <v>-0.5</v>
      </c>
      <c r="CE115" s="318" t="s">
        <v>145</v>
      </c>
      <c r="CF115" s="367">
        <v>7.17</v>
      </c>
      <c r="CG115" s="364">
        <v>6.53</v>
      </c>
      <c r="CH115" s="315">
        <v>-0.64</v>
      </c>
      <c r="CI115" s="318" t="s">
        <v>145</v>
      </c>
    </row>
    <row r="116" spans="1:87" s="12" customFormat="1" x14ac:dyDescent="0.25">
      <c r="A116" s="48" t="s">
        <v>197</v>
      </c>
      <c r="B116" s="48" t="s">
        <v>200</v>
      </c>
      <c r="C116" s="9" t="s">
        <v>73</v>
      </c>
      <c r="D116" s="9" t="s">
        <v>160</v>
      </c>
      <c r="E116" s="9" t="s">
        <v>226</v>
      </c>
      <c r="F116" s="9">
        <v>142109</v>
      </c>
      <c r="G116" s="9" t="s">
        <v>9</v>
      </c>
      <c r="H116" s="9" t="s">
        <v>10</v>
      </c>
      <c r="I116" s="8" t="s">
        <v>300</v>
      </c>
      <c r="J116" s="343">
        <v>7.72</v>
      </c>
      <c r="K116" s="344">
        <v>7.8</v>
      </c>
      <c r="L116" s="344">
        <v>7.88</v>
      </c>
      <c r="M116" s="45">
        <v>8</v>
      </c>
      <c r="N116" s="54" t="s">
        <v>153</v>
      </c>
      <c r="O116" s="45">
        <v>8.1999999999999993</v>
      </c>
      <c r="P116" s="25">
        <v>8.11</v>
      </c>
      <c r="Q116" s="16">
        <v>8.0299999999999994</v>
      </c>
      <c r="R116" s="265">
        <v>-0.08</v>
      </c>
      <c r="S116" s="266"/>
      <c r="T116" s="267">
        <v>-0.17</v>
      </c>
      <c r="U116" s="268"/>
      <c r="V116" s="27">
        <v>9.19</v>
      </c>
      <c r="W116" s="26">
        <v>9.43</v>
      </c>
      <c r="X116" s="265">
        <v>0.24</v>
      </c>
      <c r="Y116" s="268" t="s">
        <v>144</v>
      </c>
      <c r="Z116" s="377">
        <v>8.98</v>
      </c>
      <c r="AA116" s="25">
        <v>8.93</v>
      </c>
      <c r="AB116" s="23" t="s">
        <v>153</v>
      </c>
      <c r="AC116" s="26">
        <v>9.2799999999999994</v>
      </c>
      <c r="AD116" s="26">
        <v>9.3000000000000007</v>
      </c>
      <c r="AE116" s="15">
        <v>9.4700000000000006</v>
      </c>
      <c r="AF116" s="265">
        <v>0.17</v>
      </c>
      <c r="AG116" s="269"/>
      <c r="AH116" s="267">
        <v>0.19</v>
      </c>
      <c r="AI116" s="268"/>
      <c r="AJ116" s="45">
        <v>8.92</v>
      </c>
      <c r="AK116" s="45">
        <v>8.91</v>
      </c>
      <c r="AL116" s="54" t="s">
        <v>153</v>
      </c>
      <c r="AM116" s="172">
        <v>9.0299999999999994</v>
      </c>
      <c r="AN116" s="26">
        <v>9.18</v>
      </c>
      <c r="AO116" s="15">
        <v>9.5500000000000007</v>
      </c>
      <c r="AP116" s="265">
        <v>0.37</v>
      </c>
      <c r="AQ116" s="269" t="s">
        <v>144</v>
      </c>
      <c r="AR116" s="267">
        <v>0.52</v>
      </c>
      <c r="AS116" s="268" t="s">
        <v>144</v>
      </c>
      <c r="AT116" s="45">
        <v>8.94</v>
      </c>
      <c r="AU116" s="45">
        <v>8.7100000000000009</v>
      </c>
      <c r="AV116" s="54" t="s">
        <v>153</v>
      </c>
      <c r="AW116" s="45">
        <v>8.7100000000000009</v>
      </c>
      <c r="AX116" s="26">
        <v>9.09</v>
      </c>
      <c r="AY116" s="15">
        <v>9.27</v>
      </c>
      <c r="AZ116" s="265">
        <v>0.18</v>
      </c>
      <c r="BA116" s="269"/>
      <c r="BB116" s="267">
        <v>0.56000000000000005</v>
      </c>
      <c r="BC116" s="268" t="s">
        <v>144</v>
      </c>
      <c r="BD116" s="346">
        <v>7.7</v>
      </c>
      <c r="BE116" s="25">
        <v>8.4700000000000006</v>
      </c>
      <c r="BF116" s="265">
        <v>0.77</v>
      </c>
      <c r="BG116" s="268" t="s">
        <v>144</v>
      </c>
      <c r="BH116" s="139">
        <v>8.2799999999999994</v>
      </c>
      <c r="BI116" s="45">
        <v>8.2899999999999991</v>
      </c>
      <c r="BJ116" s="54" t="s">
        <v>153</v>
      </c>
      <c r="BK116" s="344">
        <v>7.9</v>
      </c>
      <c r="BL116" s="25">
        <v>8.2899999999999991</v>
      </c>
      <c r="BM116" s="16">
        <v>8.69</v>
      </c>
      <c r="BN116" s="265">
        <v>0.4</v>
      </c>
      <c r="BO116" s="269" t="s">
        <v>144</v>
      </c>
      <c r="BP116" s="267">
        <v>0.79</v>
      </c>
      <c r="BQ116" s="268" t="s">
        <v>144</v>
      </c>
      <c r="BR116" s="45">
        <v>8.14</v>
      </c>
      <c r="BS116" s="344">
        <v>7.73</v>
      </c>
      <c r="BT116" s="54" t="s">
        <v>153</v>
      </c>
      <c r="BU116" s="344">
        <v>7.55</v>
      </c>
      <c r="BV116" s="347">
        <v>7.11</v>
      </c>
      <c r="BW116" s="25">
        <v>8.24</v>
      </c>
      <c r="BX116" s="265">
        <v>1.1299999999999999</v>
      </c>
      <c r="BY116" s="269" t="s">
        <v>144</v>
      </c>
      <c r="BZ116" s="267">
        <v>0.69</v>
      </c>
      <c r="CA116" s="268" t="s">
        <v>144</v>
      </c>
      <c r="CB116" s="346">
        <v>6.06</v>
      </c>
      <c r="CC116" s="347">
        <v>6.64</v>
      </c>
      <c r="CD116" s="265">
        <v>0.57999999999999996</v>
      </c>
      <c r="CE116" s="268" t="s">
        <v>144</v>
      </c>
      <c r="CF116" s="346">
        <v>6.76</v>
      </c>
      <c r="CG116" s="347">
        <v>6.77</v>
      </c>
      <c r="CH116" s="265">
        <v>0.01</v>
      </c>
      <c r="CI116" s="268"/>
    </row>
    <row r="117" spans="1:87" s="12" customFormat="1" x14ac:dyDescent="0.25">
      <c r="A117" s="48" t="s">
        <v>197</v>
      </c>
      <c r="B117" s="48" t="s">
        <v>200</v>
      </c>
      <c r="C117" s="9" t="s">
        <v>74</v>
      </c>
      <c r="D117" s="9" t="s">
        <v>220</v>
      </c>
      <c r="E117" s="9" t="s">
        <v>227</v>
      </c>
      <c r="F117" s="9">
        <v>192039</v>
      </c>
      <c r="G117" s="9" t="s">
        <v>9</v>
      </c>
      <c r="H117" s="9" t="s">
        <v>10</v>
      </c>
      <c r="I117" s="300" t="s">
        <v>298</v>
      </c>
      <c r="J117" s="135">
        <v>8.0299999999999994</v>
      </c>
      <c r="K117" s="45">
        <v>8.14</v>
      </c>
      <c r="L117" s="344">
        <v>7.94</v>
      </c>
      <c r="M117" s="344">
        <v>7.96</v>
      </c>
      <c r="N117" s="54" t="s">
        <v>153</v>
      </c>
      <c r="O117" s="45">
        <v>8.4</v>
      </c>
      <c r="P117" s="25">
        <v>8.2899999999999991</v>
      </c>
      <c r="Q117" s="16">
        <v>8.1999999999999993</v>
      </c>
      <c r="R117" s="265">
        <v>-0.09</v>
      </c>
      <c r="S117" s="266"/>
      <c r="T117" s="267">
        <v>-0.2</v>
      </c>
      <c r="U117" s="268"/>
      <c r="V117" s="24">
        <v>8.41</v>
      </c>
      <c r="W117" s="25">
        <v>8.65</v>
      </c>
      <c r="X117" s="265">
        <v>0.24</v>
      </c>
      <c r="Y117" s="268" t="s">
        <v>144</v>
      </c>
      <c r="Z117" s="377">
        <v>8.01</v>
      </c>
      <c r="AA117" s="347">
        <v>7.93</v>
      </c>
      <c r="AB117" s="23" t="s">
        <v>153</v>
      </c>
      <c r="AC117" s="347">
        <v>7.85</v>
      </c>
      <c r="AD117" s="25">
        <v>8.2799999999999994</v>
      </c>
      <c r="AE117" s="16">
        <v>8.32</v>
      </c>
      <c r="AF117" s="265">
        <v>0.04</v>
      </c>
      <c r="AG117" s="269"/>
      <c r="AH117" s="267">
        <v>0.47</v>
      </c>
      <c r="AI117" s="268" t="s">
        <v>144</v>
      </c>
      <c r="AJ117" s="45">
        <v>8.75</v>
      </c>
      <c r="AK117" s="45">
        <v>8.41</v>
      </c>
      <c r="AL117" s="54" t="s">
        <v>153</v>
      </c>
      <c r="AM117" s="45">
        <v>8.35</v>
      </c>
      <c r="AN117" s="25">
        <v>8.6</v>
      </c>
      <c r="AO117" s="16">
        <v>8.9499999999999993</v>
      </c>
      <c r="AP117" s="265">
        <v>0.35</v>
      </c>
      <c r="AQ117" s="269" t="s">
        <v>144</v>
      </c>
      <c r="AR117" s="267">
        <v>0.6</v>
      </c>
      <c r="AS117" s="268" t="s">
        <v>144</v>
      </c>
      <c r="AT117" s="45">
        <v>8.09</v>
      </c>
      <c r="AU117" s="45">
        <v>8.1300000000000008</v>
      </c>
      <c r="AV117" s="54" t="s">
        <v>153</v>
      </c>
      <c r="AW117" s="45">
        <v>8.35</v>
      </c>
      <c r="AX117" s="25">
        <v>8.35</v>
      </c>
      <c r="AY117" s="16">
        <v>8.68</v>
      </c>
      <c r="AZ117" s="265">
        <v>0.33</v>
      </c>
      <c r="BA117" s="269" t="s">
        <v>144</v>
      </c>
      <c r="BB117" s="267">
        <v>0.33</v>
      </c>
      <c r="BC117" s="268" t="s">
        <v>144</v>
      </c>
      <c r="BD117" s="346">
        <v>7.46</v>
      </c>
      <c r="BE117" s="25">
        <v>8.0399999999999991</v>
      </c>
      <c r="BF117" s="265">
        <v>0.57999999999999996</v>
      </c>
      <c r="BG117" s="268" t="s">
        <v>144</v>
      </c>
      <c r="BH117" s="348">
        <v>7.81</v>
      </c>
      <c r="BI117" s="45">
        <v>8.06</v>
      </c>
      <c r="BJ117" s="54" t="s">
        <v>153</v>
      </c>
      <c r="BK117" s="344">
        <v>7.97</v>
      </c>
      <c r="BL117" s="347">
        <v>7.9</v>
      </c>
      <c r="BM117" s="16">
        <v>8.34</v>
      </c>
      <c r="BN117" s="265">
        <v>0.44</v>
      </c>
      <c r="BO117" s="269" t="s">
        <v>144</v>
      </c>
      <c r="BP117" s="267">
        <v>0.37</v>
      </c>
      <c r="BQ117" s="268" t="s">
        <v>144</v>
      </c>
      <c r="BR117" s="344">
        <v>7.83</v>
      </c>
      <c r="BS117" s="344">
        <v>7.97</v>
      </c>
      <c r="BT117" s="54" t="s">
        <v>153</v>
      </c>
      <c r="BU117" s="344">
        <v>7.78</v>
      </c>
      <c r="BV117" s="347">
        <v>7.03</v>
      </c>
      <c r="BW117" s="347">
        <v>7.75</v>
      </c>
      <c r="BX117" s="265">
        <v>0.72</v>
      </c>
      <c r="BY117" s="269" t="s">
        <v>144</v>
      </c>
      <c r="BZ117" s="267">
        <v>-0.03</v>
      </c>
      <c r="CA117" s="268"/>
      <c r="CB117" s="24">
        <v>8.0500000000000007</v>
      </c>
      <c r="CC117" s="25">
        <v>8.07</v>
      </c>
      <c r="CD117" s="265">
        <v>0.02</v>
      </c>
      <c r="CE117" s="268"/>
      <c r="CF117" s="346">
        <v>6.96</v>
      </c>
      <c r="CG117" s="347">
        <v>7.15</v>
      </c>
      <c r="CH117" s="265">
        <v>0.19</v>
      </c>
      <c r="CI117" s="268"/>
    </row>
    <row r="118" spans="1:87" s="12" customFormat="1" x14ac:dyDescent="0.25">
      <c r="A118" s="48" t="s">
        <v>197</v>
      </c>
      <c r="B118" s="48" t="s">
        <v>200</v>
      </c>
      <c r="C118" s="9" t="s">
        <v>75</v>
      </c>
      <c r="D118" s="9" t="s">
        <v>160</v>
      </c>
      <c r="E118" s="9" t="s">
        <v>226</v>
      </c>
      <c r="F118" s="9">
        <v>147322</v>
      </c>
      <c r="G118" s="9" t="s">
        <v>9</v>
      </c>
      <c r="H118" s="9" t="s">
        <v>10</v>
      </c>
      <c r="I118" s="8" t="s">
        <v>300</v>
      </c>
      <c r="J118" s="343">
        <v>7.91</v>
      </c>
      <c r="K118" s="45">
        <v>8.2799999999999994</v>
      </c>
      <c r="L118" s="45">
        <v>8.43</v>
      </c>
      <c r="M118" s="45">
        <v>8.3699999999999992</v>
      </c>
      <c r="N118" s="54" t="s">
        <v>153</v>
      </c>
      <c r="O118" s="45">
        <v>8.4499999999999993</v>
      </c>
      <c r="P118" s="25">
        <v>8.31</v>
      </c>
      <c r="Q118" s="16">
        <v>8.41</v>
      </c>
      <c r="R118" s="265">
        <v>0.1</v>
      </c>
      <c r="S118" s="266"/>
      <c r="T118" s="267">
        <v>-0.04</v>
      </c>
      <c r="U118" s="268"/>
      <c r="V118" s="27">
        <v>9.08</v>
      </c>
      <c r="W118" s="26">
        <v>9.1999999999999993</v>
      </c>
      <c r="X118" s="265">
        <v>0.12</v>
      </c>
      <c r="Y118" s="268"/>
      <c r="Z118" s="377">
        <v>8.6300000000000008</v>
      </c>
      <c r="AA118" s="25">
        <v>8.86</v>
      </c>
      <c r="AB118" s="23" t="s">
        <v>153</v>
      </c>
      <c r="AC118" s="26">
        <v>9.1300000000000008</v>
      </c>
      <c r="AD118" s="26">
        <v>9.1199999999999992</v>
      </c>
      <c r="AE118" s="15">
        <v>9.25</v>
      </c>
      <c r="AF118" s="265">
        <v>0.13</v>
      </c>
      <c r="AG118" s="269"/>
      <c r="AH118" s="267">
        <v>0.12</v>
      </c>
      <c r="AI118" s="268"/>
      <c r="AJ118" s="45">
        <v>8.25</v>
      </c>
      <c r="AK118" s="45">
        <v>8.56</v>
      </c>
      <c r="AL118" s="54" t="s">
        <v>153</v>
      </c>
      <c r="AM118" s="172">
        <v>9.19</v>
      </c>
      <c r="AN118" s="26">
        <v>9.1199999999999992</v>
      </c>
      <c r="AO118" s="16">
        <v>8.9499999999999993</v>
      </c>
      <c r="AP118" s="265">
        <v>-0.17</v>
      </c>
      <c r="AQ118" s="269"/>
      <c r="AR118" s="267">
        <v>-0.24</v>
      </c>
      <c r="AS118" s="268"/>
      <c r="AT118" s="45">
        <v>8.81</v>
      </c>
      <c r="AU118" s="45">
        <v>8.91</v>
      </c>
      <c r="AV118" s="54" t="s">
        <v>153</v>
      </c>
      <c r="AW118" s="172">
        <v>9.07</v>
      </c>
      <c r="AX118" s="25">
        <v>8.99</v>
      </c>
      <c r="AY118" s="15">
        <v>9.41</v>
      </c>
      <c r="AZ118" s="265">
        <v>0.42</v>
      </c>
      <c r="BA118" s="269" t="s">
        <v>144</v>
      </c>
      <c r="BB118" s="267">
        <v>0.34</v>
      </c>
      <c r="BC118" s="268" t="s">
        <v>144</v>
      </c>
      <c r="BD118" s="346">
        <v>7.95</v>
      </c>
      <c r="BE118" s="25">
        <v>8.36</v>
      </c>
      <c r="BF118" s="265">
        <v>0.41</v>
      </c>
      <c r="BG118" s="268" t="s">
        <v>144</v>
      </c>
      <c r="BH118" s="139">
        <v>8.32</v>
      </c>
      <c r="BI118" s="45">
        <v>8.73</v>
      </c>
      <c r="BJ118" s="54" t="s">
        <v>153</v>
      </c>
      <c r="BK118" s="45">
        <v>8.42</v>
      </c>
      <c r="BL118" s="25">
        <v>8.5500000000000007</v>
      </c>
      <c r="BM118" s="16">
        <v>8.7899999999999991</v>
      </c>
      <c r="BN118" s="265">
        <v>0.24</v>
      </c>
      <c r="BO118" s="269"/>
      <c r="BP118" s="267">
        <v>0.37</v>
      </c>
      <c r="BQ118" s="268" t="s">
        <v>144</v>
      </c>
      <c r="BR118" s="344">
        <v>6.81</v>
      </c>
      <c r="BS118" s="344">
        <v>6.31</v>
      </c>
      <c r="BT118" s="54" t="s">
        <v>153</v>
      </c>
      <c r="BU118" s="344">
        <v>7.46</v>
      </c>
      <c r="BV118" s="347">
        <v>7.35</v>
      </c>
      <c r="BW118" s="347">
        <v>7.92</v>
      </c>
      <c r="BX118" s="265">
        <v>0.56999999999999995</v>
      </c>
      <c r="BY118" s="269" t="s">
        <v>144</v>
      </c>
      <c r="BZ118" s="267">
        <v>0.46</v>
      </c>
      <c r="CA118" s="268" t="s">
        <v>144</v>
      </c>
      <c r="CB118" s="346">
        <v>6.88</v>
      </c>
      <c r="CC118" s="347">
        <v>6.76</v>
      </c>
      <c r="CD118" s="265">
        <v>-0.12</v>
      </c>
      <c r="CE118" s="268"/>
      <c r="CF118" s="346">
        <v>7.84</v>
      </c>
      <c r="CG118" s="347">
        <v>7.66</v>
      </c>
      <c r="CH118" s="265">
        <v>-0.18</v>
      </c>
      <c r="CI118" s="268"/>
    </row>
    <row r="119" spans="1:87" s="12" customFormat="1" x14ac:dyDescent="0.25">
      <c r="A119" s="48" t="s">
        <v>197</v>
      </c>
      <c r="B119" s="48" t="s">
        <v>199</v>
      </c>
      <c r="C119" s="9" t="s">
        <v>76</v>
      </c>
      <c r="D119" s="9" t="s">
        <v>220</v>
      </c>
      <c r="E119" s="9" t="s">
        <v>228</v>
      </c>
      <c r="F119" s="9">
        <v>182063</v>
      </c>
      <c r="G119" s="9" t="s">
        <v>9</v>
      </c>
      <c r="H119" s="9" t="s">
        <v>10</v>
      </c>
      <c r="I119" s="8" t="s">
        <v>300</v>
      </c>
      <c r="J119" s="343">
        <v>7.04</v>
      </c>
      <c r="K119" s="344">
        <v>7.59</v>
      </c>
      <c r="L119" s="344">
        <v>7.62</v>
      </c>
      <c r="M119" s="344">
        <v>7.58</v>
      </c>
      <c r="N119" s="54" t="s">
        <v>153</v>
      </c>
      <c r="O119" s="344">
        <v>7.68</v>
      </c>
      <c r="P119" s="347">
        <v>7.19</v>
      </c>
      <c r="Q119" s="347">
        <v>7.47</v>
      </c>
      <c r="R119" s="265">
        <v>0.28000000000000003</v>
      </c>
      <c r="S119" s="266"/>
      <c r="T119" s="267">
        <v>-0.21</v>
      </c>
      <c r="U119" s="268"/>
      <c r="V119" s="24">
        <v>8.19</v>
      </c>
      <c r="W119" s="25">
        <v>8.3000000000000007</v>
      </c>
      <c r="X119" s="265">
        <v>0.11</v>
      </c>
      <c r="Y119" s="268"/>
      <c r="Z119" s="377">
        <v>8.3000000000000007</v>
      </c>
      <c r="AA119" s="25">
        <v>8.6300000000000008</v>
      </c>
      <c r="AB119" s="23" t="s">
        <v>153</v>
      </c>
      <c r="AC119" s="25">
        <v>8.67</v>
      </c>
      <c r="AD119" s="25">
        <v>8.2799999999999994</v>
      </c>
      <c r="AE119" s="16">
        <v>8.16</v>
      </c>
      <c r="AF119" s="265">
        <v>-0.12</v>
      </c>
      <c r="AG119" s="269"/>
      <c r="AH119" s="267">
        <v>-0.51</v>
      </c>
      <c r="AI119" s="268" t="s">
        <v>145</v>
      </c>
      <c r="AJ119" s="45">
        <v>8.69</v>
      </c>
      <c r="AK119" s="172">
        <v>9.23</v>
      </c>
      <c r="AL119" s="54" t="s">
        <v>153</v>
      </c>
      <c r="AM119" s="172">
        <v>9.25</v>
      </c>
      <c r="AN119" s="25">
        <v>8.8699999999999992</v>
      </c>
      <c r="AO119" s="16">
        <v>8.66</v>
      </c>
      <c r="AP119" s="265">
        <v>-0.21</v>
      </c>
      <c r="AQ119" s="269"/>
      <c r="AR119" s="267">
        <v>-0.59</v>
      </c>
      <c r="AS119" s="268" t="s">
        <v>145</v>
      </c>
      <c r="AT119" s="344">
        <v>7.89</v>
      </c>
      <c r="AU119" s="45">
        <v>8.02</v>
      </c>
      <c r="AV119" s="54" t="s">
        <v>153</v>
      </c>
      <c r="AW119" s="45">
        <v>8.09</v>
      </c>
      <c r="AX119" s="347">
        <v>7.43</v>
      </c>
      <c r="AY119" s="16">
        <v>8.07</v>
      </c>
      <c r="AZ119" s="265">
        <v>0.64</v>
      </c>
      <c r="BA119" s="269" t="s">
        <v>144</v>
      </c>
      <c r="BB119" s="267">
        <v>-0.02</v>
      </c>
      <c r="BC119" s="268"/>
      <c r="BD119" s="346">
        <v>6.9</v>
      </c>
      <c r="BE119" s="347">
        <v>7.21</v>
      </c>
      <c r="BF119" s="265">
        <v>0.31</v>
      </c>
      <c r="BG119" s="268" t="s">
        <v>144</v>
      </c>
      <c r="BH119" s="348">
        <v>7.51</v>
      </c>
      <c r="BI119" s="344">
        <v>7.85</v>
      </c>
      <c r="BJ119" s="54" t="s">
        <v>153</v>
      </c>
      <c r="BK119" s="344">
        <v>7.49</v>
      </c>
      <c r="BL119" s="347">
        <v>6.77</v>
      </c>
      <c r="BM119" s="347">
        <v>7.55</v>
      </c>
      <c r="BN119" s="265">
        <v>0.78</v>
      </c>
      <c r="BO119" s="269" t="s">
        <v>144</v>
      </c>
      <c r="BP119" s="267">
        <v>0.06</v>
      </c>
      <c r="BQ119" s="268"/>
      <c r="BR119" s="45">
        <v>8.18</v>
      </c>
      <c r="BS119" s="344">
        <v>7.81</v>
      </c>
      <c r="BT119" s="54" t="s">
        <v>153</v>
      </c>
      <c r="BU119" s="344">
        <v>7.67</v>
      </c>
      <c r="BV119" s="347">
        <v>7.02</v>
      </c>
      <c r="BW119" s="347">
        <v>6.88</v>
      </c>
      <c r="BX119" s="265">
        <v>-0.14000000000000001</v>
      </c>
      <c r="BY119" s="269"/>
      <c r="BZ119" s="267">
        <v>-0.79</v>
      </c>
      <c r="CA119" s="268" t="s">
        <v>145</v>
      </c>
      <c r="CB119" s="28">
        <v>5.71</v>
      </c>
      <c r="CC119" s="29">
        <v>5.95</v>
      </c>
      <c r="CD119" s="265">
        <v>0.24</v>
      </c>
      <c r="CE119" s="268"/>
      <c r="CF119" s="346">
        <v>6.14</v>
      </c>
      <c r="CG119" s="29">
        <v>5.88</v>
      </c>
      <c r="CH119" s="265">
        <v>-0.26</v>
      </c>
      <c r="CI119" s="268"/>
    </row>
    <row r="120" spans="1:87" s="12" customFormat="1" x14ac:dyDescent="0.25">
      <c r="A120" s="48" t="s">
        <v>197</v>
      </c>
      <c r="B120" s="48" t="s">
        <v>200</v>
      </c>
      <c r="C120" s="9" t="s">
        <v>77</v>
      </c>
      <c r="D120" s="9" t="s">
        <v>219</v>
      </c>
      <c r="E120" s="9" t="s">
        <v>227</v>
      </c>
      <c r="F120" s="9">
        <v>141002</v>
      </c>
      <c r="G120" s="9" t="s">
        <v>9</v>
      </c>
      <c r="H120" s="9" t="s">
        <v>10</v>
      </c>
      <c r="I120" s="8" t="s">
        <v>300</v>
      </c>
      <c r="J120" s="343">
        <v>7.83</v>
      </c>
      <c r="K120" s="344">
        <v>7.75</v>
      </c>
      <c r="L120" s="45">
        <v>8</v>
      </c>
      <c r="M120" s="344">
        <v>7.81</v>
      </c>
      <c r="N120" s="54" t="s">
        <v>153</v>
      </c>
      <c r="O120" s="344">
        <v>7.88</v>
      </c>
      <c r="P120" s="347">
        <v>7.84</v>
      </c>
      <c r="Q120" s="347">
        <v>7.89</v>
      </c>
      <c r="R120" s="265">
        <v>0.05</v>
      </c>
      <c r="S120" s="266"/>
      <c r="T120" s="267">
        <v>0.01</v>
      </c>
      <c r="U120" s="268"/>
      <c r="V120" s="24">
        <v>8.44</v>
      </c>
      <c r="W120" s="25">
        <v>8.42</v>
      </c>
      <c r="X120" s="265">
        <v>-0.02</v>
      </c>
      <c r="Y120" s="268"/>
      <c r="Z120" s="377">
        <v>8.4499999999999993</v>
      </c>
      <c r="AA120" s="347">
        <v>7.83</v>
      </c>
      <c r="AB120" s="23" t="s">
        <v>153</v>
      </c>
      <c r="AC120" s="25">
        <v>8.1999999999999993</v>
      </c>
      <c r="AD120" s="25">
        <v>8.2200000000000006</v>
      </c>
      <c r="AE120" s="16">
        <v>8.2899999999999991</v>
      </c>
      <c r="AF120" s="265">
        <v>7.0000000000000007E-2</v>
      </c>
      <c r="AG120" s="269"/>
      <c r="AH120" s="267">
        <v>0.09</v>
      </c>
      <c r="AI120" s="268"/>
      <c r="AJ120" s="45">
        <v>8.9700000000000006</v>
      </c>
      <c r="AK120" s="45">
        <v>8.5299999999999994</v>
      </c>
      <c r="AL120" s="54" t="s">
        <v>153</v>
      </c>
      <c r="AM120" s="45">
        <v>8.7100000000000009</v>
      </c>
      <c r="AN120" s="25">
        <v>8.82</v>
      </c>
      <c r="AO120" s="16">
        <v>8.73</v>
      </c>
      <c r="AP120" s="265">
        <v>-0.09</v>
      </c>
      <c r="AQ120" s="269"/>
      <c r="AR120" s="267">
        <v>0.02</v>
      </c>
      <c r="AS120" s="268"/>
      <c r="AT120" s="45">
        <v>8.3800000000000008</v>
      </c>
      <c r="AU120" s="45">
        <v>8.16</v>
      </c>
      <c r="AV120" s="54" t="s">
        <v>153</v>
      </c>
      <c r="AW120" s="45">
        <v>8.0299999999999994</v>
      </c>
      <c r="AX120" s="25">
        <v>8.2799999999999994</v>
      </c>
      <c r="AY120" s="16">
        <v>8.25</v>
      </c>
      <c r="AZ120" s="265">
        <v>-0.03</v>
      </c>
      <c r="BA120" s="269"/>
      <c r="BB120" s="267">
        <v>0.22</v>
      </c>
      <c r="BC120" s="268"/>
      <c r="BD120" s="346">
        <v>7.43</v>
      </c>
      <c r="BE120" s="347">
        <v>7.67</v>
      </c>
      <c r="BF120" s="265">
        <v>0.24</v>
      </c>
      <c r="BG120" s="268"/>
      <c r="BH120" s="139">
        <v>8.19</v>
      </c>
      <c r="BI120" s="344">
        <v>7.76</v>
      </c>
      <c r="BJ120" s="54" t="s">
        <v>153</v>
      </c>
      <c r="BK120" s="344">
        <v>7.5</v>
      </c>
      <c r="BL120" s="347">
        <v>7.55</v>
      </c>
      <c r="BM120" s="347">
        <v>7.77</v>
      </c>
      <c r="BN120" s="265">
        <v>0.22</v>
      </c>
      <c r="BO120" s="269"/>
      <c r="BP120" s="267">
        <v>0.27</v>
      </c>
      <c r="BQ120" s="268"/>
      <c r="BR120" s="45">
        <v>8.51</v>
      </c>
      <c r="BS120" s="344">
        <v>7.94</v>
      </c>
      <c r="BT120" s="54" t="s">
        <v>153</v>
      </c>
      <c r="BU120" s="344">
        <v>7.53</v>
      </c>
      <c r="BV120" s="347">
        <v>7.31</v>
      </c>
      <c r="BW120" s="347">
        <v>7.57</v>
      </c>
      <c r="BX120" s="265">
        <v>0.26</v>
      </c>
      <c r="BY120" s="269"/>
      <c r="BZ120" s="267">
        <v>0.04</v>
      </c>
      <c r="CA120" s="268"/>
      <c r="CB120" s="346">
        <v>6.67</v>
      </c>
      <c r="CC120" s="347">
        <v>6.9</v>
      </c>
      <c r="CD120" s="265">
        <v>0.23</v>
      </c>
      <c r="CE120" s="268"/>
      <c r="CF120" s="346">
        <v>7</v>
      </c>
      <c r="CG120" s="347">
        <v>6.99</v>
      </c>
      <c r="CH120" s="265">
        <v>-0.01</v>
      </c>
      <c r="CI120" s="268"/>
    </row>
    <row r="121" spans="1:87" s="12" customFormat="1" x14ac:dyDescent="0.25">
      <c r="A121" s="48" t="s">
        <v>197</v>
      </c>
      <c r="B121" s="48" t="s">
        <v>198</v>
      </c>
      <c r="C121" s="9" t="s">
        <v>78</v>
      </c>
      <c r="D121" s="9" t="s">
        <v>220</v>
      </c>
      <c r="E121" s="9" t="s">
        <v>228</v>
      </c>
      <c r="F121" s="9">
        <v>171009</v>
      </c>
      <c r="G121" s="9" t="s">
        <v>9</v>
      </c>
      <c r="H121" s="9" t="s">
        <v>10</v>
      </c>
      <c r="I121" s="8" t="s">
        <v>300</v>
      </c>
      <c r="J121" s="343">
        <v>7.5</v>
      </c>
      <c r="K121" s="344">
        <v>7.82</v>
      </c>
      <c r="L121" s="45">
        <v>8.0399999999999991</v>
      </c>
      <c r="M121" s="45">
        <v>8.4</v>
      </c>
      <c r="N121" s="54" t="s">
        <v>153</v>
      </c>
      <c r="O121" s="45">
        <v>8.51</v>
      </c>
      <c r="P121" s="25">
        <v>8.4</v>
      </c>
      <c r="Q121" s="16">
        <v>8.39</v>
      </c>
      <c r="R121" s="265">
        <v>-0.01</v>
      </c>
      <c r="S121" s="266"/>
      <c r="T121" s="267">
        <v>-0.12</v>
      </c>
      <c r="U121" s="268"/>
      <c r="V121" s="24">
        <v>8.84</v>
      </c>
      <c r="W121" s="25">
        <v>8.85</v>
      </c>
      <c r="X121" s="265">
        <v>0.01</v>
      </c>
      <c r="Y121" s="268"/>
      <c r="Z121" s="377">
        <v>8.2899999999999991</v>
      </c>
      <c r="AA121" s="25">
        <v>8.61</v>
      </c>
      <c r="AB121" s="23" t="s">
        <v>153</v>
      </c>
      <c r="AC121" s="25">
        <v>8.9600000000000009</v>
      </c>
      <c r="AD121" s="25">
        <v>8.74</v>
      </c>
      <c r="AE121" s="16">
        <v>8.73</v>
      </c>
      <c r="AF121" s="265">
        <v>-0.01</v>
      </c>
      <c r="AG121" s="269"/>
      <c r="AH121" s="267">
        <v>-0.23</v>
      </c>
      <c r="AI121" s="268" t="s">
        <v>145</v>
      </c>
      <c r="AJ121" s="45">
        <v>8.9499999999999993</v>
      </c>
      <c r="AK121" s="172">
        <v>9.19</v>
      </c>
      <c r="AL121" s="54" t="s">
        <v>153</v>
      </c>
      <c r="AM121" s="172">
        <v>9.39</v>
      </c>
      <c r="AN121" s="26">
        <v>9.01</v>
      </c>
      <c r="AO121" s="16">
        <v>8.99</v>
      </c>
      <c r="AP121" s="265">
        <v>-0.02</v>
      </c>
      <c r="AQ121" s="269"/>
      <c r="AR121" s="267">
        <v>-0.4</v>
      </c>
      <c r="AS121" s="268" t="s">
        <v>145</v>
      </c>
      <c r="AT121" s="45">
        <v>8.4600000000000009</v>
      </c>
      <c r="AU121" s="45">
        <v>8.8699999999999992</v>
      </c>
      <c r="AV121" s="54" t="s">
        <v>153</v>
      </c>
      <c r="AW121" s="45">
        <v>8.9499999999999993</v>
      </c>
      <c r="AX121" s="25">
        <v>8.77</v>
      </c>
      <c r="AY121" s="16">
        <v>8.84</v>
      </c>
      <c r="AZ121" s="265">
        <v>7.0000000000000007E-2</v>
      </c>
      <c r="BA121" s="269"/>
      <c r="BB121" s="267">
        <v>-0.11</v>
      </c>
      <c r="BC121" s="268"/>
      <c r="BD121" s="24">
        <v>8.1300000000000008</v>
      </c>
      <c r="BE121" s="25">
        <v>8.1999999999999993</v>
      </c>
      <c r="BF121" s="265">
        <v>7.0000000000000007E-2</v>
      </c>
      <c r="BG121" s="268"/>
      <c r="BH121" s="348">
        <v>7.98</v>
      </c>
      <c r="BI121" s="45">
        <v>8.6</v>
      </c>
      <c r="BJ121" s="54" t="s">
        <v>153</v>
      </c>
      <c r="BK121" s="45">
        <v>8.49</v>
      </c>
      <c r="BL121" s="25">
        <v>8.2899999999999991</v>
      </c>
      <c r="BM121" s="16">
        <v>8.4600000000000009</v>
      </c>
      <c r="BN121" s="265">
        <v>0.17</v>
      </c>
      <c r="BO121" s="269"/>
      <c r="BP121" s="267">
        <v>-0.03</v>
      </c>
      <c r="BQ121" s="268"/>
      <c r="BR121" s="344">
        <v>7.67</v>
      </c>
      <c r="BS121" s="45">
        <v>8.67</v>
      </c>
      <c r="BT121" s="54" t="s">
        <v>153</v>
      </c>
      <c r="BU121" s="45">
        <v>8.57</v>
      </c>
      <c r="BV121" s="347">
        <v>7.97</v>
      </c>
      <c r="BW121" s="347">
        <v>7.94</v>
      </c>
      <c r="BX121" s="265">
        <v>-0.03</v>
      </c>
      <c r="BY121" s="269"/>
      <c r="BZ121" s="267">
        <v>-0.63</v>
      </c>
      <c r="CA121" s="268" t="s">
        <v>145</v>
      </c>
      <c r="CB121" s="346">
        <v>7.37</v>
      </c>
      <c r="CC121" s="347">
        <v>7.46</v>
      </c>
      <c r="CD121" s="265">
        <v>0.09</v>
      </c>
      <c r="CE121" s="268"/>
      <c r="CF121" s="346">
        <v>7.8</v>
      </c>
      <c r="CG121" s="347">
        <v>7.9</v>
      </c>
      <c r="CH121" s="265">
        <v>0.1</v>
      </c>
      <c r="CI121" s="268"/>
    </row>
    <row r="122" spans="1:87" s="12" customFormat="1" x14ac:dyDescent="0.25">
      <c r="A122" s="48" t="s">
        <v>197</v>
      </c>
      <c r="B122" s="48" t="s">
        <v>199</v>
      </c>
      <c r="C122" s="9" t="s">
        <v>79</v>
      </c>
      <c r="D122" s="9" t="s">
        <v>219</v>
      </c>
      <c r="E122" s="9" t="s">
        <v>227</v>
      </c>
      <c r="F122" s="9">
        <v>212027</v>
      </c>
      <c r="G122" s="9" t="s">
        <v>9</v>
      </c>
      <c r="H122" s="9" t="s">
        <v>10</v>
      </c>
      <c r="I122" s="8" t="s">
        <v>300</v>
      </c>
      <c r="J122" s="343">
        <v>7.66</v>
      </c>
      <c r="K122" s="344">
        <v>7.93</v>
      </c>
      <c r="L122" s="344">
        <v>7.81</v>
      </c>
      <c r="M122" s="344">
        <v>7.97</v>
      </c>
      <c r="N122" s="54" t="s">
        <v>153</v>
      </c>
      <c r="O122" s="45">
        <v>8.0399999999999991</v>
      </c>
      <c r="P122" s="347">
        <v>7.84</v>
      </c>
      <c r="Q122" s="347">
        <v>7.95</v>
      </c>
      <c r="R122" s="265">
        <v>0.11</v>
      </c>
      <c r="S122" s="266"/>
      <c r="T122" s="267">
        <v>-0.09</v>
      </c>
      <c r="U122" s="268"/>
      <c r="V122" s="24">
        <v>8.32</v>
      </c>
      <c r="W122" s="25">
        <v>8.4700000000000006</v>
      </c>
      <c r="X122" s="265">
        <v>0.15</v>
      </c>
      <c r="Y122" s="268"/>
      <c r="Z122" s="377">
        <v>8.09</v>
      </c>
      <c r="AA122" s="25">
        <v>8.27</v>
      </c>
      <c r="AB122" s="23" t="s">
        <v>153</v>
      </c>
      <c r="AC122" s="25">
        <v>8.2799999999999994</v>
      </c>
      <c r="AD122" s="25">
        <v>8.18</v>
      </c>
      <c r="AE122" s="16">
        <v>8.2799999999999994</v>
      </c>
      <c r="AF122" s="265">
        <v>0.1</v>
      </c>
      <c r="AG122" s="269"/>
      <c r="AH122" s="267">
        <v>0</v>
      </c>
      <c r="AI122" s="268"/>
      <c r="AJ122" s="45">
        <v>8.73</v>
      </c>
      <c r="AK122" s="45">
        <v>8.7899999999999991</v>
      </c>
      <c r="AL122" s="54" t="s">
        <v>153</v>
      </c>
      <c r="AM122" s="45">
        <v>8.86</v>
      </c>
      <c r="AN122" s="25">
        <v>8.74</v>
      </c>
      <c r="AO122" s="16">
        <v>8.81</v>
      </c>
      <c r="AP122" s="265">
        <v>7.0000000000000007E-2</v>
      </c>
      <c r="AQ122" s="269"/>
      <c r="AR122" s="267">
        <v>-0.05</v>
      </c>
      <c r="AS122" s="268"/>
      <c r="AT122" s="45">
        <v>8.09</v>
      </c>
      <c r="AU122" s="45">
        <v>8.33</v>
      </c>
      <c r="AV122" s="54" t="s">
        <v>153</v>
      </c>
      <c r="AW122" s="45">
        <v>8.2799999999999994</v>
      </c>
      <c r="AX122" s="25">
        <v>8.0399999999999991</v>
      </c>
      <c r="AY122" s="16">
        <v>8.33</v>
      </c>
      <c r="AZ122" s="265">
        <v>0.28999999999999998</v>
      </c>
      <c r="BA122" s="269" t="s">
        <v>144</v>
      </c>
      <c r="BB122" s="267">
        <v>0.05</v>
      </c>
      <c r="BC122" s="268"/>
      <c r="BD122" s="346">
        <v>7.5</v>
      </c>
      <c r="BE122" s="347">
        <v>7.81</v>
      </c>
      <c r="BF122" s="265">
        <v>0.31</v>
      </c>
      <c r="BG122" s="268" t="s">
        <v>144</v>
      </c>
      <c r="BH122" s="348">
        <v>7.83</v>
      </c>
      <c r="BI122" s="344">
        <v>7.97</v>
      </c>
      <c r="BJ122" s="54" t="s">
        <v>153</v>
      </c>
      <c r="BK122" s="344">
        <v>7.85</v>
      </c>
      <c r="BL122" s="347">
        <v>7.29</v>
      </c>
      <c r="BM122" s="347">
        <v>7.84</v>
      </c>
      <c r="BN122" s="265">
        <v>0.55000000000000004</v>
      </c>
      <c r="BO122" s="269" t="s">
        <v>144</v>
      </c>
      <c r="BP122" s="267">
        <v>-0.01</v>
      </c>
      <c r="BQ122" s="268"/>
      <c r="BR122" s="344">
        <v>7.58</v>
      </c>
      <c r="BS122" s="45">
        <v>8.16</v>
      </c>
      <c r="BT122" s="54" t="s">
        <v>153</v>
      </c>
      <c r="BU122" s="45">
        <v>8.27</v>
      </c>
      <c r="BV122" s="347">
        <v>7.7</v>
      </c>
      <c r="BW122" s="347">
        <v>7.77</v>
      </c>
      <c r="BX122" s="265">
        <v>7.0000000000000007E-2</v>
      </c>
      <c r="BY122" s="269"/>
      <c r="BZ122" s="267">
        <v>-0.5</v>
      </c>
      <c r="CA122" s="268" t="s">
        <v>145</v>
      </c>
      <c r="CB122" s="346">
        <v>7.2</v>
      </c>
      <c r="CC122" s="347">
        <v>7.36</v>
      </c>
      <c r="CD122" s="265">
        <v>0.16</v>
      </c>
      <c r="CE122" s="268"/>
      <c r="CF122" s="346">
        <v>7.05</v>
      </c>
      <c r="CG122" s="347">
        <v>7.01</v>
      </c>
      <c r="CH122" s="265">
        <v>-0.04</v>
      </c>
      <c r="CI122" s="268"/>
    </row>
    <row r="123" spans="1:87" s="12" customFormat="1" x14ac:dyDescent="0.25">
      <c r="A123" s="48" t="s">
        <v>197</v>
      </c>
      <c r="B123" s="48" t="s">
        <v>200</v>
      </c>
      <c r="C123" s="9" t="s">
        <v>80</v>
      </c>
      <c r="D123" s="9" t="s">
        <v>160</v>
      </c>
      <c r="E123" s="9" t="s">
        <v>228</v>
      </c>
      <c r="F123" s="9">
        <v>191007</v>
      </c>
      <c r="G123" s="9" t="s">
        <v>9</v>
      </c>
      <c r="H123" s="9" t="s">
        <v>10</v>
      </c>
      <c r="I123" s="8" t="s">
        <v>300</v>
      </c>
      <c r="J123" s="61" t="s">
        <v>153</v>
      </c>
      <c r="K123" s="344">
        <v>7.65</v>
      </c>
      <c r="L123" s="344">
        <v>7.36</v>
      </c>
      <c r="M123" s="344">
        <v>7.93</v>
      </c>
      <c r="N123" s="54" t="s">
        <v>153</v>
      </c>
      <c r="O123" s="344">
        <v>7.79</v>
      </c>
      <c r="P123" s="347">
        <v>7.84</v>
      </c>
      <c r="Q123" s="347">
        <v>7.89</v>
      </c>
      <c r="R123" s="265">
        <v>0.05</v>
      </c>
      <c r="S123" s="266"/>
      <c r="T123" s="267">
        <v>0.1</v>
      </c>
      <c r="U123" s="268"/>
      <c r="V123" s="24">
        <v>8.35</v>
      </c>
      <c r="W123" s="25">
        <v>8.48</v>
      </c>
      <c r="X123" s="265">
        <v>0.13</v>
      </c>
      <c r="Y123" s="268"/>
      <c r="Z123" s="377">
        <v>8.16</v>
      </c>
      <c r="AA123" s="25">
        <v>8.33</v>
      </c>
      <c r="AB123" s="23" t="s">
        <v>153</v>
      </c>
      <c r="AC123" s="347">
        <v>7.97</v>
      </c>
      <c r="AD123" s="25">
        <v>8.27</v>
      </c>
      <c r="AE123" s="16">
        <v>8.25</v>
      </c>
      <c r="AF123" s="265">
        <v>-0.02</v>
      </c>
      <c r="AG123" s="269"/>
      <c r="AH123" s="267">
        <v>0.28000000000000003</v>
      </c>
      <c r="AI123" s="268" t="s">
        <v>144</v>
      </c>
      <c r="AJ123" s="45">
        <v>8.65</v>
      </c>
      <c r="AK123" s="45">
        <v>8.6</v>
      </c>
      <c r="AL123" s="54" t="s">
        <v>153</v>
      </c>
      <c r="AM123" s="45">
        <v>8.3699999999999992</v>
      </c>
      <c r="AN123" s="25">
        <v>8.92</v>
      </c>
      <c r="AO123" s="16">
        <v>8.76</v>
      </c>
      <c r="AP123" s="265">
        <v>-0.16</v>
      </c>
      <c r="AQ123" s="269"/>
      <c r="AR123" s="267">
        <v>0.39</v>
      </c>
      <c r="AS123" s="268" t="s">
        <v>144</v>
      </c>
      <c r="AT123" s="344">
        <v>7.87</v>
      </c>
      <c r="AU123" s="45">
        <v>8.23</v>
      </c>
      <c r="AV123" s="54" t="s">
        <v>153</v>
      </c>
      <c r="AW123" s="344">
        <v>7.86</v>
      </c>
      <c r="AX123" s="347">
        <v>7.87</v>
      </c>
      <c r="AY123" s="16">
        <v>8.42</v>
      </c>
      <c r="AZ123" s="265">
        <v>0.55000000000000004</v>
      </c>
      <c r="BA123" s="269" t="s">
        <v>144</v>
      </c>
      <c r="BB123" s="267">
        <v>0.56000000000000005</v>
      </c>
      <c r="BC123" s="268" t="s">
        <v>144</v>
      </c>
      <c r="BD123" s="346">
        <v>7.2</v>
      </c>
      <c r="BE123" s="25">
        <v>8.07</v>
      </c>
      <c r="BF123" s="265">
        <v>0.87</v>
      </c>
      <c r="BG123" s="268" t="s">
        <v>144</v>
      </c>
      <c r="BH123" s="348">
        <v>7.66</v>
      </c>
      <c r="BI123" s="45">
        <v>8.02</v>
      </c>
      <c r="BJ123" s="54" t="s">
        <v>153</v>
      </c>
      <c r="BK123" s="344">
        <v>7.61</v>
      </c>
      <c r="BL123" s="347">
        <v>7.45</v>
      </c>
      <c r="BM123" s="16">
        <v>8.2100000000000009</v>
      </c>
      <c r="BN123" s="265">
        <v>0.76</v>
      </c>
      <c r="BO123" s="269" t="s">
        <v>144</v>
      </c>
      <c r="BP123" s="267">
        <v>0.6</v>
      </c>
      <c r="BQ123" s="268" t="s">
        <v>144</v>
      </c>
      <c r="BR123" s="344">
        <v>7.82</v>
      </c>
      <c r="BS123" s="45">
        <v>8.23</v>
      </c>
      <c r="BT123" s="54" t="s">
        <v>153</v>
      </c>
      <c r="BU123" s="344">
        <v>7.7</v>
      </c>
      <c r="BV123" s="347">
        <v>6.96</v>
      </c>
      <c r="BW123" s="347">
        <v>7.92</v>
      </c>
      <c r="BX123" s="265">
        <v>0.96</v>
      </c>
      <c r="BY123" s="269" t="s">
        <v>144</v>
      </c>
      <c r="BZ123" s="267">
        <v>0.22</v>
      </c>
      <c r="CA123" s="268"/>
      <c r="CB123" s="28">
        <v>5.55</v>
      </c>
      <c r="CC123" s="347">
        <v>6.44</v>
      </c>
      <c r="CD123" s="265">
        <v>0.89</v>
      </c>
      <c r="CE123" s="268" t="s">
        <v>144</v>
      </c>
      <c r="CF123" s="346">
        <v>6.87</v>
      </c>
      <c r="CG123" s="347">
        <v>7.23</v>
      </c>
      <c r="CH123" s="265">
        <v>0.36</v>
      </c>
      <c r="CI123" s="268" t="s">
        <v>144</v>
      </c>
    </row>
    <row r="124" spans="1:87" s="12" customFormat="1" ht="15.75" thickBot="1" x14ac:dyDescent="0.3">
      <c r="A124" s="48" t="s">
        <v>197</v>
      </c>
      <c r="B124" s="48" t="s">
        <v>198</v>
      </c>
      <c r="C124" s="9" t="s">
        <v>81</v>
      </c>
      <c r="D124" s="9" t="s">
        <v>160</v>
      </c>
      <c r="E124" s="9" t="s">
        <v>228</v>
      </c>
      <c r="F124" s="9">
        <v>118000</v>
      </c>
      <c r="G124" s="9" t="s">
        <v>9</v>
      </c>
      <c r="H124" s="9" t="s">
        <v>10</v>
      </c>
      <c r="I124" s="300" t="s">
        <v>298</v>
      </c>
      <c r="J124" s="343">
        <v>7.67</v>
      </c>
      <c r="K124" s="344">
        <v>7.35</v>
      </c>
      <c r="L124" s="344">
        <v>7.18</v>
      </c>
      <c r="M124" s="344">
        <v>7.57</v>
      </c>
      <c r="N124" s="54" t="s">
        <v>153</v>
      </c>
      <c r="O124" s="344">
        <v>7.93</v>
      </c>
      <c r="P124" s="25">
        <v>8</v>
      </c>
      <c r="Q124" s="16">
        <v>8.09</v>
      </c>
      <c r="R124" s="265">
        <v>0.09</v>
      </c>
      <c r="S124" s="266"/>
      <c r="T124" s="267">
        <v>0.16</v>
      </c>
      <c r="U124" s="268"/>
      <c r="V124" s="24">
        <v>8.25</v>
      </c>
      <c r="W124" s="25">
        <v>8.41</v>
      </c>
      <c r="X124" s="265">
        <v>0.16</v>
      </c>
      <c r="Y124" s="268"/>
      <c r="Z124" s="386">
        <v>7.41</v>
      </c>
      <c r="AA124" s="347">
        <v>7.97</v>
      </c>
      <c r="AB124" s="23" t="s">
        <v>153</v>
      </c>
      <c r="AC124" s="347">
        <v>7.74</v>
      </c>
      <c r="AD124" s="347">
        <v>7.98</v>
      </c>
      <c r="AE124" s="16">
        <v>8.4</v>
      </c>
      <c r="AF124" s="265">
        <v>0.42</v>
      </c>
      <c r="AG124" s="269" t="s">
        <v>144</v>
      </c>
      <c r="AH124" s="267">
        <v>0.66</v>
      </c>
      <c r="AI124" s="268" t="s">
        <v>144</v>
      </c>
      <c r="AJ124" s="45">
        <v>8.02</v>
      </c>
      <c r="AK124" s="45">
        <v>8.68</v>
      </c>
      <c r="AL124" s="54" t="s">
        <v>153</v>
      </c>
      <c r="AM124" s="45">
        <v>8.02</v>
      </c>
      <c r="AN124" s="25">
        <v>8.35</v>
      </c>
      <c r="AO124" s="16">
        <v>8.36</v>
      </c>
      <c r="AP124" s="265">
        <v>0.01</v>
      </c>
      <c r="AQ124" s="269"/>
      <c r="AR124" s="267">
        <v>0.34</v>
      </c>
      <c r="AS124" s="268" t="s">
        <v>144</v>
      </c>
      <c r="AT124" s="344">
        <v>7.63</v>
      </c>
      <c r="AU124" s="344">
        <v>7.85</v>
      </c>
      <c r="AV124" s="54" t="s">
        <v>153</v>
      </c>
      <c r="AW124" s="45">
        <v>8.2100000000000009</v>
      </c>
      <c r="AX124" s="25">
        <v>8.41</v>
      </c>
      <c r="AY124" s="16">
        <v>8.4700000000000006</v>
      </c>
      <c r="AZ124" s="265">
        <v>0.06</v>
      </c>
      <c r="BA124" s="269"/>
      <c r="BB124" s="267">
        <v>0.26</v>
      </c>
      <c r="BC124" s="268" t="s">
        <v>144</v>
      </c>
      <c r="BD124" s="346">
        <v>7.56</v>
      </c>
      <c r="BE124" s="25">
        <v>8.0399999999999991</v>
      </c>
      <c r="BF124" s="265">
        <v>0.48</v>
      </c>
      <c r="BG124" s="268" t="s">
        <v>144</v>
      </c>
      <c r="BH124" s="348">
        <v>6.98</v>
      </c>
      <c r="BI124" s="344">
        <v>7.13</v>
      </c>
      <c r="BJ124" s="54" t="s">
        <v>153</v>
      </c>
      <c r="BK124" s="344">
        <v>7.72</v>
      </c>
      <c r="BL124" s="347">
        <v>7.73</v>
      </c>
      <c r="BM124" s="16">
        <v>8.23</v>
      </c>
      <c r="BN124" s="265">
        <v>0.5</v>
      </c>
      <c r="BO124" s="269" t="s">
        <v>144</v>
      </c>
      <c r="BP124" s="267">
        <v>0.51</v>
      </c>
      <c r="BQ124" s="268" t="s">
        <v>144</v>
      </c>
      <c r="BR124" s="344">
        <v>6.73</v>
      </c>
      <c r="BS124" s="344">
        <v>7.93</v>
      </c>
      <c r="BT124" s="54" t="s">
        <v>153</v>
      </c>
      <c r="BU124" s="344">
        <v>7.74</v>
      </c>
      <c r="BV124" s="347">
        <v>7.38</v>
      </c>
      <c r="BW124" s="347">
        <v>7.85</v>
      </c>
      <c r="BX124" s="265">
        <v>0.47</v>
      </c>
      <c r="BY124" s="269" t="s">
        <v>144</v>
      </c>
      <c r="BZ124" s="267">
        <v>0.11</v>
      </c>
      <c r="CA124" s="268"/>
      <c r="CB124" s="346">
        <v>6.94</v>
      </c>
      <c r="CC124" s="347">
        <v>7.19</v>
      </c>
      <c r="CD124" s="265">
        <v>0.25</v>
      </c>
      <c r="CE124" s="268"/>
      <c r="CF124" s="346">
        <v>6.73</v>
      </c>
      <c r="CG124" s="347">
        <v>7.29</v>
      </c>
      <c r="CH124" s="265">
        <v>0.56000000000000005</v>
      </c>
      <c r="CI124" s="268" t="s">
        <v>144</v>
      </c>
    </row>
    <row r="125" spans="1:87" s="12" customFormat="1" ht="15.75" thickTop="1" x14ac:dyDescent="0.25">
      <c r="A125" s="68" t="s">
        <v>252</v>
      </c>
      <c r="B125" s="68" t="s">
        <v>211</v>
      </c>
      <c r="C125" s="69" t="s">
        <v>157</v>
      </c>
      <c r="D125" s="69"/>
      <c r="E125" s="69" t="s">
        <v>230</v>
      </c>
      <c r="F125" s="69"/>
      <c r="G125" s="69" t="s">
        <v>9</v>
      </c>
      <c r="H125" s="69" t="s">
        <v>10</v>
      </c>
      <c r="I125" s="69"/>
      <c r="J125" s="150">
        <v>7.3952173913043495</v>
      </c>
      <c r="K125" s="152">
        <v>7.4568965517241388</v>
      </c>
      <c r="L125" s="152">
        <v>7.4882608695652184</v>
      </c>
      <c r="M125" s="152">
        <v>7.5846428571428559</v>
      </c>
      <c r="N125" s="152" t="s">
        <v>153</v>
      </c>
      <c r="O125" s="152">
        <v>7.8796000000000017</v>
      </c>
      <c r="P125" s="124">
        <v>7.7545833333333336</v>
      </c>
      <c r="Q125" s="124">
        <v>7.7014285714285711</v>
      </c>
      <c r="R125" s="195">
        <v>-5.3154761904762537E-2</v>
      </c>
      <c r="S125" s="196"/>
      <c r="T125" s="197">
        <v>-0.17817142857143065</v>
      </c>
      <c r="U125" s="198"/>
      <c r="V125" s="150">
        <v>8.3574999999999999</v>
      </c>
      <c r="W125" s="124">
        <v>8.3482142857142865</v>
      </c>
      <c r="X125" s="195">
        <v>-9.2857142857134534E-3</v>
      </c>
      <c r="Y125" s="198"/>
      <c r="Z125" s="151">
        <v>7.9165217391304337</v>
      </c>
      <c r="AA125" s="152">
        <v>8.0339285714285715</v>
      </c>
      <c r="AB125" s="152" t="s">
        <v>153</v>
      </c>
      <c r="AC125" s="152">
        <v>8.2983999999999991</v>
      </c>
      <c r="AD125" s="124">
        <v>8.1858333333333331</v>
      </c>
      <c r="AE125" s="124">
        <v>8.1517857142857135</v>
      </c>
      <c r="AF125" s="195">
        <v>-3.4047619047619548E-2</v>
      </c>
      <c r="AG125" s="196"/>
      <c r="AH125" s="197">
        <v>-0.14661428571428559</v>
      </c>
      <c r="AI125" s="198"/>
      <c r="AJ125" s="150">
        <v>8.3117391304347841</v>
      </c>
      <c r="AK125" s="152">
        <v>8.4210714285714285</v>
      </c>
      <c r="AL125" s="152" t="s">
        <v>153</v>
      </c>
      <c r="AM125" s="152">
        <v>8.7311999999999994</v>
      </c>
      <c r="AN125" s="124">
        <v>8.57</v>
      </c>
      <c r="AO125" s="124">
        <v>8.5510714285714293</v>
      </c>
      <c r="AP125" s="195">
        <v>-1.8928571428570962E-2</v>
      </c>
      <c r="AQ125" s="196"/>
      <c r="AR125" s="197">
        <v>-0.18012857142857008</v>
      </c>
      <c r="AS125" s="198"/>
      <c r="AT125" s="150">
        <v>8.0417391304347809</v>
      </c>
      <c r="AU125" s="152">
        <v>8.2028571428571428</v>
      </c>
      <c r="AV125" s="152" t="s">
        <v>153</v>
      </c>
      <c r="AW125" s="152">
        <v>8.4255999999999975</v>
      </c>
      <c r="AX125" s="124">
        <v>8.3154166666666676</v>
      </c>
      <c r="AY125" s="124">
        <v>8.3403571428571421</v>
      </c>
      <c r="AZ125" s="195">
        <v>2.494047619047457E-2</v>
      </c>
      <c r="BA125" s="196"/>
      <c r="BB125" s="197">
        <v>-8.5242857142855399E-2</v>
      </c>
      <c r="BC125" s="198"/>
      <c r="BD125" s="150">
        <v>7.4116666666666662</v>
      </c>
      <c r="BE125" s="124">
        <v>7.5246428571428572</v>
      </c>
      <c r="BF125" s="195">
        <v>0.11297619047619101</v>
      </c>
      <c r="BG125" s="198"/>
      <c r="BH125" s="151">
        <v>7.6352173913043488</v>
      </c>
      <c r="BI125" s="152">
        <v>7.7592857142857143</v>
      </c>
      <c r="BJ125" s="152" t="s">
        <v>153</v>
      </c>
      <c r="BK125" s="152">
        <v>7.9336000000000002</v>
      </c>
      <c r="BL125" s="124">
        <v>7.6475000000000009</v>
      </c>
      <c r="BM125" s="124">
        <v>7.9110714285714296</v>
      </c>
      <c r="BN125" s="195">
        <v>0.26357142857142879</v>
      </c>
      <c r="BO125" s="196"/>
      <c r="BP125" s="197">
        <v>-2.2528571428570565E-2</v>
      </c>
      <c r="BQ125" s="198"/>
      <c r="BR125" s="150">
        <v>7.5326086956521738</v>
      </c>
      <c r="BS125" s="152">
        <v>7.574642857142857</v>
      </c>
      <c r="BT125" s="152" t="s">
        <v>153</v>
      </c>
      <c r="BU125" s="152">
        <v>7.5788000000000002</v>
      </c>
      <c r="BV125" s="124">
        <v>7.1749999999999998</v>
      </c>
      <c r="BW125" s="124">
        <v>7.1353571428571412</v>
      </c>
      <c r="BX125" s="195">
        <v>-3.9642857142858645E-2</v>
      </c>
      <c r="BY125" s="196"/>
      <c r="BZ125" s="197">
        <v>-0.44344285714285903</v>
      </c>
      <c r="CA125" s="198"/>
      <c r="CB125" s="150">
        <v>6.288333333333334</v>
      </c>
      <c r="CC125" s="124">
        <v>6.3367857142857149</v>
      </c>
      <c r="CD125" s="195">
        <v>4.8452380952380913E-2</v>
      </c>
      <c r="CE125" s="198"/>
      <c r="CF125" s="150">
        <v>6.5908333333333324</v>
      </c>
      <c r="CG125" s="124">
        <v>6.6400000000000006</v>
      </c>
      <c r="CH125" s="195">
        <v>4.9166666666668135E-2</v>
      </c>
      <c r="CI125" s="198"/>
    </row>
    <row r="126" spans="1:87" s="12" customFormat="1" ht="15.75" thickBot="1" x14ac:dyDescent="0.3">
      <c r="A126" s="73" t="s">
        <v>252</v>
      </c>
      <c r="B126" s="73" t="s">
        <v>211</v>
      </c>
      <c r="C126" s="74" t="s">
        <v>158</v>
      </c>
      <c r="D126" s="74"/>
      <c r="E126" s="74" t="s">
        <v>230</v>
      </c>
      <c r="F126" s="74"/>
      <c r="G126" s="74" t="s">
        <v>9</v>
      </c>
      <c r="H126" s="74" t="s">
        <v>10</v>
      </c>
      <c r="I126" s="74"/>
      <c r="J126" s="153">
        <v>7.4255555555555555</v>
      </c>
      <c r="K126" s="154">
        <v>7.4718181818181817</v>
      </c>
      <c r="L126" s="154">
        <v>7.5281818181818183</v>
      </c>
      <c r="M126" s="154">
        <v>7.5809090909090919</v>
      </c>
      <c r="N126" s="154" t="s">
        <v>153</v>
      </c>
      <c r="O126" s="154">
        <v>7.8834782608695653</v>
      </c>
      <c r="P126" s="154">
        <v>7.748636363636364</v>
      </c>
      <c r="Q126" s="154">
        <v>7.71090909090909</v>
      </c>
      <c r="R126" s="199">
        <v>-3.7727272727273942E-2</v>
      </c>
      <c r="S126" s="200"/>
      <c r="T126" s="201">
        <v>-0.17256916996047522</v>
      </c>
      <c r="U126" s="202"/>
      <c r="V126" s="153">
        <v>8.324545454545456</v>
      </c>
      <c r="W126" s="154">
        <v>8.374545454545455</v>
      </c>
      <c r="X126" s="199">
        <v>4.9999999999998934E-2</v>
      </c>
      <c r="Y126" s="202"/>
      <c r="Z126" s="159">
        <v>7.9128571428571419</v>
      </c>
      <c r="AA126" s="154">
        <v>8.0485714285714298</v>
      </c>
      <c r="AB126" s="154" t="s">
        <v>153</v>
      </c>
      <c r="AC126" s="154">
        <v>8.3186363636363634</v>
      </c>
      <c r="AD126" s="154">
        <v>8.1459090909090914</v>
      </c>
      <c r="AE126" s="154">
        <v>8.1581818181818182</v>
      </c>
      <c r="AF126" s="199">
        <v>1.2272727272726769E-2</v>
      </c>
      <c r="AG126" s="200"/>
      <c r="AH126" s="201">
        <v>-0.16045454545454518</v>
      </c>
      <c r="AI126" s="202"/>
      <c r="AJ126" s="154">
        <v>8.2872727272727271</v>
      </c>
      <c r="AK126" s="154">
        <v>8.3831818181818178</v>
      </c>
      <c r="AL126" s="154" t="s">
        <v>153</v>
      </c>
      <c r="AM126" s="154">
        <v>8.7226086956521733</v>
      </c>
      <c r="AN126" s="154">
        <v>8.5459090909090918</v>
      </c>
      <c r="AO126" s="154">
        <v>8.5622727272727275</v>
      </c>
      <c r="AP126" s="199">
        <v>1.6363636363635692E-2</v>
      </c>
      <c r="AQ126" s="200"/>
      <c r="AR126" s="201">
        <v>-0.16033596837944586</v>
      </c>
      <c r="AS126" s="202"/>
      <c r="AT126" s="154">
        <v>8.1140909090909084</v>
      </c>
      <c r="AU126" s="154">
        <v>8.2063636363636352</v>
      </c>
      <c r="AV126" s="154" t="s">
        <v>153</v>
      </c>
      <c r="AW126" s="154">
        <v>8.4921739130434784</v>
      </c>
      <c r="AX126" s="154">
        <v>8.2804545454545462</v>
      </c>
      <c r="AY126" s="154">
        <v>8.4004545454545436</v>
      </c>
      <c r="AZ126" s="199">
        <v>0.11999999999999744</v>
      </c>
      <c r="BA126" s="200"/>
      <c r="BB126" s="201">
        <v>-9.171936758893473E-2</v>
      </c>
      <c r="BC126" s="202"/>
      <c r="BD126" s="153">
        <v>7.3645454545454552</v>
      </c>
      <c r="BE126" s="154">
        <v>7.5895454545454548</v>
      </c>
      <c r="BF126" s="199">
        <v>0.22499999999999964</v>
      </c>
      <c r="BG126" s="202"/>
      <c r="BH126" s="159">
        <v>7.6886363636363653</v>
      </c>
      <c r="BI126" s="154">
        <v>7.7390909090909084</v>
      </c>
      <c r="BJ126" s="154" t="s">
        <v>153</v>
      </c>
      <c r="BK126" s="154">
        <v>7.974347826086956</v>
      </c>
      <c r="BL126" s="154">
        <v>7.6018181818181825</v>
      </c>
      <c r="BM126" s="154">
        <v>7.9709090909090916</v>
      </c>
      <c r="BN126" s="199">
        <v>0.36909090909090914</v>
      </c>
      <c r="BO126" s="200"/>
      <c r="BP126" s="201">
        <v>-3.438735177864416E-3</v>
      </c>
      <c r="BQ126" s="202"/>
      <c r="BR126" s="154">
        <v>7.53</v>
      </c>
      <c r="BS126" s="154">
        <v>7.6459090909090914</v>
      </c>
      <c r="BT126" s="154" t="s">
        <v>153</v>
      </c>
      <c r="BU126" s="154">
        <v>7.6486956521739122</v>
      </c>
      <c r="BV126" s="154">
        <v>7.126363636363636</v>
      </c>
      <c r="BW126" s="154">
        <v>7.2054545454545442</v>
      </c>
      <c r="BX126" s="199">
        <v>7.9090909090908212E-2</v>
      </c>
      <c r="BY126" s="200"/>
      <c r="BZ126" s="201">
        <v>-0.44324110671936801</v>
      </c>
      <c r="CA126" s="202"/>
      <c r="CB126" s="153">
        <v>6.2868181818181821</v>
      </c>
      <c r="CC126" s="154">
        <v>6.4772727272727275</v>
      </c>
      <c r="CD126" s="199">
        <v>0.19045454545454543</v>
      </c>
      <c r="CE126" s="202"/>
      <c r="CF126" s="153">
        <v>6.5463636363636359</v>
      </c>
      <c r="CG126" s="154">
        <v>6.6586363636363641</v>
      </c>
      <c r="CH126" s="199">
        <v>0.11227272727272819</v>
      </c>
      <c r="CI126" s="202"/>
    </row>
    <row r="127" spans="1:87" s="12" customFormat="1" x14ac:dyDescent="0.25">
      <c r="A127" s="84" t="s">
        <v>252</v>
      </c>
      <c r="B127" s="84" t="s">
        <v>202</v>
      </c>
      <c r="C127" s="85" t="s">
        <v>158</v>
      </c>
      <c r="D127" s="85"/>
      <c r="E127" s="85" t="s">
        <v>230</v>
      </c>
      <c r="F127" s="85"/>
      <c r="G127" s="85" t="s">
        <v>9</v>
      </c>
      <c r="H127" s="85" t="s">
        <v>10</v>
      </c>
      <c r="I127" s="85"/>
      <c r="J127" s="203">
        <v>7.7725</v>
      </c>
      <c r="K127" s="204">
        <v>7.7316666666666656</v>
      </c>
      <c r="L127" s="204">
        <v>7.5816666666666679</v>
      </c>
      <c r="M127" s="204">
        <v>7.6350000000000007</v>
      </c>
      <c r="N127" s="204" t="s">
        <v>153</v>
      </c>
      <c r="O127" s="204">
        <v>7.9716666666666667</v>
      </c>
      <c r="P127" s="204">
        <v>7.8433333333333337</v>
      </c>
      <c r="Q127" s="161">
        <v>7.8416666666666677</v>
      </c>
      <c r="R127" s="205">
        <v>-1.666666666666039E-3</v>
      </c>
      <c r="S127" s="206"/>
      <c r="T127" s="207">
        <v>-0.12999999999999901</v>
      </c>
      <c r="U127" s="208"/>
      <c r="V127" s="203">
        <v>8.336666666666666</v>
      </c>
      <c r="W127" s="161">
        <v>8.5283333333333342</v>
      </c>
      <c r="X127" s="205">
        <v>0.19166666666666821</v>
      </c>
      <c r="Y127" s="208"/>
      <c r="Z127" s="209">
        <v>7.7450000000000001</v>
      </c>
      <c r="AA127" s="204">
        <v>7.873333333333334</v>
      </c>
      <c r="AB127" s="204" t="s">
        <v>153</v>
      </c>
      <c r="AC127" s="204">
        <v>8.2033333333333314</v>
      </c>
      <c r="AD127" s="161">
        <v>8.0533333333333328</v>
      </c>
      <c r="AE127" s="161">
        <v>8.2666666666666657</v>
      </c>
      <c r="AF127" s="205">
        <v>0.21333333333333293</v>
      </c>
      <c r="AG127" s="206"/>
      <c r="AH127" s="207">
        <v>6.3333333333334352E-2</v>
      </c>
      <c r="AI127" s="208"/>
      <c r="AJ127" s="203">
        <v>8.4049999999999994</v>
      </c>
      <c r="AK127" s="204">
        <v>8.4766666666666666</v>
      </c>
      <c r="AL127" s="204" t="s">
        <v>153</v>
      </c>
      <c r="AM127" s="204">
        <v>8.8849999999999998</v>
      </c>
      <c r="AN127" s="204">
        <v>8.5950000000000006</v>
      </c>
      <c r="AO127" s="161">
        <v>8.7583333333333346</v>
      </c>
      <c r="AP127" s="205">
        <v>0.163333333333334</v>
      </c>
      <c r="AQ127" s="206"/>
      <c r="AR127" s="207">
        <v>-0.12666666666666515</v>
      </c>
      <c r="AS127" s="208"/>
      <c r="AT127" s="203">
        <v>8.1850000000000005</v>
      </c>
      <c r="AU127" s="204">
        <v>8.2866666666666671</v>
      </c>
      <c r="AV127" s="204" t="s">
        <v>153</v>
      </c>
      <c r="AW127" s="204">
        <v>8.5433333333333348</v>
      </c>
      <c r="AX127" s="204">
        <v>8.3616666666666664</v>
      </c>
      <c r="AY127" s="161">
        <v>8.5649999999999995</v>
      </c>
      <c r="AZ127" s="205">
        <v>0.20333333333333314</v>
      </c>
      <c r="BA127" s="206"/>
      <c r="BB127" s="207">
        <v>2.1666666666664725E-2</v>
      </c>
      <c r="BC127" s="208"/>
      <c r="BD127" s="203">
        <v>7.3299999999999992</v>
      </c>
      <c r="BE127" s="161">
        <v>7.7616666666666667</v>
      </c>
      <c r="BF127" s="205">
        <v>0.43166666666666753</v>
      </c>
      <c r="BG127" s="208"/>
      <c r="BH127" s="209">
        <v>7.8783333333333339</v>
      </c>
      <c r="BI127" s="204">
        <v>7.7533333333333339</v>
      </c>
      <c r="BJ127" s="204" t="s">
        <v>153</v>
      </c>
      <c r="BK127" s="204">
        <v>8.1150000000000002</v>
      </c>
      <c r="BL127" s="204">
        <v>7.7333333333333334</v>
      </c>
      <c r="BM127" s="161">
        <v>8.1333333333333329</v>
      </c>
      <c r="BN127" s="205">
        <v>0.39999999999999947</v>
      </c>
      <c r="BO127" s="206"/>
      <c r="BP127" s="207">
        <v>1.8333333333332646E-2</v>
      </c>
      <c r="BQ127" s="208"/>
      <c r="BR127" s="203">
        <v>7.7366666666666672</v>
      </c>
      <c r="BS127" s="204">
        <v>7.6566666666666663</v>
      </c>
      <c r="BT127" s="204" t="s">
        <v>153</v>
      </c>
      <c r="BU127" s="204">
        <v>7.8816666666666668</v>
      </c>
      <c r="BV127" s="161">
        <v>6.9249999999999998</v>
      </c>
      <c r="BW127" s="161">
        <v>7.39</v>
      </c>
      <c r="BX127" s="205">
        <v>0.46499999999999986</v>
      </c>
      <c r="BY127" s="206"/>
      <c r="BZ127" s="207">
        <v>-0.49166666666666714</v>
      </c>
      <c r="CA127" s="208"/>
      <c r="CB127" s="203">
        <v>6.206666666666667</v>
      </c>
      <c r="CC127" s="161">
        <v>6.416666666666667</v>
      </c>
      <c r="CD127" s="205">
        <v>0.20999999999999996</v>
      </c>
      <c r="CE127" s="208"/>
      <c r="CF127" s="203">
        <v>6.3983333333333334</v>
      </c>
      <c r="CG127" s="161">
        <v>6.5983333333333327</v>
      </c>
      <c r="CH127" s="205">
        <v>0.19999999999999929</v>
      </c>
      <c r="CI127" s="208"/>
    </row>
    <row r="128" spans="1:87" s="12" customFormat="1" x14ac:dyDescent="0.25">
      <c r="A128" s="48" t="s">
        <v>252</v>
      </c>
      <c r="B128" s="48" t="s">
        <v>201</v>
      </c>
      <c r="C128" s="9" t="s">
        <v>158</v>
      </c>
      <c r="D128" s="9"/>
      <c r="E128" s="9" t="s">
        <v>230</v>
      </c>
      <c r="F128" s="9"/>
      <c r="G128" s="9" t="s">
        <v>9</v>
      </c>
      <c r="H128" s="9" t="s">
        <v>10</v>
      </c>
      <c r="I128" s="9"/>
      <c r="J128" s="43">
        <v>7.5675000000000008</v>
      </c>
      <c r="K128" s="44">
        <v>7.5724999999999998</v>
      </c>
      <c r="L128" s="44">
        <v>7.7524999999999995</v>
      </c>
      <c r="M128" s="44">
        <v>7.6775000000000002</v>
      </c>
      <c r="N128" s="44" t="s">
        <v>153</v>
      </c>
      <c r="O128" s="44">
        <v>7.92</v>
      </c>
      <c r="P128" s="44">
        <v>7.7899999999999991</v>
      </c>
      <c r="Q128" s="44">
        <v>7.8175000000000008</v>
      </c>
      <c r="R128" s="184">
        <v>2.7500000000001634E-2</v>
      </c>
      <c r="S128" s="185"/>
      <c r="T128" s="186">
        <v>-0.10249999999999915</v>
      </c>
      <c r="U128" s="187"/>
      <c r="V128" s="43">
        <v>8.3725000000000005</v>
      </c>
      <c r="W128" s="44">
        <v>8.2774999999999999</v>
      </c>
      <c r="X128" s="184">
        <v>-9.5000000000000639E-2</v>
      </c>
      <c r="Y128" s="187"/>
      <c r="Z128" s="167">
        <v>7.8375000000000004</v>
      </c>
      <c r="AA128" s="259">
        <v>8.09</v>
      </c>
      <c r="AB128" s="259" t="s">
        <v>153</v>
      </c>
      <c r="AC128" s="259">
        <v>8.3825000000000003</v>
      </c>
      <c r="AD128" s="44">
        <v>8.26</v>
      </c>
      <c r="AE128" s="44">
        <v>8.2050000000000001</v>
      </c>
      <c r="AF128" s="184">
        <v>-5.4999999999999716E-2</v>
      </c>
      <c r="AG128" s="185"/>
      <c r="AH128" s="186">
        <v>-0.17750000000000021</v>
      </c>
      <c r="AI128" s="187"/>
      <c r="AJ128" s="44">
        <v>8.1024999999999991</v>
      </c>
      <c r="AK128" s="44">
        <v>8.3849999999999998</v>
      </c>
      <c r="AL128" s="44" t="s">
        <v>153</v>
      </c>
      <c r="AM128" s="44">
        <v>8.6550000000000011</v>
      </c>
      <c r="AN128" s="44">
        <v>8.5375000000000014</v>
      </c>
      <c r="AO128" s="44">
        <v>8.3224999999999998</v>
      </c>
      <c r="AP128" s="184">
        <v>-0.21500000000000163</v>
      </c>
      <c r="AQ128" s="185"/>
      <c r="AR128" s="186">
        <v>-0.33250000000000135</v>
      </c>
      <c r="AS128" s="187"/>
      <c r="AT128" s="44">
        <v>8.0699999999999985</v>
      </c>
      <c r="AU128" s="44">
        <v>8.1575000000000006</v>
      </c>
      <c r="AV128" s="44" t="s">
        <v>153</v>
      </c>
      <c r="AW128" s="44">
        <v>8.4349999999999987</v>
      </c>
      <c r="AX128" s="44">
        <v>8.3125</v>
      </c>
      <c r="AY128" s="44">
        <v>8.2925000000000004</v>
      </c>
      <c r="AZ128" s="184">
        <v>-1.9999999999999574E-2</v>
      </c>
      <c r="BA128" s="185"/>
      <c r="BB128" s="186">
        <v>-0.14249999999999829</v>
      </c>
      <c r="BC128" s="187"/>
      <c r="BD128" s="43">
        <v>7.58</v>
      </c>
      <c r="BE128" s="44">
        <v>7.7174999999999994</v>
      </c>
      <c r="BF128" s="184">
        <v>0.13749999999999929</v>
      </c>
      <c r="BG128" s="187"/>
      <c r="BH128" s="167">
        <v>7.6775000000000002</v>
      </c>
      <c r="BI128" s="44">
        <v>7.8125</v>
      </c>
      <c r="BJ128" s="44" t="s">
        <v>153</v>
      </c>
      <c r="BK128" s="44">
        <v>7.8874999999999993</v>
      </c>
      <c r="BL128" s="44">
        <v>7.6950000000000003</v>
      </c>
      <c r="BM128" s="44">
        <v>7.9275000000000002</v>
      </c>
      <c r="BN128" s="184">
        <v>0.23249999999999993</v>
      </c>
      <c r="BO128" s="185"/>
      <c r="BP128" s="186">
        <v>4.0000000000000924E-2</v>
      </c>
      <c r="BQ128" s="187"/>
      <c r="BR128" s="44">
        <v>7.47</v>
      </c>
      <c r="BS128" s="44">
        <v>7.6749999999999998</v>
      </c>
      <c r="BT128" s="44" t="s">
        <v>153</v>
      </c>
      <c r="BU128" s="44">
        <v>7.7150000000000007</v>
      </c>
      <c r="BV128" s="44">
        <v>7.4675000000000002</v>
      </c>
      <c r="BW128" s="44">
        <v>7.4975000000000005</v>
      </c>
      <c r="BX128" s="184">
        <v>3.0000000000000249E-2</v>
      </c>
      <c r="BY128" s="185"/>
      <c r="BZ128" s="186">
        <v>-0.21750000000000025</v>
      </c>
      <c r="CA128" s="187"/>
      <c r="CB128" s="43">
        <v>6.3174999999999999</v>
      </c>
      <c r="CC128" s="44">
        <v>6.7574999999999994</v>
      </c>
      <c r="CD128" s="184">
        <v>0.4399999999999995</v>
      </c>
      <c r="CE128" s="187"/>
      <c r="CF128" s="43">
        <v>6.4725000000000001</v>
      </c>
      <c r="CG128" s="44">
        <v>6.6825000000000001</v>
      </c>
      <c r="CH128" s="184">
        <v>0.20999999999999996</v>
      </c>
      <c r="CI128" s="187"/>
    </row>
    <row r="129" spans="1:87" s="12" customFormat="1" x14ac:dyDescent="0.25">
      <c r="A129" s="48" t="s">
        <v>252</v>
      </c>
      <c r="B129" s="48" t="s">
        <v>203</v>
      </c>
      <c r="C129" s="9" t="s">
        <v>158</v>
      </c>
      <c r="D129" s="9"/>
      <c r="E129" s="9" t="s">
        <v>230</v>
      </c>
      <c r="F129" s="9"/>
      <c r="G129" s="9" t="s">
        <v>9</v>
      </c>
      <c r="H129" s="9" t="s">
        <v>10</v>
      </c>
      <c r="I129" s="9"/>
      <c r="J129" s="43">
        <v>7.5299999999999994</v>
      </c>
      <c r="K129" s="44">
        <v>7.6466666666666674</v>
      </c>
      <c r="L129" s="44">
        <v>7.6866666666666665</v>
      </c>
      <c r="M129" s="44">
        <v>7.7166666666666659</v>
      </c>
      <c r="N129" s="44" t="s">
        <v>153</v>
      </c>
      <c r="O129" s="44">
        <v>8.0133333333333336</v>
      </c>
      <c r="P129" s="44">
        <v>7.73</v>
      </c>
      <c r="Q129" s="44">
        <v>7.9366666666666674</v>
      </c>
      <c r="R129" s="184">
        <v>0.206666666666667</v>
      </c>
      <c r="S129" s="185"/>
      <c r="T129" s="186">
        <v>-7.6666666666666217E-2</v>
      </c>
      <c r="U129" s="187"/>
      <c r="V129" s="43">
        <v>8.4</v>
      </c>
      <c r="W129" s="44">
        <v>8.5299999999999994</v>
      </c>
      <c r="X129" s="184">
        <v>0.12999999999999901</v>
      </c>
      <c r="Y129" s="187"/>
      <c r="Z129" s="167">
        <v>8.2266666666666666</v>
      </c>
      <c r="AA129" s="259">
        <v>8.3433333333333337</v>
      </c>
      <c r="AB129" s="259" t="s">
        <v>153</v>
      </c>
      <c r="AC129" s="259">
        <v>8.2566666666666659</v>
      </c>
      <c r="AD129" s="44">
        <v>8.2233333333333345</v>
      </c>
      <c r="AE129" s="44">
        <v>8.3466666666666658</v>
      </c>
      <c r="AF129" s="184">
        <v>0.1233333333333313</v>
      </c>
      <c r="AG129" s="185"/>
      <c r="AH129" s="186">
        <v>8.9999999999999858E-2</v>
      </c>
      <c r="AI129" s="187"/>
      <c r="AJ129" s="44">
        <v>8.6433333333333326</v>
      </c>
      <c r="AK129" s="44">
        <v>8.4699999999999989</v>
      </c>
      <c r="AL129" s="44" t="s">
        <v>153</v>
      </c>
      <c r="AM129" s="44">
        <v>8.7733333333333334</v>
      </c>
      <c r="AN129" s="44">
        <v>8.6866666666666656</v>
      </c>
      <c r="AO129" s="44">
        <v>8.7466666666666679</v>
      </c>
      <c r="AP129" s="184">
        <v>6.0000000000002274E-2</v>
      </c>
      <c r="AQ129" s="185"/>
      <c r="AR129" s="186">
        <v>-2.6666666666665506E-2</v>
      </c>
      <c r="AS129" s="187"/>
      <c r="AT129" s="44">
        <v>8.43</v>
      </c>
      <c r="AU129" s="44">
        <v>8.3899999999999988</v>
      </c>
      <c r="AV129" s="44" t="s">
        <v>153</v>
      </c>
      <c r="AW129" s="44">
        <v>8.43</v>
      </c>
      <c r="AX129" s="44">
        <v>8.2866666666666671</v>
      </c>
      <c r="AY129" s="44">
        <v>8.4866666666666664</v>
      </c>
      <c r="AZ129" s="184">
        <v>0.19999999999999929</v>
      </c>
      <c r="BA129" s="185"/>
      <c r="BB129" s="186">
        <v>5.6666666666666643E-2</v>
      </c>
      <c r="BC129" s="187"/>
      <c r="BD129" s="43">
        <v>7.5733333333333333</v>
      </c>
      <c r="BE129" s="44">
        <v>7.9333333333333336</v>
      </c>
      <c r="BF129" s="184">
        <v>0.36000000000000032</v>
      </c>
      <c r="BG129" s="187"/>
      <c r="BH129" s="167">
        <v>7.9433333333333342</v>
      </c>
      <c r="BI129" s="44">
        <v>7.88</v>
      </c>
      <c r="BJ129" s="44" t="s">
        <v>153</v>
      </c>
      <c r="BK129" s="44">
        <v>7.9466666666666681</v>
      </c>
      <c r="BL129" s="44">
        <v>7.6933333333333342</v>
      </c>
      <c r="BM129" s="44">
        <v>8.1333333333333329</v>
      </c>
      <c r="BN129" s="184">
        <v>0.43999999999999861</v>
      </c>
      <c r="BO129" s="185"/>
      <c r="BP129" s="186">
        <v>0.18666666666666476</v>
      </c>
      <c r="BQ129" s="187"/>
      <c r="BR129" s="44">
        <v>8</v>
      </c>
      <c r="BS129" s="44">
        <v>8.09</v>
      </c>
      <c r="BT129" s="44" t="s">
        <v>153</v>
      </c>
      <c r="BU129" s="44">
        <v>7.28</v>
      </c>
      <c r="BV129" s="44">
        <v>7.456666666666667</v>
      </c>
      <c r="BW129" s="44">
        <v>7.7333333333333334</v>
      </c>
      <c r="BX129" s="184">
        <v>0.27666666666666639</v>
      </c>
      <c r="BY129" s="185"/>
      <c r="BZ129" s="186">
        <v>0.45333333333333314</v>
      </c>
      <c r="CA129" s="187"/>
      <c r="CB129" s="43">
        <v>6.44</v>
      </c>
      <c r="CC129" s="44">
        <v>6.9933333333333332</v>
      </c>
      <c r="CD129" s="184">
        <v>0.55333333333333279</v>
      </c>
      <c r="CE129" s="187"/>
      <c r="CF129" s="43">
        <v>6.8033333333333337</v>
      </c>
      <c r="CG129" s="44">
        <v>7.1866666666666674</v>
      </c>
      <c r="CH129" s="184">
        <v>0.38333333333333375</v>
      </c>
      <c r="CI129" s="187"/>
    </row>
    <row r="130" spans="1:87" s="12" customFormat="1" x14ac:dyDescent="0.25">
      <c r="A130" s="48" t="s">
        <v>252</v>
      </c>
      <c r="B130" s="48" t="s">
        <v>255</v>
      </c>
      <c r="C130" s="9" t="s">
        <v>158</v>
      </c>
      <c r="D130" s="9"/>
      <c r="E130" s="9" t="s">
        <v>230</v>
      </c>
      <c r="F130" s="9"/>
      <c r="G130" s="9" t="s">
        <v>9</v>
      </c>
      <c r="H130" s="9" t="s">
        <v>10</v>
      </c>
      <c r="I130" s="9"/>
      <c r="J130" s="43">
        <v>7.1</v>
      </c>
      <c r="K130" s="44">
        <v>7.2357142857142858</v>
      </c>
      <c r="L130" s="44">
        <v>7.371428571428571</v>
      </c>
      <c r="M130" s="44">
        <v>7.4228571428571444</v>
      </c>
      <c r="N130" s="44" t="s">
        <v>153</v>
      </c>
      <c r="O130" s="44">
        <v>7.7557142857142853</v>
      </c>
      <c r="P130" s="44">
        <v>7.5883333333333338</v>
      </c>
      <c r="Q130" s="44">
        <v>7.4916666666666663</v>
      </c>
      <c r="R130" s="184">
        <v>-9.6666666666667567E-2</v>
      </c>
      <c r="S130" s="185"/>
      <c r="T130" s="186">
        <v>-0.26404761904761909</v>
      </c>
      <c r="U130" s="187"/>
      <c r="V130" s="43">
        <v>8.168333333333333</v>
      </c>
      <c r="W130" s="44">
        <v>8.1516666666666655</v>
      </c>
      <c r="X130" s="184">
        <v>-1.6666666666667496E-2</v>
      </c>
      <c r="Y130" s="187"/>
      <c r="Z130" s="167">
        <v>8.0866666666666678</v>
      </c>
      <c r="AA130" s="259">
        <v>8.0883333333333329</v>
      </c>
      <c r="AB130" s="259" t="s">
        <v>153</v>
      </c>
      <c r="AC130" s="259">
        <v>8.2550000000000008</v>
      </c>
      <c r="AD130" s="44">
        <v>8.0766666666666662</v>
      </c>
      <c r="AE130" s="44">
        <v>7.9200000000000008</v>
      </c>
      <c r="AF130" s="184">
        <v>-0.1566666666666654</v>
      </c>
      <c r="AG130" s="185"/>
      <c r="AH130" s="186">
        <v>-0.33499999999999996</v>
      </c>
      <c r="AI130" s="187"/>
      <c r="AJ130" s="44">
        <v>8.3114285714285696</v>
      </c>
      <c r="AK130" s="44">
        <v>8.305714285714286</v>
      </c>
      <c r="AL130" s="44" t="s">
        <v>153</v>
      </c>
      <c r="AM130" s="44">
        <v>8.5371428571428574</v>
      </c>
      <c r="AN130" s="44">
        <v>8.4416666666666647</v>
      </c>
      <c r="AO130" s="44">
        <v>8.4583333333333321</v>
      </c>
      <c r="AP130" s="184">
        <v>1.6666666666667496E-2</v>
      </c>
      <c r="AQ130" s="185"/>
      <c r="AR130" s="186">
        <v>-7.8809523809525217E-2</v>
      </c>
      <c r="AS130" s="187"/>
      <c r="AT130" s="44">
        <v>7.977142857142856</v>
      </c>
      <c r="AU130" s="44">
        <v>8.06</v>
      </c>
      <c r="AV130" s="44" t="s">
        <v>153</v>
      </c>
      <c r="AW130" s="44">
        <v>8.2728571428571431</v>
      </c>
      <c r="AX130" s="44">
        <v>7.9849999999999994</v>
      </c>
      <c r="AY130" s="44">
        <v>8.0783333333333331</v>
      </c>
      <c r="AZ130" s="184">
        <v>9.3333333333333712E-2</v>
      </c>
      <c r="BA130" s="185"/>
      <c r="BB130" s="186">
        <v>-0.19452380952380999</v>
      </c>
      <c r="BC130" s="187"/>
      <c r="BD130" s="43">
        <v>7.2416666666666663</v>
      </c>
      <c r="BE130" s="44">
        <v>7.2866666666666662</v>
      </c>
      <c r="BF130" s="184">
        <v>4.4999999999999929E-2</v>
      </c>
      <c r="BG130" s="187"/>
      <c r="BH130" s="167">
        <v>7.5114285714285698</v>
      </c>
      <c r="BI130" s="44">
        <v>7.6514285714285721</v>
      </c>
      <c r="BJ130" s="44" t="s">
        <v>153</v>
      </c>
      <c r="BK130" s="44">
        <v>7.8600000000000012</v>
      </c>
      <c r="BL130" s="44">
        <v>7.3833333333333329</v>
      </c>
      <c r="BM130" s="44">
        <v>7.6933333333333325</v>
      </c>
      <c r="BN130" s="184">
        <v>0.30999999999999961</v>
      </c>
      <c r="BO130" s="185"/>
      <c r="BP130" s="186">
        <v>-0.16666666666666874</v>
      </c>
      <c r="BQ130" s="187"/>
      <c r="BR130" s="44">
        <v>7.3328571428571427</v>
      </c>
      <c r="BS130" s="44">
        <v>7.6271428571428563</v>
      </c>
      <c r="BT130" s="44" t="s">
        <v>153</v>
      </c>
      <c r="BU130" s="44">
        <v>7.8857142857142852</v>
      </c>
      <c r="BV130" s="44">
        <v>7.0983333333333336</v>
      </c>
      <c r="BW130" s="44">
        <v>6.878333333333333</v>
      </c>
      <c r="BX130" s="184">
        <v>-0.22000000000000064</v>
      </c>
      <c r="BY130" s="185"/>
      <c r="BZ130" s="186">
        <v>-1.0073809523809523</v>
      </c>
      <c r="CA130" s="187"/>
      <c r="CB130" s="43">
        <v>6.275555555555556</v>
      </c>
      <c r="CC130" s="44">
        <v>5.9883333333333333</v>
      </c>
      <c r="CD130" s="184">
        <v>-0.28722222222222271</v>
      </c>
      <c r="CE130" s="187"/>
      <c r="CF130" s="43">
        <v>6.3599999999999994</v>
      </c>
      <c r="CG130" s="44">
        <v>6.4566666666666661</v>
      </c>
      <c r="CH130" s="184">
        <v>9.6666666666666679E-2</v>
      </c>
      <c r="CI130" s="187"/>
    </row>
    <row r="131" spans="1:87" s="12" customFormat="1" ht="15.75" thickBot="1" x14ac:dyDescent="0.3">
      <c r="A131" s="10" t="s">
        <v>252</v>
      </c>
      <c r="B131" s="11" t="s">
        <v>256</v>
      </c>
      <c r="C131" s="11" t="s">
        <v>158</v>
      </c>
      <c r="D131" s="11"/>
      <c r="E131" s="11" t="s">
        <v>230</v>
      </c>
      <c r="F131" s="11"/>
      <c r="G131" s="11" t="s">
        <v>9</v>
      </c>
      <c r="H131" s="11" t="s">
        <v>10</v>
      </c>
      <c r="I131" s="11"/>
      <c r="J131" s="210">
        <v>7.54</v>
      </c>
      <c r="K131" s="211">
        <v>7.0549999999999997</v>
      </c>
      <c r="L131" s="211">
        <v>7.23</v>
      </c>
      <c r="M131" s="211">
        <v>7.5749999999999993</v>
      </c>
      <c r="N131" s="211" t="s">
        <v>153</v>
      </c>
      <c r="O131" s="211">
        <v>7.8266666666666671</v>
      </c>
      <c r="P131" s="211">
        <v>7.8433333333333337</v>
      </c>
      <c r="Q131" s="211">
        <v>7.52</v>
      </c>
      <c r="R131" s="212">
        <v>-0.32333333333333414</v>
      </c>
      <c r="S131" s="213"/>
      <c r="T131" s="214">
        <v>-0.30666666666666753</v>
      </c>
      <c r="U131" s="215"/>
      <c r="V131" s="210">
        <v>8.4733333333333345</v>
      </c>
      <c r="W131" s="211">
        <v>8.4866666666666664</v>
      </c>
      <c r="X131" s="212">
        <v>1.3333333333331865E-2</v>
      </c>
      <c r="Y131" s="215"/>
      <c r="Z131" s="216">
        <v>7.5749999999999993</v>
      </c>
      <c r="AA131" s="211">
        <v>7.93</v>
      </c>
      <c r="AB131" s="211" t="s">
        <v>153</v>
      </c>
      <c r="AC131" s="211">
        <v>8.6533333333333342</v>
      </c>
      <c r="AD131" s="211">
        <v>8.24</v>
      </c>
      <c r="AE131" s="211">
        <v>8.1666666666666661</v>
      </c>
      <c r="AF131" s="212">
        <v>-7.3333333333334139E-2</v>
      </c>
      <c r="AG131" s="213"/>
      <c r="AH131" s="214">
        <v>-0.48666666666666814</v>
      </c>
      <c r="AI131" s="215"/>
      <c r="AJ131" s="211">
        <v>7.6849999999999996</v>
      </c>
      <c r="AK131" s="211">
        <v>8.24</v>
      </c>
      <c r="AL131" s="211" t="s">
        <v>153</v>
      </c>
      <c r="AM131" s="211">
        <v>8.8699999999999992</v>
      </c>
      <c r="AN131" s="211">
        <v>8.5266666666666673</v>
      </c>
      <c r="AO131" s="211">
        <v>8.5133333333333336</v>
      </c>
      <c r="AP131" s="212">
        <v>-1.3333333333333641E-2</v>
      </c>
      <c r="AQ131" s="213"/>
      <c r="AR131" s="214">
        <v>-0.35666666666666558</v>
      </c>
      <c r="AS131" s="215"/>
      <c r="AT131" s="211">
        <v>7.9949999999999992</v>
      </c>
      <c r="AU131" s="211">
        <v>8.3000000000000007</v>
      </c>
      <c r="AV131" s="211" t="s">
        <v>153</v>
      </c>
      <c r="AW131" s="211">
        <v>9.0400000000000009</v>
      </c>
      <c r="AX131" s="211">
        <v>8.6599999999999984</v>
      </c>
      <c r="AY131" s="211">
        <v>8.7733333333333334</v>
      </c>
      <c r="AZ131" s="212">
        <v>0.11333333333333506</v>
      </c>
      <c r="BA131" s="213"/>
      <c r="BB131" s="214">
        <v>-0.2666666666666675</v>
      </c>
      <c r="BC131" s="215"/>
      <c r="BD131" s="210">
        <v>7.1833333333333336</v>
      </c>
      <c r="BE131" s="211">
        <v>7.336666666666666</v>
      </c>
      <c r="BF131" s="212">
        <v>0.15333333333333243</v>
      </c>
      <c r="BG131" s="215"/>
      <c r="BH131" s="216">
        <v>7.3800000000000008</v>
      </c>
      <c r="BI131" s="211">
        <v>7.6449999999999996</v>
      </c>
      <c r="BJ131" s="211" t="s">
        <v>153</v>
      </c>
      <c r="BK131" s="211">
        <v>8.1033333333333335</v>
      </c>
      <c r="BL131" s="211">
        <v>7.56</v>
      </c>
      <c r="BM131" s="211">
        <v>8.0966666666666658</v>
      </c>
      <c r="BN131" s="212">
        <v>0.53666666666666618</v>
      </c>
      <c r="BO131" s="213"/>
      <c r="BP131" s="214">
        <v>-6.6666666666677088E-3</v>
      </c>
      <c r="BQ131" s="215"/>
      <c r="BR131" s="211">
        <v>7.0150000000000006</v>
      </c>
      <c r="BS131" s="211">
        <v>6.9550000000000001</v>
      </c>
      <c r="BT131" s="211" t="s">
        <v>153</v>
      </c>
      <c r="BU131" s="211">
        <v>6.9099999999999993</v>
      </c>
      <c r="BV131" s="211">
        <v>6.8</v>
      </c>
      <c r="BW131" s="211">
        <v>6.5733333333333333</v>
      </c>
      <c r="BX131" s="212">
        <v>-0.22666666666666657</v>
      </c>
      <c r="BY131" s="213"/>
      <c r="BZ131" s="214">
        <v>-0.336666666666666</v>
      </c>
      <c r="CA131" s="215"/>
      <c r="CB131" s="210">
        <v>6.275555555555556</v>
      </c>
      <c r="CC131" s="211">
        <v>6.6866666666666674</v>
      </c>
      <c r="CD131" s="212">
        <v>0.41111111111111143</v>
      </c>
      <c r="CE131" s="215"/>
      <c r="CF131" s="210">
        <v>7.0566666666666675</v>
      </c>
      <c r="CG131" s="211">
        <v>6.623333333333334</v>
      </c>
      <c r="CH131" s="212">
        <v>-0.43333333333333357</v>
      </c>
      <c r="CI131" s="215"/>
    </row>
    <row r="132" spans="1:87" s="12" customFormat="1" x14ac:dyDescent="0.25">
      <c r="A132" s="13" t="s">
        <v>252</v>
      </c>
      <c r="B132" s="13" t="s">
        <v>255</v>
      </c>
      <c r="C132" s="8" t="s">
        <v>82</v>
      </c>
      <c r="D132" s="8" t="s">
        <v>21</v>
      </c>
      <c r="E132" s="8" t="s">
        <v>228</v>
      </c>
      <c r="F132" s="8">
        <v>781278</v>
      </c>
      <c r="G132" s="8" t="s">
        <v>9</v>
      </c>
      <c r="H132" s="8" t="s">
        <v>10</v>
      </c>
      <c r="I132" s="8" t="s">
        <v>300</v>
      </c>
      <c r="J132" s="336">
        <v>7.17</v>
      </c>
      <c r="K132" s="337">
        <v>7.29</v>
      </c>
      <c r="L132" s="337">
        <v>7.34</v>
      </c>
      <c r="M132" s="337">
        <v>7.24</v>
      </c>
      <c r="N132" s="53" t="s">
        <v>153</v>
      </c>
      <c r="O132" s="337">
        <v>7.78</v>
      </c>
      <c r="P132" s="340">
        <v>7.76</v>
      </c>
      <c r="Q132" s="340">
        <v>7.24</v>
      </c>
      <c r="R132" s="260">
        <v>-0.52</v>
      </c>
      <c r="S132" s="261" t="s">
        <v>145</v>
      </c>
      <c r="T132" s="262">
        <v>-0.54</v>
      </c>
      <c r="U132" s="263" t="s">
        <v>145</v>
      </c>
      <c r="V132" s="33">
        <v>8.4499999999999993</v>
      </c>
      <c r="W132" s="340">
        <v>7.95</v>
      </c>
      <c r="X132" s="260">
        <v>-0.5</v>
      </c>
      <c r="Y132" s="263" t="s">
        <v>145</v>
      </c>
      <c r="Z132" s="375">
        <v>8.3000000000000007</v>
      </c>
      <c r="AA132" s="340">
        <v>7.94</v>
      </c>
      <c r="AB132" s="376" t="s">
        <v>153</v>
      </c>
      <c r="AC132" s="32">
        <v>8.5399999999999991</v>
      </c>
      <c r="AD132" s="32">
        <v>8.5299999999999994</v>
      </c>
      <c r="AE132" s="36">
        <v>8.19</v>
      </c>
      <c r="AF132" s="260">
        <v>-0.34</v>
      </c>
      <c r="AG132" s="264" t="s">
        <v>145</v>
      </c>
      <c r="AH132" s="262">
        <v>-0.35</v>
      </c>
      <c r="AI132" s="263" t="s">
        <v>145</v>
      </c>
      <c r="AJ132" s="337">
        <v>7.93</v>
      </c>
      <c r="AK132" s="337">
        <v>7.69</v>
      </c>
      <c r="AL132" s="53" t="s">
        <v>153</v>
      </c>
      <c r="AM132" s="337">
        <v>7.92</v>
      </c>
      <c r="AN132" s="32">
        <v>8.26</v>
      </c>
      <c r="AO132" s="340">
        <v>7.71</v>
      </c>
      <c r="AP132" s="260">
        <v>-0.55000000000000004</v>
      </c>
      <c r="AQ132" s="264" t="s">
        <v>145</v>
      </c>
      <c r="AR132" s="262">
        <v>-0.21</v>
      </c>
      <c r="AS132" s="263"/>
      <c r="AT132" s="133">
        <v>8.1999999999999993</v>
      </c>
      <c r="AU132" s="133">
        <v>8.1</v>
      </c>
      <c r="AV132" s="53" t="s">
        <v>153</v>
      </c>
      <c r="AW132" s="133">
        <v>8.58</v>
      </c>
      <c r="AX132" s="32">
        <v>8.56</v>
      </c>
      <c r="AY132" s="340">
        <v>7.96</v>
      </c>
      <c r="AZ132" s="260">
        <v>-0.6</v>
      </c>
      <c r="BA132" s="264" t="s">
        <v>145</v>
      </c>
      <c r="BB132" s="262">
        <v>-0.62</v>
      </c>
      <c r="BC132" s="263" t="s">
        <v>145</v>
      </c>
      <c r="BD132" s="341">
        <v>7.94</v>
      </c>
      <c r="BE132" s="340">
        <v>6.88</v>
      </c>
      <c r="BF132" s="260">
        <v>-1.06</v>
      </c>
      <c r="BG132" s="263" t="s">
        <v>145</v>
      </c>
      <c r="BH132" s="134">
        <v>8.18</v>
      </c>
      <c r="BI132" s="337">
        <v>7.62</v>
      </c>
      <c r="BJ132" s="53" t="s">
        <v>153</v>
      </c>
      <c r="BK132" s="133">
        <v>8.27</v>
      </c>
      <c r="BL132" s="32">
        <v>8.09</v>
      </c>
      <c r="BM132" s="340">
        <v>7.37</v>
      </c>
      <c r="BN132" s="260">
        <v>-0.72</v>
      </c>
      <c r="BO132" s="264" t="s">
        <v>145</v>
      </c>
      <c r="BP132" s="262">
        <v>-0.9</v>
      </c>
      <c r="BQ132" s="263" t="s">
        <v>145</v>
      </c>
      <c r="BR132" s="368">
        <v>6.79</v>
      </c>
      <c r="BS132" s="337">
        <v>7.18</v>
      </c>
      <c r="BT132" s="53" t="s">
        <v>153</v>
      </c>
      <c r="BU132" s="337">
        <v>7.4</v>
      </c>
      <c r="BV132" s="340">
        <v>7.8</v>
      </c>
      <c r="BW132" s="340">
        <v>6.38</v>
      </c>
      <c r="BX132" s="260">
        <v>-1.42</v>
      </c>
      <c r="BY132" s="264" t="s">
        <v>145</v>
      </c>
      <c r="BZ132" s="262">
        <v>-1.02</v>
      </c>
      <c r="CA132" s="263" t="s">
        <v>145</v>
      </c>
      <c r="CB132" s="341">
        <v>6.39</v>
      </c>
      <c r="CC132" s="35">
        <v>5.21</v>
      </c>
      <c r="CD132" s="260">
        <v>-1.18</v>
      </c>
      <c r="CE132" s="263" t="s">
        <v>145</v>
      </c>
      <c r="CF132" s="341">
        <v>7.15</v>
      </c>
      <c r="CG132" s="340">
        <v>6.31</v>
      </c>
      <c r="CH132" s="260">
        <v>-0.84</v>
      </c>
      <c r="CI132" s="263" t="s">
        <v>145</v>
      </c>
    </row>
    <row r="133" spans="1:87" s="12" customFormat="1" x14ac:dyDescent="0.25">
      <c r="A133" s="48" t="s">
        <v>252</v>
      </c>
      <c r="B133" s="48" t="s">
        <v>201</v>
      </c>
      <c r="C133" s="9" t="s">
        <v>83</v>
      </c>
      <c r="D133" s="9" t="s">
        <v>219</v>
      </c>
      <c r="E133" s="9" t="s">
        <v>226</v>
      </c>
      <c r="F133" s="9">
        <v>319012</v>
      </c>
      <c r="G133" s="9" t="s">
        <v>9</v>
      </c>
      <c r="H133" s="9" t="s">
        <v>10</v>
      </c>
      <c r="I133" s="8" t="s">
        <v>300</v>
      </c>
      <c r="J133" s="343">
        <v>7.88</v>
      </c>
      <c r="K133" s="344">
        <v>7.55</v>
      </c>
      <c r="L133" s="45">
        <v>8.24</v>
      </c>
      <c r="M133" s="344">
        <v>7.76</v>
      </c>
      <c r="N133" s="54" t="s">
        <v>153</v>
      </c>
      <c r="O133" s="45">
        <v>8.07</v>
      </c>
      <c r="P133" s="347">
        <v>7.91</v>
      </c>
      <c r="Q133" s="16">
        <v>8.08</v>
      </c>
      <c r="R133" s="265">
        <v>0.17</v>
      </c>
      <c r="S133" s="266"/>
      <c r="T133" s="267">
        <v>0.01</v>
      </c>
      <c r="U133" s="268"/>
      <c r="V133" s="24">
        <v>8.74</v>
      </c>
      <c r="W133" s="25">
        <v>8.6199999999999992</v>
      </c>
      <c r="X133" s="265">
        <v>-0.12</v>
      </c>
      <c r="Y133" s="268"/>
      <c r="Z133" s="377">
        <v>8.1199999999999992</v>
      </c>
      <c r="AA133" s="25">
        <v>8.31</v>
      </c>
      <c r="AB133" s="23" t="s">
        <v>153</v>
      </c>
      <c r="AC133" s="25">
        <v>8.5500000000000007</v>
      </c>
      <c r="AD133" s="25">
        <v>8.4700000000000006</v>
      </c>
      <c r="AE133" s="16">
        <v>8.56</v>
      </c>
      <c r="AF133" s="265">
        <v>0.09</v>
      </c>
      <c r="AG133" s="269"/>
      <c r="AH133" s="267">
        <v>0.01</v>
      </c>
      <c r="AI133" s="268"/>
      <c r="AJ133" s="45">
        <v>8.3000000000000007</v>
      </c>
      <c r="AK133" s="45">
        <v>8.5500000000000007</v>
      </c>
      <c r="AL133" s="54" t="s">
        <v>153</v>
      </c>
      <c r="AM133" s="45">
        <v>8.84</v>
      </c>
      <c r="AN133" s="25">
        <v>8.9</v>
      </c>
      <c r="AO133" s="16">
        <v>8.6</v>
      </c>
      <c r="AP133" s="265">
        <v>-0.3</v>
      </c>
      <c r="AQ133" s="269" t="s">
        <v>145</v>
      </c>
      <c r="AR133" s="267">
        <v>-0.24</v>
      </c>
      <c r="AS133" s="268" t="s">
        <v>145</v>
      </c>
      <c r="AT133" s="45">
        <v>8.69</v>
      </c>
      <c r="AU133" s="45">
        <v>8.67</v>
      </c>
      <c r="AV133" s="54" t="s">
        <v>153</v>
      </c>
      <c r="AW133" s="45">
        <v>8.91</v>
      </c>
      <c r="AX133" s="25">
        <v>8.85</v>
      </c>
      <c r="AY133" s="16">
        <v>8.69</v>
      </c>
      <c r="AZ133" s="265">
        <v>-0.16</v>
      </c>
      <c r="BA133" s="269"/>
      <c r="BB133" s="267">
        <v>-0.22</v>
      </c>
      <c r="BC133" s="268" t="s">
        <v>145</v>
      </c>
      <c r="BD133" s="346">
        <v>7.64</v>
      </c>
      <c r="BE133" s="347">
        <v>7.7</v>
      </c>
      <c r="BF133" s="265">
        <v>0.06</v>
      </c>
      <c r="BG133" s="268"/>
      <c r="BH133" s="139">
        <v>8.09</v>
      </c>
      <c r="BI133" s="45">
        <v>8.14</v>
      </c>
      <c r="BJ133" s="54" t="s">
        <v>153</v>
      </c>
      <c r="BK133" s="45">
        <v>8.1300000000000008</v>
      </c>
      <c r="BL133" s="25">
        <v>8.01</v>
      </c>
      <c r="BM133" s="16">
        <v>8.11</v>
      </c>
      <c r="BN133" s="265">
        <v>0.1</v>
      </c>
      <c r="BO133" s="269"/>
      <c r="BP133" s="267">
        <v>-0.02</v>
      </c>
      <c r="BQ133" s="268"/>
      <c r="BR133" s="344">
        <v>7.91</v>
      </c>
      <c r="BS133" s="344">
        <v>7.4</v>
      </c>
      <c r="BT133" s="54" t="s">
        <v>153</v>
      </c>
      <c r="BU133" s="344">
        <v>7.78</v>
      </c>
      <c r="BV133" s="347">
        <v>7.27</v>
      </c>
      <c r="BW133" s="347">
        <v>7.28</v>
      </c>
      <c r="BX133" s="265">
        <v>0.01</v>
      </c>
      <c r="BY133" s="269"/>
      <c r="BZ133" s="267">
        <v>-0.5</v>
      </c>
      <c r="CA133" s="268" t="s">
        <v>145</v>
      </c>
      <c r="CB133" s="346">
        <v>6.36</v>
      </c>
      <c r="CC133" s="347">
        <v>6.01</v>
      </c>
      <c r="CD133" s="265">
        <v>-0.35</v>
      </c>
      <c r="CE133" s="268" t="s">
        <v>145</v>
      </c>
      <c r="CF133" s="346">
        <v>6.77</v>
      </c>
      <c r="CG133" s="347">
        <v>6.76</v>
      </c>
      <c r="CH133" s="265">
        <v>-0.01</v>
      </c>
      <c r="CI133" s="268"/>
    </row>
    <row r="134" spans="1:87" s="12" customFormat="1" x14ac:dyDescent="0.25">
      <c r="A134" s="48" t="s">
        <v>252</v>
      </c>
      <c r="B134" s="48" t="s">
        <v>201</v>
      </c>
      <c r="C134" s="9" t="s">
        <v>84</v>
      </c>
      <c r="D134" s="9" t="s">
        <v>21</v>
      </c>
      <c r="E134" s="9" t="s">
        <v>231</v>
      </c>
      <c r="F134" s="9">
        <v>751404</v>
      </c>
      <c r="G134" s="9" t="s">
        <v>9</v>
      </c>
      <c r="H134" s="9" t="s">
        <v>10</v>
      </c>
      <c r="I134" s="8" t="s">
        <v>153</v>
      </c>
      <c r="J134" s="343">
        <v>7.83</v>
      </c>
      <c r="K134" s="344">
        <v>7.69</v>
      </c>
      <c r="L134" s="54" t="s">
        <v>153</v>
      </c>
      <c r="M134" s="54" t="s">
        <v>153</v>
      </c>
      <c r="N134" s="54" t="s">
        <v>153</v>
      </c>
      <c r="O134" s="54" t="s">
        <v>153</v>
      </c>
      <c r="P134" s="347">
        <v>7.88</v>
      </c>
      <c r="Q134" s="23" t="s">
        <v>153</v>
      </c>
      <c r="R134" s="265" t="s">
        <v>153</v>
      </c>
      <c r="S134" s="258"/>
      <c r="T134" s="276" t="s">
        <v>153</v>
      </c>
      <c r="U134" s="277"/>
      <c r="V134" s="24">
        <v>8.99</v>
      </c>
      <c r="W134" s="23" t="s">
        <v>153</v>
      </c>
      <c r="X134" s="265" t="s">
        <v>153</v>
      </c>
      <c r="Y134" s="277"/>
      <c r="Z134" s="378" t="s">
        <v>153</v>
      </c>
      <c r="AA134" s="23" t="s">
        <v>153</v>
      </c>
      <c r="AB134" s="23" t="s">
        <v>153</v>
      </c>
      <c r="AC134" s="23" t="s">
        <v>153</v>
      </c>
      <c r="AD134" s="25">
        <v>8.7200000000000006</v>
      </c>
      <c r="AE134" s="23" t="s">
        <v>153</v>
      </c>
      <c r="AF134" s="265" t="s">
        <v>153</v>
      </c>
      <c r="AG134" s="278"/>
      <c r="AH134" s="276" t="s">
        <v>153</v>
      </c>
      <c r="AI134" s="277"/>
      <c r="AJ134" s="54" t="s">
        <v>153</v>
      </c>
      <c r="AK134" s="54" t="s">
        <v>153</v>
      </c>
      <c r="AL134" s="54" t="s">
        <v>153</v>
      </c>
      <c r="AM134" s="54" t="s">
        <v>153</v>
      </c>
      <c r="AN134" s="26">
        <v>9.41</v>
      </c>
      <c r="AO134" s="23" t="s">
        <v>153</v>
      </c>
      <c r="AP134" s="265" t="s">
        <v>153</v>
      </c>
      <c r="AQ134" s="278"/>
      <c r="AR134" s="276" t="s">
        <v>153</v>
      </c>
      <c r="AS134" s="277"/>
      <c r="AT134" s="54" t="s">
        <v>153</v>
      </c>
      <c r="AU134" s="54" t="s">
        <v>153</v>
      </c>
      <c r="AV134" s="54" t="s">
        <v>153</v>
      </c>
      <c r="AW134" s="54" t="s">
        <v>153</v>
      </c>
      <c r="AX134" s="25">
        <v>8.84</v>
      </c>
      <c r="AY134" s="23" t="s">
        <v>153</v>
      </c>
      <c r="AZ134" s="265" t="s">
        <v>153</v>
      </c>
      <c r="BA134" s="278"/>
      <c r="BB134" s="276" t="s">
        <v>153</v>
      </c>
      <c r="BC134" s="277"/>
      <c r="BD134" s="346">
        <v>7.92</v>
      </c>
      <c r="BE134" s="23" t="s">
        <v>153</v>
      </c>
      <c r="BF134" s="265" t="s">
        <v>153</v>
      </c>
      <c r="BG134" s="268"/>
      <c r="BH134" s="138" t="s">
        <v>153</v>
      </c>
      <c r="BI134" s="54" t="s">
        <v>153</v>
      </c>
      <c r="BJ134" s="54" t="s">
        <v>153</v>
      </c>
      <c r="BK134" s="54" t="s">
        <v>153</v>
      </c>
      <c r="BL134" s="25">
        <v>8.2100000000000009</v>
      </c>
      <c r="BM134" s="23" t="s">
        <v>153</v>
      </c>
      <c r="BN134" s="265" t="s">
        <v>153</v>
      </c>
      <c r="BO134" s="278"/>
      <c r="BP134" s="276" t="s">
        <v>153</v>
      </c>
      <c r="BQ134" s="277"/>
      <c r="BR134" s="54" t="s">
        <v>153</v>
      </c>
      <c r="BS134" s="54" t="s">
        <v>153</v>
      </c>
      <c r="BT134" s="54" t="s">
        <v>153</v>
      </c>
      <c r="BU134" s="54" t="s">
        <v>153</v>
      </c>
      <c r="BV134" s="347">
        <v>7.62</v>
      </c>
      <c r="BW134" s="23" t="s">
        <v>153</v>
      </c>
      <c r="BX134" s="265" t="s">
        <v>153</v>
      </c>
      <c r="BY134" s="278"/>
      <c r="BZ134" s="276" t="s">
        <v>153</v>
      </c>
      <c r="CA134" s="277"/>
      <c r="CB134" s="346">
        <v>6.22</v>
      </c>
      <c r="CC134" s="23" t="s">
        <v>153</v>
      </c>
      <c r="CD134" s="265" t="s">
        <v>153</v>
      </c>
      <c r="CE134" s="268"/>
      <c r="CF134" s="346">
        <v>7.01</v>
      </c>
      <c r="CG134" s="23" t="s">
        <v>153</v>
      </c>
      <c r="CH134" s="265" t="s">
        <v>153</v>
      </c>
      <c r="CI134" s="268"/>
    </row>
    <row r="135" spans="1:87" s="12" customFormat="1" x14ac:dyDescent="0.25">
      <c r="A135" s="48" t="s">
        <v>252</v>
      </c>
      <c r="B135" s="48" t="s">
        <v>203</v>
      </c>
      <c r="C135" s="9" t="s">
        <v>85</v>
      </c>
      <c r="D135" s="9" t="s">
        <v>21</v>
      </c>
      <c r="E135" s="9" t="s">
        <v>231</v>
      </c>
      <c r="F135" s="9">
        <v>615005</v>
      </c>
      <c r="G135" s="9" t="s">
        <v>9</v>
      </c>
      <c r="H135" s="9" t="s">
        <v>10</v>
      </c>
      <c r="I135" s="320" t="s">
        <v>153</v>
      </c>
      <c r="J135" s="61" t="s">
        <v>153</v>
      </c>
      <c r="K135" s="45">
        <v>8.0299999999999994</v>
      </c>
      <c r="L135" s="54" t="s">
        <v>153</v>
      </c>
      <c r="M135" s="54" t="s">
        <v>153</v>
      </c>
      <c r="N135" s="54" t="s">
        <v>153</v>
      </c>
      <c r="O135" s="54" t="s">
        <v>153</v>
      </c>
      <c r="P135" s="54" t="s">
        <v>153</v>
      </c>
      <c r="Q135" s="23" t="s">
        <v>153</v>
      </c>
      <c r="R135" s="275" t="s">
        <v>153</v>
      </c>
      <c r="S135" s="258"/>
      <c r="T135" s="276" t="s">
        <v>153</v>
      </c>
      <c r="U135" s="277"/>
      <c r="V135" s="171" t="s">
        <v>153</v>
      </c>
      <c r="W135" s="23" t="s">
        <v>153</v>
      </c>
      <c r="X135" s="275" t="s">
        <v>153</v>
      </c>
      <c r="Y135" s="277"/>
      <c r="Z135" s="378" t="s">
        <v>153</v>
      </c>
      <c r="AA135" s="23" t="s">
        <v>153</v>
      </c>
      <c r="AB135" s="23" t="s">
        <v>153</v>
      </c>
      <c r="AC135" s="23" t="s">
        <v>153</v>
      </c>
      <c r="AD135" s="54" t="s">
        <v>153</v>
      </c>
      <c r="AE135" s="23" t="s">
        <v>153</v>
      </c>
      <c r="AF135" s="275" t="s">
        <v>153</v>
      </c>
      <c r="AG135" s="278"/>
      <c r="AH135" s="276" t="s">
        <v>153</v>
      </c>
      <c r="AI135" s="277"/>
      <c r="AJ135" s="54" t="s">
        <v>153</v>
      </c>
      <c r="AK135" s="54" t="s">
        <v>153</v>
      </c>
      <c r="AL135" s="54" t="s">
        <v>153</v>
      </c>
      <c r="AM135" s="54" t="s">
        <v>153</v>
      </c>
      <c r="AN135" s="54" t="s">
        <v>153</v>
      </c>
      <c r="AO135" s="23" t="s">
        <v>153</v>
      </c>
      <c r="AP135" s="275" t="s">
        <v>153</v>
      </c>
      <c r="AQ135" s="278"/>
      <c r="AR135" s="276" t="s">
        <v>153</v>
      </c>
      <c r="AS135" s="277"/>
      <c r="AT135" s="54" t="s">
        <v>153</v>
      </c>
      <c r="AU135" s="54" t="s">
        <v>153</v>
      </c>
      <c r="AV135" s="54" t="s">
        <v>153</v>
      </c>
      <c r="AW135" s="54" t="s">
        <v>153</v>
      </c>
      <c r="AX135" s="54" t="s">
        <v>153</v>
      </c>
      <c r="AY135" s="23" t="s">
        <v>153</v>
      </c>
      <c r="AZ135" s="275" t="s">
        <v>153</v>
      </c>
      <c r="BA135" s="278"/>
      <c r="BB135" s="276" t="s">
        <v>153</v>
      </c>
      <c r="BC135" s="277"/>
      <c r="BD135" s="171" t="s">
        <v>153</v>
      </c>
      <c r="BE135" s="23" t="s">
        <v>153</v>
      </c>
      <c r="BF135" s="275" t="s">
        <v>153</v>
      </c>
      <c r="BG135" s="277"/>
      <c r="BH135" s="138" t="s">
        <v>153</v>
      </c>
      <c r="BI135" s="54" t="s">
        <v>153</v>
      </c>
      <c r="BJ135" s="54" t="s">
        <v>153</v>
      </c>
      <c r="BK135" s="54" t="s">
        <v>153</v>
      </c>
      <c r="BL135" s="54" t="s">
        <v>153</v>
      </c>
      <c r="BM135" s="23" t="s">
        <v>153</v>
      </c>
      <c r="BN135" s="275" t="s">
        <v>153</v>
      </c>
      <c r="BO135" s="278"/>
      <c r="BP135" s="276" t="s">
        <v>153</v>
      </c>
      <c r="BQ135" s="277"/>
      <c r="BR135" s="54" t="s">
        <v>153</v>
      </c>
      <c r="BS135" s="54" t="s">
        <v>153</v>
      </c>
      <c r="BT135" s="54" t="s">
        <v>153</v>
      </c>
      <c r="BU135" s="54" t="s">
        <v>153</v>
      </c>
      <c r="BV135" s="54" t="s">
        <v>153</v>
      </c>
      <c r="BW135" s="23" t="s">
        <v>153</v>
      </c>
      <c r="BX135" s="275" t="s">
        <v>153</v>
      </c>
      <c r="BY135" s="278"/>
      <c r="BZ135" s="276" t="s">
        <v>153</v>
      </c>
      <c r="CA135" s="277"/>
      <c r="CB135" s="171" t="s">
        <v>153</v>
      </c>
      <c r="CC135" s="23" t="s">
        <v>153</v>
      </c>
      <c r="CD135" s="275" t="s">
        <v>153</v>
      </c>
      <c r="CE135" s="277"/>
      <c r="CF135" s="171" t="s">
        <v>153</v>
      </c>
      <c r="CG135" s="23" t="s">
        <v>153</v>
      </c>
      <c r="CH135" s="275" t="s">
        <v>153</v>
      </c>
      <c r="CI135" s="277"/>
    </row>
    <row r="136" spans="1:87" s="12" customFormat="1" x14ac:dyDescent="0.25">
      <c r="A136" s="48" t="s">
        <v>252</v>
      </c>
      <c r="B136" s="48" t="s">
        <v>202</v>
      </c>
      <c r="C136" s="9" t="s">
        <v>86</v>
      </c>
      <c r="D136" s="9" t="s">
        <v>160</v>
      </c>
      <c r="E136" s="9" t="s">
        <v>228</v>
      </c>
      <c r="F136" s="9">
        <v>757674</v>
      </c>
      <c r="G136" s="9" t="s">
        <v>9</v>
      </c>
      <c r="H136" s="9" t="s">
        <v>10</v>
      </c>
      <c r="I136" s="320" t="s">
        <v>300</v>
      </c>
      <c r="J136" s="61" t="s">
        <v>153</v>
      </c>
      <c r="K136" s="344">
        <v>7.57</v>
      </c>
      <c r="L136" s="344">
        <v>7.68</v>
      </c>
      <c r="M136" s="344">
        <v>7.07</v>
      </c>
      <c r="N136" s="54" t="s">
        <v>153</v>
      </c>
      <c r="O136" s="344">
        <v>7.63</v>
      </c>
      <c r="P136" s="347">
        <v>7.37</v>
      </c>
      <c r="Q136" s="347">
        <v>7.64</v>
      </c>
      <c r="R136" s="265">
        <v>0.27</v>
      </c>
      <c r="S136" s="266"/>
      <c r="T136" s="267">
        <v>0.01</v>
      </c>
      <c r="U136" s="268"/>
      <c r="V136" s="24">
        <v>8</v>
      </c>
      <c r="W136" s="25">
        <v>8.64</v>
      </c>
      <c r="X136" s="265">
        <v>0.64</v>
      </c>
      <c r="Y136" s="268" t="s">
        <v>144</v>
      </c>
      <c r="Z136" s="377">
        <v>8.01</v>
      </c>
      <c r="AA136" s="347">
        <v>7.86</v>
      </c>
      <c r="AB136" s="23" t="s">
        <v>153</v>
      </c>
      <c r="AC136" s="25">
        <v>8.43</v>
      </c>
      <c r="AD136" s="347">
        <v>7.64</v>
      </c>
      <c r="AE136" s="16">
        <v>8.42</v>
      </c>
      <c r="AF136" s="265">
        <v>0.78</v>
      </c>
      <c r="AG136" s="269" t="s">
        <v>144</v>
      </c>
      <c r="AH136" s="267">
        <v>-0.01</v>
      </c>
      <c r="AI136" s="268"/>
      <c r="AJ136" s="45">
        <v>8.41</v>
      </c>
      <c r="AK136" s="45">
        <v>8.4</v>
      </c>
      <c r="AL136" s="54" t="s">
        <v>153</v>
      </c>
      <c r="AM136" s="172">
        <v>9.06</v>
      </c>
      <c r="AN136" s="25">
        <v>8.49</v>
      </c>
      <c r="AO136" s="16">
        <v>8.93</v>
      </c>
      <c r="AP136" s="265">
        <v>0.44</v>
      </c>
      <c r="AQ136" s="269" t="s">
        <v>144</v>
      </c>
      <c r="AR136" s="267">
        <v>-0.13</v>
      </c>
      <c r="AS136" s="268"/>
      <c r="AT136" s="344">
        <v>7.95</v>
      </c>
      <c r="AU136" s="344">
        <v>7.8</v>
      </c>
      <c r="AV136" s="54" t="s">
        <v>153</v>
      </c>
      <c r="AW136" s="45">
        <v>8.23</v>
      </c>
      <c r="AX136" s="347">
        <v>7.86</v>
      </c>
      <c r="AY136" s="16">
        <v>8.57</v>
      </c>
      <c r="AZ136" s="265">
        <v>0.71</v>
      </c>
      <c r="BA136" s="269" t="s">
        <v>144</v>
      </c>
      <c r="BB136" s="267">
        <v>0.34</v>
      </c>
      <c r="BC136" s="268" t="s">
        <v>144</v>
      </c>
      <c r="BD136" s="346">
        <v>6.87</v>
      </c>
      <c r="BE136" s="347">
        <v>7.88</v>
      </c>
      <c r="BF136" s="265">
        <v>1.01</v>
      </c>
      <c r="BG136" s="268" t="s">
        <v>144</v>
      </c>
      <c r="BH136" s="348">
        <v>7.86</v>
      </c>
      <c r="BI136" s="344">
        <v>7.34</v>
      </c>
      <c r="BJ136" s="54" t="s">
        <v>153</v>
      </c>
      <c r="BK136" s="45">
        <v>8.01</v>
      </c>
      <c r="BL136" s="347">
        <v>7.36</v>
      </c>
      <c r="BM136" s="16">
        <v>8.09</v>
      </c>
      <c r="BN136" s="265">
        <v>0.73</v>
      </c>
      <c r="BO136" s="269" t="s">
        <v>144</v>
      </c>
      <c r="BP136" s="267">
        <v>0.08</v>
      </c>
      <c r="BQ136" s="268"/>
      <c r="BR136" s="45">
        <v>8.0500000000000007</v>
      </c>
      <c r="BS136" s="344">
        <v>7.7</v>
      </c>
      <c r="BT136" s="54" t="s">
        <v>153</v>
      </c>
      <c r="BU136" s="45">
        <v>8.0399999999999991</v>
      </c>
      <c r="BV136" s="347">
        <v>6.38</v>
      </c>
      <c r="BW136" s="347">
        <v>7.66</v>
      </c>
      <c r="BX136" s="265">
        <v>1.28</v>
      </c>
      <c r="BY136" s="269" t="s">
        <v>144</v>
      </c>
      <c r="BZ136" s="267">
        <v>-0.38</v>
      </c>
      <c r="CA136" s="268"/>
      <c r="CB136" s="28">
        <v>5.25</v>
      </c>
      <c r="CC136" s="347">
        <v>6.08</v>
      </c>
      <c r="CD136" s="265">
        <v>0.83</v>
      </c>
      <c r="CE136" s="268" t="s">
        <v>144</v>
      </c>
      <c r="CF136" s="28">
        <v>5.51</v>
      </c>
      <c r="CG136" s="347">
        <v>6.29</v>
      </c>
      <c r="CH136" s="265">
        <v>0.78</v>
      </c>
      <c r="CI136" s="268" t="s">
        <v>144</v>
      </c>
    </row>
    <row r="137" spans="1:87" s="12" customFormat="1" x14ac:dyDescent="0.25">
      <c r="A137" s="48" t="s">
        <v>252</v>
      </c>
      <c r="B137" s="48" t="s">
        <v>201</v>
      </c>
      <c r="C137" s="9" t="s">
        <v>162</v>
      </c>
      <c r="D137" s="9" t="s">
        <v>21</v>
      </c>
      <c r="E137" s="9" t="s">
        <v>231</v>
      </c>
      <c r="F137" s="9">
        <v>751750</v>
      </c>
      <c r="G137" s="9" t="s">
        <v>9</v>
      </c>
      <c r="H137" s="9" t="s">
        <v>10</v>
      </c>
      <c r="I137" s="320" t="s">
        <v>153</v>
      </c>
      <c r="J137" s="61" t="s">
        <v>153</v>
      </c>
      <c r="K137" s="54" t="s">
        <v>153</v>
      </c>
      <c r="L137" s="54" t="s">
        <v>153</v>
      </c>
      <c r="M137" s="344">
        <v>7.73</v>
      </c>
      <c r="N137" s="54" t="s">
        <v>153</v>
      </c>
      <c r="O137" s="54" t="s">
        <v>153</v>
      </c>
      <c r="P137" s="54" t="s">
        <v>153</v>
      </c>
      <c r="Q137" s="23" t="s">
        <v>153</v>
      </c>
      <c r="R137" s="265" t="s">
        <v>153</v>
      </c>
      <c r="S137" s="266"/>
      <c r="T137" s="267" t="s">
        <v>153</v>
      </c>
      <c r="U137" s="268"/>
      <c r="V137" s="171" t="s">
        <v>153</v>
      </c>
      <c r="W137" s="23" t="s">
        <v>153</v>
      </c>
      <c r="X137" s="265" t="s">
        <v>153</v>
      </c>
      <c r="Y137" s="268"/>
      <c r="Z137" s="378" t="s">
        <v>153</v>
      </c>
      <c r="AA137" s="347">
        <v>7.82</v>
      </c>
      <c r="AB137" s="23" t="s">
        <v>153</v>
      </c>
      <c r="AC137" s="23" t="s">
        <v>153</v>
      </c>
      <c r="AD137" s="54" t="s">
        <v>153</v>
      </c>
      <c r="AE137" s="23" t="s">
        <v>153</v>
      </c>
      <c r="AF137" s="265" t="s">
        <v>153</v>
      </c>
      <c r="AG137" s="269"/>
      <c r="AH137" s="267" t="s">
        <v>153</v>
      </c>
      <c r="AI137" s="268"/>
      <c r="AJ137" s="54" t="s">
        <v>153</v>
      </c>
      <c r="AK137" s="45">
        <v>8.2799999999999994</v>
      </c>
      <c r="AL137" s="54" t="s">
        <v>153</v>
      </c>
      <c r="AM137" s="54" t="s">
        <v>153</v>
      </c>
      <c r="AN137" s="54" t="s">
        <v>153</v>
      </c>
      <c r="AO137" s="23" t="s">
        <v>153</v>
      </c>
      <c r="AP137" s="265" t="s">
        <v>153</v>
      </c>
      <c r="AQ137" s="269"/>
      <c r="AR137" s="267" t="s">
        <v>153</v>
      </c>
      <c r="AS137" s="268"/>
      <c r="AT137" s="54" t="s">
        <v>153</v>
      </c>
      <c r="AU137" s="45">
        <v>8.23</v>
      </c>
      <c r="AV137" s="54" t="s">
        <v>153</v>
      </c>
      <c r="AW137" s="54" t="s">
        <v>153</v>
      </c>
      <c r="AX137" s="54" t="s">
        <v>153</v>
      </c>
      <c r="AY137" s="23" t="s">
        <v>153</v>
      </c>
      <c r="AZ137" s="265" t="s">
        <v>153</v>
      </c>
      <c r="BA137" s="269"/>
      <c r="BB137" s="267" t="s">
        <v>153</v>
      </c>
      <c r="BC137" s="268"/>
      <c r="BD137" s="171" t="s">
        <v>153</v>
      </c>
      <c r="BE137" s="23" t="s">
        <v>153</v>
      </c>
      <c r="BF137" s="265" t="s">
        <v>153</v>
      </c>
      <c r="BG137" s="268"/>
      <c r="BH137" s="138" t="s">
        <v>153</v>
      </c>
      <c r="BI137" s="45">
        <v>8.08</v>
      </c>
      <c r="BJ137" s="54" t="s">
        <v>153</v>
      </c>
      <c r="BK137" s="54" t="s">
        <v>153</v>
      </c>
      <c r="BL137" s="54" t="s">
        <v>153</v>
      </c>
      <c r="BM137" s="23" t="s">
        <v>153</v>
      </c>
      <c r="BN137" s="265" t="s">
        <v>153</v>
      </c>
      <c r="BO137" s="269"/>
      <c r="BP137" s="267" t="s">
        <v>153</v>
      </c>
      <c r="BQ137" s="268"/>
      <c r="BR137" s="54" t="s">
        <v>153</v>
      </c>
      <c r="BS137" s="344">
        <v>7.55</v>
      </c>
      <c r="BT137" s="54" t="s">
        <v>153</v>
      </c>
      <c r="BU137" s="54" t="s">
        <v>153</v>
      </c>
      <c r="BV137" s="54" t="s">
        <v>153</v>
      </c>
      <c r="BW137" s="23" t="s">
        <v>153</v>
      </c>
      <c r="BX137" s="265" t="s">
        <v>153</v>
      </c>
      <c r="BY137" s="269"/>
      <c r="BZ137" s="267" t="s">
        <v>153</v>
      </c>
      <c r="CA137" s="268"/>
      <c r="CB137" s="171" t="s">
        <v>153</v>
      </c>
      <c r="CC137" s="23" t="s">
        <v>153</v>
      </c>
      <c r="CD137" s="265" t="s">
        <v>153</v>
      </c>
      <c r="CE137" s="268"/>
      <c r="CF137" s="171" t="s">
        <v>153</v>
      </c>
      <c r="CG137" s="23" t="s">
        <v>153</v>
      </c>
      <c r="CH137" s="265" t="s">
        <v>153</v>
      </c>
      <c r="CI137" s="268"/>
    </row>
    <row r="138" spans="1:87" s="12" customFormat="1" x14ac:dyDescent="0.25">
      <c r="A138" s="48" t="s">
        <v>252</v>
      </c>
      <c r="B138" s="48" t="s">
        <v>201</v>
      </c>
      <c r="C138" s="9" t="s">
        <v>87</v>
      </c>
      <c r="D138" s="9" t="s">
        <v>21</v>
      </c>
      <c r="E138" s="9" t="s">
        <v>228</v>
      </c>
      <c r="F138" s="9">
        <v>765008</v>
      </c>
      <c r="G138" s="9" t="s">
        <v>9</v>
      </c>
      <c r="H138" s="9" t="s">
        <v>10</v>
      </c>
      <c r="I138" s="320" t="s">
        <v>153</v>
      </c>
      <c r="J138" s="343">
        <v>7.16</v>
      </c>
      <c r="K138" s="344">
        <v>7.3</v>
      </c>
      <c r="L138" s="54" t="s">
        <v>153</v>
      </c>
      <c r="M138" s="344">
        <v>7.47</v>
      </c>
      <c r="N138" s="54" t="s">
        <v>153</v>
      </c>
      <c r="O138" s="54" t="s">
        <v>153</v>
      </c>
      <c r="P138" s="54" t="s">
        <v>153</v>
      </c>
      <c r="Q138" s="23" t="s">
        <v>153</v>
      </c>
      <c r="R138" s="275" t="s">
        <v>153</v>
      </c>
      <c r="S138" s="258"/>
      <c r="T138" s="276" t="s">
        <v>153</v>
      </c>
      <c r="U138" s="277"/>
      <c r="V138" s="171" t="s">
        <v>153</v>
      </c>
      <c r="W138" s="23" t="s">
        <v>153</v>
      </c>
      <c r="X138" s="275" t="s">
        <v>153</v>
      </c>
      <c r="Y138" s="277"/>
      <c r="Z138" s="378" t="s">
        <v>153</v>
      </c>
      <c r="AA138" s="25">
        <v>8.01</v>
      </c>
      <c r="AB138" s="23" t="s">
        <v>153</v>
      </c>
      <c r="AC138" s="23" t="s">
        <v>153</v>
      </c>
      <c r="AD138" s="54" t="s">
        <v>153</v>
      </c>
      <c r="AE138" s="23" t="s">
        <v>153</v>
      </c>
      <c r="AF138" s="275" t="s">
        <v>153</v>
      </c>
      <c r="AG138" s="278"/>
      <c r="AH138" s="276" t="s">
        <v>153</v>
      </c>
      <c r="AI138" s="277"/>
      <c r="AJ138" s="54" t="s">
        <v>153</v>
      </c>
      <c r="AK138" s="45">
        <v>8.34</v>
      </c>
      <c r="AL138" s="54" t="s">
        <v>153</v>
      </c>
      <c r="AM138" s="54" t="s">
        <v>153</v>
      </c>
      <c r="AN138" s="54" t="s">
        <v>153</v>
      </c>
      <c r="AO138" s="23" t="s">
        <v>153</v>
      </c>
      <c r="AP138" s="275" t="s">
        <v>153</v>
      </c>
      <c r="AQ138" s="278"/>
      <c r="AR138" s="276" t="s">
        <v>153</v>
      </c>
      <c r="AS138" s="277"/>
      <c r="AT138" s="54" t="s">
        <v>153</v>
      </c>
      <c r="AU138" s="344">
        <v>7.74</v>
      </c>
      <c r="AV138" s="54" t="s">
        <v>153</v>
      </c>
      <c r="AW138" s="54" t="s">
        <v>153</v>
      </c>
      <c r="AX138" s="54" t="s">
        <v>153</v>
      </c>
      <c r="AY138" s="23" t="s">
        <v>153</v>
      </c>
      <c r="AZ138" s="275" t="s">
        <v>153</v>
      </c>
      <c r="BA138" s="278"/>
      <c r="BB138" s="276" t="s">
        <v>153</v>
      </c>
      <c r="BC138" s="277"/>
      <c r="BD138" s="171" t="s">
        <v>153</v>
      </c>
      <c r="BE138" s="23" t="s">
        <v>153</v>
      </c>
      <c r="BF138" s="275" t="s">
        <v>153</v>
      </c>
      <c r="BG138" s="277"/>
      <c r="BH138" s="138" t="s">
        <v>153</v>
      </c>
      <c r="BI138" s="344">
        <v>7.44</v>
      </c>
      <c r="BJ138" s="54" t="s">
        <v>153</v>
      </c>
      <c r="BK138" s="54" t="s">
        <v>153</v>
      </c>
      <c r="BL138" s="54" t="s">
        <v>153</v>
      </c>
      <c r="BM138" s="23" t="s">
        <v>153</v>
      </c>
      <c r="BN138" s="275" t="s">
        <v>153</v>
      </c>
      <c r="BO138" s="278"/>
      <c r="BP138" s="276" t="s">
        <v>153</v>
      </c>
      <c r="BQ138" s="277"/>
      <c r="BR138" s="54" t="s">
        <v>153</v>
      </c>
      <c r="BS138" s="344">
        <v>7.76</v>
      </c>
      <c r="BT138" s="54" t="s">
        <v>153</v>
      </c>
      <c r="BU138" s="54" t="s">
        <v>153</v>
      </c>
      <c r="BV138" s="54" t="s">
        <v>153</v>
      </c>
      <c r="BW138" s="23" t="s">
        <v>153</v>
      </c>
      <c r="BX138" s="275" t="s">
        <v>153</v>
      </c>
      <c r="BY138" s="278"/>
      <c r="BZ138" s="276" t="s">
        <v>153</v>
      </c>
      <c r="CA138" s="277"/>
      <c r="CB138" s="171" t="s">
        <v>153</v>
      </c>
      <c r="CC138" s="23" t="s">
        <v>153</v>
      </c>
      <c r="CD138" s="275" t="s">
        <v>153</v>
      </c>
      <c r="CE138" s="277"/>
      <c r="CF138" s="171" t="s">
        <v>153</v>
      </c>
      <c r="CG138" s="23" t="s">
        <v>153</v>
      </c>
      <c r="CH138" s="275" t="s">
        <v>153</v>
      </c>
      <c r="CI138" s="277"/>
    </row>
    <row r="139" spans="1:87" s="12" customFormat="1" x14ac:dyDescent="0.25">
      <c r="A139" s="48" t="s">
        <v>252</v>
      </c>
      <c r="B139" s="48" t="s">
        <v>201</v>
      </c>
      <c r="C139" s="9" t="s">
        <v>88</v>
      </c>
      <c r="D139" s="9" t="s">
        <v>220</v>
      </c>
      <c r="E139" s="9" t="s">
        <v>226</v>
      </c>
      <c r="F139" s="9">
        <v>318964</v>
      </c>
      <c r="G139" s="9" t="s">
        <v>9</v>
      </c>
      <c r="H139" s="9" t="s">
        <v>10</v>
      </c>
      <c r="I139" s="8" t="s">
        <v>300</v>
      </c>
      <c r="J139" s="343">
        <v>7.6</v>
      </c>
      <c r="K139" s="45">
        <v>8.0399999999999991</v>
      </c>
      <c r="L139" s="344">
        <v>7.98</v>
      </c>
      <c r="M139" s="45">
        <v>8.02</v>
      </c>
      <c r="N139" s="54" t="s">
        <v>153</v>
      </c>
      <c r="O139" s="45">
        <v>8.19</v>
      </c>
      <c r="P139" s="25">
        <v>8.25</v>
      </c>
      <c r="Q139" s="16">
        <v>8.0500000000000007</v>
      </c>
      <c r="R139" s="265">
        <v>-0.2</v>
      </c>
      <c r="S139" s="266"/>
      <c r="T139" s="267">
        <v>-0.14000000000000001</v>
      </c>
      <c r="U139" s="268"/>
      <c r="V139" s="24">
        <v>8.81</v>
      </c>
      <c r="W139" s="25">
        <v>8.58</v>
      </c>
      <c r="X139" s="265">
        <v>-0.23</v>
      </c>
      <c r="Y139" s="268" t="s">
        <v>145</v>
      </c>
      <c r="Z139" s="377">
        <v>8.2100000000000009</v>
      </c>
      <c r="AA139" s="25">
        <v>8.32</v>
      </c>
      <c r="AB139" s="23" t="s">
        <v>153</v>
      </c>
      <c r="AC139" s="25">
        <v>8.5500000000000007</v>
      </c>
      <c r="AD139" s="25">
        <v>8.61</v>
      </c>
      <c r="AE139" s="16">
        <v>8.43</v>
      </c>
      <c r="AF139" s="265">
        <v>-0.18</v>
      </c>
      <c r="AG139" s="269"/>
      <c r="AH139" s="267">
        <v>-0.12</v>
      </c>
      <c r="AI139" s="268"/>
      <c r="AJ139" s="45">
        <v>8.1300000000000008</v>
      </c>
      <c r="AK139" s="45">
        <v>8.2799999999999994</v>
      </c>
      <c r="AL139" s="54" t="s">
        <v>153</v>
      </c>
      <c r="AM139" s="45">
        <v>8.7100000000000009</v>
      </c>
      <c r="AN139" s="25">
        <v>8.68</v>
      </c>
      <c r="AO139" s="16">
        <v>8.42</v>
      </c>
      <c r="AP139" s="265">
        <v>-0.26</v>
      </c>
      <c r="AQ139" s="269" t="s">
        <v>145</v>
      </c>
      <c r="AR139" s="267">
        <v>-0.28999999999999998</v>
      </c>
      <c r="AS139" s="268" t="s">
        <v>145</v>
      </c>
      <c r="AT139" s="45">
        <v>8.6199999999999992</v>
      </c>
      <c r="AU139" s="45">
        <v>8.74</v>
      </c>
      <c r="AV139" s="54" t="s">
        <v>153</v>
      </c>
      <c r="AW139" s="45">
        <v>8.7899999999999991</v>
      </c>
      <c r="AX139" s="26">
        <v>9.1199999999999992</v>
      </c>
      <c r="AY139" s="16">
        <v>8.8800000000000008</v>
      </c>
      <c r="AZ139" s="265">
        <v>-0.24</v>
      </c>
      <c r="BA139" s="269" t="s">
        <v>145</v>
      </c>
      <c r="BB139" s="267">
        <v>0.09</v>
      </c>
      <c r="BC139" s="268"/>
      <c r="BD139" s="346">
        <v>7.95</v>
      </c>
      <c r="BE139" s="25">
        <v>8.15</v>
      </c>
      <c r="BF139" s="265">
        <v>0.2</v>
      </c>
      <c r="BG139" s="268"/>
      <c r="BH139" s="139">
        <v>8.16</v>
      </c>
      <c r="BI139" s="45">
        <v>8.26</v>
      </c>
      <c r="BJ139" s="54" t="s">
        <v>153</v>
      </c>
      <c r="BK139" s="45">
        <v>8.2899999999999991</v>
      </c>
      <c r="BL139" s="25">
        <v>8.2200000000000006</v>
      </c>
      <c r="BM139" s="16">
        <v>8.4499999999999993</v>
      </c>
      <c r="BN139" s="265">
        <v>0.23</v>
      </c>
      <c r="BO139" s="269"/>
      <c r="BP139" s="267">
        <v>0.16</v>
      </c>
      <c r="BQ139" s="268"/>
      <c r="BR139" s="344">
        <v>7.88</v>
      </c>
      <c r="BS139" s="344">
        <v>7.87</v>
      </c>
      <c r="BT139" s="54" t="s">
        <v>153</v>
      </c>
      <c r="BU139" s="45">
        <v>8.06</v>
      </c>
      <c r="BV139" s="347">
        <v>7.68</v>
      </c>
      <c r="BW139" s="347">
        <v>7.84</v>
      </c>
      <c r="BX139" s="265">
        <v>0.16</v>
      </c>
      <c r="BY139" s="269"/>
      <c r="BZ139" s="267">
        <v>-0.22</v>
      </c>
      <c r="CA139" s="268"/>
      <c r="CB139" s="346">
        <v>6.2</v>
      </c>
      <c r="CC139" s="347">
        <v>7.43</v>
      </c>
      <c r="CD139" s="265">
        <v>1.23</v>
      </c>
      <c r="CE139" s="268" t="s">
        <v>144</v>
      </c>
      <c r="CF139" s="346">
        <v>6.39</v>
      </c>
      <c r="CG139" s="347">
        <v>7.07</v>
      </c>
      <c r="CH139" s="265">
        <v>0.68</v>
      </c>
      <c r="CI139" s="268" t="s">
        <v>144</v>
      </c>
    </row>
    <row r="140" spans="1:87" s="12" customFormat="1" x14ac:dyDescent="0.25">
      <c r="A140" s="48" t="s">
        <v>252</v>
      </c>
      <c r="B140" s="48" t="s">
        <v>255</v>
      </c>
      <c r="C140" s="9" t="s">
        <v>89</v>
      </c>
      <c r="D140" s="9" t="s">
        <v>160</v>
      </c>
      <c r="E140" s="9" t="s">
        <v>228</v>
      </c>
      <c r="F140" s="9">
        <v>781005</v>
      </c>
      <c r="G140" s="9" t="s">
        <v>9</v>
      </c>
      <c r="H140" s="9" t="s">
        <v>10</v>
      </c>
      <c r="I140" s="8" t="s">
        <v>300</v>
      </c>
      <c r="J140" s="343">
        <v>7.02</v>
      </c>
      <c r="K140" s="344">
        <v>6.91</v>
      </c>
      <c r="L140" s="344">
        <v>7.02</v>
      </c>
      <c r="M140" s="344">
        <v>7.2</v>
      </c>
      <c r="N140" s="54" t="s">
        <v>153</v>
      </c>
      <c r="O140" s="344">
        <v>7.88</v>
      </c>
      <c r="P140" s="347">
        <v>7.68</v>
      </c>
      <c r="Q140" s="347">
        <v>6.89</v>
      </c>
      <c r="R140" s="265">
        <v>-0.79</v>
      </c>
      <c r="S140" s="266" t="s">
        <v>145</v>
      </c>
      <c r="T140" s="267">
        <v>-0.99</v>
      </c>
      <c r="U140" s="268" t="s">
        <v>145</v>
      </c>
      <c r="V140" s="24">
        <v>8.4600000000000009</v>
      </c>
      <c r="W140" s="347">
        <v>7.46</v>
      </c>
      <c r="X140" s="265">
        <v>-1</v>
      </c>
      <c r="Y140" s="268" t="s">
        <v>145</v>
      </c>
      <c r="Z140" s="377">
        <v>8.06</v>
      </c>
      <c r="AA140" s="347">
        <v>7.99</v>
      </c>
      <c r="AB140" s="23" t="s">
        <v>153</v>
      </c>
      <c r="AC140" s="25">
        <v>8.2200000000000006</v>
      </c>
      <c r="AD140" s="25">
        <v>8.4499999999999993</v>
      </c>
      <c r="AE140" s="347">
        <v>7.46</v>
      </c>
      <c r="AF140" s="265">
        <v>-0.99</v>
      </c>
      <c r="AG140" s="269" t="s">
        <v>145</v>
      </c>
      <c r="AH140" s="267">
        <v>-0.76</v>
      </c>
      <c r="AI140" s="268" t="s">
        <v>145</v>
      </c>
      <c r="AJ140" s="45">
        <v>8.3000000000000007</v>
      </c>
      <c r="AK140" s="45">
        <v>8.2200000000000006</v>
      </c>
      <c r="AL140" s="54" t="s">
        <v>153</v>
      </c>
      <c r="AM140" s="45">
        <v>8.44</v>
      </c>
      <c r="AN140" s="25">
        <v>8.75</v>
      </c>
      <c r="AO140" s="347">
        <v>7.62</v>
      </c>
      <c r="AP140" s="265">
        <v>-1.1299999999999999</v>
      </c>
      <c r="AQ140" s="269" t="s">
        <v>145</v>
      </c>
      <c r="AR140" s="267">
        <v>-0.82</v>
      </c>
      <c r="AS140" s="268" t="s">
        <v>145</v>
      </c>
      <c r="AT140" s="344">
        <v>7.95</v>
      </c>
      <c r="AU140" s="344">
        <v>7.84</v>
      </c>
      <c r="AV140" s="54" t="s">
        <v>153</v>
      </c>
      <c r="AW140" s="45">
        <v>8.07</v>
      </c>
      <c r="AX140" s="25">
        <v>8.17</v>
      </c>
      <c r="AY140" s="347">
        <v>7.31</v>
      </c>
      <c r="AZ140" s="265">
        <v>-0.86</v>
      </c>
      <c r="BA140" s="269" t="s">
        <v>145</v>
      </c>
      <c r="BB140" s="267">
        <v>-0.76</v>
      </c>
      <c r="BC140" s="268" t="s">
        <v>145</v>
      </c>
      <c r="BD140" s="346">
        <v>7.63</v>
      </c>
      <c r="BE140" s="347">
        <v>6.72</v>
      </c>
      <c r="BF140" s="265">
        <v>-0.91</v>
      </c>
      <c r="BG140" s="268" t="s">
        <v>145</v>
      </c>
      <c r="BH140" s="348">
        <v>7.18</v>
      </c>
      <c r="BI140" s="344">
        <v>7.3</v>
      </c>
      <c r="BJ140" s="54" t="s">
        <v>153</v>
      </c>
      <c r="BK140" s="344">
        <v>7.49</v>
      </c>
      <c r="BL140" s="347">
        <v>7.53</v>
      </c>
      <c r="BM140" s="347">
        <v>6.94</v>
      </c>
      <c r="BN140" s="265">
        <v>-0.59</v>
      </c>
      <c r="BO140" s="269" t="s">
        <v>145</v>
      </c>
      <c r="BP140" s="267">
        <v>-0.55000000000000004</v>
      </c>
      <c r="BQ140" s="268" t="s">
        <v>145</v>
      </c>
      <c r="BR140" s="344">
        <v>7.51</v>
      </c>
      <c r="BS140" s="344">
        <v>7.57</v>
      </c>
      <c r="BT140" s="54" t="s">
        <v>153</v>
      </c>
      <c r="BU140" s="45">
        <v>8.0299999999999994</v>
      </c>
      <c r="BV140" s="347">
        <v>7.72</v>
      </c>
      <c r="BW140" s="347">
        <v>6.5</v>
      </c>
      <c r="BX140" s="265">
        <v>-1.22</v>
      </c>
      <c r="BY140" s="269" t="s">
        <v>145</v>
      </c>
      <c r="BZ140" s="267">
        <v>-1.53</v>
      </c>
      <c r="CA140" s="268" t="s">
        <v>145</v>
      </c>
      <c r="CB140" s="346">
        <v>6.12</v>
      </c>
      <c r="CC140" s="29">
        <v>5.24</v>
      </c>
      <c r="CD140" s="265">
        <v>-0.88</v>
      </c>
      <c r="CE140" s="268" t="s">
        <v>145</v>
      </c>
      <c r="CF140" s="346">
        <v>6.64</v>
      </c>
      <c r="CG140" s="29">
        <v>5.74</v>
      </c>
      <c r="CH140" s="265">
        <v>-0.9</v>
      </c>
      <c r="CI140" s="268" t="s">
        <v>145</v>
      </c>
    </row>
    <row r="141" spans="1:87" s="12" customFormat="1" x14ac:dyDescent="0.25">
      <c r="A141" s="48" t="s">
        <v>252</v>
      </c>
      <c r="B141" s="48" t="s">
        <v>202</v>
      </c>
      <c r="C141" s="9" t="s">
        <v>90</v>
      </c>
      <c r="D141" s="9" t="s">
        <v>160</v>
      </c>
      <c r="E141" s="9" t="s">
        <v>228</v>
      </c>
      <c r="F141" s="9">
        <v>757625</v>
      </c>
      <c r="G141" s="9" t="s">
        <v>9</v>
      </c>
      <c r="H141" s="9" t="s">
        <v>10</v>
      </c>
      <c r="I141" s="8" t="s">
        <v>300</v>
      </c>
      <c r="J141" s="343">
        <v>7.88</v>
      </c>
      <c r="K141" s="344">
        <v>7.5</v>
      </c>
      <c r="L141" s="344">
        <v>7.3</v>
      </c>
      <c r="M141" s="344">
        <v>7.55</v>
      </c>
      <c r="N141" s="54" t="s">
        <v>153</v>
      </c>
      <c r="O141" s="344">
        <v>7.79</v>
      </c>
      <c r="P141" s="347">
        <v>7.39</v>
      </c>
      <c r="Q141" s="347">
        <v>7.98</v>
      </c>
      <c r="R141" s="265">
        <v>0.59</v>
      </c>
      <c r="S141" s="266" t="s">
        <v>144</v>
      </c>
      <c r="T141" s="267">
        <v>0.19</v>
      </c>
      <c r="U141" s="268"/>
      <c r="V141" s="346">
        <v>7.77</v>
      </c>
      <c r="W141" s="25">
        <v>8.6300000000000008</v>
      </c>
      <c r="X141" s="265">
        <v>0.86</v>
      </c>
      <c r="Y141" s="268" t="s">
        <v>144</v>
      </c>
      <c r="Z141" s="386">
        <v>7.52</v>
      </c>
      <c r="AA141" s="25">
        <v>8.24</v>
      </c>
      <c r="AB141" s="23" t="s">
        <v>153</v>
      </c>
      <c r="AC141" s="25">
        <v>8.19</v>
      </c>
      <c r="AD141" s="347">
        <v>7.57</v>
      </c>
      <c r="AE141" s="16">
        <v>8.31</v>
      </c>
      <c r="AF141" s="265">
        <v>0.74</v>
      </c>
      <c r="AG141" s="269" t="s">
        <v>144</v>
      </c>
      <c r="AH141" s="267">
        <v>0.12</v>
      </c>
      <c r="AI141" s="268"/>
      <c r="AJ141" s="45">
        <v>8.59</v>
      </c>
      <c r="AK141" s="45">
        <v>8.92</v>
      </c>
      <c r="AL141" s="54" t="s">
        <v>153</v>
      </c>
      <c r="AM141" s="45">
        <v>8.8699999999999992</v>
      </c>
      <c r="AN141" s="25">
        <v>8.1199999999999992</v>
      </c>
      <c r="AO141" s="15">
        <v>9.17</v>
      </c>
      <c r="AP141" s="265">
        <v>1.05</v>
      </c>
      <c r="AQ141" s="269" t="s">
        <v>144</v>
      </c>
      <c r="AR141" s="267">
        <v>0.3</v>
      </c>
      <c r="AS141" s="268" t="s">
        <v>144</v>
      </c>
      <c r="AT141" s="344">
        <v>7.68</v>
      </c>
      <c r="AU141" s="45">
        <v>8.09</v>
      </c>
      <c r="AV141" s="54" t="s">
        <v>153</v>
      </c>
      <c r="AW141" s="45">
        <v>8.06</v>
      </c>
      <c r="AX141" s="347">
        <v>7.62</v>
      </c>
      <c r="AY141" s="16">
        <v>8.42</v>
      </c>
      <c r="AZ141" s="265">
        <v>0.8</v>
      </c>
      <c r="BA141" s="269" t="s">
        <v>144</v>
      </c>
      <c r="BB141" s="267">
        <v>0.36</v>
      </c>
      <c r="BC141" s="268" t="s">
        <v>144</v>
      </c>
      <c r="BD141" s="346">
        <v>7.1</v>
      </c>
      <c r="BE141" s="347">
        <v>7.88</v>
      </c>
      <c r="BF141" s="265">
        <v>0.78</v>
      </c>
      <c r="BG141" s="268" t="s">
        <v>144</v>
      </c>
      <c r="BH141" s="348">
        <v>7.42</v>
      </c>
      <c r="BI141" s="344">
        <v>7.1</v>
      </c>
      <c r="BJ141" s="54" t="s">
        <v>153</v>
      </c>
      <c r="BK141" s="344">
        <v>7.93</v>
      </c>
      <c r="BL141" s="347">
        <v>7.25</v>
      </c>
      <c r="BM141" s="16">
        <v>8.18</v>
      </c>
      <c r="BN141" s="265">
        <v>0.93</v>
      </c>
      <c r="BO141" s="269" t="s">
        <v>144</v>
      </c>
      <c r="BP141" s="267">
        <v>0.25</v>
      </c>
      <c r="BQ141" s="268"/>
      <c r="BR141" s="344">
        <v>7.59</v>
      </c>
      <c r="BS141" s="45">
        <v>8.07</v>
      </c>
      <c r="BT141" s="54" t="s">
        <v>153</v>
      </c>
      <c r="BU141" s="45">
        <v>8.15</v>
      </c>
      <c r="BV141" s="347">
        <v>6.95</v>
      </c>
      <c r="BW141" s="347">
        <v>7.58</v>
      </c>
      <c r="BX141" s="265">
        <v>0.63</v>
      </c>
      <c r="BY141" s="269" t="s">
        <v>144</v>
      </c>
      <c r="BZ141" s="267">
        <v>-0.56999999999999995</v>
      </c>
      <c r="CA141" s="268" t="s">
        <v>145</v>
      </c>
      <c r="CB141" s="346">
        <v>6.62</v>
      </c>
      <c r="CC141" s="347">
        <v>6.48</v>
      </c>
      <c r="CD141" s="265">
        <v>-0.14000000000000001</v>
      </c>
      <c r="CE141" s="268"/>
      <c r="CF141" s="346">
        <v>6.17</v>
      </c>
      <c r="CG141" s="347">
        <v>6.56</v>
      </c>
      <c r="CH141" s="265">
        <v>0.39</v>
      </c>
      <c r="CI141" s="268" t="s">
        <v>144</v>
      </c>
    </row>
    <row r="142" spans="1:87" s="12" customFormat="1" x14ac:dyDescent="0.25">
      <c r="A142" s="48" t="s">
        <v>252</v>
      </c>
      <c r="B142" s="48" t="s">
        <v>255</v>
      </c>
      <c r="C142" s="9" t="s">
        <v>91</v>
      </c>
      <c r="D142" s="9" t="s">
        <v>160</v>
      </c>
      <c r="E142" s="9" t="s">
        <v>228</v>
      </c>
      <c r="F142" s="9">
        <v>615286</v>
      </c>
      <c r="G142" s="9" t="s">
        <v>9</v>
      </c>
      <c r="H142" s="9" t="s">
        <v>10</v>
      </c>
      <c r="I142" s="8" t="s">
        <v>300</v>
      </c>
      <c r="J142" s="343">
        <v>7.25</v>
      </c>
      <c r="K142" s="344">
        <v>7.29</v>
      </c>
      <c r="L142" s="344">
        <v>7.5</v>
      </c>
      <c r="M142" s="344">
        <v>7.44</v>
      </c>
      <c r="N142" s="54" t="s">
        <v>153</v>
      </c>
      <c r="O142" s="344">
        <v>7.66</v>
      </c>
      <c r="P142" s="347">
        <v>7.25</v>
      </c>
      <c r="Q142" s="347">
        <v>7.63</v>
      </c>
      <c r="R142" s="265">
        <v>0.38</v>
      </c>
      <c r="S142" s="266" t="s">
        <v>144</v>
      </c>
      <c r="T142" s="267">
        <v>-0.03</v>
      </c>
      <c r="U142" s="268"/>
      <c r="V142" s="346">
        <v>7.56</v>
      </c>
      <c r="W142" s="25">
        <v>8.43</v>
      </c>
      <c r="X142" s="265">
        <v>0.87</v>
      </c>
      <c r="Y142" s="268" t="s">
        <v>144</v>
      </c>
      <c r="Z142" s="386">
        <v>7.98</v>
      </c>
      <c r="AA142" s="25">
        <v>8.24</v>
      </c>
      <c r="AB142" s="23" t="s">
        <v>153</v>
      </c>
      <c r="AC142" s="25">
        <v>8.35</v>
      </c>
      <c r="AD142" s="347">
        <v>7.52</v>
      </c>
      <c r="AE142" s="16">
        <v>8.3800000000000008</v>
      </c>
      <c r="AF142" s="265">
        <v>0.86</v>
      </c>
      <c r="AG142" s="269" t="s">
        <v>144</v>
      </c>
      <c r="AH142" s="267">
        <v>0.03</v>
      </c>
      <c r="AI142" s="268"/>
      <c r="AJ142" s="45">
        <v>8.48</v>
      </c>
      <c r="AK142" s="45">
        <v>8.51</v>
      </c>
      <c r="AL142" s="54" t="s">
        <v>153</v>
      </c>
      <c r="AM142" s="45">
        <v>8.64</v>
      </c>
      <c r="AN142" s="347">
        <v>7.83</v>
      </c>
      <c r="AO142" s="16">
        <v>8.8699999999999992</v>
      </c>
      <c r="AP142" s="265">
        <v>1.04</v>
      </c>
      <c r="AQ142" s="269" t="s">
        <v>144</v>
      </c>
      <c r="AR142" s="267">
        <v>0.23</v>
      </c>
      <c r="AS142" s="268"/>
      <c r="AT142" s="344">
        <v>7.77</v>
      </c>
      <c r="AU142" s="45">
        <v>8.2100000000000009</v>
      </c>
      <c r="AV142" s="54" t="s">
        <v>153</v>
      </c>
      <c r="AW142" s="45">
        <v>8.25</v>
      </c>
      <c r="AX142" s="347">
        <v>7.33</v>
      </c>
      <c r="AY142" s="16">
        <v>8.0299999999999994</v>
      </c>
      <c r="AZ142" s="265">
        <v>0.7</v>
      </c>
      <c r="BA142" s="269" t="s">
        <v>144</v>
      </c>
      <c r="BB142" s="267">
        <v>-0.22</v>
      </c>
      <c r="BC142" s="268"/>
      <c r="BD142" s="346">
        <v>6.82</v>
      </c>
      <c r="BE142" s="347">
        <v>7.68</v>
      </c>
      <c r="BF142" s="265">
        <v>0.86</v>
      </c>
      <c r="BG142" s="268" t="s">
        <v>144</v>
      </c>
      <c r="BH142" s="348">
        <v>7.34</v>
      </c>
      <c r="BI142" s="344">
        <v>7.5</v>
      </c>
      <c r="BJ142" s="54" t="s">
        <v>153</v>
      </c>
      <c r="BK142" s="344">
        <v>7.88</v>
      </c>
      <c r="BL142" s="347">
        <v>6.72</v>
      </c>
      <c r="BM142" s="347">
        <v>7.57</v>
      </c>
      <c r="BN142" s="265">
        <v>0.85</v>
      </c>
      <c r="BO142" s="269" t="s">
        <v>144</v>
      </c>
      <c r="BP142" s="267">
        <v>-0.31</v>
      </c>
      <c r="BQ142" s="268"/>
      <c r="BR142" s="344">
        <v>7.8</v>
      </c>
      <c r="BS142" s="344">
        <v>7.84</v>
      </c>
      <c r="BT142" s="54" t="s">
        <v>153</v>
      </c>
      <c r="BU142" s="45">
        <v>8.34</v>
      </c>
      <c r="BV142" s="347">
        <v>6.93</v>
      </c>
      <c r="BW142" s="347">
        <v>7.78</v>
      </c>
      <c r="BX142" s="265">
        <v>0.85</v>
      </c>
      <c r="BY142" s="269" t="s">
        <v>144</v>
      </c>
      <c r="BZ142" s="267">
        <v>-0.56000000000000005</v>
      </c>
      <c r="CA142" s="268" t="s">
        <v>145</v>
      </c>
      <c r="CB142" s="28">
        <v>5.6</v>
      </c>
      <c r="CC142" s="29">
        <v>5.6</v>
      </c>
      <c r="CD142" s="265">
        <v>0</v>
      </c>
      <c r="CE142" s="268"/>
      <c r="CF142" s="28">
        <v>5.71</v>
      </c>
      <c r="CG142" s="347">
        <v>6.69</v>
      </c>
      <c r="CH142" s="265">
        <v>0.98</v>
      </c>
      <c r="CI142" s="268" t="s">
        <v>144</v>
      </c>
    </row>
    <row r="143" spans="1:87" s="12" customFormat="1" x14ac:dyDescent="0.25">
      <c r="A143" s="48" t="s">
        <v>252</v>
      </c>
      <c r="B143" s="48" t="s">
        <v>203</v>
      </c>
      <c r="C143" s="9" t="s">
        <v>241</v>
      </c>
      <c r="D143" s="9" t="s">
        <v>21</v>
      </c>
      <c r="E143" s="9" t="s">
        <v>231</v>
      </c>
      <c r="F143" s="9">
        <v>615039</v>
      </c>
      <c r="G143" s="9" t="s">
        <v>9</v>
      </c>
      <c r="H143" s="9" t="s">
        <v>10</v>
      </c>
      <c r="I143" s="8" t="s">
        <v>300</v>
      </c>
      <c r="J143" s="61" t="s">
        <v>153</v>
      </c>
      <c r="K143" s="54" t="s">
        <v>153</v>
      </c>
      <c r="L143" s="54" t="s">
        <v>153</v>
      </c>
      <c r="M143" s="54" t="s">
        <v>153</v>
      </c>
      <c r="N143" s="54" t="s">
        <v>153</v>
      </c>
      <c r="O143" s="54" t="s">
        <v>153</v>
      </c>
      <c r="P143" s="54" t="s">
        <v>153</v>
      </c>
      <c r="Q143" s="347">
        <v>7.8</v>
      </c>
      <c r="R143" s="265" t="s">
        <v>153</v>
      </c>
      <c r="S143" s="266"/>
      <c r="T143" s="267" t="s">
        <v>153</v>
      </c>
      <c r="U143" s="268"/>
      <c r="V143" s="171" t="s">
        <v>153</v>
      </c>
      <c r="W143" s="25">
        <v>8.4600000000000009</v>
      </c>
      <c r="X143" s="265" t="s">
        <v>153</v>
      </c>
      <c r="Y143" s="268"/>
      <c r="Z143" s="378" t="s">
        <v>153</v>
      </c>
      <c r="AA143" s="23" t="s">
        <v>153</v>
      </c>
      <c r="AB143" s="23" t="s">
        <v>153</v>
      </c>
      <c r="AC143" s="23" t="s">
        <v>153</v>
      </c>
      <c r="AD143" s="54" t="s">
        <v>153</v>
      </c>
      <c r="AE143" s="16">
        <v>8.23</v>
      </c>
      <c r="AF143" s="265" t="s">
        <v>153</v>
      </c>
      <c r="AG143" s="269"/>
      <c r="AH143" s="267" t="s">
        <v>153</v>
      </c>
      <c r="AI143" s="268"/>
      <c r="AJ143" s="54" t="s">
        <v>153</v>
      </c>
      <c r="AK143" s="54" t="s">
        <v>153</v>
      </c>
      <c r="AL143" s="54" t="s">
        <v>153</v>
      </c>
      <c r="AM143" s="54" t="s">
        <v>153</v>
      </c>
      <c r="AN143" s="54" t="s">
        <v>153</v>
      </c>
      <c r="AO143" s="16">
        <v>8.57</v>
      </c>
      <c r="AP143" s="265" t="s">
        <v>153</v>
      </c>
      <c r="AQ143" s="269"/>
      <c r="AR143" s="267" t="s">
        <v>153</v>
      </c>
      <c r="AS143" s="268"/>
      <c r="AT143" s="54" t="s">
        <v>153</v>
      </c>
      <c r="AU143" s="54" t="s">
        <v>153</v>
      </c>
      <c r="AV143" s="54" t="s">
        <v>153</v>
      </c>
      <c r="AW143" s="54" t="s">
        <v>153</v>
      </c>
      <c r="AX143" s="54" t="s">
        <v>153</v>
      </c>
      <c r="AY143" s="16">
        <v>8.58</v>
      </c>
      <c r="AZ143" s="265" t="s">
        <v>153</v>
      </c>
      <c r="BA143" s="269"/>
      <c r="BB143" s="267" t="s">
        <v>153</v>
      </c>
      <c r="BC143" s="268"/>
      <c r="BD143" s="171" t="s">
        <v>153</v>
      </c>
      <c r="BE143" s="347">
        <v>7.8</v>
      </c>
      <c r="BF143" s="265" t="s">
        <v>153</v>
      </c>
      <c r="BG143" s="268"/>
      <c r="BH143" s="54" t="s">
        <v>153</v>
      </c>
      <c r="BI143" s="54" t="s">
        <v>153</v>
      </c>
      <c r="BJ143" s="54" t="s">
        <v>153</v>
      </c>
      <c r="BK143" s="54" t="s">
        <v>153</v>
      </c>
      <c r="BL143" s="54" t="s">
        <v>153</v>
      </c>
      <c r="BM143" s="347">
        <v>7.96</v>
      </c>
      <c r="BN143" s="265" t="s">
        <v>153</v>
      </c>
      <c r="BO143" s="269"/>
      <c r="BP143" s="267" t="s">
        <v>153</v>
      </c>
      <c r="BQ143" s="268"/>
      <c r="BR143" s="54" t="s">
        <v>153</v>
      </c>
      <c r="BS143" s="54" t="s">
        <v>153</v>
      </c>
      <c r="BT143" s="54" t="s">
        <v>153</v>
      </c>
      <c r="BU143" s="54" t="s">
        <v>153</v>
      </c>
      <c r="BV143" s="54" t="s">
        <v>153</v>
      </c>
      <c r="BW143" s="347">
        <v>7.64</v>
      </c>
      <c r="BX143" s="265" t="s">
        <v>153</v>
      </c>
      <c r="BY143" s="269"/>
      <c r="BZ143" s="267" t="s">
        <v>153</v>
      </c>
      <c r="CA143" s="268"/>
      <c r="CB143" s="171" t="s">
        <v>153</v>
      </c>
      <c r="CC143" s="347">
        <v>6.18</v>
      </c>
      <c r="CD143" s="265" t="s">
        <v>153</v>
      </c>
      <c r="CE143" s="268"/>
      <c r="CF143" s="171" t="s">
        <v>153</v>
      </c>
      <c r="CG143" s="347">
        <v>7.04</v>
      </c>
      <c r="CH143" s="265" t="s">
        <v>153</v>
      </c>
      <c r="CI143" s="268"/>
    </row>
    <row r="144" spans="1:87" s="12" customFormat="1" x14ac:dyDescent="0.25">
      <c r="A144" s="48" t="s">
        <v>252</v>
      </c>
      <c r="B144" s="48" t="s">
        <v>201</v>
      </c>
      <c r="C144" s="9" t="s">
        <v>92</v>
      </c>
      <c r="D144" s="9" t="s">
        <v>21</v>
      </c>
      <c r="E144" s="9" t="s">
        <v>231</v>
      </c>
      <c r="F144" s="9">
        <v>763003</v>
      </c>
      <c r="G144" s="9" t="s">
        <v>9</v>
      </c>
      <c r="H144" s="9" t="s">
        <v>10</v>
      </c>
      <c r="I144" s="8" t="s">
        <v>300</v>
      </c>
      <c r="J144" s="343">
        <v>7.03</v>
      </c>
      <c r="K144" s="344">
        <v>7.16</v>
      </c>
      <c r="L144" s="54" t="s">
        <v>153</v>
      </c>
      <c r="M144" s="54" t="s">
        <v>153</v>
      </c>
      <c r="N144" s="54" t="s">
        <v>153</v>
      </c>
      <c r="O144" s="45">
        <v>8.07</v>
      </c>
      <c r="P144" s="54" t="s">
        <v>153</v>
      </c>
      <c r="Q144" s="347">
        <v>7.7</v>
      </c>
      <c r="R144" s="265">
        <v>-0.37</v>
      </c>
      <c r="S144" s="266" t="s">
        <v>145</v>
      </c>
      <c r="T144" s="267">
        <v>-0.37</v>
      </c>
      <c r="U144" s="268" t="s">
        <v>145</v>
      </c>
      <c r="V144" s="171" t="s">
        <v>153</v>
      </c>
      <c r="W144" s="347">
        <v>7.54</v>
      </c>
      <c r="X144" s="275" t="s">
        <v>153</v>
      </c>
      <c r="Y144" s="268"/>
      <c r="Z144" s="378" t="s">
        <v>153</v>
      </c>
      <c r="AA144" s="23" t="s">
        <v>153</v>
      </c>
      <c r="AB144" s="23" t="s">
        <v>153</v>
      </c>
      <c r="AC144" s="347">
        <v>7.87</v>
      </c>
      <c r="AD144" s="54" t="s">
        <v>153</v>
      </c>
      <c r="AE144" s="347">
        <v>7.21</v>
      </c>
      <c r="AF144" s="265">
        <v>-0.66</v>
      </c>
      <c r="AG144" s="269" t="s">
        <v>145</v>
      </c>
      <c r="AH144" s="267">
        <v>-0.66</v>
      </c>
      <c r="AI144" s="268" t="s">
        <v>145</v>
      </c>
      <c r="AJ144" s="54" t="s">
        <v>153</v>
      </c>
      <c r="AK144" s="54" t="s">
        <v>153</v>
      </c>
      <c r="AL144" s="54" t="s">
        <v>153</v>
      </c>
      <c r="AM144" s="45">
        <v>8.89</v>
      </c>
      <c r="AN144" s="54" t="s">
        <v>153</v>
      </c>
      <c r="AO144" s="347">
        <v>7.9</v>
      </c>
      <c r="AP144" s="265">
        <v>-0.99</v>
      </c>
      <c r="AQ144" s="269" t="s">
        <v>145</v>
      </c>
      <c r="AR144" s="267">
        <v>-0.99</v>
      </c>
      <c r="AS144" s="268" t="s">
        <v>145</v>
      </c>
      <c r="AT144" s="54" t="s">
        <v>153</v>
      </c>
      <c r="AU144" s="54" t="s">
        <v>153</v>
      </c>
      <c r="AV144" s="54" t="s">
        <v>153</v>
      </c>
      <c r="AW144" s="344">
        <v>7.49</v>
      </c>
      <c r="AX144" s="54" t="s">
        <v>153</v>
      </c>
      <c r="AY144" s="347">
        <v>7.52</v>
      </c>
      <c r="AZ144" s="265">
        <v>0.03</v>
      </c>
      <c r="BA144" s="269"/>
      <c r="BB144" s="267">
        <v>0.03</v>
      </c>
      <c r="BC144" s="268"/>
      <c r="BD144" s="171" t="s">
        <v>153</v>
      </c>
      <c r="BE144" s="29">
        <v>5.59</v>
      </c>
      <c r="BF144" s="275" t="s">
        <v>153</v>
      </c>
      <c r="BG144" s="268"/>
      <c r="BH144" s="138" t="s">
        <v>153</v>
      </c>
      <c r="BI144" s="54" t="s">
        <v>153</v>
      </c>
      <c r="BJ144" s="54" t="s">
        <v>153</v>
      </c>
      <c r="BK144" s="344">
        <v>7.22</v>
      </c>
      <c r="BL144" s="54" t="s">
        <v>153</v>
      </c>
      <c r="BM144" s="347">
        <v>6.62</v>
      </c>
      <c r="BN144" s="265">
        <v>-0.6</v>
      </c>
      <c r="BO144" s="269" t="s">
        <v>145</v>
      </c>
      <c r="BP144" s="267">
        <v>-0.6</v>
      </c>
      <c r="BQ144" s="268" t="s">
        <v>145</v>
      </c>
      <c r="BR144" s="54" t="s">
        <v>153</v>
      </c>
      <c r="BS144" s="54" t="s">
        <v>153</v>
      </c>
      <c r="BT144" s="54" t="s">
        <v>153</v>
      </c>
      <c r="BU144" s="344">
        <v>6.03</v>
      </c>
      <c r="BV144" s="54" t="s">
        <v>153</v>
      </c>
      <c r="BW144" s="29">
        <v>4.55</v>
      </c>
      <c r="BX144" s="265">
        <v>-1.48</v>
      </c>
      <c r="BY144" s="269" t="s">
        <v>145</v>
      </c>
      <c r="BZ144" s="267">
        <v>-1.48</v>
      </c>
      <c r="CA144" s="268" t="s">
        <v>145</v>
      </c>
      <c r="CB144" s="171" t="s">
        <v>153</v>
      </c>
      <c r="CC144" s="29">
        <v>4.7300000000000004</v>
      </c>
      <c r="CD144" s="275" t="s">
        <v>153</v>
      </c>
      <c r="CE144" s="268"/>
      <c r="CF144" s="171" t="s">
        <v>153</v>
      </c>
      <c r="CG144" s="29">
        <v>4.67</v>
      </c>
      <c r="CH144" s="275" t="s">
        <v>153</v>
      </c>
      <c r="CI144" s="268"/>
    </row>
    <row r="145" spans="1:87" s="12" customFormat="1" x14ac:dyDescent="0.25">
      <c r="A145" s="48" t="s">
        <v>252</v>
      </c>
      <c r="B145" s="48" t="s">
        <v>202</v>
      </c>
      <c r="C145" s="9" t="s">
        <v>93</v>
      </c>
      <c r="D145" s="9" t="s">
        <v>160</v>
      </c>
      <c r="E145" s="9" t="s">
        <v>228</v>
      </c>
      <c r="F145" s="9">
        <v>755447</v>
      </c>
      <c r="G145" s="9" t="s">
        <v>9</v>
      </c>
      <c r="H145" s="9" t="s">
        <v>10</v>
      </c>
      <c r="I145" s="8" t="s">
        <v>300</v>
      </c>
      <c r="J145" s="61" t="s">
        <v>153</v>
      </c>
      <c r="K145" s="344">
        <v>7.83</v>
      </c>
      <c r="L145" s="344">
        <v>7.39</v>
      </c>
      <c r="M145" s="344">
        <v>7.6</v>
      </c>
      <c r="N145" s="54" t="s">
        <v>153</v>
      </c>
      <c r="O145" s="344">
        <v>7.86</v>
      </c>
      <c r="P145" s="347">
        <v>7.7</v>
      </c>
      <c r="Q145" s="347">
        <v>7.76</v>
      </c>
      <c r="R145" s="265">
        <v>0.06</v>
      </c>
      <c r="S145" s="266"/>
      <c r="T145" s="267">
        <v>-0.1</v>
      </c>
      <c r="U145" s="268"/>
      <c r="V145" s="24">
        <v>8.31</v>
      </c>
      <c r="W145" s="25">
        <v>8.4700000000000006</v>
      </c>
      <c r="X145" s="265">
        <v>0.16</v>
      </c>
      <c r="Y145" s="268"/>
      <c r="Z145" s="386">
        <v>7.55</v>
      </c>
      <c r="AA145" s="347">
        <v>7.95</v>
      </c>
      <c r="AB145" s="23" t="s">
        <v>153</v>
      </c>
      <c r="AC145" s="25">
        <v>8.18</v>
      </c>
      <c r="AD145" s="25">
        <v>8.1999999999999993</v>
      </c>
      <c r="AE145" s="16">
        <v>8.2899999999999991</v>
      </c>
      <c r="AF145" s="265">
        <v>0.09</v>
      </c>
      <c r="AG145" s="269"/>
      <c r="AH145" s="267">
        <v>0.11</v>
      </c>
      <c r="AI145" s="268"/>
      <c r="AJ145" s="344">
        <v>7.88</v>
      </c>
      <c r="AK145" s="344">
        <v>7.99</v>
      </c>
      <c r="AL145" s="54" t="s">
        <v>153</v>
      </c>
      <c r="AM145" s="45">
        <v>8.7200000000000006</v>
      </c>
      <c r="AN145" s="25">
        <v>8.26</v>
      </c>
      <c r="AO145" s="16">
        <v>8.52</v>
      </c>
      <c r="AP145" s="265">
        <v>0.26</v>
      </c>
      <c r="AQ145" s="269"/>
      <c r="AR145" s="267">
        <v>-0.2</v>
      </c>
      <c r="AS145" s="268"/>
      <c r="AT145" s="45">
        <v>8.1</v>
      </c>
      <c r="AU145" s="45">
        <v>8.17</v>
      </c>
      <c r="AV145" s="54" t="s">
        <v>153</v>
      </c>
      <c r="AW145" s="45">
        <v>8.73</v>
      </c>
      <c r="AX145" s="25">
        <v>8.4700000000000006</v>
      </c>
      <c r="AY145" s="16">
        <v>8.6199999999999992</v>
      </c>
      <c r="AZ145" s="265">
        <v>0.15</v>
      </c>
      <c r="BA145" s="269"/>
      <c r="BB145" s="267">
        <v>-0.11</v>
      </c>
      <c r="BC145" s="268"/>
      <c r="BD145" s="346">
        <v>6.82</v>
      </c>
      <c r="BE145" s="347">
        <v>7.43</v>
      </c>
      <c r="BF145" s="265">
        <v>0.61</v>
      </c>
      <c r="BG145" s="268" t="s">
        <v>144</v>
      </c>
      <c r="BH145" s="348">
        <v>7.66</v>
      </c>
      <c r="BI145" s="344">
        <v>7.79</v>
      </c>
      <c r="BJ145" s="54" t="s">
        <v>153</v>
      </c>
      <c r="BK145" s="45">
        <v>8.08</v>
      </c>
      <c r="BL145" s="347">
        <v>7.37</v>
      </c>
      <c r="BM145" s="347">
        <v>7.94</v>
      </c>
      <c r="BN145" s="265">
        <v>0.56999999999999995</v>
      </c>
      <c r="BO145" s="269" t="s">
        <v>144</v>
      </c>
      <c r="BP145" s="267">
        <v>-0.14000000000000001</v>
      </c>
      <c r="BQ145" s="268"/>
      <c r="BR145" s="344">
        <v>7.32</v>
      </c>
      <c r="BS145" s="344">
        <v>7.34</v>
      </c>
      <c r="BT145" s="54" t="s">
        <v>153</v>
      </c>
      <c r="BU145" s="344">
        <v>7</v>
      </c>
      <c r="BV145" s="347">
        <v>6.27</v>
      </c>
      <c r="BW145" s="347">
        <v>6.91</v>
      </c>
      <c r="BX145" s="265">
        <v>0.64</v>
      </c>
      <c r="BY145" s="269" t="s">
        <v>144</v>
      </c>
      <c r="BZ145" s="267">
        <v>-0.09</v>
      </c>
      <c r="CA145" s="268"/>
      <c r="CB145" s="28">
        <v>5.26</v>
      </c>
      <c r="CC145" s="347">
        <v>6.07</v>
      </c>
      <c r="CD145" s="265">
        <v>0.81</v>
      </c>
      <c r="CE145" s="268" t="s">
        <v>144</v>
      </c>
      <c r="CF145" s="28">
        <v>5.65</v>
      </c>
      <c r="CG145" s="347">
        <v>6.51</v>
      </c>
      <c r="CH145" s="265">
        <v>0.86</v>
      </c>
      <c r="CI145" s="268" t="s">
        <v>144</v>
      </c>
    </row>
    <row r="146" spans="1:87" s="12" customFormat="1" x14ac:dyDescent="0.25">
      <c r="A146" s="48" t="s">
        <v>252</v>
      </c>
      <c r="B146" s="48" t="s">
        <v>203</v>
      </c>
      <c r="C146" s="9" t="s">
        <v>94</v>
      </c>
      <c r="D146" s="9" t="s">
        <v>160</v>
      </c>
      <c r="E146" s="9" t="s">
        <v>228</v>
      </c>
      <c r="F146" s="9">
        <v>671339</v>
      </c>
      <c r="G146" s="9" t="s">
        <v>9</v>
      </c>
      <c r="H146" s="9" t="s">
        <v>10</v>
      </c>
      <c r="I146" s="8" t="s">
        <v>300</v>
      </c>
      <c r="J146" s="343">
        <v>7.76</v>
      </c>
      <c r="K146" s="344">
        <v>7.87</v>
      </c>
      <c r="L146" s="344">
        <v>7.58</v>
      </c>
      <c r="M146" s="344">
        <v>7.94</v>
      </c>
      <c r="N146" s="54" t="s">
        <v>153</v>
      </c>
      <c r="O146" s="45">
        <v>8.4</v>
      </c>
      <c r="P146" s="347">
        <v>7.86</v>
      </c>
      <c r="Q146" s="16">
        <v>8.14</v>
      </c>
      <c r="R146" s="265">
        <v>0.28000000000000003</v>
      </c>
      <c r="S146" s="266"/>
      <c r="T146" s="267">
        <v>-0.26</v>
      </c>
      <c r="U146" s="268"/>
      <c r="V146" s="24">
        <v>8.82</v>
      </c>
      <c r="W146" s="25">
        <v>8.9499999999999993</v>
      </c>
      <c r="X146" s="265">
        <v>0.13</v>
      </c>
      <c r="Y146" s="268"/>
      <c r="Z146" s="377">
        <v>8.4700000000000006</v>
      </c>
      <c r="AA146" s="25">
        <v>8.4600000000000009</v>
      </c>
      <c r="AB146" s="23" t="s">
        <v>153</v>
      </c>
      <c r="AC146" s="25">
        <v>8.6999999999999993</v>
      </c>
      <c r="AD146" s="25">
        <v>8.69</v>
      </c>
      <c r="AE146" s="16">
        <v>8.7200000000000006</v>
      </c>
      <c r="AF146" s="265">
        <v>0.03</v>
      </c>
      <c r="AG146" s="269"/>
      <c r="AH146" s="267">
        <v>0.02</v>
      </c>
      <c r="AI146" s="268"/>
      <c r="AJ146" s="45">
        <v>8.9</v>
      </c>
      <c r="AK146" s="45">
        <v>8.74</v>
      </c>
      <c r="AL146" s="54" t="s">
        <v>153</v>
      </c>
      <c r="AM146" s="172">
        <v>9.07</v>
      </c>
      <c r="AN146" s="26">
        <v>9.11</v>
      </c>
      <c r="AO146" s="15">
        <v>9.17</v>
      </c>
      <c r="AP146" s="265">
        <v>0.06</v>
      </c>
      <c r="AQ146" s="269"/>
      <c r="AR146" s="267">
        <v>0.1</v>
      </c>
      <c r="AS146" s="268"/>
      <c r="AT146" s="45">
        <v>8.81</v>
      </c>
      <c r="AU146" s="45">
        <v>8.58</v>
      </c>
      <c r="AV146" s="54" t="s">
        <v>153</v>
      </c>
      <c r="AW146" s="45">
        <v>8.85</v>
      </c>
      <c r="AX146" s="25">
        <v>8.66</v>
      </c>
      <c r="AY146" s="16">
        <v>8.94</v>
      </c>
      <c r="AZ146" s="265">
        <v>0.28000000000000003</v>
      </c>
      <c r="BA146" s="269" t="s">
        <v>144</v>
      </c>
      <c r="BB146" s="267">
        <v>0.09</v>
      </c>
      <c r="BC146" s="268"/>
      <c r="BD146" s="346">
        <v>7.68</v>
      </c>
      <c r="BE146" s="347">
        <v>7.91</v>
      </c>
      <c r="BF146" s="265">
        <v>0.23</v>
      </c>
      <c r="BG146" s="268"/>
      <c r="BH146" s="348">
        <v>7.92</v>
      </c>
      <c r="BI146" s="344">
        <v>7.97</v>
      </c>
      <c r="BJ146" s="54" t="s">
        <v>153</v>
      </c>
      <c r="BK146" s="45">
        <v>8.14</v>
      </c>
      <c r="BL146" s="347">
        <v>7.92</v>
      </c>
      <c r="BM146" s="16">
        <v>8.32</v>
      </c>
      <c r="BN146" s="265">
        <v>0.4</v>
      </c>
      <c r="BO146" s="269" t="s">
        <v>144</v>
      </c>
      <c r="BP146" s="267">
        <v>0.18</v>
      </c>
      <c r="BQ146" s="268"/>
      <c r="BR146" s="45">
        <v>8.0399999999999991</v>
      </c>
      <c r="BS146" s="45">
        <v>8.11</v>
      </c>
      <c r="BT146" s="54" t="s">
        <v>153</v>
      </c>
      <c r="BU146" s="344">
        <v>7.67</v>
      </c>
      <c r="BV146" s="347">
        <v>7.44</v>
      </c>
      <c r="BW146" s="347">
        <v>7.5</v>
      </c>
      <c r="BX146" s="265">
        <v>0.06</v>
      </c>
      <c r="BY146" s="269"/>
      <c r="BZ146" s="267">
        <v>-0.17</v>
      </c>
      <c r="CA146" s="268"/>
      <c r="CB146" s="28">
        <v>5.96</v>
      </c>
      <c r="CC146" s="347">
        <v>6.57</v>
      </c>
      <c r="CD146" s="265">
        <v>0.61</v>
      </c>
      <c r="CE146" s="268" t="s">
        <v>144</v>
      </c>
      <c r="CF146" s="346">
        <v>6.83</v>
      </c>
      <c r="CG146" s="347">
        <v>7.24</v>
      </c>
      <c r="CH146" s="265">
        <v>0.41</v>
      </c>
      <c r="CI146" s="268"/>
    </row>
    <row r="147" spans="1:87" s="12" customFormat="1" x14ac:dyDescent="0.25">
      <c r="A147" s="48" t="s">
        <v>252</v>
      </c>
      <c r="B147" s="48" t="s">
        <v>255</v>
      </c>
      <c r="C147" s="9" t="s">
        <v>242</v>
      </c>
      <c r="D147" s="9" t="s">
        <v>21</v>
      </c>
      <c r="E147" s="9" t="s">
        <v>231</v>
      </c>
      <c r="F147" s="9">
        <v>773408</v>
      </c>
      <c r="G147" s="9" t="s">
        <v>9</v>
      </c>
      <c r="H147" s="9" t="s">
        <v>10</v>
      </c>
      <c r="I147" s="8" t="s">
        <v>300</v>
      </c>
      <c r="J147" s="61" t="s">
        <v>153</v>
      </c>
      <c r="K147" s="54" t="s">
        <v>153</v>
      </c>
      <c r="L147" s="54" t="s">
        <v>153</v>
      </c>
      <c r="M147" s="54" t="s">
        <v>153</v>
      </c>
      <c r="N147" s="54" t="s">
        <v>153</v>
      </c>
      <c r="O147" s="54" t="s">
        <v>153</v>
      </c>
      <c r="P147" s="54" t="s">
        <v>153</v>
      </c>
      <c r="Q147" s="347">
        <v>7.96</v>
      </c>
      <c r="R147" s="265" t="s">
        <v>153</v>
      </c>
      <c r="S147" s="266"/>
      <c r="T147" s="267" t="s">
        <v>153</v>
      </c>
      <c r="U147" s="268"/>
      <c r="V147" s="171" t="s">
        <v>153</v>
      </c>
      <c r="W147" s="25">
        <v>8.7899999999999991</v>
      </c>
      <c r="X147" s="265" t="s">
        <v>153</v>
      </c>
      <c r="Y147" s="268"/>
      <c r="Z147" s="378" t="s">
        <v>153</v>
      </c>
      <c r="AA147" s="23" t="s">
        <v>153</v>
      </c>
      <c r="AB147" s="23" t="s">
        <v>153</v>
      </c>
      <c r="AC147" s="23" t="s">
        <v>153</v>
      </c>
      <c r="AD147" s="54" t="s">
        <v>153</v>
      </c>
      <c r="AE147" s="16">
        <v>8.68</v>
      </c>
      <c r="AF147" s="265" t="s">
        <v>153</v>
      </c>
      <c r="AG147" s="269"/>
      <c r="AH147" s="267" t="s">
        <v>153</v>
      </c>
      <c r="AI147" s="268"/>
      <c r="AJ147" s="54" t="s">
        <v>153</v>
      </c>
      <c r="AK147" s="54" t="s">
        <v>153</v>
      </c>
      <c r="AL147" s="54" t="s">
        <v>153</v>
      </c>
      <c r="AM147" s="54" t="s">
        <v>153</v>
      </c>
      <c r="AN147" s="54" t="s">
        <v>153</v>
      </c>
      <c r="AO147" s="15">
        <v>9.09</v>
      </c>
      <c r="AP147" s="265" t="s">
        <v>153</v>
      </c>
      <c r="AQ147" s="269"/>
      <c r="AR147" s="267" t="s">
        <v>153</v>
      </c>
      <c r="AS147" s="268"/>
      <c r="AT147" s="54" t="s">
        <v>153</v>
      </c>
      <c r="AU147" s="54" t="s">
        <v>153</v>
      </c>
      <c r="AV147" s="54" t="s">
        <v>153</v>
      </c>
      <c r="AW147" s="54" t="s">
        <v>153</v>
      </c>
      <c r="AX147" s="54" t="s">
        <v>153</v>
      </c>
      <c r="AY147" s="16">
        <v>8.6</v>
      </c>
      <c r="AZ147" s="265" t="s">
        <v>153</v>
      </c>
      <c r="BA147" s="269"/>
      <c r="BB147" s="267" t="s">
        <v>153</v>
      </c>
      <c r="BC147" s="268"/>
      <c r="BD147" s="171" t="s">
        <v>153</v>
      </c>
      <c r="BE147" s="25">
        <v>8.14</v>
      </c>
      <c r="BF147" s="265" t="s">
        <v>153</v>
      </c>
      <c r="BG147" s="268"/>
      <c r="BH147" s="54" t="s">
        <v>153</v>
      </c>
      <c r="BI147" s="54" t="s">
        <v>153</v>
      </c>
      <c r="BJ147" s="54" t="s">
        <v>153</v>
      </c>
      <c r="BK147" s="54" t="s">
        <v>153</v>
      </c>
      <c r="BL147" s="54" t="s">
        <v>153</v>
      </c>
      <c r="BM147" s="16">
        <v>8.31</v>
      </c>
      <c r="BN147" s="265" t="s">
        <v>153</v>
      </c>
      <c r="BO147" s="269"/>
      <c r="BP147" s="267" t="s">
        <v>153</v>
      </c>
      <c r="BQ147" s="268"/>
      <c r="BR147" s="54" t="s">
        <v>153</v>
      </c>
      <c r="BS147" s="54" t="s">
        <v>153</v>
      </c>
      <c r="BT147" s="54" t="s">
        <v>153</v>
      </c>
      <c r="BU147" s="54" t="s">
        <v>153</v>
      </c>
      <c r="BV147" s="54" t="s">
        <v>153</v>
      </c>
      <c r="BW147" s="347">
        <v>7.97</v>
      </c>
      <c r="BX147" s="265" t="s">
        <v>153</v>
      </c>
      <c r="BY147" s="269"/>
      <c r="BZ147" s="267" t="s">
        <v>153</v>
      </c>
      <c r="CA147" s="268"/>
      <c r="CB147" s="171" t="s">
        <v>153</v>
      </c>
      <c r="CC147" s="347">
        <v>6.7</v>
      </c>
      <c r="CD147" s="265" t="s">
        <v>153</v>
      </c>
      <c r="CE147" s="268"/>
      <c r="CF147" s="171" t="s">
        <v>153</v>
      </c>
      <c r="CG147" s="347">
        <v>7.88</v>
      </c>
      <c r="CH147" s="265" t="s">
        <v>153</v>
      </c>
      <c r="CI147" s="268"/>
    </row>
    <row r="148" spans="1:87" s="12" customFormat="1" x14ac:dyDescent="0.25">
      <c r="A148" s="48" t="s">
        <v>252</v>
      </c>
      <c r="B148" s="48" t="s">
        <v>201</v>
      </c>
      <c r="C148" s="9" t="s">
        <v>95</v>
      </c>
      <c r="D148" s="9" t="s">
        <v>219</v>
      </c>
      <c r="E148" s="9" t="s">
        <v>227</v>
      </c>
      <c r="F148" s="9">
        <v>751008</v>
      </c>
      <c r="G148" s="9" t="s">
        <v>9</v>
      </c>
      <c r="H148" s="9" t="s">
        <v>10</v>
      </c>
      <c r="I148" s="8" t="s">
        <v>300</v>
      </c>
      <c r="J148" s="343">
        <v>7.08</v>
      </c>
      <c r="K148" s="344">
        <v>7.12</v>
      </c>
      <c r="L148" s="344">
        <v>7.05</v>
      </c>
      <c r="M148" s="344">
        <v>7.2</v>
      </c>
      <c r="N148" s="54" t="s">
        <v>153</v>
      </c>
      <c r="O148" s="344">
        <v>7.4</v>
      </c>
      <c r="P148" s="347">
        <v>6.99</v>
      </c>
      <c r="Q148" s="347">
        <v>7.38</v>
      </c>
      <c r="R148" s="265">
        <v>0.39</v>
      </c>
      <c r="S148" s="266" t="s">
        <v>144</v>
      </c>
      <c r="T148" s="267">
        <v>-0.02</v>
      </c>
      <c r="U148" s="268"/>
      <c r="V148" s="346">
        <v>7.57</v>
      </c>
      <c r="W148" s="347">
        <v>7.81</v>
      </c>
      <c r="X148" s="265">
        <v>0.24</v>
      </c>
      <c r="Y148" s="268" t="s">
        <v>144</v>
      </c>
      <c r="Z148" s="386">
        <v>7.44</v>
      </c>
      <c r="AA148" s="347">
        <v>7.91</v>
      </c>
      <c r="AB148" s="23" t="s">
        <v>153</v>
      </c>
      <c r="AC148" s="347">
        <v>7.83</v>
      </c>
      <c r="AD148" s="347">
        <v>7.69</v>
      </c>
      <c r="AE148" s="347">
        <v>7.85</v>
      </c>
      <c r="AF148" s="265">
        <v>0.16</v>
      </c>
      <c r="AG148" s="269"/>
      <c r="AH148" s="267">
        <v>0.02</v>
      </c>
      <c r="AI148" s="268"/>
      <c r="AJ148" s="344">
        <v>7.97</v>
      </c>
      <c r="AK148" s="45">
        <v>8.3800000000000008</v>
      </c>
      <c r="AL148" s="54" t="s">
        <v>153</v>
      </c>
      <c r="AM148" s="45">
        <v>8.36</v>
      </c>
      <c r="AN148" s="25">
        <v>8.02</v>
      </c>
      <c r="AO148" s="16">
        <v>8.02</v>
      </c>
      <c r="AP148" s="265">
        <v>0</v>
      </c>
      <c r="AQ148" s="269"/>
      <c r="AR148" s="267">
        <v>-0.34</v>
      </c>
      <c r="AS148" s="268" t="s">
        <v>145</v>
      </c>
      <c r="AT148" s="344">
        <v>7.14</v>
      </c>
      <c r="AU148" s="344">
        <v>7.48</v>
      </c>
      <c r="AV148" s="54" t="s">
        <v>153</v>
      </c>
      <c r="AW148" s="344">
        <v>7.47</v>
      </c>
      <c r="AX148" s="347">
        <v>7</v>
      </c>
      <c r="AY148" s="347">
        <v>7.54</v>
      </c>
      <c r="AZ148" s="265">
        <v>0.54</v>
      </c>
      <c r="BA148" s="269" t="s">
        <v>144</v>
      </c>
      <c r="BB148" s="267">
        <v>7.0000000000000007E-2</v>
      </c>
      <c r="BC148" s="268"/>
      <c r="BD148" s="346">
        <v>6.88</v>
      </c>
      <c r="BE148" s="347">
        <v>7.55</v>
      </c>
      <c r="BF148" s="265">
        <v>0.67</v>
      </c>
      <c r="BG148" s="268" t="s">
        <v>144</v>
      </c>
      <c r="BH148" s="348">
        <v>6.82</v>
      </c>
      <c r="BI148" s="344">
        <v>7.28</v>
      </c>
      <c r="BJ148" s="54" t="s">
        <v>153</v>
      </c>
      <c r="BK148" s="344">
        <v>7.01</v>
      </c>
      <c r="BL148" s="347">
        <v>6.58</v>
      </c>
      <c r="BM148" s="347">
        <v>7.39</v>
      </c>
      <c r="BN148" s="265">
        <v>0.81</v>
      </c>
      <c r="BO148" s="269" t="s">
        <v>144</v>
      </c>
      <c r="BP148" s="267">
        <v>0.38</v>
      </c>
      <c r="BQ148" s="268" t="s">
        <v>144</v>
      </c>
      <c r="BR148" s="344">
        <v>6.72</v>
      </c>
      <c r="BS148" s="344">
        <v>7.75</v>
      </c>
      <c r="BT148" s="54" t="s">
        <v>153</v>
      </c>
      <c r="BU148" s="344">
        <v>7.61</v>
      </c>
      <c r="BV148" s="347">
        <v>7.19</v>
      </c>
      <c r="BW148" s="347">
        <v>7.7</v>
      </c>
      <c r="BX148" s="265">
        <v>0.51</v>
      </c>
      <c r="BY148" s="269" t="s">
        <v>144</v>
      </c>
      <c r="BZ148" s="267">
        <v>0.09</v>
      </c>
      <c r="CA148" s="268"/>
      <c r="CB148" s="346">
        <v>6.48</v>
      </c>
      <c r="CC148" s="347">
        <v>7.14</v>
      </c>
      <c r="CD148" s="265">
        <v>0.66</v>
      </c>
      <c r="CE148" s="268" t="s">
        <v>144</v>
      </c>
      <c r="CF148" s="346">
        <v>6.52</v>
      </c>
      <c r="CG148" s="347">
        <v>6.72</v>
      </c>
      <c r="CH148" s="265">
        <v>0.2</v>
      </c>
      <c r="CI148" s="268"/>
    </row>
    <row r="149" spans="1:87" s="12" customFormat="1" x14ac:dyDescent="0.25">
      <c r="A149" s="48" t="s">
        <v>252</v>
      </c>
      <c r="B149" s="48" t="s">
        <v>202</v>
      </c>
      <c r="C149" s="9" t="s">
        <v>96</v>
      </c>
      <c r="D149" s="9" t="s">
        <v>160</v>
      </c>
      <c r="E149" s="9" t="s">
        <v>228</v>
      </c>
      <c r="F149" s="9">
        <v>756403</v>
      </c>
      <c r="G149" s="9" t="s">
        <v>9</v>
      </c>
      <c r="H149" s="9" t="s">
        <v>10</v>
      </c>
      <c r="I149" s="8" t="s">
        <v>300</v>
      </c>
      <c r="J149" s="135">
        <v>8.23</v>
      </c>
      <c r="K149" s="45">
        <v>8.4499999999999993</v>
      </c>
      <c r="L149" s="45">
        <v>8.19</v>
      </c>
      <c r="M149" s="45">
        <v>8.2899999999999991</v>
      </c>
      <c r="N149" s="54" t="s">
        <v>153</v>
      </c>
      <c r="O149" s="45">
        <v>8.67</v>
      </c>
      <c r="P149" s="25">
        <v>8.64</v>
      </c>
      <c r="Q149" s="16">
        <v>8.2200000000000006</v>
      </c>
      <c r="R149" s="265">
        <v>-0.42</v>
      </c>
      <c r="S149" s="266" t="s">
        <v>145</v>
      </c>
      <c r="T149" s="267">
        <v>-0.45</v>
      </c>
      <c r="U149" s="268" t="s">
        <v>145</v>
      </c>
      <c r="V149" s="24">
        <v>8.93</v>
      </c>
      <c r="W149" s="25">
        <v>8.31</v>
      </c>
      <c r="X149" s="265">
        <v>-0.62</v>
      </c>
      <c r="Y149" s="268" t="s">
        <v>145</v>
      </c>
      <c r="Z149" s="386">
        <v>7.94</v>
      </c>
      <c r="AA149" s="347">
        <v>7.74</v>
      </c>
      <c r="AB149" s="23" t="s">
        <v>153</v>
      </c>
      <c r="AC149" s="25">
        <v>8.3000000000000007</v>
      </c>
      <c r="AD149" s="25">
        <v>8.25</v>
      </c>
      <c r="AE149" s="347">
        <v>7.6</v>
      </c>
      <c r="AF149" s="265">
        <v>-0.65</v>
      </c>
      <c r="AG149" s="269" t="s">
        <v>145</v>
      </c>
      <c r="AH149" s="267">
        <v>-0.7</v>
      </c>
      <c r="AI149" s="268" t="s">
        <v>145</v>
      </c>
      <c r="AJ149" s="45">
        <v>8.8000000000000007</v>
      </c>
      <c r="AK149" s="45">
        <v>8.57</v>
      </c>
      <c r="AL149" s="54" t="s">
        <v>153</v>
      </c>
      <c r="AM149" s="45">
        <v>8.85</v>
      </c>
      <c r="AN149" s="26">
        <v>9.1300000000000008</v>
      </c>
      <c r="AO149" s="16">
        <v>8.24</v>
      </c>
      <c r="AP149" s="265">
        <v>-0.89</v>
      </c>
      <c r="AQ149" s="269" t="s">
        <v>145</v>
      </c>
      <c r="AR149" s="267">
        <v>-0.61</v>
      </c>
      <c r="AS149" s="268" t="s">
        <v>145</v>
      </c>
      <c r="AT149" s="45">
        <v>8.9700000000000006</v>
      </c>
      <c r="AU149" s="172">
        <v>9.2799999999999994</v>
      </c>
      <c r="AV149" s="54" t="s">
        <v>153</v>
      </c>
      <c r="AW149" s="172">
        <v>9.44</v>
      </c>
      <c r="AX149" s="26">
        <v>9.4</v>
      </c>
      <c r="AY149" s="15">
        <v>9.1</v>
      </c>
      <c r="AZ149" s="265">
        <v>-0.3</v>
      </c>
      <c r="BA149" s="269" t="s">
        <v>145</v>
      </c>
      <c r="BB149" s="267">
        <v>-0.34</v>
      </c>
      <c r="BC149" s="268" t="s">
        <v>145</v>
      </c>
      <c r="BD149" s="346">
        <v>7.83</v>
      </c>
      <c r="BE149" s="347">
        <v>7.71</v>
      </c>
      <c r="BF149" s="265">
        <v>-0.12</v>
      </c>
      <c r="BG149" s="268"/>
      <c r="BH149" s="139">
        <v>8.39</v>
      </c>
      <c r="BI149" s="45">
        <v>8.67</v>
      </c>
      <c r="BJ149" s="54" t="s">
        <v>153</v>
      </c>
      <c r="BK149" s="45">
        <v>8.58</v>
      </c>
      <c r="BL149" s="25">
        <v>8.73</v>
      </c>
      <c r="BM149" s="16">
        <v>8.32</v>
      </c>
      <c r="BN149" s="265">
        <v>-0.41</v>
      </c>
      <c r="BO149" s="269" t="s">
        <v>145</v>
      </c>
      <c r="BP149" s="267">
        <v>-0.26</v>
      </c>
      <c r="BQ149" s="268" t="s">
        <v>145</v>
      </c>
      <c r="BR149" s="344">
        <v>7.73</v>
      </c>
      <c r="BS149" s="344">
        <v>7.25</v>
      </c>
      <c r="BT149" s="54" t="s">
        <v>153</v>
      </c>
      <c r="BU149" s="45">
        <v>8.2799999999999994</v>
      </c>
      <c r="BV149" s="347">
        <v>6.92</v>
      </c>
      <c r="BW149" s="347">
        <v>7.11</v>
      </c>
      <c r="BX149" s="265">
        <v>0.19</v>
      </c>
      <c r="BY149" s="269"/>
      <c r="BZ149" s="267">
        <v>-1.17</v>
      </c>
      <c r="CA149" s="268" t="s">
        <v>145</v>
      </c>
      <c r="CB149" s="346">
        <v>6.93</v>
      </c>
      <c r="CC149" s="347">
        <v>6.77</v>
      </c>
      <c r="CD149" s="265">
        <v>-0.16</v>
      </c>
      <c r="CE149" s="268"/>
      <c r="CF149" s="346">
        <v>7.78</v>
      </c>
      <c r="CG149" s="347">
        <v>6.89</v>
      </c>
      <c r="CH149" s="265">
        <v>-0.89</v>
      </c>
      <c r="CI149" s="268" t="s">
        <v>145</v>
      </c>
    </row>
    <row r="150" spans="1:87" s="12" customFormat="1" x14ac:dyDescent="0.25">
      <c r="A150" s="48" t="s">
        <v>252</v>
      </c>
      <c r="B150" s="48" t="s">
        <v>203</v>
      </c>
      <c r="C150" s="9" t="s">
        <v>97</v>
      </c>
      <c r="D150" s="9" t="s">
        <v>160</v>
      </c>
      <c r="E150" s="9" t="s">
        <v>228</v>
      </c>
      <c r="F150" s="9">
        <v>611244</v>
      </c>
      <c r="G150" s="9" t="s">
        <v>9</v>
      </c>
      <c r="H150" s="9" t="s">
        <v>10</v>
      </c>
      <c r="I150" s="8" t="s">
        <v>300</v>
      </c>
      <c r="J150" s="61" t="s">
        <v>153</v>
      </c>
      <c r="K150" s="344">
        <v>7.71</v>
      </c>
      <c r="L150" s="344">
        <v>7.87</v>
      </c>
      <c r="M150" s="344">
        <v>7.87</v>
      </c>
      <c r="N150" s="54" t="s">
        <v>153</v>
      </c>
      <c r="O150" s="344">
        <v>7.89</v>
      </c>
      <c r="P150" s="347">
        <v>7.65</v>
      </c>
      <c r="Q150" s="16">
        <v>8.1300000000000008</v>
      </c>
      <c r="R150" s="265">
        <v>0.48</v>
      </c>
      <c r="S150" s="266" t="s">
        <v>144</v>
      </c>
      <c r="T150" s="267">
        <v>0.24</v>
      </c>
      <c r="U150" s="268" t="s">
        <v>144</v>
      </c>
      <c r="V150" s="24">
        <v>8.24</v>
      </c>
      <c r="W150" s="25">
        <v>8.5500000000000007</v>
      </c>
      <c r="X150" s="265">
        <v>0.31</v>
      </c>
      <c r="Y150" s="268" t="s">
        <v>144</v>
      </c>
      <c r="Z150" s="377">
        <v>8.18</v>
      </c>
      <c r="AA150" s="25">
        <v>8.18</v>
      </c>
      <c r="AB150" s="23" t="s">
        <v>153</v>
      </c>
      <c r="AC150" s="25">
        <v>8.1</v>
      </c>
      <c r="AD150" s="25">
        <v>8.09</v>
      </c>
      <c r="AE150" s="16">
        <v>8.49</v>
      </c>
      <c r="AF150" s="265">
        <v>0.4</v>
      </c>
      <c r="AG150" s="269" t="s">
        <v>144</v>
      </c>
      <c r="AH150" s="267">
        <v>0.39</v>
      </c>
      <c r="AI150" s="268" t="s">
        <v>144</v>
      </c>
      <c r="AJ150" s="45">
        <v>8.34</v>
      </c>
      <c r="AK150" s="344">
        <v>7.98</v>
      </c>
      <c r="AL150" s="54" t="s">
        <v>153</v>
      </c>
      <c r="AM150" s="45">
        <v>8.65</v>
      </c>
      <c r="AN150" s="25">
        <v>8.41</v>
      </c>
      <c r="AO150" s="16">
        <v>8.61</v>
      </c>
      <c r="AP150" s="265">
        <v>0.2</v>
      </c>
      <c r="AQ150" s="269"/>
      <c r="AR150" s="267">
        <v>-0.04</v>
      </c>
      <c r="AS150" s="268"/>
      <c r="AT150" s="45">
        <v>8.35</v>
      </c>
      <c r="AU150" s="45">
        <v>8.2899999999999991</v>
      </c>
      <c r="AV150" s="54" t="s">
        <v>153</v>
      </c>
      <c r="AW150" s="45">
        <v>8.43</v>
      </c>
      <c r="AX150" s="25">
        <v>8.2200000000000006</v>
      </c>
      <c r="AY150" s="16">
        <v>8.5399999999999991</v>
      </c>
      <c r="AZ150" s="265">
        <v>0.32</v>
      </c>
      <c r="BA150" s="269" t="s">
        <v>144</v>
      </c>
      <c r="BB150" s="267">
        <v>0.11</v>
      </c>
      <c r="BC150" s="268"/>
      <c r="BD150" s="346">
        <v>7.55</v>
      </c>
      <c r="BE150" s="25">
        <v>8.2100000000000009</v>
      </c>
      <c r="BF150" s="265">
        <v>0.66</v>
      </c>
      <c r="BG150" s="268" t="s">
        <v>144</v>
      </c>
      <c r="BH150" s="139">
        <v>8.11</v>
      </c>
      <c r="BI150" s="344">
        <v>7.97</v>
      </c>
      <c r="BJ150" s="54" t="s">
        <v>153</v>
      </c>
      <c r="BK150" s="344">
        <v>7.96</v>
      </c>
      <c r="BL150" s="347">
        <v>7.63</v>
      </c>
      <c r="BM150" s="16">
        <v>8.34</v>
      </c>
      <c r="BN150" s="265">
        <v>0.71</v>
      </c>
      <c r="BO150" s="269" t="s">
        <v>144</v>
      </c>
      <c r="BP150" s="267">
        <v>0.38</v>
      </c>
      <c r="BQ150" s="268" t="s">
        <v>144</v>
      </c>
      <c r="BR150" s="45">
        <v>8.02</v>
      </c>
      <c r="BS150" s="45">
        <v>8</v>
      </c>
      <c r="BT150" s="54" t="s">
        <v>153</v>
      </c>
      <c r="BU150" s="357">
        <v>6.25</v>
      </c>
      <c r="BV150" s="347">
        <v>7.47</v>
      </c>
      <c r="BW150" s="25">
        <v>8.07</v>
      </c>
      <c r="BX150" s="265">
        <v>0.6</v>
      </c>
      <c r="BY150" s="269" t="s">
        <v>144</v>
      </c>
      <c r="BZ150" s="267">
        <v>1.82</v>
      </c>
      <c r="CA150" s="268"/>
      <c r="CB150" s="346">
        <v>7</v>
      </c>
      <c r="CC150" s="347">
        <v>7.87</v>
      </c>
      <c r="CD150" s="265">
        <v>0.87</v>
      </c>
      <c r="CE150" s="268" t="s">
        <v>144</v>
      </c>
      <c r="CF150" s="346">
        <v>7.33</v>
      </c>
      <c r="CG150" s="347">
        <v>7.84</v>
      </c>
      <c r="CH150" s="265">
        <v>0.51</v>
      </c>
      <c r="CI150" s="268" t="s">
        <v>144</v>
      </c>
    </row>
    <row r="151" spans="1:87" s="12" customFormat="1" x14ac:dyDescent="0.25">
      <c r="A151" s="48" t="s">
        <v>252</v>
      </c>
      <c r="B151" s="48" t="s">
        <v>256</v>
      </c>
      <c r="C151" s="9" t="s">
        <v>98</v>
      </c>
      <c r="D151" s="9" t="s">
        <v>219</v>
      </c>
      <c r="E151" s="9" t="s">
        <v>227</v>
      </c>
      <c r="F151" s="9">
        <v>773002</v>
      </c>
      <c r="G151" s="9" t="s">
        <v>9</v>
      </c>
      <c r="H151" s="9" t="s">
        <v>10</v>
      </c>
      <c r="I151" s="8" t="s">
        <v>300</v>
      </c>
      <c r="J151" s="343">
        <v>7.54</v>
      </c>
      <c r="K151" s="344">
        <v>7.71</v>
      </c>
      <c r="L151" s="344">
        <v>7.76</v>
      </c>
      <c r="M151" s="344">
        <v>7.85</v>
      </c>
      <c r="N151" s="54" t="s">
        <v>153</v>
      </c>
      <c r="O151" s="344">
        <v>7.84</v>
      </c>
      <c r="P151" s="347">
        <v>7.89</v>
      </c>
      <c r="Q151" s="347">
        <v>7.72</v>
      </c>
      <c r="R151" s="265">
        <v>-0.17</v>
      </c>
      <c r="S151" s="266"/>
      <c r="T151" s="267">
        <v>-0.12</v>
      </c>
      <c r="U151" s="268"/>
      <c r="V151" s="24">
        <v>8.32</v>
      </c>
      <c r="W151" s="25">
        <v>8.44</v>
      </c>
      <c r="X151" s="265">
        <v>0.12</v>
      </c>
      <c r="Y151" s="268"/>
      <c r="Z151" s="386">
        <v>7.85</v>
      </c>
      <c r="AA151" s="347">
        <v>7.99</v>
      </c>
      <c r="AB151" s="23" t="s">
        <v>153</v>
      </c>
      <c r="AC151" s="347">
        <v>7.99</v>
      </c>
      <c r="AD151" s="25">
        <v>8.11</v>
      </c>
      <c r="AE151" s="16">
        <v>8.17</v>
      </c>
      <c r="AF151" s="265">
        <v>0.06</v>
      </c>
      <c r="AG151" s="269"/>
      <c r="AH151" s="267">
        <v>0.18</v>
      </c>
      <c r="AI151" s="268"/>
      <c r="AJ151" s="45">
        <v>8.44</v>
      </c>
      <c r="AK151" s="45">
        <v>8.65</v>
      </c>
      <c r="AL151" s="54" t="s">
        <v>153</v>
      </c>
      <c r="AM151" s="45">
        <v>8.59</v>
      </c>
      <c r="AN151" s="25">
        <v>8.66</v>
      </c>
      <c r="AO151" s="16">
        <v>8.8000000000000007</v>
      </c>
      <c r="AP151" s="265">
        <v>0.14000000000000001</v>
      </c>
      <c r="AQ151" s="269"/>
      <c r="AR151" s="267">
        <v>0.21</v>
      </c>
      <c r="AS151" s="268" t="s">
        <v>144</v>
      </c>
      <c r="AT151" s="45">
        <v>8.2899999999999991</v>
      </c>
      <c r="AU151" s="45">
        <v>8.27</v>
      </c>
      <c r="AV151" s="54" t="s">
        <v>153</v>
      </c>
      <c r="AW151" s="45">
        <v>8.0500000000000007</v>
      </c>
      <c r="AX151" s="25">
        <v>8.19</v>
      </c>
      <c r="AY151" s="16">
        <v>8.35</v>
      </c>
      <c r="AZ151" s="265">
        <v>0.16</v>
      </c>
      <c r="BA151" s="269"/>
      <c r="BB151" s="267">
        <v>0.3</v>
      </c>
      <c r="BC151" s="268" t="s">
        <v>144</v>
      </c>
      <c r="BD151" s="346">
        <v>7.63</v>
      </c>
      <c r="BE151" s="347">
        <v>7.74</v>
      </c>
      <c r="BF151" s="265">
        <v>0.11</v>
      </c>
      <c r="BG151" s="268"/>
      <c r="BH151" s="139">
        <v>8.15</v>
      </c>
      <c r="BI151" s="344">
        <v>7.83</v>
      </c>
      <c r="BJ151" s="54" t="s">
        <v>153</v>
      </c>
      <c r="BK151" s="45">
        <v>8.08</v>
      </c>
      <c r="BL151" s="347">
        <v>7.89</v>
      </c>
      <c r="BM151" s="16">
        <v>8.15</v>
      </c>
      <c r="BN151" s="265">
        <v>0.26</v>
      </c>
      <c r="BO151" s="269"/>
      <c r="BP151" s="267">
        <v>7.0000000000000007E-2</v>
      </c>
      <c r="BQ151" s="268"/>
      <c r="BR151" s="344">
        <v>7.92</v>
      </c>
      <c r="BS151" s="344">
        <v>7.85</v>
      </c>
      <c r="BT151" s="54" t="s">
        <v>153</v>
      </c>
      <c r="BU151" s="344">
        <v>7.99</v>
      </c>
      <c r="BV151" s="347">
        <v>7.36</v>
      </c>
      <c r="BW151" s="347">
        <v>7.33</v>
      </c>
      <c r="BX151" s="265">
        <v>-0.03</v>
      </c>
      <c r="BY151" s="269"/>
      <c r="BZ151" s="267">
        <v>-0.66</v>
      </c>
      <c r="CA151" s="268" t="s">
        <v>145</v>
      </c>
      <c r="CB151" s="346">
        <v>7.11</v>
      </c>
      <c r="CC151" s="347">
        <v>7.24</v>
      </c>
      <c r="CD151" s="265">
        <v>0.13</v>
      </c>
      <c r="CE151" s="268"/>
      <c r="CF151" s="346">
        <v>6.91</v>
      </c>
      <c r="CG151" s="347">
        <v>6.75</v>
      </c>
      <c r="CH151" s="265">
        <v>-0.16</v>
      </c>
      <c r="CI151" s="268"/>
    </row>
    <row r="152" spans="1:87" s="12" customFormat="1" x14ac:dyDescent="0.25">
      <c r="A152" s="48" t="s">
        <v>252</v>
      </c>
      <c r="B152" s="48" t="s">
        <v>256</v>
      </c>
      <c r="C152" s="9" t="s">
        <v>99</v>
      </c>
      <c r="D152" s="9" t="s">
        <v>160</v>
      </c>
      <c r="E152" s="9" t="s">
        <v>226</v>
      </c>
      <c r="F152" s="9">
        <v>688887</v>
      </c>
      <c r="G152" s="9" t="s">
        <v>9</v>
      </c>
      <c r="H152" s="9" t="s">
        <v>10</v>
      </c>
      <c r="I152" s="8" t="s">
        <v>300</v>
      </c>
      <c r="J152" s="61" t="s">
        <v>153</v>
      </c>
      <c r="K152" s="344">
        <v>6.4</v>
      </c>
      <c r="L152" s="344">
        <v>6.7</v>
      </c>
      <c r="M152" s="344">
        <v>7.3</v>
      </c>
      <c r="N152" s="344">
        <v>6.77</v>
      </c>
      <c r="O152" s="344">
        <v>7.73</v>
      </c>
      <c r="P152" s="347">
        <v>7.5</v>
      </c>
      <c r="Q152" s="347">
        <v>7.39</v>
      </c>
      <c r="R152" s="265">
        <v>-0.11</v>
      </c>
      <c r="S152" s="266"/>
      <c r="T152" s="267">
        <v>-0.34</v>
      </c>
      <c r="U152" s="268"/>
      <c r="V152" s="24">
        <v>8.11</v>
      </c>
      <c r="W152" s="25">
        <v>8.3000000000000007</v>
      </c>
      <c r="X152" s="265">
        <v>0.19</v>
      </c>
      <c r="Y152" s="268"/>
      <c r="Z152" s="386">
        <v>7.3</v>
      </c>
      <c r="AA152" s="347">
        <v>7.87</v>
      </c>
      <c r="AB152" s="25">
        <v>8.33</v>
      </c>
      <c r="AC152" s="25">
        <v>8.89</v>
      </c>
      <c r="AD152" s="25">
        <v>8.0399999999999991</v>
      </c>
      <c r="AE152" s="16">
        <v>8.14</v>
      </c>
      <c r="AF152" s="265">
        <v>0.1</v>
      </c>
      <c r="AG152" s="269"/>
      <c r="AH152" s="267">
        <v>-0.75</v>
      </c>
      <c r="AI152" s="268" t="s">
        <v>145</v>
      </c>
      <c r="AJ152" s="344">
        <v>6.93</v>
      </c>
      <c r="AK152" s="344">
        <v>7.83</v>
      </c>
      <c r="AL152" s="45">
        <v>8.17</v>
      </c>
      <c r="AM152" s="45">
        <v>8.73</v>
      </c>
      <c r="AN152" s="25">
        <v>8.01</v>
      </c>
      <c r="AO152" s="16">
        <v>8.01</v>
      </c>
      <c r="AP152" s="265">
        <v>0</v>
      </c>
      <c r="AQ152" s="269"/>
      <c r="AR152" s="267">
        <v>-0.72</v>
      </c>
      <c r="AS152" s="268" t="s">
        <v>145</v>
      </c>
      <c r="AT152" s="344">
        <v>7.7</v>
      </c>
      <c r="AU152" s="45">
        <v>8.33</v>
      </c>
      <c r="AV152" s="45">
        <v>8.7899999999999991</v>
      </c>
      <c r="AW152" s="172">
        <v>9.35</v>
      </c>
      <c r="AX152" s="25">
        <v>8.2899999999999991</v>
      </c>
      <c r="AY152" s="16">
        <v>8.75</v>
      </c>
      <c r="AZ152" s="265">
        <v>0.46</v>
      </c>
      <c r="BA152" s="269" t="s">
        <v>144</v>
      </c>
      <c r="BB152" s="267">
        <v>-0.6</v>
      </c>
      <c r="BC152" s="268" t="s">
        <v>145</v>
      </c>
      <c r="BD152" s="346">
        <v>6.91</v>
      </c>
      <c r="BE152" s="347">
        <v>6.78</v>
      </c>
      <c r="BF152" s="265">
        <v>-0.13</v>
      </c>
      <c r="BG152" s="268"/>
      <c r="BH152" s="348">
        <v>6.61</v>
      </c>
      <c r="BI152" s="344">
        <v>7.46</v>
      </c>
      <c r="BJ152" s="344">
        <v>7.22</v>
      </c>
      <c r="BK152" s="45">
        <v>8.3000000000000007</v>
      </c>
      <c r="BL152" s="347">
        <v>7.18</v>
      </c>
      <c r="BM152" s="347">
        <v>7.78</v>
      </c>
      <c r="BN152" s="265">
        <v>0.6</v>
      </c>
      <c r="BO152" s="269" t="s">
        <v>144</v>
      </c>
      <c r="BP152" s="267">
        <v>-0.52</v>
      </c>
      <c r="BQ152" s="268" t="s">
        <v>145</v>
      </c>
      <c r="BR152" s="344">
        <v>6.11</v>
      </c>
      <c r="BS152" s="344">
        <v>6.06</v>
      </c>
      <c r="BT152" s="344">
        <v>6.49</v>
      </c>
      <c r="BU152" s="65">
        <v>5.89</v>
      </c>
      <c r="BV152" s="347">
        <v>6.63</v>
      </c>
      <c r="BW152" s="29">
        <v>5.78</v>
      </c>
      <c r="BX152" s="265">
        <v>-0.85</v>
      </c>
      <c r="BY152" s="269" t="s">
        <v>145</v>
      </c>
      <c r="BZ152" s="267">
        <v>-0.11</v>
      </c>
      <c r="CA152" s="268"/>
      <c r="CB152" s="346">
        <v>6.58</v>
      </c>
      <c r="CC152" s="347">
        <v>6.1</v>
      </c>
      <c r="CD152" s="265">
        <v>-0.48</v>
      </c>
      <c r="CE152" s="268" t="s">
        <v>145</v>
      </c>
      <c r="CF152" s="346">
        <v>6.82</v>
      </c>
      <c r="CG152" s="347">
        <v>6.37</v>
      </c>
      <c r="CH152" s="265">
        <v>-0.45</v>
      </c>
      <c r="CI152" s="268" t="s">
        <v>145</v>
      </c>
    </row>
    <row r="153" spans="1:87" s="12" customFormat="1" x14ac:dyDescent="0.25">
      <c r="A153" s="48" t="s">
        <v>252</v>
      </c>
      <c r="B153" s="48" t="s">
        <v>255</v>
      </c>
      <c r="C153" s="9" t="s">
        <v>100</v>
      </c>
      <c r="D153" s="9" t="s">
        <v>160</v>
      </c>
      <c r="E153" s="9" t="s">
        <v>228</v>
      </c>
      <c r="F153" s="9">
        <v>781104</v>
      </c>
      <c r="G153" s="9" t="s">
        <v>9</v>
      </c>
      <c r="H153" s="9" t="s">
        <v>10</v>
      </c>
      <c r="I153" s="8" t="s">
        <v>300</v>
      </c>
      <c r="J153" s="343">
        <v>7.17</v>
      </c>
      <c r="K153" s="344">
        <v>7.34</v>
      </c>
      <c r="L153" s="344">
        <v>7.38</v>
      </c>
      <c r="M153" s="344">
        <v>7.59</v>
      </c>
      <c r="N153" s="54" t="s">
        <v>153</v>
      </c>
      <c r="O153" s="344">
        <v>7.9</v>
      </c>
      <c r="P153" s="347">
        <v>7.66</v>
      </c>
      <c r="Q153" s="347">
        <v>7.55</v>
      </c>
      <c r="R153" s="265">
        <v>-0.11</v>
      </c>
      <c r="S153" s="266"/>
      <c r="T153" s="267">
        <v>-0.35</v>
      </c>
      <c r="U153" s="268" t="s">
        <v>145</v>
      </c>
      <c r="V153" s="24">
        <v>8.3699999999999992</v>
      </c>
      <c r="W153" s="25">
        <v>8.35</v>
      </c>
      <c r="X153" s="265">
        <v>-0.02</v>
      </c>
      <c r="Y153" s="268"/>
      <c r="Z153" s="386">
        <v>7.96</v>
      </c>
      <c r="AA153" s="25">
        <v>8.17</v>
      </c>
      <c r="AB153" s="23" t="s">
        <v>153</v>
      </c>
      <c r="AC153" s="25">
        <v>8.33</v>
      </c>
      <c r="AD153" s="25">
        <v>8.2799999999999994</v>
      </c>
      <c r="AE153" s="16">
        <v>8.0399999999999991</v>
      </c>
      <c r="AF153" s="265">
        <v>-0.24</v>
      </c>
      <c r="AG153" s="269"/>
      <c r="AH153" s="267">
        <v>-0.28999999999999998</v>
      </c>
      <c r="AI153" s="268" t="s">
        <v>145</v>
      </c>
      <c r="AJ153" s="45">
        <v>8.3699999999999992</v>
      </c>
      <c r="AK153" s="45">
        <v>8.2799999999999994</v>
      </c>
      <c r="AL153" s="54" t="s">
        <v>153</v>
      </c>
      <c r="AM153" s="45">
        <v>8.43</v>
      </c>
      <c r="AN153" s="25">
        <v>8.52</v>
      </c>
      <c r="AO153" s="16">
        <v>8.4499999999999993</v>
      </c>
      <c r="AP153" s="265">
        <v>-7.0000000000000007E-2</v>
      </c>
      <c r="AQ153" s="269"/>
      <c r="AR153" s="267">
        <v>0.02</v>
      </c>
      <c r="AS153" s="268"/>
      <c r="AT153" s="344">
        <v>7.99</v>
      </c>
      <c r="AU153" s="45">
        <v>8.19</v>
      </c>
      <c r="AV153" s="54" t="s">
        <v>153</v>
      </c>
      <c r="AW153" s="45">
        <v>8.3699999999999992</v>
      </c>
      <c r="AX153" s="25">
        <v>8.31</v>
      </c>
      <c r="AY153" s="16">
        <v>8.5399999999999991</v>
      </c>
      <c r="AZ153" s="265">
        <v>0.23</v>
      </c>
      <c r="BA153" s="269" t="s">
        <v>144</v>
      </c>
      <c r="BB153" s="267">
        <v>0.17</v>
      </c>
      <c r="BC153" s="268"/>
      <c r="BD153" s="346">
        <v>7.73</v>
      </c>
      <c r="BE153" s="347">
        <v>7.79</v>
      </c>
      <c r="BF153" s="265">
        <v>0.06</v>
      </c>
      <c r="BG153" s="268"/>
      <c r="BH153" s="348">
        <v>7.98</v>
      </c>
      <c r="BI153" s="344">
        <v>7.93</v>
      </c>
      <c r="BJ153" s="54" t="s">
        <v>153</v>
      </c>
      <c r="BK153" s="45">
        <v>8.1300000000000008</v>
      </c>
      <c r="BL153" s="25">
        <v>8.0399999999999991</v>
      </c>
      <c r="BM153" s="16">
        <v>8.07</v>
      </c>
      <c r="BN153" s="265">
        <v>0.03</v>
      </c>
      <c r="BO153" s="269"/>
      <c r="BP153" s="267">
        <v>-0.06</v>
      </c>
      <c r="BQ153" s="268"/>
      <c r="BR153" s="344">
        <v>7.84</v>
      </c>
      <c r="BS153" s="45">
        <v>8.24</v>
      </c>
      <c r="BT153" s="54" t="s">
        <v>153</v>
      </c>
      <c r="BU153" s="344">
        <v>7.84</v>
      </c>
      <c r="BV153" s="347">
        <v>7.42</v>
      </c>
      <c r="BW153" s="347">
        <v>7.5</v>
      </c>
      <c r="BX153" s="265">
        <v>0.08</v>
      </c>
      <c r="BY153" s="269"/>
      <c r="BZ153" s="267">
        <v>-0.34</v>
      </c>
      <c r="CA153" s="268"/>
      <c r="CB153" s="28">
        <v>5.9</v>
      </c>
      <c r="CC153" s="347">
        <v>6.06</v>
      </c>
      <c r="CD153" s="265">
        <v>0.16</v>
      </c>
      <c r="CE153" s="268"/>
      <c r="CF153" s="346">
        <v>6.13</v>
      </c>
      <c r="CG153" s="347">
        <v>6.27</v>
      </c>
      <c r="CH153" s="265">
        <v>0.14000000000000001</v>
      </c>
      <c r="CI153" s="268"/>
    </row>
    <row r="154" spans="1:87" s="12" customFormat="1" x14ac:dyDescent="0.25">
      <c r="A154" s="48" t="s">
        <v>252</v>
      </c>
      <c r="B154" s="48" t="s">
        <v>202</v>
      </c>
      <c r="C154" s="9" t="s">
        <v>101</v>
      </c>
      <c r="D154" s="9" t="s">
        <v>21</v>
      </c>
      <c r="E154" s="9" t="s">
        <v>228</v>
      </c>
      <c r="F154" s="9">
        <v>756353</v>
      </c>
      <c r="G154" s="9" t="s">
        <v>9</v>
      </c>
      <c r="H154" s="9" t="s">
        <v>10</v>
      </c>
      <c r="I154" s="8" t="s">
        <v>300</v>
      </c>
      <c r="J154" s="343">
        <v>6.79</v>
      </c>
      <c r="K154" s="344">
        <v>6.68</v>
      </c>
      <c r="L154" s="344">
        <v>6.61</v>
      </c>
      <c r="M154" s="344">
        <v>7.07</v>
      </c>
      <c r="N154" s="54" t="s">
        <v>153</v>
      </c>
      <c r="O154" s="344">
        <v>7.6</v>
      </c>
      <c r="P154" s="54" t="s">
        <v>153</v>
      </c>
      <c r="Q154" s="347">
        <v>7.04</v>
      </c>
      <c r="R154" s="265">
        <v>-0.56000000000000005</v>
      </c>
      <c r="S154" s="266" t="s">
        <v>145</v>
      </c>
      <c r="T154" s="267">
        <v>-0.56000000000000005</v>
      </c>
      <c r="U154" s="268" t="s">
        <v>145</v>
      </c>
      <c r="V154" s="171" t="s">
        <v>153</v>
      </c>
      <c r="W154" s="347">
        <v>7.95</v>
      </c>
      <c r="X154" s="265" t="s">
        <v>153</v>
      </c>
      <c r="Y154" s="268"/>
      <c r="Z154" s="386">
        <v>7.61</v>
      </c>
      <c r="AA154" s="347">
        <v>7.56</v>
      </c>
      <c r="AB154" s="23" t="s">
        <v>153</v>
      </c>
      <c r="AC154" s="25">
        <v>8.0399999999999991</v>
      </c>
      <c r="AD154" s="54" t="s">
        <v>153</v>
      </c>
      <c r="AE154" s="347">
        <v>7.57</v>
      </c>
      <c r="AF154" s="265">
        <v>-0.47</v>
      </c>
      <c r="AG154" s="269" t="s">
        <v>145</v>
      </c>
      <c r="AH154" s="267">
        <v>-0.47</v>
      </c>
      <c r="AI154" s="268" t="s">
        <v>145</v>
      </c>
      <c r="AJ154" s="45">
        <v>8.85</v>
      </c>
      <c r="AK154" s="45">
        <v>8.52</v>
      </c>
      <c r="AL154" s="54" t="s">
        <v>153</v>
      </c>
      <c r="AM154" s="45">
        <v>8.77</v>
      </c>
      <c r="AN154" s="54" t="s">
        <v>153</v>
      </c>
      <c r="AO154" s="16">
        <v>8.76</v>
      </c>
      <c r="AP154" s="265">
        <v>-0.01</v>
      </c>
      <c r="AQ154" s="269"/>
      <c r="AR154" s="267">
        <v>-0.01</v>
      </c>
      <c r="AS154" s="268"/>
      <c r="AT154" s="344">
        <v>6.45</v>
      </c>
      <c r="AU154" s="344">
        <v>7.29</v>
      </c>
      <c r="AV154" s="54" t="s">
        <v>153</v>
      </c>
      <c r="AW154" s="344">
        <v>7.83</v>
      </c>
      <c r="AX154" s="54" t="s">
        <v>153</v>
      </c>
      <c r="AY154" s="347">
        <v>7.51</v>
      </c>
      <c r="AZ154" s="265">
        <v>-0.32</v>
      </c>
      <c r="BA154" s="269"/>
      <c r="BB154" s="267">
        <v>-0.32</v>
      </c>
      <c r="BC154" s="268"/>
      <c r="BD154" s="171" t="s">
        <v>153</v>
      </c>
      <c r="BE154" s="347">
        <v>7.24</v>
      </c>
      <c r="BF154" s="265" t="s">
        <v>153</v>
      </c>
      <c r="BG154" s="268"/>
      <c r="BH154" s="348">
        <v>6.46</v>
      </c>
      <c r="BI154" s="344">
        <v>7.22</v>
      </c>
      <c r="BJ154" s="54" t="s">
        <v>153</v>
      </c>
      <c r="BK154" s="344">
        <v>7.71</v>
      </c>
      <c r="BL154" s="54" t="s">
        <v>153</v>
      </c>
      <c r="BM154" s="347">
        <v>7.65</v>
      </c>
      <c r="BN154" s="265">
        <v>-0.06</v>
      </c>
      <c r="BO154" s="269"/>
      <c r="BP154" s="267">
        <v>-0.06</v>
      </c>
      <c r="BQ154" s="268"/>
      <c r="BR154" s="344">
        <v>7.59</v>
      </c>
      <c r="BS154" s="344">
        <v>7.74</v>
      </c>
      <c r="BT154" s="54" t="s">
        <v>153</v>
      </c>
      <c r="BU154" s="344">
        <v>7.52</v>
      </c>
      <c r="BV154" s="54" t="s">
        <v>153</v>
      </c>
      <c r="BW154" s="347">
        <v>6.83</v>
      </c>
      <c r="BX154" s="265">
        <v>-0.69</v>
      </c>
      <c r="BY154" s="269" t="s">
        <v>145</v>
      </c>
      <c r="BZ154" s="267">
        <v>-0.69</v>
      </c>
      <c r="CA154" s="268" t="s">
        <v>145</v>
      </c>
      <c r="CB154" s="171" t="s">
        <v>153</v>
      </c>
      <c r="CC154" s="29">
        <v>5.64</v>
      </c>
      <c r="CD154" s="265" t="s">
        <v>153</v>
      </c>
      <c r="CE154" s="268"/>
      <c r="CF154" s="171" t="s">
        <v>153</v>
      </c>
      <c r="CG154" s="347">
        <v>6.35</v>
      </c>
      <c r="CH154" s="265" t="s">
        <v>153</v>
      </c>
      <c r="CI154" s="268"/>
    </row>
    <row r="155" spans="1:87" s="12" customFormat="1" x14ac:dyDescent="0.25">
      <c r="A155" s="48" t="s">
        <v>252</v>
      </c>
      <c r="B155" s="48" t="s">
        <v>202</v>
      </c>
      <c r="C155" s="9" t="s">
        <v>102</v>
      </c>
      <c r="D155" s="9" t="s">
        <v>219</v>
      </c>
      <c r="E155" s="9" t="s">
        <v>227</v>
      </c>
      <c r="F155" s="9">
        <v>756056</v>
      </c>
      <c r="G155" s="9" t="s">
        <v>9</v>
      </c>
      <c r="H155" s="9" t="s">
        <v>10</v>
      </c>
      <c r="I155" s="8" t="s">
        <v>300</v>
      </c>
      <c r="J155" s="343">
        <v>7.31</v>
      </c>
      <c r="K155" s="344">
        <v>7.4</v>
      </c>
      <c r="L155" s="344">
        <v>7.73</v>
      </c>
      <c r="M155" s="344">
        <v>7.74</v>
      </c>
      <c r="N155" s="54" t="s">
        <v>153</v>
      </c>
      <c r="O155" s="344">
        <v>7.69</v>
      </c>
      <c r="P155" s="347">
        <v>7.92</v>
      </c>
      <c r="Q155" s="347">
        <v>7.75</v>
      </c>
      <c r="R155" s="265">
        <v>-0.17</v>
      </c>
      <c r="S155" s="266"/>
      <c r="T155" s="267">
        <v>0.06</v>
      </c>
      <c r="U155" s="268"/>
      <c r="V155" s="24">
        <v>8.32</v>
      </c>
      <c r="W155" s="25">
        <v>8.51</v>
      </c>
      <c r="X155" s="265">
        <v>0.19</v>
      </c>
      <c r="Y155" s="268"/>
      <c r="Z155" s="386">
        <v>7.82</v>
      </c>
      <c r="AA155" s="347">
        <v>7.64</v>
      </c>
      <c r="AB155" s="23" t="s">
        <v>153</v>
      </c>
      <c r="AC155" s="347">
        <v>7.69</v>
      </c>
      <c r="AD155" s="25">
        <v>8.01</v>
      </c>
      <c r="AE155" s="16">
        <v>8.23</v>
      </c>
      <c r="AF155" s="265">
        <v>0.22</v>
      </c>
      <c r="AG155" s="269"/>
      <c r="AH155" s="267">
        <v>0.54</v>
      </c>
      <c r="AI155" s="268" t="s">
        <v>144</v>
      </c>
      <c r="AJ155" s="45">
        <v>8.69</v>
      </c>
      <c r="AK155" s="172">
        <v>9</v>
      </c>
      <c r="AL155" s="54" t="s">
        <v>153</v>
      </c>
      <c r="AM155" s="172">
        <v>9.11</v>
      </c>
      <c r="AN155" s="25">
        <v>8.7200000000000006</v>
      </c>
      <c r="AO155" s="16">
        <v>8.8800000000000008</v>
      </c>
      <c r="AP155" s="265">
        <v>0.16</v>
      </c>
      <c r="AQ155" s="269"/>
      <c r="AR155" s="267">
        <v>-0.23</v>
      </c>
      <c r="AS155" s="268" t="s">
        <v>145</v>
      </c>
      <c r="AT155" s="45">
        <v>8.24</v>
      </c>
      <c r="AU155" s="45">
        <v>8.2799999999999994</v>
      </c>
      <c r="AV155" s="54" t="s">
        <v>153</v>
      </c>
      <c r="AW155" s="45">
        <v>8.1300000000000008</v>
      </c>
      <c r="AX155" s="25">
        <v>8.23</v>
      </c>
      <c r="AY155" s="16">
        <v>8.43</v>
      </c>
      <c r="AZ155" s="265">
        <v>0.2</v>
      </c>
      <c r="BA155" s="269"/>
      <c r="BB155" s="267">
        <v>0.3</v>
      </c>
      <c r="BC155" s="268" t="s">
        <v>144</v>
      </c>
      <c r="BD155" s="346">
        <v>7.24</v>
      </c>
      <c r="BE155" s="347">
        <v>7.82</v>
      </c>
      <c r="BF155" s="265">
        <v>0.57999999999999996</v>
      </c>
      <c r="BG155" s="268" t="s">
        <v>144</v>
      </c>
      <c r="BH155" s="348">
        <v>7.88</v>
      </c>
      <c r="BI155" s="344">
        <v>7.74</v>
      </c>
      <c r="BJ155" s="54" t="s">
        <v>153</v>
      </c>
      <c r="BK155" s="344">
        <v>7.44</v>
      </c>
      <c r="BL155" s="347">
        <v>7.46</v>
      </c>
      <c r="BM155" s="16">
        <v>8.02</v>
      </c>
      <c r="BN155" s="265">
        <v>0.56000000000000005</v>
      </c>
      <c r="BO155" s="269" t="s">
        <v>144</v>
      </c>
      <c r="BP155" s="267">
        <v>0.57999999999999996</v>
      </c>
      <c r="BQ155" s="268" t="s">
        <v>144</v>
      </c>
      <c r="BR155" s="344">
        <v>7.78</v>
      </c>
      <c r="BS155" s="344">
        <v>7.69</v>
      </c>
      <c r="BT155" s="54" t="s">
        <v>153</v>
      </c>
      <c r="BU155" s="344">
        <v>7.36</v>
      </c>
      <c r="BV155" s="347">
        <v>7.02</v>
      </c>
      <c r="BW155" s="347">
        <v>7.62</v>
      </c>
      <c r="BX155" s="265">
        <v>0.6</v>
      </c>
      <c r="BY155" s="269" t="s">
        <v>144</v>
      </c>
      <c r="BZ155" s="267">
        <v>0.26</v>
      </c>
      <c r="CA155" s="268"/>
      <c r="CB155" s="346">
        <v>6.6</v>
      </c>
      <c r="CC155" s="347">
        <v>6.94</v>
      </c>
      <c r="CD155" s="265">
        <v>0.34</v>
      </c>
      <c r="CE155" s="268" t="s">
        <v>144</v>
      </c>
      <c r="CF155" s="346">
        <v>6.15</v>
      </c>
      <c r="CG155" s="347">
        <v>6.9</v>
      </c>
      <c r="CH155" s="265">
        <v>0.75</v>
      </c>
      <c r="CI155" s="268" t="s">
        <v>144</v>
      </c>
    </row>
    <row r="156" spans="1:87" s="12" customFormat="1" x14ac:dyDescent="0.25">
      <c r="A156" s="48" t="s">
        <v>252</v>
      </c>
      <c r="B156" s="48" t="s">
        <v>255</v>
      </c>
      <c r="C156" s="9" t="s">
        <v>103</v>
      </c>
      <c r="D156" s="9" t="s">
        <v>160</v>
      </c>
      <c r="E156" s="9" t="s">
        <v>228</v>
      </c>
      <c r="F156" s="9">
        <v>775007</v>
      </c>
      <c r="G156" s="9" t="s">
        <v>9</v>
      </c>
      <c r="H156" s="9" t="s">
        <v>10</v>
      </c>
      <c r="I156" s="8" t="s">
        <v>300</v>
      </c>
      <c r="J156" s="343">
        <v>7.36</v>
      </c>
      <c r="K156" s="344">
        <v>7.5</v>
      </c>
      <c r="L156" s="344">
        <v>7.72</v>
      </c>
      <c r="M156" s="344">
        <v>7.65</v>
      </c>
      <c r="N156" s="54" t="s">
        <v>153</v>
      </c>
      <c r="O156" s="344">
        <v>7.9</v>
      </c>
      <c r="P156" s="347">
        <v>7.87</v>
      </c>
      <c r="Q156" s="347">
        <v>7.86</v>
      </c>
      <c r="R156" s="265">
        <v>-0.01</v>
      </c>
      <c r="S156" s="266"/>
      <c r="T156" s="267">
        <v>-0.04</v>
      </c>
      <c r="U156" s="268"/>
      <c r="V156" s="24">
        <v>8.2899999999999991</v>
      </c>
      <c r="W156" s="25">
        <v>8</v>
      </c>
      <c r="X156" s="265">
        <v>-0.28999999999999998</v>
      </c>
      <c r="Y156" s="268" t="s">
        <v>145</v>
      </c>
      <c r="Z156" s="377">
        <v>8.23</v>
      </c>
      <c r="AA156" s="347">
        <v>7.94</v>
      </c>
      <c r="AB156" s="23" t="s">
        <v>153</v>
      </c>
      <c r="AC156" s="25">
        <v>8.1999999999999993</v>
      </c>
      <c r="AD156" s="25">
        <v>8.08</v>
      </c>
      <c r="AE156" s="347">
        <v>7.4</v>
      </c>
      <c r="AF156" s="265">
        <v>-0.68</v>
      </c>
      <c r="AG156" s="269" t="s">
        <v>145</v>
      </c>
      <c r="AH156" s="267">
        <v>-0.8</v>
      </c>
      <c r="AI156" s="268" t="s">
        <v>145</v>
      </c>
      <c r="AJ156" s="45">
        <v>8.8000000000000007</v>
      </c>
      <c r="AK156" s="45">
        <v>8.48</v>
      </c>
      <c r="AL156" s="54" t="s">
        <v>153</v>
      </c>
      <c r="AM156" s="45">
        <v>8.7200000000000006</v>
      </c>
      <c r="AN156" s="25">
        <v>8.67</v>
      </c>
      <c r="AO156" s="16">
        <v>8.5</v>
      </c>
      <c r="AP156" s="265">
        <v>-0.17</v>
      </c>
      <c r="AQ156" s="269"/>
      <c r="AR156" s="267">
        <v>-0.22</v>
      </c>
      <c r="AS156" s="268" t="s">
        <v>145</v>
      </c>
      <c r="AT156" s="45">
        <v>8.3699999999999992</v>
      </c>
      <c r="AU156" s="45">
        <v>8.17</v>
      </c>
      <c r="AV156" s="54" t="s">
        <v>153</v>
      </c>
      <c r="AW156" s="45">
        <v>8.17</v>
      </c>
      <c r="AX156" s="25">
        <v>8.1199999999999992</v>
      </c>
      <c r="AY156" s="16">
        <v>8.11</v>
      </c>
      <c r="AZ156" s="265">
        <v>-0.01</v>
      </c>
      <c r="BA156" s="269"/>
      <c r="BB156" s="267">
        <v>-0.06</v>
      </c>
      <c r="BC156" s="268"/>
      <c r="BD156" s="346">
        <v>7.13</v>
      </c>
      <c r="BE156" s="347">
        <v>7.33</v>
      </c>
      <c r="BF156" s="265">
        <v>0.2</v>
      </c>
      <c r="BG156" s="268"/>
      <c r="BH156" s="348">
        <v>7.69</v>
      </c>
      <c r="BI156" s="344">
        <v>7.77</v>
      </c>
      <c r="BJ156" s="54" t="s">
        <v>153</v>
      </c>
      <c r="BK156" s="344">
        <v>7.63</v>
      </c>
      <c r="BL156" s="347">
        <v>7.34</v>
      </c>
      <c r="BM156" s="347">
        <v>7.99</v>
      </c>
      <c r="BN156" s="265">
        <v>0.65</v>
      </c>
      <c r="BO156" s="269" t="s">
        <v>144</v>
      </c>
      <c r="BP156" s="267">
        <v>0.36</v>
      </c>
      <c r="BQ156" s="268" t="s">
        <v>144</v>
      </c>
      <c r="BR156" s="344">
        <v>7.79</v>
      </c>
      <c r="BS156" s="344">
        <v>7.37</v>
      </c>
      <c r="BT156" s="54" t="s">
        <v>153</v>
      </c>
      <c r="BU156" s="45">
        <v>8.06</v>
      </c>
      <c r="BV156" s="347">
        <v>6.91</v>
      </c>
      <c r="BW156" s="347">
        <v>6.68</v>
      </c>
      <c r="BX156" s="265">
        <v>-0.23</v>
      </c>
      <c r="BY156" s="269"/>
      <c r="BZ156" s="267">
        <v>-1.38</v>
      </c>
      <c r="CA156" s="268" t="s">
        <v>145</v>
      </c>
      <c r="CB156" s="346">
        <v>7</v>
      </c>
      <c r="CC156" s="347">
        <v>7.11</v>
      </c>
      <c r="CD156" s="265">
        <v>0.11</v>
      </c>
      <c r="CE156" s="268"/>
      <c r="CF156" s="346">
        <v>6.68</v>
      </c>
      <c r="CG156" s="347">
        <v>7.1</v>
      </c>
      <c r="CH156" s="265">
        <v>0.42</v>
      </c>
      <c r="CI156" s="268" t="s">
        <v>144</v>
      </c>
    </row>
    <row r="157" spans="1:87" s="12" customFormat="1" x14ac:dyDescent="0.25">
      <c r="A157" s="48" t="s">
        <v>252</v>
      </c>
      <c r="B157" s="48" t="s">
        <v>256</v>
      </c>
      <c r="C157" s="9" t="s">
        <v>204</v>
      </c>
      <c r="D157" s="9" t="s">
        <v>160</v>
      </c>
      <c r="E157" s="9" t="s">
        <v>226</v>
      </c>
      <c r="F157" s="20">
        <v>688762</v>
      </c>
      <c r="G157" s="9" t="s">
        <v>9</v>
      </c>
      <c r="H157" s="9" t="s">
        <v>10</v>
      </c>
      <c r="I157" s="8" t="s">
        <v>300</v>
      </c>
      <c r="J157" s="61" t="s">
        <v>153</v>
      </c>
      <c r="K157" s="54" t="s">
        <v>153</v>
      </c>
      <c r="L157" s="54" t="s">
        <v>153</v>
      </c>
      <c r="M157" s="54" t="s">
        <v>153</v>
      </c>
      <c r="N157" s="54" t="s">
        <v>153</v>
      </c>
      <c r="O157" s="344">
        <v>7.91</v>
      </c>
      <c r="P157" s="25">
        <v>8.14</v>
      </c>
      <c r="Q157" s="347">
        <v>7.45</v>
      </c>
      <c r="R157" s="265">
        <v>-0.69</v>
      </c>
      <c r="S157" s="266" t="s">
        <v>145</v>
      </c>
      <c r="T157" s="267">
        <v>-0.46</v>
      </c>
      <c r="U157" s="268" t="s">
        <v>145</v>
      </c>
      <c r="V157" s="24">
        <v>8.99</v>
      </c>
      <c r="W157" s="25">
        <v>8.7200000000000006</v>
      </c>
      <c r="X157" s="265">
        <v>-0.27</v>
      </c>
      <c r="Y157" s="268" t="s">
        <v>145</v>
      </c>
      <c r="Z157" s="378" t="s">
        <v>153</v>
      </c>
      <c r="AA157" s="23" t="s">
        <v>153</v>
      </c>
      <c r="AB157" s="23" t="s">
        <v>153</v>
      </c>
      <c r="AC157" s="26">
        <v>9.08</v>
      </c>
      <c r="AD157" s="25">
        <v>8.57</v>
      </c>
      <c r="AE157" s="16">
        <v>8.19</v>
      </c>
      <c r="AF157" s="265">
        <v>-0.38</v>
      </c>
      <c r="AG157" s="269" t="s">
        <v>145</v>
      </c>
      <c r="AH157" s="267">
        <v>-0.89</v>
      </c>
      <c r="AI157" s="268" t="s">
        <v>145</v>
      </c>
      <c r="AJ157" s="54" t="s">
        <v>153</v>
      </c>
      <c r="AK157" s="54" t="s">
        <v>153</v>
      </c>
      <c r="AL157" s="54" t="s">
        <v>153</v>
      </c>
      <c r="AM157" s="172">
        <v>9.2899999999999991</v>
      </c>
      <c r="AN157" s="25">
        <v>8.91</v>
      </c>
      <c r="AO157" s="16">
        <v>8.73</v>
      </c>
      <c r="AP157" s="265">
        <v>-0.18</v>
      </c>
      <c r="AQ157" s="269"/>
      <c r="AR157" s="267">
        <v>-0.56000000000000005</v>
      </c>
      <c r="AS157" s="268" t="s">
        <v>145</v>
      </c>
      <c r="AT157" s="54" t="s">
        <v>153</v>
      </c>
      <c r="AU157" s="54" t="s">
        <v>153</v>
      </c>
      <c r="AV157" s="54" t="s">
        <v>153</v>
      </c>
      <c r="AW157" s="172">
        <v>9.7200000000000006</v>
      </c>
      <c r="AX157" s="26">
        <v>9.5</v>
      </c>
      <c r="AY157" s="15">
        <v>9.2200000000000006</v>
      </c>
      <c r="AZ157" s="265">
        <v>-0.28000000000000003</v>
      </c>
      <c r="BA157" s="269" t="s">
        <v>145</v>
      </c>
      <c r="BB157" s="267">
        <v>-0.5</v>
      </c>
      <c r="BC157" s="268" t="s">
        <v>145</v>
      </c>
      <c r="BD157" s="346">
        <v>7.01</v>
      </c>
      <c r="BE157" s="347">
        <v>7.49</v>
      </c>
      <c r="BF157" s="265">
        <v>0.48</v>
      </c>
      <c r="BG157" s="268" t="s">
        <v>144</v>
      </c>
      <c r="BH157" s="138" t="s">
        <v>153</v>
      </c>
      <c r="BI157" s="54" t="s">
        <v>153</v>
      </c>
      <c r="BJ157" s="54" t="s">
        <v>153</v>
      </c>
      <c r="BK157" s="344">
        <v>7.93</v>
      </c>
      <c r="BL157" s="347">
        <v>7.61</v>
      </c>
      <c r="BM157" s="16">
        <v>8.36</v>
      </c>
      <c r="BN157" s="265">
        <v>0.75</v>
      </c>
      <c r="BO157" s="269" t="s">
        <v>144</v>
      </c>
      <c r="BP157" s="267">
        <v>0.43</v>
      </c>
      <c r="BQ157" s="268" t="s">
        <v>144</v>
      </c>
      <c r="BR157" s="54" t="s">
        <v>153</v>
      </c>
      <c r="BS157" s="54" t="s">
        <v>153</v>
      </c>
      <c r="BT157" s="54" t="s">
        <v>153</v>
      </c>
      <c r="BU157" s="344">
        <v>6.85</v>
      </c>
      <c r="BV157" s="347">
        <v>6.41</v>
      </c>
      <c r="BW157" s="347">
        <v>6.61</v>
      </c>
      <c r="BX157" s="265">
        <v>0.2</v>
      </c>
      <c r="BY157" s="269"/>
      <c r="BZ157" s="267">
        <v>-0.24</v>
      </c>
      <c r="CA157" s="268"/>
      <c r="CB157" s="346">
        <v>6.27</v>
      </c>
      <c r="CC157" s="347">
        <v>6.72</v>
      </c>
      <c r="CD157" s="265">
        <v>0.45</v>
      </c>
      <c r="CE157" s="268" t="s">
        <v>144</v>
      </c>
      <c r="CF157" s="346">
        <v>7.44</v>
      </c>
      <c r="CG157" s="347">
        <v>6.75</v>
      </c>
      <c r="CH157" s="265">
        <v>-0.69</v>
      </c>
      <c r="CI157" s="268" t="s">
        <v>145</v>
      </c>
    </row>
    <row r="158" spans="1:87" s="12" customFormat="1" x14ac:dyDescent="0.25">
      <c r="A158" s="48" t="s">
        <v>252</v>
      </c>
      <c r="B158" s="48" t="s">
        <v>255</v>
      </c>
      <c r="C158" s="9" t="s">
        <v>104</v>
      </c>
      <c r="D158" s="9" t="s">
        <v>160</v>
      </c>
      <c r="E158" s="9" t="s">
        <v>228</v>
      </c>
      <c r="F158" s="9">
        <v>784009</v>
      </c>
      <c r="G158" s="9" t="s">
        <v>9</v>
      </c>
      <c r="H158" s="9" t="s">
        <v>10</v>
      </c>
      <c r="I158" s="8" t="s">
        <v>300</v>
      </c>
      <c r="J158" s="343">
        <v>6.93</v>
      </c>
      <c r="K158" s="344">
        <v>7.14</v>
      </c>
      <c r="L158" s="344">
        <v>7.48</v>
      </c>
      <c r="M158" s="344">
        <v>7.64</v>
      </c>
      <c r="N158" s="54" t="s">
        <v>153</v>
      </c>
      <c r="O158" s="344">
        <v>7.63</v>
      </c>
      <c r="P158" s="347">
        <v>7.72</v>
      </c>
      <c r="Q158" s="347">
        <v>7.69</v>
      </c>
      <c r="R158" s="265">
        <v>-0.03</v>
      </c>
      <c r="S158" s="266"/>
      <c r="T158" s="267">
        <v>0.06</v>
      </c>
      <c r="U158" s="268"/>
      <c r="V158" s="346">
        <v>7.97</v>
      </c>
      <c r="W158" s="25">
        <v>8.01</v>
      </c>
      <c r="X158" s="265">
        <v>0.04</v>
      </c>
      <c r="Y158" s="268"/>
      <c r="Z158" s="377">
        <v>8.09</v>
      </c>
      <c r="AA158" s="25">
        <v>8.11</v>
      </c>
      <c r="AB158" s="23" t="s">
        <v>153</v>
      </c>
      <c r="AC158" s="347">
        <v>7.84</v>
      </c>
      <c r="AD158" s="347">
        <v>7.71</v>
      </c>
      <c r="AE158" s="347">
        <v>7.81</v>
      </c>
      <c r="AF158" s="265">
        <v>0.1</v>
      </c>
      <c r="AG158" s="269"/>
      <c r="AH158" s="267">
        <v>-0.03</v>
      </c>
      <c r="AI158" s="268"/>
      <c r="AJ158" s="45">
        <v>8.5</v>
      </c>
      <c r="AK158" s="45">
        <v>8.64</v>
      </c>
      <c r="AL158" s="54" t="s">
        <v>153</v>
      </c>
      <c r="AM158" s="45">
        <v>8.44</v>
      </c>
      <c r="AN158" s="25">
        <v>8.4</v>
      </c>
      <c r="AO158" s="16">
        <v>8.3000000000000007</v>
      </c>
      <c r="AP158" s="265">
        <v>-0.1</v>
      </c>
      <c r="AQ158" s="269"/>
      <c r="AR158" s="267">
        <v>-0.14000000000000001</v>
      </c>
      <c r="AS158" s="268"/>
      <c r="AT158" s="344">
        <v>7.36</v>
      </c>
      <c r="AU158" s="344">
        <v>7.88</v>
      </c>
      <c r="AV158" s="54" t="s">
        <v>153</v>
      </c>
      <c r="AW158" s="344">
        <v>7.57</v>
      </c>
      <c r="AX158" s="347">
        <v>7.79</v>
      </c>
      <c r="AY158" s="347">
        <v>7.93</v>
      </c>
      <c r="AZ158" s="265">
        <v>0.14000000000000001</v>
      </c>
      <c r="BA158" s="269"/>
      <c r="BB158" s="267">
        <v>0.36</v>
      </c>
      <c r="BC158" s="268" t="s">
        <v>144</v>
      </c>
      <c r="BD158" s="346">
        <v>7.09</v>
      </c>
      <c r="BE158" s="347">
        <v>7.29</v>
      </c>
      <c r="BF158" s="265">
        <v>0.2</v>
      </c>
      <c r="BG158" s="268"/>
      <c r="BH158" s="348">
        <v>6.59</v>
      </c>
      <c r="BI158" s="344">
        <v>7.8</v>
      </c>
      <c r="BJ158" s="54" t="s">
        <v>153</v>
      </c>
      <c r="BK158" s="344">
        <v>7.06</v>
      </c>
      <c r="BL158" s="347">
        <v>7.38</v>
      </c>
      <c r="BM158" s="347">
        <v>7.57</v>
      </c>
      <c r="BN158" s="265">
        <v>0.19</v>
      </c>
      <c r="BO158" s="269"/>
      <c r="BP158" s="267">
        <v>0.51</v>
      </c>
      <c r="BQ158" s="268" t="s">
        <v>144</v>
      </c>
      <c r="BR158" s="344">
        <v>6.3</v>
      </c>
      <c r="BS158" s="344">
        <v>7.64</v>
      </c>
      <c r="BT158" s="54" t="s">
        <v>153</v>
      </c>
      <c r="BU158" s="344">
        <v>7.77</v>
      </c>
      <c r="BV158" s="347">
        <v>6.8</v>
      </c>
      <c r="BW158" s="347">
        <v>7.01</v>
      </c>
      <c r="BX158" s="265">
        <v>0.21</v>
      </c>
      <c r="BY158" s="269"/>
      <c r="BZ158" s="267">
        <v>-0.76</v>
      </c>
      <c r="CA158" s="268" t="s">
        <v>145</v>
      </c>
      <c r="CB158" s="28">
        <v>5.49</v>
      </c>
      <c r="CC158" s="29">
        <v>5.88</v>
      </c>
      <c r="CD158" s="265">
        <v>0.39</v>
      </c>
      <c r="CE158" s="268" t="s">
        <v>144</v>
      </c>
      <c r="CF158" s="346">
        <v>6.81</v>
      </c>
      <c r="CG158" s="347">
        <v>6.52</v>
      </c>
      <c r="CH158" s="265">
        <v>-0.28999999999999998</v>
      </c>
      <c r="CI158" s="268"/>
    </row>
    <row r="159" spans="1:87" s="12" customFormat="1" x14ac:dyDescent="0.25">
      <c r="A159" s="48" t="s">
        <v>252</v>
      </c>
      <c r="B159" s="48" t="s">
        <v>203</v>
      </c>
      <c r="C159" s="9" t="s">
        <v>170</v>
      </c>
      <c r="D159" s="9" t="s">
        <v>21</v>
      </c>
      <c r="E159" s="9" t="s">
        <v>231</v>
      </c>
      <c r="F159" s="9">
        <v>611400</v>
      </c>
      <c r="G159" s="9" t="s">
        <v>9</v>
      </c>
      <c r="H159" s="9" t="s">
        <v>10</v>
      </c>
      <c r="I159" s="8" t="s">
        <v>153</v>
      </c>
      <c r="J159" s="61" t="s">
        <v>153</v>
      </c>
      <c r="K159" s="54" t="s">
        <v>153</v>
      </c>
      <c r="L159" s="54" t="s">
        <v>153</v>
      </c>
      <c r="M159" s="344">
        <v>7.58</v>
      </c>
      <c r="N159" s="54" t="s">
        <v>153</v>
      </c>
      <c r="O159" s="54" t="s">
        <v>153</v>
      </c>
      <c r="P159" s="54" t="s">
        <v>153</v>
      </c>
      <c r="Q159" s="23" t="s">
        <v>153</v>
      </c>
      <c r="R159" s="265" t="s">
        <v>153</v>
      </c>
      <c r="S159" s="266"/>
      <c r="T159" s="267" t="s">
        <v>153</v>
      </c>
      <c r="U159" s="268"/>
      <c r="V159" s="171" t="s">
        <v>153</v>
      </c>
      <c r="W159" s="23" t="s">
        <v>153</v>
      </c>
      <c r="X159" s="265" t="s">
        <v>153</v>
      </c>
      <c r="Y159" s="268"/>
      <c r="Z159" s="378" t="s">
        <v>153</v>
      </c>
      <c r="AA159" s="347">
        <v>7.77</v>
      </c>
      <c r="AB159" s="23" t="s">
        <v>153</v>
      </c>
      <c r="AC159" s="23" t="s">
        <v>153</v>
      </c>
      <c r="AD159" s="54" t="s">
        <v>153</v>
      </c>
      <c r="AE159" s="23" t="s">
        <v>153</v>
      </c>
      <c r="AF159" s="265" t="s">
        <v>153</v>
      </c>
      <c r="AG159" s="269"/>
      <c r="AH159" s="267" t="s">
        <v>153</v>
      </c>
      <c r="AI159" s="268"/>
      <c r="AJ159" s="54" t="s">
        <v>153</v>
      </c>
      <c r="AK159" s="45">
        <v>8.6199999999999992</v>
      </c>
      <c r="AL159" s="54" t="s">
        <v>153</v>
      </c>
      <c r="AM159" s="54" t="s">
        <v>153</v>
      </c>
      <c r="AN159" s="54" t="s">
        <v>153</v>
      </c>
      <c r="AO159" s="23" t="s">
        <v>153</v>
      </c>
      <c r="AP159" s="265" t="s">
        <v>153</v>
      </c>
      <c r="AQ159" s="269"/>
      <c r="AR159" s="267" t="s">
        <v>153</v>
      </c>
      <c r="AS159" s="268"/>
      <c r="AT159" s="54" t="s">
        <v>153</v>
      </c>
      <c r="AU159" s="45">
        <v>8.56</v>
      </c>
      <c r="AV159" s="54" t="s">
        <v>153</v>
      </c>
      <c r="AW159" s="54" t="s">
        <v>153</v>
      </c>
      <c r="AX159" s="54" t="s">
        <v>153</v>
      </c>
      <c r="AY159" s="23" t="s">
        <v>153</v>
      </c>
      <c r="AZ159" s="265" t="s">
        <v>153</v>
      </c>
      <c r="BA159" s="269"/>
      <c r="BB159" s="267" t="s">
        <v>153</v>
      </c>
      <c r="BC159" s="268"/>
      <c r="BD159" s="171" t="s">
        <v>153</v>
      </c>
      <c r="BE159" s="23" t="s">
        <v>153</v>
      </c>
      <c r="BF159" s="265" t="s">
        <v>153</v>
      </c>
      <c r="BG159" s="268"/>
      <c r="BH159" s="138" t="s">
        <v>153</v>
      </c>
      <c r="BI159" s="344">
        <v>7.95</v>
      </c>
      <c r="BJ159" s="54" t="s">
        <v>153</v>
      </c>
      <c r="BK159" s="54" t="s">
        <v>153</v>
      </c>
      <c r="BL159" s="54" t="s">
        <v>153</v>
      </c>
      <c r="BM159" s="23" t="s">
        <v>153</v>
      </c>
      <c r="BN159" s="265" t="s">
        <v>153</v>
      </c>
      <c r="BO159" s="269"/>
      <c r="BP159" s="267" t="s">
        <v>153</v>
      </c>
      <c r="BQ159" s="268"/>
      <c r="BR159" s="54" t="s">
        <v>153</v>
      </c>
      <c r="BS159" s="65">
        <v>5.99</v>
      </c>
      <c r="BT159" s="54" t="s">
        <v>153</v>
      </c>
      <c r="BU159" s="54" t="s">
        <v>153</v>
      </c>
      <c r="BV159" s="54" t="s">
        <v>153</v>
      </c>
      <c r="BW159" s="23" t="s">
        <v>153</v>
      </c>
      <c r="BX159" s="265" t="s">
        <v>153</v>
      </c>
      <c r="BY159" s="269"/>
      <c r="BZ159" s="267" t="s">
        <v>153</v>
      </c>
      <c r="CA159" s="268"/>
      <c r="CB159" s="171" t="s">
        <v>153</v>
      </c>
      <c r="CC159" s="23" t="s">
        <v>153</v>
      </c>
      <c r="CD159" s="265" t="s">
        <v>153</v>
      </c>
      <c r="CE159" s="268"/>
      <c r="CF159" s="171" t="s">
        <v>153</v>
      </c>
      <c r="CG159" s="23" t="s">
        <v>153</v>
      </c>
      <c r="CH159" s="265" t="s">
        <v>153</v>
      </c>
      <c r="CI159" s="268"/>
    </row>
    <row r="160" spans="1:87" s="12" customFormat="1" x14ac:dyDescent="0.25">
      <c r="A160" s="48" t="s">
        <v>252</v>
      </c>
      <c r="B160" s="48" t="s">
        <v>255</v>
      </c>
      <c r="C160" s="9" t="s">
        <v>105</v>
      </c>
      <c r="D160" s="9" t="s">
        <v>160</v>
      </c>
      <c r="E160" s="9" t="s">
        <v>228</v>
      </c>
      <c r="F160" s="9">
        <v>773200</v>
      </c>
      <c r="G160" s="9" t="s">
        <v>9</v>
      </c>
      <c r="H160" s="9" t="s">
        <v>10</v>
      </c>
      <c r="I160" s="8" t="s">
        <v>300</v>
      </c>
      <c r="J160" s="343">
        <v>6.8</v>
      </c>
      <c r="K160" s="344">
        <v>7.18</v>
      </c>
      <c r="L160" s="344">
        <v>7.16</v>
      </c>
      <c r="M160" s="344">
        <v>7.2</v>
      </c>
      <c r="N160" s="54" t="s">
        <v>153</v>
      </c>
      <c r="O160" s="344">
        <v>7.54</v>
      </c>
      <c r="P160" s="347">
        <v>7.35</v>
      </c>
      <c r="Q160" s="347">
        <v>7.33</v>
      </c>
      <c r="R160" s="265">
        <v>-0.02</v>
      </c>
      <c r="S160" s="266"/>
      <c r="T160" s="267">
        <v>-0.21</v>
      </c>
      <c r="U160" s="268"/>
      <c r="V160" s="24">
        <v>8.36</v>
      </c>
      <c r="W160" s="25">
        <v>8.66</v>
      </c>
      <c r="X160" s="265">
        <v>0.3</v>
      </c>
      <c r="Y160" s="268" t="s">
        <v>144</v>
      </c>
      <c r="Z160" s="377">
        <v>8.1999999999999993</v>
      </c>
      <c r="AA160" s="25">
        <v>8.08</v>
      </c>
      <c r="AB160" s="23" t="s">
        <v>153</v>
      </c>
      <c r="AC160" s="25">
        <v>8.59</v>
      </c>
      <c r="AD160" s="25">
        <v>8.42</v>
      </c>
      <c r="AE160" s="16">
        <v>8.43</v>
      </c>
      <c r="AF160" s="265">
        <v>0.01</v>
      </c>
      <c r="AG160" s="269"/>
      <c r="AH160" s="267">
        <v>-0.16</v>
      </c>
      <c r="AI160" s="268"/>
      <c r="AJ160" s="344">
        <v>7.8</v>
      </c>
      <c r="AK160" s="45">
        <v>8.32</v>
      </c>
      <c r="AL160" s="54" t="s">
        <v>153</v>
      </c>
      <c r="AM160" s="172">
        <v>9.17</v>
      </c>
      <c r="AN160" s="25">
        <v>8.48</v>
      </c>
      <c r="AO160" s="15">
        <v>9.01</v>
      </c>
      <c r="AP160" s="265">
        <v>0.53</v>
      </c>
      <c r="AQ160" s="269" t="s">
        <v>144</v>
      </c>
      <c r="AR160" s="267">
        <v>-0.16</v>
      </c>
      <c r="AS160" s="268"/>
      <c r="AT160" s="45">
        <v>8.1999999999999993</v>
      </c>
      <c r="AU160" s="45">
        <v>8.0299999999999994</v>
      </c>
      <c r="AV160" s="54" t="s">
        <v>153</v>
      </c>
      <c r="AW160" s="45">
        <v>8.9</v>
      </c>
      <c r="AX160" s="25">
        <v>8.19</v>
      </c>
      <c r="AY160" s="16">
        <v>8.5500000000000007</v>
      </c>
      <c r="AZ160" s="265">
        <v>0.36</v>
      </c>
      <c r="BA160" s="269" t="s">
        <v>144</v>
      </c>
      <c r="BB160" s="267">
        <v>-0.35</v>
      </c>
      <c r="BC160" s="268" t="s">
        <v>145</v>
      </c>
      <c r="BD160" s="346">
        <v>7.05</v>
      </c>
      <c r="BE160" s="347">
        <v>6.91</v>
      </c>
      <c r="BF160" s="265">
        <v>-0.14000000000000001</v>
      </c>
      <c r="BG160" s="268"/>
      <c r="BH160" s="348">
        <v>7.62</v>
      </c>
      <c r="BI160" s="344">
        <v>7.64</v>
      </c>
      <c r="BJ160" s="54" t="s">
        <v>153</v>
      </c>
      <c r="BK160" s="45">
        <v>8.56</v>
      </c>
      <c r="BL160" s="347">
        <v>7.29</v>
      </c>
      <c r="BM160" s="16">
        <v>8.02</v>
      </c>
      <c r="BN160" s="265">
        <v>0.73</v>
      </c>
      <c r="BO160" s="269" t="s">
        <v>144</v>
      </c>
      <c r="BP160" s="267">
        <v>-0.54</v>
      </c>
      <c r="BQ160" s="268" t="s">
        <v>145</v>
      </c>
      <c r="BR160" s="344">
        <v>7.3</v>
      </c>
      <c r="BS160" s="344">
        <v>7.55</v>
      </c>
      <c r="BT160" s="54" t="s">
        <v>153</v>
      </c>
      <c r="BU160" s="344">
        <v>7.76</v>
      </c>
      <c r="BV160" s="347">
        <v>6.81</v>
      </c>
      <c r="BW160" s="29">
        <v>5.8</v>
      </c>
      <c r="BX160" s="265">
        <v>-1.01</v>
      </c>
      <c r="BY160" s="269" t="s">
        <v>145</v>
      </c>
      <c r="BZ160" s="267">
        <v>-1.96</v>
      </c>
      <c r="CA160" s="268" t="s">
        <v>145</v>
      </c>
      <c r="CB160" s="346">
        <v>6.41</v>
      </c>
      <c r="CC160" s="347">
        <v>6.04</v>
      </c>
      <c r="CD160" s="265">
        <v>-0.37</v>
      </c>
      <c r="CE160" s="268" t="s">
        <v>145</v>
      </c>
      <c r="CF160" s="346">
        <v>6.19</v>
      </c>
      <c r="CG160" s="347">
        <v>6.42</v>
      </c>
      <c r="CH160" s="265">
        <v>0.23</v>
      </c>
      <c r="CI160" s="268"/>
    </row>
    <row r="161" spans="1:87" s="12" customFormat="1" x14ac:dyDescent="0.25">
      <c r="A161" s="48" t="s">
        <v>252</v>
      </c>
      <c r="B161" s="48" t="s">
        <v>202</v>
      </c>
      <c r="C161" s="9" t="s">
        <v>106</v>
      </c>
      <c r="D161" s="9" t="s">
        <v>160</v>
      </c>
      <c r="E161" s="9" t="s">
        <v>228</v>
      </c>
      <c r="F161" s="9">
        <v>757526</v>
      </c>
      <c r="G161" s="9" t="s">
        <v>9</v>
      </c>
      <c r="H161" s="9" t="s">
        <v>10</v>
      </c>
      <c r="I161" s="8" t="s">
        <v>300</v>
      </c>
      <c r="J161" s="343">
        <v>7.67</v>
      </c>
      <c r="K161" s="344">
        <v>7.64</v>
      </c>
      <c r="L161" s="344">
        <v>7.2</v>
      </c>
      <c r="M161" s="344">
        <v>7.56</v>
      </c>
      <c r="N161" s="54" t="s">
        <v>153</v>
      </c>
      <c r="O161" s="45">
        <v>8.19</v>
      </c>
      <c r="P161" s="25">
        <v>8.0399999999999991</v>
      </c>
      <c r="Q161" s="347">
        <v>7.7</v>
      </c>
      <c r="R161" s="265">
        <v>-0.34</v>
      </c>
      <c r="S161" s="266" t="s">
        <v>145</v>
      </c>
      <c r="T161" s="267">
        <v>-0.49</v>
      </c>
      <c r="U161" s="268" t="s">
        <v>145</v>
      </c>
      <c r="V161" s="24">
        <v>8.69</v>
      </c>
      <c r="W161" s="25">
        <v>8.61</v>
      </c>
      <c r="X161" s="265">
        <v>-0.08</v>
      </c>
      <c r="Y161" s="268"/>
      <c r="Z161" s="386">
        <v>7.63</v>
      </c>
      <c r="AA161" s="347">
        <v>7.81</v>
      </c>
      <c r="AB161" s="23" t="s">
        <v>153</v>
      </c>
      <c r="AC161" s="25">
        <v>8.43</v>
      </c>
      <c r="AD161" s="25">
        <v>8.65</v>
      </c>
      <c r="AE161" s="16">
        <v>8.75</v>
      </c>
      <c r="AF161" s="265">
        <v>0.1</v>
      </c>
      <c r="AG161" s="269"/>
      <c r="AH161" s="267">
        <v>0.32</v>
      </c>
      <c r="AI161" s="268" t="s">
        <v>144</v>
      </c>
      <c r="AJ161" s="45">
        <v>8.06</v>
      </c>
      <c r="AK161" s="344">
        <v>7.98</v>
      </c>
      <c r="AL161" s="54" t="s">
        <v>153</v>
      </c>
      <c r="AM161" s="45">
        <v>8.6999999999999993</v>
      </c>
      <c r="AN161" s="25">
        <v>8.85</v>
      </c>
      <c r="AO161" s="16">
        <v>8.81</v>
      </c>
      <c r="AP161" s="265">
        <v>-0.04</v>
      </c>
      <c r="AQ161" s="269"/>
      <c r="AR161" s="267">
        <v>0.11</v>
      </c>
      <c r="AS161" s="268"/>
      <c r="AT161" s="45">
        <v>8.17</v>
      </c>
      <c r="AU161" s="45">
        <v>8.1</v>
      </c>
      <c r="AV161" s="54" t="s">
        <v>153</v>
      </c>
      <c r="AW161" s="45">
        <v>8.67</v>
      </c>
      <c r="AX161" s="25">
        <v>8.59</v>
      </c>
      <c r="AY161" s="16">
        <v>8.25</v>
      </c>
      <c r="AZ161" s="265">
        <v>-0.34</v>
      </c>
      <c r="BA161" s="269" t="s">
        <v>145</v>
      </c>
      <c r="BB161" s="267">
        <v>-0.42</v>
      </c>
      <c r="BC161" s="268" t="s">
        <v>145</v>
      </c>
      <c r="BD161" s="24">
        <v>8.1199999999999992</v>
      </c>
      <c r="BE161" s="347">
        <v>7.85</v>
      </c>
      <c r="BF161" s="265">
        <v>-0.27</v>
      </c>
      <c r="BG161" s="268" t="s">
        <v>145</v>
      </c>
      <c r="BH161" s="139">
        <v>8.06</v>
      </c>
      <c r="BI161" s="344">
        <v>7.88</v>
      </c>
      <c r="BJ161" s="54" t="s">
        <v>153</v>
      </c>
      <c r="BK161" s="45">
        <v>8.65</v>
      </c>
      <c r="BL161" s="25">
        <v>8.23</v>
      </c>
      <c r="BM161" s="16">
        <v>8.25</v>
      </c>
      <c r="BN161" s="265">
        <v>0.02</v>
      </c>
      <c r="BO161" s="269"/>
      <c r="BP161" s="267">
        <v>-0.4</v>
      </c>
      <c r="BQ161" s="268" t="s">
        <v>145</v>
      </c>
      <c r="BR161" s="344">
        <v>7.95</v>
      </c>
      <c r="BS161" s="344">
        <v>7.89</v>
      </c>
      <c r="BT161" s="54" t="s">
        <v>153</v>
      </c>
      <c r="BU161" s="45">
        <v>8.4600000000000009</v>
      </c>
      <c r="BV161" s="25">
        <v>8.01</v>
      </c>
      <c r="BW161" s="347">
        <v>7.46</v>
      </c>
      <c r="BX161" s="265">
        <v>-0.55000000000000004</v>
      </c>
      <c r="BY161" s="269" t="s">
        <v>145</v>
      </c>
      <c r="BZ161" s="267">
        <v>-1</v>
      </c>
      <c r="CA161" s="268" t="s">
        <v>145</v>
      </c>
      <c r="CB161" s="346">
        <v>6.58</v>
      </c>
      <c r="CC161" s="347">
        <v>6.16</v>
      </c>
      <c r="CD161" s="265">
        <v>-0.42</v>
      </c>
      <c r="CE161" s="268" t="s">
        <v>145</v>
      </c>
      <c r="CF161" s="346">
        <v>7.13</v>
      </c>
      <c r="CG161" s="347">
        <v>6.44</v>
      </c>
      <c r="CH161" s="265">
        <v>-0.69</v>
      </c>
      <c r="CI161" s="268" t="s">
        <v>145</v>
      </c>
    </row>
    <row r="162" spans="1:87" s="12" customFormat="1" x14ac:dyDescent="0.25">
      <c r="A162" s="48" t="s">
        <v>252</v>
      </c>
      <c r="B162" s="48" t="s">
        <v>203</v>
      </c>
      <c r="C162" s="9" t="s">
        <v>174</v>
      </c>
      <c r="D162" s="9" t="s">
        <v>21</v>
      </c>
      <c r="E162" s="9" t="s">
        <v>231</v>
      </c>
      <c r="F162" s="9">
        <v>615344</v>
      </c>
      <c r="G162" s="9" t="s">
        <v>9</v>
      </c>
      <c r="H162" s="9" t="s">
        <v>10</v>
      </c>
      <c r="I162" s="8" t="s">
        <v>153</v>
      </c>
      <c r="J162" s="61" t="s">
        <v>153</v>
      </c>
      <c r="K162" s="54" t="s">
        <v>153</v>
      </c>
      <c r="L162" s="54" t="s">
        <v>153</v>
      </c>
      <c r="M162" s="344">
        <v>7.75</v>
      </c>
      <c r="N162" s="54" t="s">
        <v>153</v>
      </c>
      <c r="O162" s="54" t="s">
        <v>153</v>
      </c>
      <c r="P162" s="54" t="s">
        <v>153</v>
      </c>
      <c r="Q162" s="23" t="s">
        <v>153</v>
      </c>
      <c r="R162" s="265" t="s">
        <v>153</v>
      </c>
      <c r="S162" s="266"/>
      <c r="T162" s="267" t="s">
        <v>153</v>
      </c>
      <c r="U162" s="268"/>
      <c r="V162" s="171" t="s">
        <v>153</v>
      </c>
      <c r="W162" s="23" t="s">
        <v>153</v>
      </c>
      <c r="X162" s="265" t="s">
        <v>153</v>
      </c>
      <c r="Y162" s="268"/>
      <c r="Z162" s="378" t="s">
        <v>153</v>
      </c>
      <c r="AA162" s="25">
        <v>8.31</v>
      </c>
      <c r="AB162" s="23" t="s">
        <v>153</v>
      </c>
      <c r="AC162" s="23" t="s">
        <v>153</v>
      </c>
      <c r="AD162" s="54" t="s">
        <v>153</v>
      </c>
      <c r="AE162" s="23" t="s">
        <v>153</v>
      </c>
      <c r="AF162" s="265" t="s">
        <v>153</v>
      </c>
      <c r="AG162" s="269"/>
      <c r="AH162" s="267" t="s">
        <v>153</v>
      </c>
      <c r="AI162" s="268"/>
      <c r="AJ162" s="54" t="s">
        <v>153</v>
      </c>
      <c r="AK162" s="45">
        <v>8.85</v>
      </c>
      <c r="AL162" s="54" t="s">
        <v>153</v>
      </c>
      <c r="AM162" s="54" t="s">
        <v>153</v>
      </c>
      <c r="AN162" s="54" t="s">
        <v>153</v>
      </c>
      <c r="AO162" s="23" t="s">
        <v>153</v>
      </c>
      <c r="AP162" s="265" t="s">
        <v>153</v>
      </c>
      <c r="AQ162" s="269"/>
      <c r="AR162" s="267" t="s">
        <v>153</v>
      </c>
      <c r="AS162" s="268"/>
      <c r="AT162" s="54" t="s">
        <v>153</v>
      </c>
      <c r="AU162" s="45">
        <v>8.7899999999999991</v>
      </c>
      <c r="AV162" s="54" t="s">
        <v>153</v>
      </c>
      <c r="AW162" s="54" t="s">
        <v>153</v>
      </c>
      <c r="AX162" s="54" t="s">
        <v>153</v>
      </c>
      <c r="AY162" s="23" t="s">
        <v>153</v>
      </c>
      <c r="AZ162" s="265" t="s">
        <v>153</v>
      </c>
      <c r="BA162" s="269"/>
      <c r="BB162" s="267" t="s">
        <v>153</v>
      </c>
      <c r="BC162" s="268"/>
      <c r="BD162" s="171" t="s">
        <v>153</v>
      </c>
      <c r="BE162" s="23" t="s">
        <v>153</v>
      </c>
      <c r="BF162" s="265" t="s">
        <v>153</v>
      </c>
      <c r="BG162" s="268"/>
      <c r="BH162" s="138" t="s">
        <v>153</v>
      </c>
      <c r="BI162" s="45">
        <v>8.2100000000000009</v>
      </c>
      <c r="BJ162" s="54" t="s">
        <v>153</v>
      </c>
      <c r="BK162" s="54" t="s">
        <v>153</v>
      </c>
      <c r="BL162" s="54" t="s">
        <v>153</v>
      </c>
      <c r="BM162" s="23" t="s">
        <v>153</v>
      </c>
      <c r="BN162" s="265" t="s">
        <v>153</v>
      </c>
      <c r="BO162" s="269"/>
      <c r="BP162" s="267" t="s">
        <v>153</v>
      </c>
      <c r="BQ162" s="268"/>
      <c r="BR162" s="54" t="s">
        <v>153</v>
      </c>
      <c r="BS162" s="344">
        <v>6.91</v>
      </c>
      <c r="BT162" s="54" t="s">
        <v>153</v>
      </c>
      <c r="BU162" s="54" t="s">
        <v>153</v>
      </c>
      <c r="BV162" s="54" t="s">
        <v>153</v>
      </c>
      <c r="BW162" s="23" t="s">
        <v>153</v>
      </c>
      <c r="BX162" s="265" t="s">
        <v>153</v>
      </c>
      <c r="BY162" s="269"/>
      <c r="BZ162" s="267" t="s">
        <v>153</v>
      </c>
      <c r="CA162" s="268"/>
      <c r="CB162" s="171" t="s">
        <v>153</v>
      </c>
      <c r="CC162" s="23" t="s">
        <v>153</v>
      </c>
      <c r="CD162" s="265" t="s">
        <v>153</v>
      </c>
      <c r="CE162" s="268"/>
      <c r="CF162" s="171" t="s">
        <v>153</v>
      </c>
      <c r="CG162" s="23" t="s">
        <v>153</v>
      </c>
      <c r="CH162" s="265" t="s">
        <v>153</v>
      </c>
      <c r="CI162" s="268"/>
    </row>
    <row r="163" spans="1:87" s="12" customFormat="1" x14ac:dyDescent="0.25">
      <c r="A163" s="48" t="s">
        <v>252</v>
      </c>
      <c r="B163" s="48" t="s">
        <v>203</v>
      </c>
      <c r="C163" s="9" t="s">
        <v>107</v>
      </c>
      <c r="D163" s="9" t="s">
        <v>21</v>
      </c>
      <c r="E163" s="9" t="s">
        <v>228</v>
      </c>
      <c r="F163" s="9">
        <v>671008</v>
      </c>
      <c r="G163" s="9" t="s">
        <v>9</v>
      </c>
      <c r="H163" s="9" t="s">
        <v>10</v>
      </c>
      <c r="I163" s="19" t="s">
        <v>300</v>
      </c>
      <c r="J163" s="343">
        <v>7.62</v>
      </c>
      <c r="K163" s="344">
        <v>7.56</v>
      </c>
      <c r="L163" s="54" t="s">
        <v>153</v>
      </c>
      <c r="M163" s="344">
        <v>7.99</v>
      </c>
      <c r="N163" s="54" t="s">
        <v>153</v>
      </c>
      <c r="O163" s="54" t="s">
        <v>153</v>
      </c>
      <c r="P163" s="54" t="s">
        <v>153</v>
      </c>
      <c r="Q163" s="16">
        <v>8.26</v>
      </c>
      <c r="R163" s="265">
        <v>0.27</v>
      </c>
      <c r="S163" s="258"/>
      <c r="T163" s="276" t="s">
        <v>153</v>
      </c>
      <c r="U163" s="277"/>
      <c r="V163" s="171" t="s">
        <v>153</v>
      </c>
      <c r="W163" s="25">
        <v>8.82</v>
      </c>
      <c r="X163" s="275" t="s">
        <v>153</v>
      </c>
      <c r="Y163" s="277"/>
      <c r="Z163" s="378" t="s">
        <v>153</v>
      </c>
      <c r="AA163" s="25">
        <v>8.52</v>
      </c>
      <c r="AB163" s="23" t="s">
        <v>153</v>
      </c>
      <c r="AC163" s="23" t="s">
        <v>153</v>
      </c>
      <c r="AD163" s="54" t="s">
        <v>153</v>
      </c>
      <c r="AE163" s="16">
        <v>8.89</v>
      </c>
      <c r="AF163" s="265">
        <v>0.37</v>
      </c>
      <c r="AG163" s="269" t="s">
        <v>144</v>
      </c>
      <c r="AH163" s="276" t="s">
        <v>153</v>
      </c>
      <c r="AI163" s="277"/>
      <c r="AJ163" s="54" t="s">
        <v>153</v>
      </c>
      <c r="AK163" s="45">
        <v>8.75</v>
      </c>
      <c r="AL163" s="54" t="s">
        <v>153</v>
      </c>
      <c r="AM163" s="54" t="s">
        <v>153</v>
      </c>
      <c r="AN163" s="54" t="s">
        <v>153</v>
      </c>
      <c r="AO163" s="15">
        <v>9.0299999999999994</v>
      </c>
      <c r="AP163" s="265">
        <v>0.28000000000000003</v>
      </c>
      <c r="AQ163" s="278"/>
      <c r="AR163" s="276" t="s">
        <v>153</v>
      </c>
      <c r="AS163" s="277"/>
      <c r="AT163" s="54" t="s">
        <v>153</v>
      </c>
      <c r="AU163" s="45">
        <v>8.5299999999999994</v>
      </c>
      <c r="AV163" s="54" t="s">
        <v>153</v>
      </c>
      <c r="AW163" s="54" t="s">
        <v>153</v>
      </c>
      <c r="AX163" s="54" t="s">
        <v>153</v>
      </c>
      <c r="AY163" s="16">
        <v>8.5500000000000007</v>
      </c>
      <c r="AZ163" s="265">
        <v>0.02</v>
      </c>
      <c r="BA163" s="278"/>
      <c r="BB163" s="276" t="s">
        <v>153</v>
      </c>
      <c r="BC163" s="277"/>
      <c r="BD163" s="171" t="s">
        <v>153</v>
      </c>
      <c r="BE163" s="25">
        <v>8.07</v>
      </c>
      <c r="BF163" s="275" t="s">
        <v>153</v>
      </c>
      <c r="BG163" s="277"/>
      <c r="BH163" s="138" t="s">
        <v>153</v>
      </c>
      <c r="BI163" s="45">
        <v>8.1</v>
      </c>
      <c r="BJ163" s="54" t="s">
        <v>153</v>
      </c>
      <c r="BK163" s="54" t="s">
        <v>153</v>
      </c>
      <c r="BL163" s="54" t="s">
        <v>153</v>
      </c>
      <c r="BM163" s="16">
        <v>8.24</v>
      </c>
      <c r="BN163" s="265">
        <v>0.14000000000000001</v>
      </c>
      <c r="BO163" s="278"/>
      <c r="BP163" s="276" t="s">
        <v>153</v>
      </c>
      <c r="BQ163" s="277"/>
      <c r="BR163" s="54" t="s">
        <v>153</v>
      </c>
      <c r="BS163" s="344">
        <v>7.93</v>
      </c>
      <c r="BT163" s="54" t="s">
        <v>153</v>
      </c>
      <c r="BU163" s="54" t="s">
        <v>153</v>
      </c>
      <c r="BV163" s="54" t="s">
        <v>153</v>
      </c>
      <c r="BW163" s="347">
        <v>7.9</v>
      </c>
      <c r="BX163" s="265">
        <v>-0.03</v>
      </c>
      <c r="BY163" s="278"/>
      <c r="BZ163" s="276" t="s">
        <v>153</v>
      </c>
      <c r="CA163" s="277"/>
      <c r="CB163" s="171" t="s">
        <v>153</v>
      </c>
      <c r="CC163" s="347">
        <v>6.47</v>
      </c>
      <c r="CD163" s="275" t="s">
        <v>153</v>
      </c>
      <c r="CE163" s="277"/>
      <c r="CF163" s="171" t="s">
        <v>153</v>
      </c>
      <c r="CG163" s="347">
        <v>7.18</v>
      </c>
      <c r="CH163" s="275" t="s">
        <v>153</v>
      </c>
      <c r="CI163" s="277"/>
    </row>
    <row r="164" spans="1:87" s="12" customFormat="1" x14ac:dyDescent="0.25">
      <c r="A164" s="48" t="s">
        <v>252</v>
      </c>
      <c r="B164" s="48" t="s">
        <v>201</v>
      </c>
      <c r="C164" s="9" t="s">
        <v>108</v>
      </c>
      <c r="D164" s="9" t="s">
        <v>160</v>
      </c>
      <c r="E164" s="9" t="s">
        <v>228</v>
      </c>
      <c r="F164" s="9">
        <v>755009</v>
      </c>
      <c r="G164" s="9" t="s">
        <v>9</v>
      </c>
      <c r="H164" s="9" t="s">
        <v>10</v>
      </c>
      <c r="I164" s="8" t="s">
        <v>300</v>
      </c>
      <c r="J164" s="343">
        <v>7.71</v>
      </c>
      <c r="K164" s="344">
        <v>7.58</v>
      </c>
      <c r="L164" s="344">
        <v>7.74</v>
      </c>
      <c r="M164" s="344">
        <v>7.73</v>
      </c>
      <c r="N164" s="54" t="s">
        <v>153</v>
      </c>
      <c r="O164" s="45">
        <v>8.02</v>
      </c>
      <c r="P164" s="25">
        <v>8.01</v>
      </c>
      <c r="Q164" s="347">
        <v>7.76</v>
      </c>
      <c r="R164" s="265">
        <v>-0.25</v>
      </c>
      <c r="S164" s="266"/>
      <c r="T164" s="267">
        <v>-0.26</v>
      </c>
      <c r="U164" s="268" t="s">
        <v>145</v>
      </c>
      <c r="V164" s="24">
        <v>8.3699999999999992</v>
      </c>
      <c r="W164" s="25">
        <v>8.1</v>
      </c>
      <c r="X164" s="265">
        <v>-0.27</v>
      </c>
      <c r="Y164" s="268" t="s">
        <v>145</v>
      </c>
      <c r="Z164" s="386">
        <v>7.58</v>
      </c>
      <c r="AA164" s="347">
        <v>7.82</v>
      </c>
      <c r="AB164" s="23" t="s">
        <v>153</v>
      </c>
      <c r="AC164" s="25">
        <v>8.6</v>
      </c>
      <c r="AD164" s="25">
        <v>8.27</v>
      </c>
      <c r="AE164" s="347">
        <v>7.98</v>
      </c>
      <c r="AF164" s="265">
        <v>-0.28999999999999998</v>
      </c>
      <c r="AG164" s="269" t="s">
        <v>145</v>
      </c>
      <c r="AH164" s="267">
        <v>-0.62</v>
      </c>
      <c r="AI164" s="268" t="s">
        <v>145</v>
      </c>
      <c r="AJ164" s="45">
        <v>8.01</v>
      </c>
      <c r="AK164" s="45">
        <v>8.33</v>
      </c>
      <c r="AL164" s="54" t="s">
        <v>153</v>
      </c>
      <c r="AM164" s="45">
        <v>8.7100000000000009</v>
      </c>
      <c r="AN164" s="25">
        <v>8.5500000000000007</v>
      </c>
      <c r="AO164" s="16">
        <v>8.25</v>
      </c>
      <c r="AP164" s="265">
        <v>-0.3</v>
      </c>
      <c r="AQ164" s="269" t="s">
        <v>145</v>
      </c>
      <c r="AR164" s="267">
        <v>-0.46</v>
      </c>
      <c r="AS164" s="268" t="s">
        <v>145</v>
      </c>
      <c r="AT164" s="344">
        <v>7.83</v>
      </c>
      <c r="AU164" s="344">
        <v>7.74</v>
      </c>
      <c r="AV164" s="54" t="s">
        <v>153</v>
      </c>
      <c r="AW164" s="45">
        <v>8.57</v>
      </c>
      <c r="AX164" s="25">
        <v>8.2799999999999994</v>
      </c>
      <c r="AY164" s="16">
        <v>8.06</v>
      </c>
      <c r="AZ164" s="265">
        <v>-0.22</v>
      </c>
      <c r="BA164" s="269"/>
      <c r="BB164" s="267">
        <v>-0.51</v>
      </c>
      <c r="BC164" s="268" t="s">
        <v>145</v>
      </c>
      <c r="BD164" s="346">
        <v>7.85</v>
      </c>
      <c r="BE164" s="347">
        <v>7.47</v>
      </c>
      <c r="BF164" s="265">
        <v>-0.38</v>
      </c>
      <c r="BG164" s="268" t="s">
        <v>145</v>
      </c>
      <c r="BH164" s="348">
        <v>7.64</v>
      </c>
      <c r="BI164" s="344">
        <v>7.57</v>
      </c>
      <c r="BJ164" s="54" t="s">
        <v>153</v>
      </c>
      <c r="BK164" s="45">
        <v>8.1199999999999992</v>
      </c>
      <c r="BL164" s="347">
        <v>7.97</v>
      </c>
      <c r="BM164" s="347">
        <v>7.76</v>
      </c>
      <c r="BN164" s="265">
        <v>-0.21</v>
      </c>
      <c r="BO164" s="269"/>
      <c r="BP164" s="267">
        <v>-0.36</v>
      </c>
      <c r="BQ164" s="268" t="s">
        <v>145</v>
      </c>
      <c r="BR164" s="344">
        <v>7.37</v>
      </c>
      <c r="BS164" s="344">
        <v>7.68</v>
      </c>
      <c r="BT164" s="54" t="s">
        <v>153</v>
      </c>
      <c r="BU164" s="344">
        <v>7.41</v>
      </c>
      <c r="BV164" s="347">
        <v>7.73</v>
      </c>
      <c r="BW164" s="347">
        <v>7.17</v>
      </c>
      <c r="BX164" s="265">
        <v>-0.56000000000000005</v>
      </c>
      <c r="BY164" s="269" t="s">
        <v>145</v>
      </c>
      <c r="BZ164" s="267">
        <v>-0.24</v>
      </c>
      <c r="CA164" s="268"/>
      <c r="CB164" s="346">
        <v>6.23</v>
      </c>
      <c r="CC164" s="347">
        <v>6.45</v>
      </c>
      <c r="CD164" s="265">
        <v>0.22</v>
      </c>
      <c r="CE164" s="268"/>
      <c r="CF164" s="346">
        <v>6.21</v>
      </c>
      <c r="CG164" s="347">
        <v>6.18</v>
      </c>
      <c r="CH164" s="265">
        <v>-0.03</v>
      </c>
      <c r="CI164" s="268"/>
    </row>
    <row r="165" spans="1:87" s="12" customFormat="1" x14ac:dyDescent="0.25">
      <c r="A165" s="48" t="s">
        <v>252</v>
      </c>
      <c r="B165" s="48" t="s">
        <v>203</v>
      </c>
      <c r="C165" s="9" t="s">
        <v>109</v>
      </c>
      <c r="D165" s="9" t="s">
        <v>219</v>
      </c>
      <c r="E165" s="9" t="s">
        <v>227</v>
      </c>
      <c r="F165" s="9">
        <v>611004</v>
      </c>
      <c r="G165" s="9" t="s">
        <v>9</v>
      </c>
      <c r="H165" s="9" t="s">
        <v>10</v>
      </c>
      <c r="I165" s="19" t="s">
        <v>300</v>
      </c>
      <c r="J165" s="343">
        <v>7.3</v>
      </c>
      <c r="K165" s="344">
        <v>7.36</v>
      </c>
      <c r="L165" s="344">
        <v>7.61</v>
      </c>
      <c r="M165" s="344">
        <v>7.34</v>
      </c>
      <c r="N165" s="54" t="s">
        <v>153</v>
      </c>
      <c r="O165" s="344">
        <v>7.75</v>
      </c>
      <c r="P165" s="347">
        <v>7.68</v>
      </c>
      <c r="Q165" s="347">
        <v>7.54</v>
      </c>
      <c r="R165" s="265">
        <v>-0.14000000000000001</v>
      </c>
      <c r="S165" s="266"/>
      <c r="T165" s="267">
        <v>-0.21</v>
      </c>
      <c r="U165" s="268"/>
      <c r="V165" s="24">
        <v>8.14</v>
      </c>
      <c r="W165" s="25">
        <v>8.09</v>
      </c>
      <c r="X165" s="265">
        <v>-0.05</v>
      </c>
      <c r="Y165" s="268"/>
      <c r="Z165" s="377">
        <v>8.0299999999999994</v>
      </c>
      <c r="AA165" s="25">
        <v>8.39</v>
      </c>
      <c r="AB165" s="23" t="s">
        <v>153</v>
      </c>
      <c r="AC165" s="347">
        <v>7.97</v>
      </c>
      <c r="AD165" s="347">
        <v>7.89</v>
      </c>
      <c r="AE165" s="347">
        <v>7.83</v>
      </c>
      <c r="AF165" s="265">
        <v>-0.06</v>
      </c>
      <c r="AG165" s="269"/>
      <c r="AH165" s="267">
        <v>-0.14000000000000001</v>
      </c>
      <c r="AI165" s="268"/>
      <c r="AJ165" s="45">
        <v>8.69</v>
      </c>
      <c r="AK165" s="45">
        <v>8.69</v>
      </c>
      <c r="AL165" s="54" t="s">
        <v>153</v>
      </c>
      <c r="AM165" s="45">
        <v>8.6</v>
      </c>
      <c r="AN165" s="25">
        <v>8.5399999999999991</v>
      </c>
      <c r="AO165" s="16">
        <v>8.4600000000000009</v>
      </c>
      <c r="AP165" s="265">
        <v>-0.08</v>
      </c>
      <c r="AQ165" s="269"/>
      <c r="AR165" s="267">
        <v>-0.14000000000000001</v>
      </c>
      <c r="AS165" s="268"/>
      <c r="AT165" s="45">
        <v>8.1300000000000008</v>
      </c>
      <c r="AU165" s="45">
        <v>8.3000000000000007</v>
      </c>
      <c r="AV165" s="54" t="s">
        <v>153</v>
      </c>
      <c r="AW165" s="45">
        <v>8.01</v>
      </c>
      <c r="AX165" s="347">
        <v>7.98</v>
      </c>
      <c r="AY165" s="347">
        <v>7.98</v>
      </c>
      <c r="AZ165" s="265">
        <v>0</v>
      </c>
      <c r="BA165" s="269"/>
      <c r="BB165" s="267">
        <v>-0.03</v>
      </c>
      <c r="BC165" s="268"/>
      <c r="BD165" s="346">
        <v>7.49</v>
      </c>
      <c r="BE165" s="347">
        <v>7.68</v>
      </c>
      <c r="BF165" s="265">
        <v>0.19</v>
      </c>
      <c r="BG165" s="268"/>
      <c r="BH165" s="348">
        <v>7.8</v>
      </c>
      <c r="BI165" s="344">
        <v>7.7</v>
      </c>
      <c r="BJ165" s="54" t="s">
        <v>153</v>
      </c>
      <c r="BK165" s="344">
        <v>7.74</v>
      </c>
      <c r="BL165" s="347">
        <v>7.53</v>
      </c>
      <c r="BM165" s="347">
        <v>7.74</v>
      </c>
      <c r="BN165" s="265">
        <v>0.21</v>
      </c>
      <c r="BO165" s="269"/>
      <c r="BP165" s="267">
        <v>0</v>
      </c>
      <c r="BQ165" s="268"/>
      <c r="BR165" s="344">
        <v>7.94</v>
      </c>
      <c r="BS165" s="45">
        <v>8.16</v>
      </c>
      <c r="BT165" s="54" t="s">
        <v>153</v>
      </c>
      <c r="BU165" s="344">
        <v>7.92</v>
      </c>
      <c r="BV165" s="347">
        <v>7.46</v>
      </c>
      <c r="BW165" s="347">
        <v>7.63</v>
      </c>
      <c r="BX165" s="265">
        <v>0.17</v>
      </c>
      <c r="BY165" s="269"/>
      <c r="BZ165" s="267">
        <v>-0.28999999999999998</v>
      </c>
      <c r="CA165" s="268"/>
      <c r="CB165" s="346">
        <v>6.36</v>
      </c>
      <c r="CC165" s="347">
        <v>6.54</v>
      </c>
      <c r="CD165" s="265">
        <v>0.18</v>
      </c>
      <c r="CE165" s="268"/>
      <c r="CF165" s="346">
        <v>6.25</v>
      </c>
      <c r="CG165" s="347">
        <v>6.48</v>
      </c>
      <c r="CH165" s="265">
        <v>0.23</v>
      </c>
      <c r="CI165" s="268"/>
    </row>
    <row r="166" spans="1:87" s="12" customFormat="1" ht="15.75" thickBot="1" x14ac:dyDescent="0.3">
      <c r="A166" s="48" t="s">
        <v>252</v>
      </c>
      <c r="B166" s="48" t="s">
        <v>203</v>
      </c>
      <c r="C166" s="9" t="s">
        <v>110</v>
      </c>
      <c r="D166" s="9" t="s">
        <v>21</v>
      </c>
      <c r="E166" s="9" t="s">
        <v>231</v>
      </c>
      <c r="F166" s="9">
        <v>611301</v>
      </c>
      <c r="G166" s="9" t="s">
        <v>9</v>
      </c>
      <c r="H166" s="9" t="s">
        <v>10</v>
      </c>
      <c r="I166" s="8" t="s">
        <v>153</v>
      </c>
      <c r="J166" s="61" t="s">
        <v>153</v>
      </c>
      <c r="K166" s="344">
        <v>7.45</v>
      </c>
      <c r="L166" s="54" t="s">
        <v>153</v>
      </c>
      <c r="M166" s="54" t="s">
        <v>153</v>
      </c>
      <c r="N166" s="54" t="s">
        <v>153</v>
      </c>
      <c r="O166" s="54" t="s">
        <v>153</v>
      </c>
      <c r="P166" s="54" t="s">
        <v>153</v>
      </c>
      <c r="Q166" s="23" t="s">
        <v>153</v>
      </c>
      <c r="R166" s="275" t="s">
        <v>153</v>
      </c>
      <c r="S166" s="258"/>
      <c r="T166" s="276" t="s">
        <v>153</v>
      </c>
      <c r="U166" s="277"/>
      <c r="V166" s="171" t="s">
        <v>153</v>
      </c>
      <c r="W166" s="23" t="s">
        <v>153</v>
      </c>
      <c r="X166" s="275" t="s">
        <v>153</v>
      </c>
      <c r="Y166" s="277"/>
      <c r="Z166" s="378" t="s">
        <v>153</v>
      </c>
      <c r="AA166" s="23" t="s">
        <v>153</v>
      </c>
      <c r="AB166" s="23" t="s">
        <v>153</v>
      </c>
      <c r="AC166" s="23" t="s">
        <v>153</v>
      </c>
      <c r="AD166" s="54" t="s">
        <v>153</v>
      </c>
      <c r="AE166" s="23" t="s">
        <v>153</v>
      </c>
      <c r="AF166" s="275" t="s">
        <v>153</v>
      </c>
      <c r="AG166" s="278"/>
      <c r="AH166" s="276" t="s">
        <v>153</v>
      </c>
      <c r="AI166" s="277"/>
      <c r="AJ166" s="54" t="s">
        <v>153</v>
      </c>
      <c r="AK166" s="54" t="s">
        <v>153</v>
      </c>
      <c r="AL166" s="54" t="s">
        <v>153</v>
      </c>
      <c r="AM166" s="54" t="s">
        <v>153</v>
      </c>
      <c r="AN166" s="54" t="s">
        <v>153</v>
      </c>
      <c r="AO166" s="23" t="s">
        <v>153</v>
      </c>
      <c r="AP166" s="275" t="s">
        <v>153</v>
      </c>
      <c r="AQ166" s="278"/>
      <c r="AR166" s="276" t="s">
        <v>153</v>
      </c>
      <c r="AS166" s="277"/>
      <c r="AT166" s="54" t="s">
        <v>153</v>
      </c>
      <c r="AU166" s="54" t="s">
        <v>153</v>
      </c>
      <c r="AV166" s="54" t="s">
        <v>153</v>
      </c>
      <c r="AW166" s="54" t="s">
        <v>153</v>
      </c>
      <c r="AX166" s="54" t="s">
        <v>153</v>
      </c>
      <c r="AY166" s="23" t="s">
        <v>153</v>
      </c>
      <c r="AZ166" s="275" t="s">
        <v>153</v>
      </c>
      <c r="BA166" s="278"/>
      <c r="BB166" s="276" t="s">
        <v>153</v>
      </c>
      <c r="BC166" s="277"/>
      <c r="BD166" s="171" t="s">
        <v>153</v>
      </c>
      <c r="BE166" s="23" t="s">
        <v>153</v>
      </c>
      <c r="BF166" s="275" t="s">
        <v>153</v>
      </c>
      <c r="BG166" s="277"/>
      <c r="BH166" s="138" t="s">
        <v>153</v>
      </c>
      <c r="BI166" s="54" t="s">
        <v>153</v>
      </c>
      <c r="BJ166" s="54" t="s">
        <v>153</v>
      </c>
      <c r="BK166" s="54" t="s">
        <v>153</v>
      </c>
      <c r="BL166" s="54" t="s">
        <v>153</v>
      </c>
      <c r="BM166" s="23" t="s">
        <v>153</v>
      </c>
      <c r="BN166" s="275" t="s">
        <v>153</v>
      </c>
      <c r="BO166" s="278"/>
      <c r="BP166" s="276" t="s">
        <v>153</v>
      </c>
      <c r="BQ166" s="277"/>
      <c r="BR166" s="54" t="s">
        <v>153</v>
      </c>
      <c r="BS166" s="54" t="s">
        <v>153</v>
      </c>
      <c r="BT166" s="54" t="s">
        <v>153</v>
      </c>
      <c r="BU166" s="54" t="s">
        <v>153</v>
      </c>
      <c r="BV166" s="54" t="s">
        <v>153</v>
      </c>
      <c r="BW166" s="23" t="s">
        <v>153</v>
      </c>
      <c r="BX166" s="275" t="s">
        <v>153</v>
      </c>
      <c r="BY166" s="278"/>
      <c r="BZ166" s="276" t="s">
        <v>153</v>
      </c>
      <c r="CA166" s="277"/>
      <c r="CB166" s="171" t="s">
        <v>153</v>
      </c>
      <c r="CC166" s="23" t="s">
        <v>153</v>
      </c>
      <c r="CD166" s="275" t="s">
        <v>153</v>
      </c>
      <c r="CE166" s="277"/>
      <c r="CF166" s="171" t="s">
        <v>153</v>
      </c>
      <c r="CG166" s="23" t="s">
        <v>153</v>
      </c>
      <c r="CH166" s="275" t="s">
        <v>153</v>
      </c>
      <c r="CI166" s="277"/>
    </row>
    <row r="167" spans="1:87" s="12" customFormat="1" ht="15.75" thickTop="1" x14ac:dyDescent="0.25">
      <c r="A167" s="86" t="s">
        <v>216</v>
      </c>
      <c r="B167" s="87" t="s">
        <v>211</v>
      </c>
      <c r="C167" s="69" t="s">
        <v>157</v>
      </c>
      <c r="D167" s="69"/>
      <c r="E167" s="69" t="s">
        <v>230</v>
      </c>
      <c r="F167" s="69"/>
      <c r="G167" s="69" t="s">
        <v>9</v>
      </c>
      <c r="H167" s="69" t="s">
        <v>10</v>
      </c>
      <c r="I167" s="69"/>
      <c r="J167" s="150">
        <v>7.4950000000000001</v>
      </c>
      <c r="K167" s="152">
        <v>7.4455555555555542</v>
      </c>
      <c r="L167" s="152">
        <v>7.3288888888888879</v>
      </c>
      <c r="M167" s="152">
        <v>7.4704999999999995</v>
      </c>
      <c r="N167" s="152" t="s">
        <v>153</v>
      </c>
      <c r="O167" s="152">
        <v>7.7110000000000003</v>
      </c>
      <c r="P167" s="152">
        <v>7.6625000000000014</v>
      </c>
      <c r="Q167" s="124">
        <v>7.7349999999999994</v>
      </c>
      <c r="R167" s="195">
        <v>7.249999999999801E-2</v>
      </c>
      <c r="S167" s="196"/>
      <c r="T167" s="197">
        <v>2.3999999999999133E-2</v>
      </c>
      <c r="U167" s="198"/>
      <c r="V167" s="150">
        <v>8.3379999999999992</v>
      </c>
      <c r="W167" s="124">
        <v>8.5034999999999989</v>
      </c>
      <c r="X167" s="195">
        <v>0.16549999999999976</v>
      </c>
      <c r="Y167" s="198"/>
      <c r="Z167" s="151">
        <v>8.0094444444444441</v>
      </c>
      <c r="AA167" s="152">
        <v>8.1820000000000004</v>
      </c>
      <c r="AB167" s="152" t="s">
        <v>153</v>
      </c>
      <c r="AC167" s="152">
        <v>8.3084999999999987</v>
      </c>
      <c r="AD167" s="152">
        <v>8.1929999999999996</v>
      </c>
      <c r="AE167" s="124">
        <v>8.3704999999999998</v>
      </c>
      <c r="AF167" s="195">
        <v>0.17750000000000021</v>
      </c>
      <c r="AG167" s="196"/>
      <c r="AH167" s="197">
        <v>6.2000000000001165E-2</v>
      </c>
      <c r="AI167" s="198"/>
      <c r="AJ167" s="150">
        <v>8.4305555555555536</v>
      </c>
      <c r="AK167" s="152">
        <v>8.4774999999999991</v>
      </c>
      <c r="AL167" s="152" t="s">
        <v>153</v>
      </c>
      <c r="AM167" s="152">
        <v>8.7944999999999993</v>
      </c>
      <c r="AN167" s="152">
        <v>8.6624999999999996</v>
      </c>
      <c r="AO167" s="124">
        <v>8.7634999999999987</v>
      </c>
      <c r="AP167" s="195">
        <v>0.10099999999999909</v>
      </c>
      <c r="AQ167" s="196"/>
      <c r="AR167" s="197">
        <v>-3.1000000000000583E-2</v>
      </c>
      <c r="AS167" s="198"/>
      <c r="AT167" s="150">
        <v>7.993333333333335</v>
      </c>
      <c r="AU167" s="152">
        <v>8.1245000000000012</v>
      </c>
      <c r="AV167" s="152" t="s">
        <v>153</v>
      </c>
      <c r="AW167" s="152">
        <v>8.2304999999999993</v>
      </c>
      <c r="AX167" s="152">
        <v>8.2000000000000011</v>
      </c>
      <c r="AY167" s="124">
        <v>8.3754999999999988</v>
      </c>
      <c r="AZ167" s="195">
        <v>0.17549999999999777</v>
      </c>
      <c r="BA167" s="196"/>
      <c r="BB167" s="197">
        <v>0.14499999999999957</v>
      </c>
      <c r="BC167" s="198"/>
      <c r="BD167" s="150">
        <v>7.2374999999999998</v>
      </c>
      <c r="BE167" s="124">
        <v>7.6124999999999989</v>
      </c>
      <c r="BF167" s="195">
        <v>0.37499999999999911</v>
      </c>
      <c r="BG167" s="198"/>
      <c r="BH167" s="151">
        <v>7.2777777777777777</v>
      </c>
      <c r="BI167" s="152">
        <v>7.6200000000000019</v>
      </c>
      <c r="BJ167" s="152" t="s">
        <v>153</v>
      </c>
      <c r="BK167" s="152">
        <v>7.6495000000000006</v>
      </c>
      <c r="BL167" s="152">
        <v>7.4739999999999993</v>
      </c>
      <c r="BM167" s="124">
        <v>7.8879999999999981</v>
      </c>
      <c r="BN167" s="195">
        <v>0.41399999999999881</v>
      </c>
      <c r="BO167" s="196"/>
      <c r="BP167" s="197">
        <v>0.23849999999999749</v>
      </c>
      <c r="BQ167" s="198"/>
      <c r="BR167" s="150">
        <v>7.4533333333333331</v>
      </c>
      <c r="BS167" s="152">
        <v>7.65</v>
      </c>
      <c r="BT167" s="152" t="s">
        <v>153</v>
      </c>
      <c r="BU167" s="152">
        <v>7.4209999999999994</v>
      </c>
      <c r="BV167" s="124">
        <v>7.0024999999999995</v>
      </c>
      <c r="BW167" s="124">
        <v>7.3359999999999985</v>
      </c>
      <c r="BX167" s="195">
        <v>0.33349999999999902</v>
      </c>
      <c r="BY167" s="196"/>
      <c r="BZ167" s="197">
        <v>-8.5000000000000853E-2</v>
      </c>
      <c r="CA167" s="198"/>
      <c r="CB167" s="150">
        <v>6.1204999999999998</v>
      </c>
      <c r="CC167" s="124">
        <v>6.4585000000000008</v>
      </c>
      <c r="CD167" s="195">
        <v>0.33800000000000097</v>
      </c>
      <c r="CE167" s="198"/>
      <c r="CF167" s="150">
        <v>6.6809999999999992</v>
      </c>
      <c r="CG167" s="124">
        <v>6.7844999999999995</v>
      </c>
      <c r="CH167" s="195">
        <v>0.10350000000000037</v>
      </c>
      <c r="CI167" s="198"/>
    </row>
    <row r="168" spans="1:87" s="12" customFormat="1" ht="15.75" thickBot="1" x14ac:dyDescent="0.3">
      <c r="A168" s="88" t="s">
        <v>216</v>
      </c>
      <c r="B168" s="4" t="s">
        <v>211</v>
      </c>
      <c r="C168" s="89" t="s">
        <v>158</v>
      </c>
      <c r="D168" s="89"/>
      <c r="E168" s="89" t="s">
        <v>230</v>
      </c>
      <c r="F168" s="89"/>
      <c r="G168" s="89" t="s">
        <v>9</v>
      </c>
      <c r="H168" s="89" t="s">
        <v>10</v>
      </c>
      <c r="I168" s="89"/>
      <c r="J168" s="114">
        <v>7.495000000000001</v>
      </c>
      <c r="K168" s="112">
        <v>7.4455555555555542</v>
      </c>
      <c r="L168" s="112">
        <v>7.3288888888888879</v>
      </c>
      <c r="M168" s="112">
        <v>7.4505555555555549</v>
      </c>
      <c r="N168" s="112" t="s">
        <v>153</v>
      </c>
      <c r="O168" s="112">
        <v>7.7110000000000003</v>
      </c>
      <c r="P168" s="112">
        <v>7.6626315789473702</v>
      </c>
      <c r="Q168" s="154">
        <v>7.7236842105263159</v>
      </c>
      <c r="R168" s="217">
        <v>6.1052631578945693E-2</v>
      </c>
      <c r="S168" s="218"/>
      <c r="T168" s="219">
        <v>1.2684210526315631E-2</v>
      </c>
      <c r="U168" s="220"/>
      <c r="V168" s="114">
        <v>8.36</v>
      </c>
      <c r="W168" s="154">
        <v>8.5115789473684202</v>
      </c>
      <c r="X168" s="217">
        <v>0.15157894736842081</v>
      </c>
      <c r="Y168" s="220"/>
      <c r="Z168" s="113">
        <v>7.998823529411764</v>
      </c>
      <c r="AA168" s="112">
        <v>8.1468421052631594</v>
      </c>
      <c r="AB168" s="112" t="s">
        <v>153</v>
      </c>
      <c r="AC168" s="112">
        <v>8.3199999999999985</v>
      </c>
      <c r="AD168" s="112">
        <v>8.2221052631578946</v>
      </c>
      <c r="AE168" s="154">
        <v>8.3857894736842091</v>
      </c>
      <c r="AF168" s="217">
        <v>0.16368421052631454</v>
      </c>
      <c r="AG168" s="218"/>
      <c r="AH168" s="219">
        <v>6.578947368421062E-2</v>
      </c>
      <c r="AI168" s="220"/>
      <c r="AJ168" s="114">
        <v>8.4305555555555554</v>
      </c>
      <c r="AK168" s="112">
        <v>8.4661111111111111</v>
      </c>
      <c r="AL168" s="112" t="s">
        <v>153</v>
      </c>
      <c r="AM168" s="112">
        <v>8.7945000000000029</v>
      </c>
      <c r="AN168" s="112">
        <v>8.6831578947368424</v>
      </c>
      <c r="AO168" s="154">
        <v>8.7652631578947364</v>
      </c>
      <c r="AP168" s="217">
        <v>8.2105263157894015E-2</v>
      </c>
      <c r="AQ168" s="218"/>
      <c r="AR168" s="219">
        <v>-2.9236842105266447E-2</v>
      </c>
      <c r="AS168" s="220"/>
      <c r="AT168" s="114">
        <v>7.9933333333333332</v>
      </c>
      <c r="AU168" s="112">
        <v>8.0983333333333345</v>
      </c>
      <c r="AV168" s="112" t="s">
        <v>153</v>
      </c>
      <c r="AW168" s="112">
        <v>8.230500000000001</v>
      </c>
      <c r="AX168" s="112">
        <v>8.2189473684210537</v>
      </c>
      <c r="AY168" s="154">
        <v>8.3821052631578947</v>
      </c>
      <c r="AZ168" s="217">
        <v>0.16315789473684106</v>
      </c>
      <c r="BA168" s="218"/>
      <c r="BB168" s="219">
        <v>0.15160526315789369</v>
      </c>
      <c r="BC168" s="220"/>
      <c r="BD168" s="114">
        <v>7.2363157894736849</v>
      </c>
      <c r="BE168" s="154">
        <v>7.6178947368421044</v>
      </c>
      <c r="BF168" s="217">
        <v>0.38157894736841946</v>
      </c>
      <c r="BG168" s="220"/>
      <c r="BH168" s="113">
        <v>7.2777777777777777</v>
      </c>
      <c r="BI168" s="112">
        <v>7.594444444444445</v>
      </c>
      <c r="BJ168" s="112" t="s">
        <v>153</v>
      </c>
      <c r="BK168" s="112">
        <v>7.6495000000000006</v>
      </c>
      <c r="BL168" s="112">
        <v>7.4810526315789465</v>
      </c>
      <c r="BM168" s="154">
        <v>7.9068421052631557</v>
      </c>
      <c r="BN168" s="217">
        <v>0.42578947368420916</v>
      </c>
      <c r="BO168" s="218"/>
      <c r="BP168" s="219">
        <v>0.25734210526315504</v>
      </c>
      <c r="BQ168" s="220"/>
      <c r="BR168" s="114">
        <v>7.4533333333333331</v>
      </c>
      <c r="BS168" s="112">
        <v>7.658333333333335</v>
      </c>
      <c r="BT168" s="112" t="s">
        <v>153</v>
      </c>
      <c r="BU168" s="112">
        <v>7.4210000000000012</v>
      </c>
      <c r="BV168" s="154">
        <v>6.9931578947368411</v>
      </c>
      <c r="BW168" s="154">
        <v>7.3284210526315778</v>
      </c>
      <c r="BX168" s="217">
        <v>0.33526315789473671</v>
      </c>
      <c r="BY168" s="218"/>
      <c r="BZ168" s="219">
        <v>-9.2578947368423314E-2</v>
      </c>
      <c r="CA168" s="220"/>
      <c r="CB168" s="114">
        <v>6.0768421052631574</v>
      </c>
      <c r="CC168" s="154">
        <v>6.4278947368421058</v>
      </c>
      <c r="CD168" s="217">
        <v>0.35105263157894839</v>
      </c>
      <c r="CE168" s="220"/>
      <c r="CF168" s="114">
        <v>6.6889473684210516</v>
      </c>
      <c r="CG168" s="154">
        <v>6.797894736842105</v>
      </c>
      <c r="CH168" s="217">
        <v>0.10894736842105335</v>
      </c>
      <c r="CI168" s="220"/>
    </row>
    <row r="169" spans="1:87" s="12" customFormat="1" x14ac:dyDescent="0.25">
      <c r="A169" s="90" t="s">
        <v>216</v>
      </c>
      <c r="B169" s="91" t="s">
        <v>206</v>
      </c>
      <c r="C169" s="92" t="s">
        <v>158</v>
      </c>
      <c r="D169" s="92"/>
      <c r="E169" s="92" t="s">
        <v>230</v>
      </c>
      <c r="F169" s="92"/>
      <c r="G169" s="92" t="s">
        <v>9</v>
      </c>
      <c r="H169" s="92" t="s">
        <v>10</v>
      </c>
      <c r="I169" s="92"/>
      <c r="J169" s="221">
        <v>7.5012500000000006</v>
      </c>
      <c r="K169" s="222">
        <v>7.5324999999999998</v>
      </c>
      <c r="L169" s="222">
        <v>7.4924999999999997</v>
      </c>
      <c r="M169" s="222">
        <v>7.5499999999999989</v>
      </c>
      <c r="N169" s="222" t="s">
        <v>153</v>
      </c>
      <c r="O169" s="222">
        <v>7.7822222222222228</v>
      </c>
      <c r="P169" s="222">
        <v>7.7237499999999999</v>
      </c>
      <c r="Q169" s="161">
        <v>7.84</v>
      </c>
      <c r="R169" s="223">
        <v>0.11624999999999996</v>
      </c>
      <c r="S169" s="224"/>
      <c r="T169" s="225">
        <v>5.777777777777704E-2</v>
      </c>
      <c r="U169" s="226"/>
      <c r="V169" s="221">
        <v>8.32</v>
      </c>
      <c r="W169" s="161">
        <v>8.4975000000000005</v>
      </c>
      <c r="X169" s="223">
        <v>0.17750000000000021</v>
      </c>
      <c r="Y169" s="226"/>
      <c r="Z169" s="227">
        <v>7.9628571428571435</v>
      </c>
      <c r="AA169" s="222">
        <v>8.2312499999999993</v>
      </c>
      <c r="AB169" s="222" t="s">
        <v>153</v>
      </c>
      <c r="AC169" s="222">
        <v>8.17</v>
      </c>
      <c r="AD169" s="222">
        <v>8.2112499999999997</v>
      </c>
      <c r="AE169" s="161">
        <v>8.3537499999999998</v>
      </c>
      <c r="AF169" s="223">
        <v>0.14250000000000007</v>
      </c>
      <c r="AG169" s="224"/>
      <c r="AH169" s="225">
        <v>0.18374999999999986</v>
      </c>
      <c r="AI169" s="226"/>
      <c r="AJ169" s="221">
        <v>8.4437499999999996</v>
      </c>
      <c r="AK169" s="222">
        <v>8.4875000000000007</v>
      </c>
      <c r="AL169" s="222" t="s">
        <v>153</v>
      </c>
      <c r="AM169" s="222">
        <v>8.6233333333333348</v>
      </c>
      <c r="AN169" s="222">
        <v>8.6325000000000003</v>
      </c>
      <c r="AO169" s="161">
        <v>8.73</v>
      </c>
      <c r="AP169" s="223">
        <v>9.7500000000000142E-2</v>
      </c>
      <c r="AQ169" s="224"/>
      <c r="AR169" s="225">
        <v>0.10666666666666558</v>
      </c>
      <c r="AS169" s="226"/>
      <c r="AT169" s="221">
        <v>7.96875</v>
      </c>
      <c r="AU169" s="222">
        <v>8.1137499999999996</v>
      </c>
      <c r="AV169" s="222" t="s">
        <v>153</v>
      </c>
      <c r="AW169" s="222">
        <v>8.1966666666666672</v>
      </c>
      <c r="AX169" s="222">
        <v>8.1225000000000005</v>
      </c>
      <c r="AY169" s="161">
        <v>8.40625</v>
      </c>
      <c r="AZ169" s="223">
        <v>0.2837499999999995</v>
      </c>
      <c r="BA169" s="224"/>
      <c r="BB169" s="225">
        <v>0.20958333333333279</v>
      </c>
      <c r="BC169" s="226"/>
      <c r="BD169" s="221">
        <v>7.4575000000000005</v>
      </c>
      <c r="BE169" s="161">
        <v>7.6537499999999996</v>
      </c>
      <c r="BF169" s="223">
        <v>0.19624999999999915</v>
      </c>
      <c r="BG169" s="226"/>
      <c r="BH169" s="227">
        <v>7.2050000000000001</v>
      </c>
      <c r="BI169" s="222">
        <v>7.5124999999999993</v>
      </c>
      <c r="BJ169" s="222" t="s">
        <v>153</v>
      </c>
      <c r="BK169" s="222">
        <v>7.6933333333333325</v>
      </c>
      <c r="BL169" s="222">
        <v>7.5075000000000003</v>
      </c>
      <c r="BM169" s="161">
        <v>7.9225000000000003</v>
      </c>
      <c r="BN169" s="223">
        <v>0.41500000000000004</v>
      </c>
      <c r="BO169" s="224"/>
      <c r="BP169" s="225">
        <v>0.22916666666666785</v>
      </c>
      <c r="BQ169" s="226"/>
      <c r="BR169" s="221">
        <v>7.6325000000000003</v>
      </c>
      <c r="BS169" s="222">
        <v>7.7825000000000006</v>
      </c>
      <c r="BT169" s="222" t="s">
        <v>153</v>
      </c>
      <c r="BU169" s="222">
        <v>7.5811111111111114</v>
      </c>
      <c r="BV169" s="161">
        <v>7.4087499999999995</v>
      </c>
      <c r="BW169" s="161">
        <v>7.38375</v>
      </c>
      <c r="BX169" s="223">
        <v>-2.4999999999999467E-2</v>
      </c>
      <c r="BY169" s="224"/>
      <c r="BZ169" s="225">
        <v>-0.19736111111111132</v>
      </c>
      <c r="CA169" s="226"/>
      <c r="CB169" s="221">
        <v>6.0749999999999993</v>
      </c>
      <c r="CC169" s="161">
        <v>6.4337499999999999</v>
      </c>
      <c r="CD169" s="223">
        <v>0.35875000000000057</v>
      </c>
      <c r="CE169" s="226"/>
      <c r="CF169" s="221">
        <v>6.5649999999999995</v>
      </c>
      <c r="CG169" s="161">
        <v>6.7324999999999999</v>
      </c>
      <c r="CH169" s="223">
        <v>0.16750000000000043</v>
      </c>
      <c r="CI169" s="226"/>
    </row>
    <row r="170" spans="1:87" s="12" customFormat="1" x14ac:dyDescent="0.25">
      <c r="A170" s="17" t="s">
        <v>216</v>
      </c>
      <c r="B170" s="48" t="s">
        <v>207</v>
      </c>
      <c r="C170" s="9" t="s">
        <v>158</v>
      </c>
      <c r="D170" s="9"/>
      <c r="E170" s="9" t="s">
        <v>230</v>
      </c>
      <c r="F170" s="9"/>
      <c r="G170" s="9" t="s">
        <v>9</v>
      </c>
      <c r="H170" s="9" t="s">
        <v>10</v>
      </c>
      <c r="I170" s="300"/>
      <c r="J170" s="43">
        <v>7.5200000000000005</v>
      </c>
      <c r="K170" s="44">
        <v>7.2900000000000009</v>
      </c>
      <c r="L170" s="44">
        <v>7.1142857142857139</v>
      </c>
      <c r="M170" s="44">
        <v>7.2671428571428578</v>
      </c>
      <c r="N170" s="44" t="s">
        <v>153</v>
      </c>
      <c r="O170" s="44">
        <v>7.6187500000000004</v>
      </c>
      <c r="P170" s="44">
        <v>7.6537500000000005</v>
      </c>
      <c r="Q170" s="44">
        <v>7.6737499999999992</v>
      </c>
      <c r="R170" s="184">
        <v>1.9999999999998685E-2</v>
      </c>
      <c r="S170" s="185"/>
      <c r="T170" s="186">
        <v>5.4999999999998828E-2</v>
      </c>
      <c r="U170" s="187"/>
      <c r="V170" s="43">
        <v>8.3849999999999998</v>
      </c>
      <c r="W170" s="44">
        <v>8.5137499999999999</v>
      </c>
      <c r="X170" s="184">
        <v>0.12875000000000014</v>
      </c>
      <c r="Y170" s="187"/>
      <c r="Z170" s="167">
        <v>7.9614285714285709</v>
      </c>
      <c r="AA170" s="259">
        <v>8.0549999999999979</v>
      </c>
      <c r="AB170" s="259" t="s">
        <v>153</v>
      </c>
      <c r="AC170" s="259">
        <v>8.4225000000000012</v>
      </c>
      <c r="AD170" s="44">
        <v>8.2024999999999988</v>
      </c>
      <c r="AE170" s="44">
        <v>8.3837499999999991</v>
      </c>
      <c r="AF170" s="184">
        <v>0.18125000000000036</v>
      </c>
      <c r="AG170" s="185"/>
      <c r="AH170" s="186">
        <v>-3.8750000000002061E-2</v>
      </c>
      <c r="AI170" s="187"/>
      <c r="AJ170" s="44">
        <v>8.3814285714285717</v>
      </c>
      <c r="AK170" s="44">
        <v>8.4557142857142864</v>
      </c>
      <c r="AL170" s="44" t="s">
        <v>153</v>
      </c>
      <c r="AM170" s="44">
        <v>8.9387500000000006</v>
      </c>
      <c r="AN170" s="44">
        <v>8.7449999999999992</v>
      </c>
      <c r="AO170" s="44">
        <v>8.7837499999999995</v>
      </c>
      <c r="AP170" s="184">
        <v>3.8750000000000284E-2</v>
      </c>
      <c r="AQ170" s="185"/>
      <c r="AR170" s="186">
        <v>-0.15500000000000114</v>
      </c>
      <c r="AS170" s="187"/>
      <c r="AT170" s="44">
        <v>7.9057142857142866</v>
      </c>
      <c r="AU170" s="44">
        <v>8.0185714285714287</v>
      </c>
      <c r="AV170" s="44" t="s">
        <v>153</v>
      </c>
      <c r="AW170" s="44">
        <v>8.2462499999999999</v>
      </c>
      <c r="AX170" s="44">
        <v>8.3062500000000004</v>
      </c>
      <c r="AY170" s="44">
        <v>8.3725000000000005</v>
      </c>
      <c r="AZ170" s="184">
        <v>6.6250000000000142E-2</v>
      </c>
      <c r="BA170" s="185"/>
      <c r="BB170" s="186">
        <v>0.12625000000000064</v>
      </c>
      <c r="BC170" s="187"/>
      <c r="BD170" s="43">
        <v>7.0137499999999999</v>
      </c>
      <c r="BE170" s="44">
        <v>7.6474999999999991</v>
      </c>
      <c r="BF170" s="184">
        <v>0.63374999999999915</v>
      </c>
      <c r="BG170" s="187"/>
      <c r="BH170" s="167">
        <v>7.3014285714285716</v>
      </c>
      <c r="BI170" s="44">
        <v>7.6271428571428572</v>
      </c>
      <c r="BJ170" s="44" t="s">
        <v>153</v>
      </c>
      <c r="BK170" s="44">
        <v>7.5575000000000001</v>
      </c>
      <c r="BL170" s="44">
        <v>7.5162500000000012</v>
      </c>
      <c r="BM170" s="44">
        <v>8.0425000000000004</v>
      </c>
      <c r="BN170" s="184">
        <v>0.52624999999999922</v>
      </c>
      <c r="BO170" s="185"/>
      <c r="BP170" s="186">
        <v>0.48500000000000032</v>
      </c>
      <c r="BQ170" s="187"/>
      <c r="BR170" s="44">
        <v>7.2285714285714295</v>
      </c>
      <c r="BS170" s="44">
        <v>7.5442857142857145</v>
      </c>
      <c r="BT170" s="44" t="s">
        <v>153</v>
      </c>
      <c r="BU170" s="44">
        <v>7.245000000000001</v>
      </c>
      <c r="BV170" s="44">
        <v>6.5137500000000008</v>
      </c>
      <c r="BW170" s="44">
        <v>7.2512499999999998</v>
      </c>
      <c r="BX170" s="184">
        <v>0.73749999999999893</v>
      </c>
      <c r="BY170" s="185"/>
      <c r="BZ170" s="186">
        <v>6.2499999999987566E-3</v>
      </c>
      <c r="CA170" s="187"/>
      <c r="CB170" s="43">
        <v>6.1337500000000009</v>
      </c>
      <c r="CC170" s="44">
        <v>6.5662500000000001</v>
      </c>
      <c r="CD170" s="184">
        <v>0.43249999999999922</v>
      </c>
      <c r="CE170" s="187"/>
      <c r="CF170" s="43">
        <v>6.8624999999999998</v>
      </c>
      <c r="CG170" s="44">
        <v>6.9149999999999991</v>
      </c>
      <c r="CH170" s="184">
        <v>5.2499999999999325E-2</v>
      </c>
      <c r="CI170" s="187"/>
    </row>
    <row r="171" spans="1:87" s="12" customFormat="1" ht="15.75" thickBot="1" x14ac:dyDescent="0.3">
      <c r="A171" s="93" t="s">
        <v>216</v>
      </c>
      <c r="B171" s="94" t="s">
        <v>205</v>
      </c>
      <c r="C171" s="95" t="s">
        <v>158</v>
      </c>
      <c r="D171" s="95"/>
      <c r="E171" s="95" t="s">
        <v>230</v>
      </c>
      <c r="F171" s="95"/>
      <c r="G171" s="95" t="s">
        <v>9</v>
      </c>
      <c r="H171" s="95" t="s">
        <v>10</v>
      </c>
      <c r="I171" s="301"/>
      <c r="J171" s="228">
        <v>7.4200000000000008</v>
      </c>
      <c r="K171" s="229">
        <v>7.5766666666666671</v>
      </c>
      <c r="L171" s="229">
        <v>7.3933333333333335</v>
      </c>
      <c r="M171" s="229">
        <v>7.6133333333333333</v>
      </c>
      <c r="N171" s="229" t="s">
        <v>153</v>
      </c>
      <c r="O171" s="229">
        <v>7.7433333333333332</v>
      </c>
      <c r="P171" s="229">
        <v>7.5233333333333334</v>
      </c>
      <c r="Q171" s="154">
        <v>7.5466666666666669</v>
      </c>
      <c r="R171" s="230">
        <v>2.3333333333333428E-2</v>
      </c>
      <c r="S171" s="231"/>
      <c r="T171" s="232">
        <v>-0.19666666666666632</v>
      </c>
      <c r="U171" s="233"/>
      <c r="V171" s="228">
        <v>8.4</v>
      </c>
      <c r="W171" s="154">
        <v>8.5433333333333348</v>
      </c>
      <c r="X171" s="230">
        <v>0.14333333333333442</v>
      </c>
      <c r="Y171" s="233"/>
      <c r="Z171" s="234">
        <v>8.17</v>
      </c>
      <c r="AA171" s="229">
        <v>8.1666666666666661</v>
      </c>
      <c r="AB171" s="229" t="s">
        <v>153</v>
      </c>
      <c r="AC171" s="229">
        <v>8.4466666666666654</v>
      </c>
      <c r="AD171" s="229">
        <v>8.3033333333333328</v>
      </c>
      <c r="AE171" s="154">
        <v>8.4766666666666666</v>
      </c>
      <c r="AF171" s="230">
        <v>0.17333333333333378</v>
      </c>
      <c r="AG171" s="231"/>
      <c r="AH171" s="232">
        <v>3.0000000000001137E-2</v>
      </c>
      <c r="AI171" s="233"/>
      <c r="AJ171" s="229">
        <v>8.51</v>
      </c>
      <c r="AK171" s="229">
        <v>8.4333333333333336</v>
      </c>
      <c r="AL171" s="229" t="s">
        <v>153</v>
      </c>
      <c r="AM171" s="229">
        <v>8.9233333333333338</v>
      </c>
      <c r="AN171" s="229">
        <v>8.6533333333333342</v>
      </c>
      <c r="AO171" s="154">
        <v>8.81</v>
      </c>
      <c r="AP171" s="230">
        <v>0.15666666666666629</v>
      </c>
      <c r="AQ171" s="231"/>
      <c r="AR171" s="232">
        <v>-0.11333333333333329</v>
      </c>
      <c r="AS171" s="233"/>
      <c r="AT171" s="229">
        <v>8.2633333333333336</v>
      </c>
      <c r="AU171" s="229">
        <v>8.2433333333333341</v>
      </c>
      <c r="AV171" s="229" t="s">
        <v>153</v>
      </c>
      <c r="AW171" s="229">
        <v>8.2899999999999991</v>
      </c>
      <c r="AX171" s="229">
        <v>8.2433333333333323</v>
      </c>
      <c r="AY171" s="154">
        <v>8.3433333333333337</v>
      </c>
      <c r="AZ171" s="230">
        <v>0.10000000000000142</v>
      </c>
      <c r="BA171" s="231"/>
      <c r="BB171" s="232">
        <v>5.3333333333334565E-2</v>
      </c>
      <c r="BC171" s="233"/>
      <c r="BD171" s="228">
        <v>7.2399999999999993</v>
      </c>
      <c r="BE171" s="154">
        <v>7.4433333333333325</v>
      </c>
      <c r="BF171" s="230">
        <v>0.20333333333333314</v>
      </c>
      <c r="BG171" s="233"/>
      <c r="BH171" s="234">
        <v>7.416666666666667</v>
      </c>
      <c r="BI171" s="229">
        <v>7.7366666666666672</v>
      </c>
      <c r="BJ171" s="229" t="s">
        <v>153</v>
      </c>
      <c r="BK171" s="229">
        <v>7.7633333333333328</v>
      </c>
      <c r="BL171" s="229">
        <v>7.3166666666666664</v>
      </c>
      <c r="BM171" s="154">
        <v>7.503333333333333</v>
      </c>
      <c r="BN171" s="230">
        <v>0.18666666666666654</v>
      </c>
      <c r="BO171" s="231"/>
      <c r="BP171" s="232">
        <v>-0.25999999999999979</v>
      </c>
      <c r="BQ171" s="233"/>
      <c r="BR171" s="229">
        <v>7.5</v>
      </c>
      <c r="BS171" s="229">
        <v>7.5933333333333337</v>
      </c>
      <c r="BT171" s="229" t="s">
        <v>153</v>
      </c>
      <c r="BU171" s="229">
        <v>7.41</v>
      </c>
      <c r="BV171" s="154">
        <v>7.163333333333334</v>
      </c>
      <c r="BW171" s="154">
        <v>7.3866666666666667</v>
      </c>
      <c r="BX171" s="230">
        <v>0.22333333333333272</v>
      </c>
      <c r="BY171" s="231"/>
      <c r="BZ171" s="232">
        <v>-2.3333333333333428E-2</v>
      </c>
      <c r="CA171" s="233"/>
      <c r="CB171" s="228">
        <v>5.93</v>
      </c>
      <c r="CC171" s="154">
        <v>6.043333333333333</v>
      </c>
      <c r="CD171" s="230">
        <v>0.11333333333333329</v>
      </c>
      <c r="CE171" s="233"/>
      <c r="CF171" s="228">
        <v>6.5566666666666658</v>
      </c>
      <c r="CG171" s="154">
        <v>6.6599999999999993</v>
      </c>
      <c r="CH171" s="230">
        <v>0.1033333333333335</v>
      </c>
      <c r="CI171" s="233"/>
    </row>
    <row r="172" spans="1:87" s="12" customFormat="1" x14ac:dyDescent="0.25">
      <c r="A172" s="21" t="s">
        <v>216</v>
      </c>
      <c r="B172" s="13" t="s">
        <v>205</v>
      </c>
      <c r="C172" s="8" t="s">
        <v>111</v>
      </c>
      <c r="D172" s="8" t="s">
        <v>160</v>
      </c>
      <c r="E172" s="8" t="s">
        <v>228</v>
      </c>
      <c r="F172" s="8">
        <v>313874</v>
      </c>
      <c r="G172" s="8" t="s">
        <v>9</v>
      </c>
      <c r="H172" s="8" t="s">
        <v>10</v>
      </c>
      <c r="I172" s="297" t="s">
        <v>299</v>
      </c>
      <c r="J172" s="336">
        <v>7.59</v>
      </c>
      <c r="K172" s="337">
        <v>7.6</v>
      </c>
      <c r="L172" s="337">
        <v>7.35</v>
      </c>
      <c r="M172" s="337">
        <v>7.69</v>
      </c>
      <c r="N172" s="53" t="s">
        <v>153</v>
      </c>
      <c r="O172" s="337">
        <v>7.72</v>
      </c>
      <c r="P172" s="340">
        <v>7.45</v>
      </c>
      <c r="Q172" s="340">
        <v>7.56</v>
      </c>
      <c r="R172" s="260">
        <v>0.11</v>
      </c>
      <c r="S172" s="261"/>
      <c r="T172" s="262">
        <v>-0.16</v>
      </c>
      <c r="U172" s="263"/>
      <c r="V172" s="33">
        <v>8.23</v>
      </c>
      <c r="W172" s="32">
        <v>8.3699999999999992</v>
      </c>
      <c r="X172" s="260">
        <v>0.14000000000000001</v>
      </c>
      <c r="Y172" s="263"/>
      <c r="Z172" s="385">
        <v>7.9</v>
      </c>
      <c r="AA172" s="32">
        <v>8.3800000000000008</v>
      </c>
      <c r="AB172" s="376" t="s">
        <v>153</v>
      </c>
      <c r="AC172" s="32">
        <v>8.34</v>
      </c>
      <c r="AD172" s="32">
        <v>8.24</v>
      </c>
      <c r="AE172" s="36">
        <v>8.2899999999999991</v>
      </c>
      <c r="AF172" s="260">
        <v>0.05</v>
      </c>
      <c r="AG172" s="264"/>
      <c r="AH172" s="262">
        <v>-0.05</v>
      </c>
      <c r="AI172" s="263"/>
      <c r="AJ172" s="133">
        <v>8.51</v>
      </c>
      <c r="AK172" s="133">
        <v>8.75</v>
      </c>
      <c r="AL172" s="53" t="s">
        <v>153</v>
      </c>
      <c r="AM172" s="133">
        <v>8.93</v>
      </c>
      <c r="AN172" s="32">
        <v>8.68</v>
      </c>
      <c r="AO172" s="36">
        <v>8.84</v>
      </c>
      <c r="AP172" s="260">
        <v>0.16</v>
      </c>
      <c r="AQ172" s="264"/>
      <c r="AR172" s="262">
        <v>-0.09</v>
      </c>
      <c r="AS172" s="263"/>
      <c r="AT172" s="337">
        <v>7.88</v>
      </c>
      <c r="AU172" s="133">
        <v>8.11</v>
      </c>
      <c r="AV172" s="53" t="s">
        <v>153</v>
      </c>
      <c r="AW172" s="133">
        <v>8.0500000000000007</v>
      </c>
      <c r="AX172" s="340">
        <v>7.77</v>
      </c>
      <c r="AY172" s="340">
        <v>7.98</v>
      </c>
      <c r="AZ172" s="260">
        <v>0.21</v>
      </c>
      <c r="BA172" s="264"/>
      <c r="BB172" s="262">
        <v>-7.0000000000000007E-2</v>
      </c>
      <c r="BC172" s="263"/>
      <c r="BD172" s="341">
        <v>7.3</v>
      </c>
      <c r="BE172" s="340">
        <v>7.63</v>
      </c>
      <c r="BF172" s="260">
        <v>0.33</v>
      </c>
      <c r="BG172" s="263" t="s">
        <v>144</v>
      </c>
      <c r="BH172" s="342">
        <v>7.24</v>
      </c>
      <c r="BI172" s="337">
        <v>7.71</v>
      </c>
      <c r="BJ172" s="53" t="s">
        <v>153</v>
      </c>
      <c r="BK172" s="337">
        <v>7.65</v>
      </c>
      <c r="BL172" s="340">
        <v>7.06</v>
      </c>
      <c r="BM172" s="340">
        <v>7.54</v>
      </c>
      <c r="BN172" s="260">
        <v>0.48</v>
      </c>
      <c r="BO172" s="264" t="s">
        <v>144</v>
      </c>
      <c r="BP172" s="262">
        <v>-0.11</v>
      </c>
      <c r="BQ172" s="263"/>
      <c r="BR172" s="337">
        <v>7.61</v>
      </c>
      <c r="BS172" s="133">
        <v>8.24</v>
      </c>
      <c r="BT172" s="53" t="s">
        <v>153</v>
      </c>
      <c r="BU172" s="337">
        <v>7.89</v>
      </c>
      <c r="BV172" s="340">
        <v>7.53</v>
      </c>
      <c r="BW172" s="340">
        <v>7.72</v>
      </c>
      <c r="BX172" s="260">
        <v>0.19</v>
      </c>
      <c r="BY172" s="264"/>
      <c r="BZ172" s="262">
        <v>-0.17</v>
      </c>
      <c r="CA172" s="263"/>
      <c r="CB172" s="341">
        <v>6.6</v>
      </c>
      <c r="CC172" s="340">
        <v>6.57</v>
      </c>
      <c r="CD172" s="260">
        <v>-0.03</v>
      </c>
      <c r="CE172" s="263"/>
      <c r="CF172" s="341">
        <v>7.07</v>
      </c>
      <c r="CG172" s="340">
        <v>6.97</v>
      </c>
      <c r="CH172" s="260">
        <v>-0.1</v>
      </c>
      <c r="CI172" s="263"/>
    </row>
    <row r="173" spans="1:87" s="12" customFormat="1" x14ac:dyDescent="0.25">
      <c r="A173" s="17" t="s">
        <v>216</v>
      </c>
      <c r="B173" s="48" t="s">
        <v>206</v>
      </c>
      <c r="C173" s="9" t="s">
        <v>112</v>
      </c>
      <c r="D173" s="9" t="s">
        <v>160</v>
      </c>
      <c r="E173" s="9" t="s">
        <v>228</v>
      </c>
      <c r="F173" s="9">
        <v>342014</v>
      </c>
      <c r="G173" s="9" t="s">
        <v>9</v>
      </c>
      <c r="H173" s="9" t="s">
        <v>10</v>
      </c>
      <c r="I173" s="8" t="s">
        <v>300</v>
      </c>
      <c r="J173" s="343">
        <v>7.54</v>
      </c>
      <c r="K173" s="344">
        <v>7.98</v>
      </c>
      <c r="L173" s="344">
        <v>7.54</v>
      </c>
      <c r="M173" s="344">
        <v>7.65</v>
      </c>
      <c r="N173" s="54" t="s">
        <v>153</v>
      </c>
      <c r="O173" s="344">
        <v>7.82</v>
      </c>
      <c r="P173" s="347">
        <v>7.75</v>
      </c>
      <c r="Q173" s="16">
        <v>8.0399999999999991</v>
      </c>
      <c r="R173" s="265">
        <v>0.28999999999999998</v>
      </c>
      <c r="S173" s="266" t="s">
        <v>144</v>
      </c>
      <c r="T173" s="267">
        <v>0.22</v>
      </c>
      <c r="U173" s="268"/>
      <c r="V173" s="24">
        <v>8.09</v>
      </c>
      <c r="W173" s="25">
        <v>8.49</v>
      </c>
      <c r="X173" s="265">
        <v>0.4</v>
      </c>
      <c r="Y173" s="268" t="s">
        <v>144</v>
      </c>
      <c r="Z173" s="386">
        <v>7.24</v>
      </c>
      <c r="AA173" s="25">
        <v>8.19</v>
      </c>
      <c r="AB173" s="23" t="s">
        <v>153</v>
      </c>
      <c r="AC173" s="25">
        <v>8.0399999999999991</v>
      </c>
      <c r="AD173" s="347">
        <v>7.74</v>
      </c>
      <c r="AE173" s="16">
        <v>8.39</v>
      </c>
      <c r="AF173" s="265">
        <v>0.65</v>
      </c>
      <c r="AG173" s="269" t="s">
        <v>144</v>
      </c>
      <c r="AH173" s="267">
        <v>0.35</v>
      </c>
      <c r="AI173" s="268" t="s">
        <v>144</v>
      </c>
      <c r="AJ173" s="344">
        <v>7.83</v>
      </c>
      <c r="AK173" s="45">
        <v>8.6199999999999992</v>
      </c>
      <c r="AL173" s="54" t="s">
        <v>153</v>
      </c>
      <c r="AM173" s="45">
        <v>8.56</v>
      </c>
      <c r="AN173" s="25">
        <v>8.32</v>
      </c>
      <c r="AO173" s="16">
        <v>8.7100000000000009</v>
      </c>
      <c r="AP173" s="265">
        <v>0.39</v>
      </c>
      <c r="AQ173" s="269" t="s">
        <v>144</v>
      </c>
      <c r="AR173" s="267">
        <v>0.15</v>
      </c>
      <c r="AS173" s="268"/>
      <c r="AT173" s="344">
        <v>7.54</v>
      </c>
      <c r="AU173" s="45">
        <v>8.17</v>
      </c>
      <c r="AV173" s="54" t="s">
        <v>153</v>
      </c>
      <c r="AW173" s="45">
        <v>8.2100000000000009</v>
      </c>
      <c r="AX173" s="25">
        <v>8.2200000000000006</v>
      </c>
      <c r="AY173" s="16">
        <v>8.36</v>
      </c>
      <c r="AZ173" s="265">
        <v>0.14000000000000001</v>
      </c>
      <c r="BA173" s="269"/>
      <c r="BB173" s="267">
        <v>0.15</v>
      </c>
      <c r="BC173" s="268"/>
      <c r="BD173" s="346">
        <v>7.22</v>
      </c>
      <c r="BE173" s="347">
        <v>7.91</v>
      </c>
      <c r="BF173" s="265">
        <v>0.69</v>
      </c>
      <c r="BG173" s="268" t="s">
        <v>144</v>
      </c>
      <c r="BH173" s="348">
        <v>6.92</v>
      </c>
      <c r="BI173" s="344">
        <v>7.75</v>
      </c>
      <c r="BJ173" s="54" t="s">
        <v>153</v>
      </c>
      <c r="BK173" s="344">
        <v>7.89</v>
      </c>
      <c r="BL173" s="347">
        <v>7.47</v>
      </c>
      <c r="BM173" s="16">
        <v>8.24</v>
      </c>
      <c r="BN173" s="265">
        <v>0.77</v>
      </c>
      <c r="BO173" s="269" t="s">
        <v>144</v>
      </c>
      <c r="BP173" s="267">
        <v>0.35</v>
      </c>
      <c r="BQ173" s="268" t="s">
        <v>144</v>
      </c>
      <c r="BR173" s="344">
        <v>7.12</v>
      </c>
      <c r="BS173" s="344">
        <v>7.98</v>
      </c>
      <c r="BT173" s="54" t="s">
        <v>153</v>
      </c>
      <c r="BU173" s="45">
        <v>8.09</v>
      </c>
      <c r="BV173" s="347">
        <v>6.98</v>
      </c>
      <c r="BW173" s="347">
        <v>7.58</v>
      </c>
      <c r="BX173" s="265">
        <v>0.6</v>
      </c>
      <c r="BY173" s="269" t="s">
        <v>144</v>
      </c>
      <c r="BZ173" s="267">
        <v>-0.51</v>
      </c>
      <c r="CA173" s="268" t="s">
        <v>145</v>
      </c>
      <c r="CB173" s="28">
        <v>5.36</v>
      </c>
      <c r="CC173" s="347">
        <v>6.55</v>
      </c>
      <c r="CD173" s="265">
        <v>1.19</v>
      </c>
      <c r="CE173" s="268" t="s">
        <v>144</v>
      </c>
      <c r="CF173" s="346">
        <v>6.02</v>
      </c>
      <c r="CG173" s="347">
        <v>7.12</v>
      </c>
      <c r="CH173" s="265">
        <v>1.1000000000000001</v>
      </c>
      <c r="CI173" s="268" t="s">
        <v>144</v>
      </c>
    </row>
    <row r="174" spans="1:87" s="12" customFormat="1" x14ac:dyDescent="0.25">
      <c r="A174" s="17" t="s">
        <v>216</v>
      </c>
      <c r="B174" s="48" t="s">
        <v>207</v>
      </c>
      <c r="C174" s="9" t="s">
        <v>113</v>
      </c>
      <c r="D174" s="9" t="s">
        <v>160</v>
      </c>
      <c r="E174" s="9" t="s">
        <v>228</v>
      </c>
      <c r="F174" s="9">
        <v>444000</v>
      </c>
      <c r="G174" s="9" t="s">
        <v>9</v>
      </c>
      <c r="H174" s="9" t="s">
        <v>10</v>
      </c>
      <c r="I174" s="297" t="s">
        <v>299</v>
      </c>
      <c r="J174" s="343">
        <v>7.6</v>
      </c>
      <c r="K174" s="344">
        <v>7.37</v>
      </c>
      <c r="L174" s="344">
        <v>7.53</v>
      </c>
      <c r="M174" s="344">
        <v>7.61</v>
      </c>
      <c r="N174" s="54" t="s">
        <v>153</v>
      </c>
      <c r="O174" s="344">
        <v>7.74</v>
      </c>
      <c r="P174" s="347">
        <v>7.94</v>
      </c>
      <c r="Q174" s="347">
        <v>7.86</v>
      </c>
      <c r="R174" s="265">
        <v>-0.08</v>
      </c>
      <c r="S174" s="266"/>
      <c r="T174" s="267">
        <v>0.12</v>
      </c>
      <c r="U174" s="268"/>
      <c r="V174" s="24">
        <v>8.65</v>
      </c>
      <c r="W174" s="25">
        <v>8.58</v>
      </c>
      <c r="X174" s="265">
        <v>-7.0000000000000007E-2</v>
      </c>
      <c r="Y174" s="268"/>
      <c r="Z174" s="377">
        <v>8.1999999999999993</v>
      </c>
      <c r="AA174" s="25">
        <v>8.25</v>
      </c>
      <c r="AB174" s="23" t="s">
        <v>153</v>
      </c>
      <c r="AC174" s="25">
        <v>8.5</v>
      </c>
      <c r="AD174" s="25">
        <v>8.59</v>
      </c>
      <c r="AE174" s="16">
        <v>8.57</v>
      </c>
      <c r="AF174" s="265">
        <v>-0.02</v>
      </c>
      <c r="AG174" s="269"/>
      <c r="AH174" s="267">
        <v>7.0000000000000007E-2</v>
      </c>
      <c r="AI174" s="268"/>
      <c r="AJ174" s="45">
        <v>8.34</v>
      </c>
      <c r="AK174" s="45">
        <v>8.58</v>
      </c>
      <c r="AL174" s="54" t="s">
        <v>153</v>
      </c>
      <c r="AM174" s="172">
        <v>9.06</v>
      </c>
      <c r="AN174" s="26">
        <v>9.02</v>
      </c>
      <c r="AO174" s="16">
        <v>8.8699999999999992</v>
      </c>
      <c r="AP174" s="265">
        <v>-0.15</v>
      </c>
      <c r="AQ174" s="269"/>
      <c r="AR174" s="267">
        <v>-0.19</v>
      </c>
      <c r="AS174" s="268"/>
      <c r="AT174" s="45">
        <v>8.0500000000000007</v>
      </c>
      <c r="AU174" s="45">
        <v>8.16</v>
      </c>
      <c r="AV174" s="54" t="s">
        <v>153</v>
      </c>
      <c r="AW174" s="45">
        <v>8.32</v>
      </c>
      <c r="AX174" s="25">
        <v>8.36</v>
      </c>
      <c r="AY174" s="16">
        <v>8.31</v>
      </c>
      <c r="AZ174" s="265">
        <v>-0.05</v>
      </c>
      <c r="BA174" s="269"/>
      <c r="BB174" s="267">
        <v>-0.01</v>
      </c>
      <c r="BC174" s="268"/>
      <c r="BD174" s="346">
        <v>7.48</v>
      </c>
      <c r="BE174" s="347">
        <v>7.89</v>
      </c>
      <c r="BF174" s="265">
        <v>0.41</v>
      </c>
      <c r="BG174" s="268" t="s">
        <v>144</v>
      </c>
      <c r="BH174" s="348">
        <v>7.32</v>
      </c>
      <c r="BI174" s="344">
        <v>7.62</v>
      </c>
      <c r="BJ174" s="54" t="s">
        <v>153</v>
      </c>
      <c r="BK174" s="344">
        <v>7.81</v>
      </c>
      <c r="BL174" s="347">
        <v>7.67</v>
      </c>
      <c r="BM174" s="16">
        <v>8.08</v>
      </c>
      <c r="BN174" s="265">
        <v>0.41</v>
      </c>
      <c r="BO174" s="269" t="s">
        <v>144</v>
      </c>
      <c r="BP174" s="267">
        <v>0.27</v>
      </c>
      <c r="BQ174" s="268"/>
      <c r="BR174" s="344">
        <v>7.46</v>
      </c>
      <c r="BS174" s="344">
        <v>7.72</v>
      </c>
      <c r="BT174" s="54" t="s">
        <v>153</v>
      </c>
      <c r="BU174" s="344">
        <v>7.98</v>
      </c>
      <c r="BV174" s="347">
        <v>7.28</v>
      </c>
      <c r="BW174" s="347">
        <v>7.7</v>
      </c>
      <c r="BX174" s="265">
        <v>0.42</v>
      </c>
      <c r="BY174" s="269" t="s">
        <v>144</v>
      </c>
      <c r="BZ174" s="267">
        <v>-0.28000000000000003</v>
      </c>
      <c r="CA174" s="268"/>
      <c r="CB174" s="346">
        <v>6.07</v>
      </c>
      <c r="CC174" s="347">
        <v>6.71</v>
      </c>
      <c r="CD174" s="265">
        <v>0.64</v>
      </c>
      <c r="CE174" s="268" t="s">
        <v>144</v>
      </c>
      <c r="CF174" s="346">
        <v>6.55</v>
      </c>
      <c r="CG174" s="347">
        <v>6.81</v>
      </c>
      <c r="CH174" s="265">
        <v>0.26</v>
      </c>
      <c r="CI174" s="268"/>
    </row>
    <row r="175" spans="1:87" s="12" customFormat="1" x14ac:dyDescent="0.25">
      <c r="A175" s="17" t="s">
        <v>216</v>
      </c>
      <c r="B175" s="48" t="s">
        <v>206</v>
      </c>
      <c r="C175" s="9" t="s">
        <v>114</v>
      </c>
      <c r="D175" s="9" t="s">
        <v>160</v>
      </c>
      <c r="E175" s="9" t="s">
        <v>228</v>
      </c>
      <c r="F175" s="9">
        <v>281071</v>
      </c>
      <c r="G175" s="9" t="s">
        <v>9</v>
      </c>
      <c r="H175" s="9" t="s">
        <v>10</v>
      </c>
      <c r="I175" s="8" t="s">
        <v>300</v>
      </c>
      <c r="J175" s="343">
        <v>7</v>
      </c>
      <c r="K175" s="344">
        <v>6.75</v>
      </c>
      <c r="L175" s="344">
        <v>7.46</v>
      </c>
      <c r="M175" s="344">
        <v>7.78</v>
      </c>
      <c r="N175" s="54" t="s">
        <v>153</v>
      </c>
      <c r="O175" s="45">
        <v>8.09</v>
      </c>
      <c r="P175" s="347">
        <v>7.91</v>
      </c>
      <c r="Q175" s="347">
        <v>7.54</v>
      </c>
      <c r="R175" s="265">
        <v>-0.37</v>
      </c>
      <c r="S175" s="266"/>
      <c r="T175" s="267">
        <v>-0.55000000000000004</v>
      </c>
      <c r="U175" s="268" t="s">
        <v>145</v>
      </c>
      <c r="V175" s="24">
        <v>8.67</v>
      </c>
      <c r="W175" s="25">
        <v>8.74</v>
      </c>
      <c r="X175" s="265">
        <v>7.0000000000000007E-2</v>
      </c>
      <c r="Y175" s="268"/>
      <c r="Z175" s="386">
        <v>7.95</v>
      </c>
      <c r="AA175" s="25">
        <v>8.42</v>
      </c>
      <c r="AB175" s="23" t="s">
        <v>153</v>
      </c>
      <c r="AC175" s="25">
        <v>8.1199999999999992</v>
      </c>
      <c r="AD175" s="25">
        <v>8.4700000000000006</v>
      </c>
      <c r="AE175" s="16">
        <v>8.68</v>
      </c>
      <c r="AF175" s="265">
        <v>0.21</v>
      </c>
      <c r="AG175" s="269"/>
      <c r="AH175" s="267">
        <v>0.56000000000000005</v>
      </c>
      <c r="AI175" s="268" t="s">
        <v>144</v>
      </c>
      <c r="AJ175" s="344">
        <v>7.64</v>
      </c>
      <c r="AK175" s="344">
        <v>7.7</v>
      </c>
      <c r="AL175" s="54" t="s">
        <v>153</v>
      </c>
      <c r="AM175" s="45">
        <v>8.3000000000000007</v>
      </c>
      <c r="AN175" s="25">
        <v>8.64</v>
      </c>
      <c r="AO175" s="16">
        <v>8.4499999999999993</v>
      </c>
      <c r="AP175" s="265">
        <v>-0.19</v>
      </c>
      <c r="AQ175" s="269"/>
      <c r="AR175" s="267">
        <v>0.15</v>
      </c>
      <c r="AS175" s="268"/>
      <c r="AT175" s="45">
        <v>8.85</v>
      </c>
      <c r="AU175" s="45">
        <v>8.77</v>
      </c>
      <c r="AV175" s="54" t="s">
        <v>153</v>
      </c>
      <c r="AW175" s="45">
        <v>8.81</v>
      </c>
      <c r="AX175" s="25">
        <v>8.91</v>
      </c>
      <c r="AY175" s="15">
        <v>9.09</v>
      </c>
      <c r="AZ175" s="265">
        <v>0.18</v>
      </c>
      <c r="BA175" s="269"/>
      <c r="BB175" s="267">
        <v>0.28000000000000003</v>
      </c>
      <c r="BC175" s="268" t="s">
        <v>144</v>
      </c>
      <c r="BD175" s="346">
        <v>7.55</v>
      </c>
      <c r="BE175" s="347">
        <v>7.27</v>
      </c>
      <c r="BF175" s="265">
        <v>-0.28000000000000003</v>
      </c>
      <c r="BG175" s="268"/>
      <c r="BH175" s="348">
        <v>6.94</v>
      </c>
      <c r="BI175" s="344">
        <v>7.58</v>
      </c>
      <c r="BJ175" s="54" t="s">
        <v>153</v>
      </c>
      <c r="BK175" s="344">
        <v>7.69</v>
      </c>
      <c r="BL175" s="347">
        <v>7.86</v>
      </c>
      <c r="BM175" s="347">
        <v>7.87</v>
      </c>
      <c r="BN175" s="265">
        <v>0.01</v>
      </c>
      <c r="BO175" s="269"/>
      <c r="BP175" s="267">
        <v>0.18</v>
      </c>
      <c r="BQ175" s="268"/>
      <c r="BR175" s="344">
        <v>7.1</v>
      </c>
      <c r="BS175" s="344">
        <v>7.35</v>
      </c>
      <c r="BT175" s="54" t="s">
        <v>153</v>
      </c>
      <c r="BU175" s="344">
        <v>7.17</v>
      </c>
      <c r="BV175" s="347">
        <v>7.24</v>
      </c>
      <c r="BW175" s="347">
        <v>6.67</v>
      </c>
      <c r="BX175" s="265">
        <v>-0.56999999999999995</v>
      </c>
      <c r="BY175" s="269" t="s">
        <v>145</v>
      </c>
      <c r="BZ175" s="267">
        <v>-0.5</v>
      </c>
      <c r="CA175" s="268"/>
      <c r="CB175" s="28">
        <v>5.07</v>
      </c>
      <c r="CC175" s="29">
        <v>5.44</v>
      </c>
      <c r="CD175" s="265">
        <v>0.37</v>
      </c>
      <c r="CE175" s="268"/>
      <c r="CF175" s="346">
        <v>6.79</v>
      </c>
      <c r="CG175" s="347">
        <v>6.91</v>
      </c>
      <c r="CH175" s="265">
        <v>0.12</v>
      </c>
      <c r="CI175" s="268"/>
    </row>
    <row r="176" spans="1:87" s="12" customFormat="1" x14ac:dyDescent="0.25">
      <c r="A176" s="17" t="s">
        <v>216</v>
      </c>
      <c r="B176" s="48" t="s">
        <v>207</v>
      </c>
      <c r="C176" s="9" t="s">
        <v>115</v>
      </c>
      <c r="D176" s="9" t="s">
        <v>160</v>
      </c>
      <c r="E176" s="9" t="s">
        <v>228</v>
      </c>
      <c r="F176" s="9">
        <v>444877</v>
      </c>
      <c r="G176" s="9" t="s">
        <v>9</v>
      </c>
      <c r="H176" s="9" t="s">
        <v>10</v>
      </c>
      <c r="I176" s="8" t="s">
        <v>300</v>
      </c>
      <c r="J176" s="343">
        <v>7.6</v>
      </c>
      <c r="K176" s="344">
        <v>7.7</v>
      </c>
      <c r="L176" s="344">
        <v>7.11</v>
      </c>
      <c r="M176" s="344">
        <v>7.36</v>
      </c>
      <c r="N176" s="54" t="s">
        <v>153</v>
      </c>
      <c r="O176" s="344">
        <v>7.84</v>
      </c>
      <c r="P176" s="347">
        <v>7.4</v>
      </c>
      <c r="Q176" s="347">
        <v>7.6</v>
      </c>
      <c r="R176" s="265">
        <v>0.2</v>
      </c>
      <c r="S176" s="266"/>
      <c r="T176" s="267">
        <v>-0.24</v>
      </c>
      <c r="U176" s="268"/>
      <c r="V176" s="24">
        <v>8.48</v>
      </c>
      <c r="W176" s="25">
        <v>8.61</v>
      </c>
      <c r="X176" s="265">
        <v>0.13</v>
      </c>
      <c r="Y176" s="268"/>
      <c r="Z176" s="377">
        <v>8.09</v>
      </c>
      <c r="AA176" s="25">
        <v>8.18</v>
      </c>
      <c r="AB176" s="23" t="s">
        <v>153</v>
      </c>
      <c r="AC176" s="347">
        <v>7.95</v>
      </c>
      <c r="AD176" s="25">
        <v>8.34</v>
      </c>
      <c r="AE176" s="16">
        <v>8.66</v>
      </c>
      <c r="AF176" s="265">
        <v>0.32</v>
      </c>
      <c r="AG176" s="269" t="s">
        <v>144</v>
      </c>
      <c r="AH176" s="267">
        <v>0.71</v>
      </c>
      <c r="AI176" s="268" t="s">
        <v>144</v>
      </c>
      <c r="AJ176" s="45">
        <v>8.18</v>
      </c>
      <c r="AK176" s="344">
        <v>7.91</v>
      </c>
      <c r="AL176" s="54" t="s">
        <v>153</v>
      </c>
      <c r="AM176" s="45">
        <v>8.4600000000000009</v>
      </c>
      <c r="AN176" s="25">
        <v>8.6999999999999993</v>
      </c>
      <c r="AO176" s="16">
        <v>8.82</v>
      </c>
      <c r="AP176" s="265">
        <v>0.12</v>
      </c>
      <c r="AQ176" s="269"/>
      <c r="AR176" s="267">
        <v>0.36</v>
      </c>
      <c r="AS176" s="268" t="s">
        <v>144</v>
      </c>
      <c r="AT176" s="45">
        <v>8.01</v>
      </c>
      <c r="AU176" s="45">
        <v>8.23</v>
      </c>
      <c r="AV176" s="54" t="s">
        <v>153</v>
      </c>
      <c r="AW176" s="45">
        <v>8.26</v>
      </c>
      <c r="AX176" s="25">
        <v>8.4</v>
      </c>
      <c r="AY176" s="16">
        <v>8.33</v>
      </c>
      <c r="AZ176" s="265">
        <v>-7.0000000000000007E-2</v>
      </c>
      <c r="BA176" s="269"/>
      <c r="BB176" s="267">
        <v>7.0000000000000007E-2</v>
      </c>
      <c r="BC176" s="268"/>
      <c r="BD176" s="346">
        <v>6.22</v>
      </c>
      <c r="BE176" s="347">
        <v>7.81</v>
      </c>
      <c r="BF176" s="265">
        <v>1.59</v>
      </c>
      <c r="BG176" s="268" t="s">
        <v>144</v>
      </c>
      <c r="BH176" s="348">
        <v>7.59</v>
      </c>
      <c r="BI176" s="344">
        <v>7.88</v>
      </c>
      <c r="BJ176" s="54" t="s">
        <v>153</v>
      </c>
      <c r="BK176" s="344">
        <v>7.67</v>
      </c>
      <c r="BL176" s="347">
        <v>7.45</v>
      </c>
      <c r="BM176" s="16">
        <v>8.1199999999999992</v>
      </c>
      <c r="BN176" s="265">
        <v>0.67</v>
      </c>
      <c r="BO176" s="269" t="s">
        <v>144</v>
      </c>
      <c r="BP176" s="267">
        <v>0.45</v>
      </c>
      <c r="BQ176" s="268" t="s">
        <v>144</v>
      </c>
      <c r="BR176" s="344">
        <v>7.46</v>
      </c>
      <c r="BS176" s="344">
        <v>7.65</v>
      </c>
      <c r="BT176" s="54" t="s">
        <v>153</v>
      </c>
      <c r="BU176" s="344">
        <v>7.46</v>
      </c>
      <c r="BV176" s="29">
        <v>5</v>
      </c>
      <c r="BW176" s="347">
        <v>7.5</v>
      </c>
      <c r="BX176" s="265">
        <v>2.5</v>
      </c>
      <c r="BY176" s="269" t="s">
        <v>144</v>
      </c>
      <c r="BZ176" s="267">
        <v>0.04</v>
      </c>
      <c r="CA176" s="268"/>
      <c r="CB176" s="28">
        <v>4.4800000000000004</v>
      </c>
      <c r="CC176" s="29">
        <v>5.17</v>
      </c>
      <c r="CD176" s="265">
        <v>0.69</v>
      </c>
      <c r="CE176" s="268" t="s">
        <v>144</v>
      </c>
      <c r="CF176" s="346">
        <v>6.1</v>
      </c>
      <c r="CG176" s="347">
        <v>6.13</v>
      </c>
      <c r="CH176" s="265">
        <v>0.03</v>
      </c>
      <c r="CI176" s="268"/>
    </row>
    <row r="177" spans="1:87" s="12" customFormat="1" x14ac:dyDescent="0.25">
      <c r="A177" s="17" t="s">
        <v>216</v>
      </c>
      <c r="B177" s="48" t="s">
        <v>205</v>
      </c>
      <c r="C177" s="9" t="s">
        <v>116</v>
      </c>
      <c r="D177" s="9" t="s">
        <v>160</v>
      </c>
      <c r="E177" s="9" t="s">
        <v>228</v>
      </c>
      <c r="F177" s="9">
        <v>276691</v>
      </c>
      <c r="G177" s="9" t="s">
        <v>9</v>
      </c>
      <c r="H177" s="9" t="s">
        <v>10</v>
      </c>
      <c r="I177" s="8" t="s">
        <v>300</v>
      </c>
      <c r="J177" s="343">
        <v>6.87</v>
      </c>
      <c r="K177" s="344">
        <v>7.44</v>
      </c>
      <c r="L177" s="344">
        <v>7.4</v>
      </c>
      <c r="M177" s="344">
        <v>7.29</v>
      </c>
      <c r="N177" s="54" t="s">
        <v>153</v>
      </c>
      <c r="O177" s="344">
        <v>7.28</v>
      </c>
      <c r="P177" s="347">
        <v>7.14</v>
      </c>
      <c r="Q177" s="347">
        <v>7.37</v>
      </c>
      <c r="R177" s="265">
        <v>0.23</v>
      </c>
      <c r="S177" s="266"/>
      <c r="T177" s="267">
        <v>0.09</v>
      </c>
      <c r="U177" s="268"/>
      <c r="V177" s="24">
        <v>8.1300000000000008</v>
      </c>
      <c r="W177" s="25">
        <v>8.66</v>
      </c>
      <c r="X177" s="265">
        <v>0.53</v>
      </c>
      <c r="Y177" s="268" t="s">
        <v>144</v>
      </c>
      <c r="Z177" s="377">
        <v>8.01</v>
      </c>
      <c r="AA177" s="347">
        <v>7.59</v>
      </c>
      <c r="AB177" s="23" t="s">
        <v>153</v>
      </c>
      <c r="AC177" s="347">
        <v>7.97</v>
      </c>
      <c r="AD177" s="347">
        <v>7.84</v>
      </c>
      <c r="AE177" s="16">
        <v>8.65</v>
      </c>
      <c r="AF177" s="265">
        <v>0.81</v>
      </c>
      <c r="AG177" s="269" t="s">
        <v>144</v>
      </c>
      <c r="AH177" s="267">
        <v>0.68</v>
      </c>
      <c r="AI177" s="268" t="s">
        <v>144</v>
      </c>
      <c r="AJ177" s="45">
        <v>8.43</v>
      </c>
      <c r="AK177" s="45">
        <v>8.07</v>
      </c>
      <c r="AL177" s="54" t="s">
        <v>153</v>
      </c>
      <c r="AM177" s="45">
        <v>8.75</v>
      </c>
      <c r="AN177" s="25">
        <v>8.5299999999999994</v>
      </c>
      <c r="AO177" s="15">
        <v>9.0399999999999991</v>
      </c>
      <c r="AP177" s="265">
        <v>0.51</v>
      </c>
      <c r="AQ177" s="269" t="s">
        <v>144</v>
      </c>
      <c r="AR177" s="267">
        <v>0.28999999999999998</v>
      </c>
      <c r="AS177" s="268" t="s">
        <v>144</v>
      </c>
      <c r="AT177" s="45">
        <v>8.2200000000000006</v>
      </c>
      <c r="AU177" s="344">
        <v>7.89</v>
      </c>
      <c r="AV177" s="54" t="s">
        <v>153</v>
      </c>
      <c r="AW177" s="344">
        <v>7.79</v>
      </c>
      <c r="AX177" s="25">
        <v>8.02</v>
      </c>
      <c r="AY177" s="16">
        <v>8.2899999999999991</v>
      </c>
      <c r="AZ177" s="265">
        <v>0.27</v>
      </c>
      <c r="BA177" s="269" t="s">
        <v>144</v>
      </c>
      <c r="BB177" s="267">
        <v>0.5</v>
      </c>
      <c r="BC177" s="268" t="s">
        <v>144</v>
      </c>
      <c r="BD177" s="346">
        <v>6.9</v>
      </c>
      <c r="BE177" s="347">
        <v>7.25</v>
      </c>
      <c r="BF177" s="265">
        <v>0.35</v>
      </c>
      <c r="BG177" s="268" t="s">
        <v>144</v>
      </c>
      <c r="BH177" s="348">
        <v>7.32</v>
      </c>
      <c r="BI177" s="344">
        <v>7.63</v>
      </c>
      <c r="BJ177" s="54" t="s">
        <v>153</v>
      </c>
      <c r="BK177" s="344">
        <v>7.51</v>
      </c>
      <c r="BL177" s="347">
        <v>7.31</v>
      </c>
      <c r="BM177" s="347">
        <v>7.37</v>
      </c>
      <c r="BN177" s="265">
        <v>0.06</v>
      </c>
      <c r="BO177" s="269"/>
      <c r="BP177" s="267">
        <v>-0.14000000000000001</v>
      </c>
      <c r="BQ177" s="268"/>
      <c r="BR177" s="344">
        <v>7.7</v>
      </c>
      <c r="BS177" s="344">
        <v>7.32</v>
      </c>
      <c r="BT177" s="54" t="s">
        <v>153</v>
      </c>
      <c r="BU177" s="344">
        <v>7.41</v>
      </c>
      <c r="BV177" s="347">
        <v>6.5</v>
      </c>
      <c r="BW177" s="347">
        <v>7.14</v>
      </c>
      <c r="BX177" s="265">
        <v>0.64</v>
      </c>
      <c r="BY177" s="269" t="s">
        <v>144</v>
      </c>
      <c r="BZ177" s="267">
        <v>-0.27</v>
      </c>
      <c r="CA177" s="268"/>
      <c r="CB177" s="28">
        <v>5.01</v>
      </c>
      <c r="CC177" s="29">
        <v>5.26</v>
      </c>
      <c r="CD177" s="265">
        <v>0.25</v>
      </c>
      <c r="CE177" s="268"/>
      <c r="CF177" s="28">
        <v>5.38</v>
      </c>
      <c r="CG177" s="347">
        <v>6.09</v>
      </c>
      <c r="CH177" s="265">
        <v>0.71</v>
      </c>
      <c r="CI177" s="268" t="s">
        <v>144</v>
      </c>
    </row>
    <row r="178" spans="1:87" s="12" customFormat="1" x14ac:dyDescent="0.25">
      <c r="A178" s="17" t="s">
        <v>216</v>
      </c>
      <c r="B178" s="48" t="s">
        <v>206</v>
      </c>
      <c r="C178" s="9" t="s">
        <v>117</v>
      </c>
      <c r="D178" s="9" t="s">
        <v>160</v>
      </c>
      <c r="E178" s="9" t="s">
        <v>228</v>
      </c>
      <c r="F178" s="9">
        <v>345009</v>
      </c>
      <c r="G178" s="9" t="s">
        <v>9</v>
      </c>
      <c r="H178" s="9" t="s">
        <v>10</v>
      </c>
      <c r="I178" s="8" t="s">
        <v>300</v>
      </c>
      <c r="J178" s="343">
        <v>7.61</v>
      </c>
      <c r="K178" s="344">
        <v>7.77</v>
      </c>
      <c r="L178" s="344">
        <v>7.41</v>
      </c>
      <c r="M178" s="344">
        <v>7.31</v>
      </c>
      <c r="N178" s="54" t="s">
        <v>153</v>
      </c>
      <c r="O178" s="344">
        <v>7.83</v>
      </c>
      <c r="P178" s="347">
        <v>7.49</v>
      </c>
      <c r="Q178" s="347">
        <v>7.86</v>
      </c>
      <c r="R178" s="265">
        <v>0.37</v>
      </c>
      <c r="S178" s="266" t="s">
        <v>144</v>
      </c>
      <c r="T178" s="267">
        <v>0.03</v>
      </c>
      <c r="U178" s="268"/>
      <c r="V178" s="24">
        <v>8.23</v>
      </c>
      <c r="W178" s="25">
        <v>8.5</v>
      </c>
      <c r="X178" s="265">
        <v>0.27</v>
      </c>
      <c r="Y178" s="268" t="s">
        <v>144</v>
      </c>
      <c r="Z178" s="377">
        <v>8.06</v>
      </c>
      <c r="AA178" s="25">
        <v>8.2200000000000006</v>
      </c>
      <c r="AB178" s="23" t="s">
        <v>153</v>
      </c>
      <c r="AC178" s="25">
        <v>8.3000000000000007</v>
      </c>
      <c r="AD178" s="25">
        <v>8.1</v>
      </c>
      <c r="AE178" s="16">
        <v>8.36</v>
      </c>
      <c r="AF178" s="265">
        <v>0.26</v>
      </c>
      <c r="AG178" s="269" t="s">
        <v>144</v>
      </c>
      <c r="AH178" s="267">
        <v>0.06</v>
      </c>
      <c r="AI178" s="268"/>
      <c r="AJ178" s="45">
        <v>8.5299999999999994</v>
      </c>
      <c r="AK178" s="45">
        <v>8.6</v>
      </c>
      <c r="AL178" s="54" t="s">
        <v>153</v>
      </c>
      <c r="AM178" s="45">
        <v>8.82</v>
      </c>
      <c r="AN178" s="25">
        <v>8.8000000000000007</v>
      </c>
      <c r="AO178" s="16">
        <v>8.91</v>
      </c>
      <c r="AP178" s="265">
        <v>0.11</v>
      </c>
      <c r="AQ178" s="269"/>
      <c r="AR178" s="267">
        <v>0.09</v>
      </c>
      <c r="AS178" s="268"/>
      <c r="AT178" s="344">
        <v>7.75</v>
      </c>
      <c r="AU178" s="344">
        <v>7.79</v>
      </c>
      <c r="AV178" s="54" t="s">
        <v>153</v>
      </c>
      <c r="AW178" s="45">
        <v>8.08</v>
      </c>
      <c r="AX178" s="347">
        <v>7.78</v>
      </c>
      <c r="AY178" s="16">
        <v>8.2200000000000006</v>
      </c>
      <c r="AZ178" s="265">
        <v>0.44</v>
      </c>
      <c r="BA178" s="269" t="s">
        <v>144</v>
      </c>
      <c r="BB178" s="267">
        <v>0.14000000000000001</v>
      </c>
      <c r="BC178" s="268"/>
      <c r="BD178" s="346">
        <v>7.46</v>
      </c>
      <c r="BE178" s="347">
        <v>7.87</v>
      </c>
      <c r="BF178" s="265">
        <v>0.41</v>
      </c>
      <c r="BG178" s="268" t="s">
        <v>144</v>
      </c>
      <c r="BH178" s="348">
        <v>7.45</v>
      </c>
      <c r="BI178" s="344">
        <v>7.51</v>
      </c>
      <c r="BJ178" s="54" t="s">
        <v>153</v>
      </c>
      <c r="BK178" s="344">
        <v>7.92</v>
      </c>
      <c r="BL178" s="347">
        <v>7.66</v>
      </c>
      <c r="BM178" s="16">
        <v>8.09</v>
      </c>
      <c r="BN178" s="265">
        <v>0.43</v>
      </c>
      <c r="BO178" s="269" t="s">
        <v>144</v>
      </c>
      <c r="BP178" s="267">
        <v>0.17</v>
      </c>
      <c r="BQ178" s="268"/>
      <c r="BR178" s="344">
        <v>7.86</v>
      </c>
      <c r="BS178" s="344">
        <v>7.66</v>
      </c>
      <c r="BT178" s="54" t="s">
        <v>153</v>
      </c>
      <c r="BU178" s="45">
        <v>8.1999999999999993</v>
      </c>
      <c r="BV178" s="347">
        <v>7.26</v>
      </c>
      <c r="BW178" s="347">
        <v>7.65</v>
      </c>
      <c r="BX178" s="265">
        <v>0.39</v>
      </c>
      <c r="BY178" s="269" t="s">
        <v>144</v>
      </c>
      <c r="BZ178" s="267">
        <v>-0.55000000000000004</v>
      </c>
      <c r="CA178" s="268" t="s">
        <v>145</v>
      </c>
      <c r="CB178" s="28">
        <v>5.9</v>
      </c>
      <c r="CC178" s="347">
        <v>6.15</v>
      </c>
      <c r="CD178" s="265">
        <v>0.25</v>
      </c>
      <c r="CE178" s="268"/>
      <c r="CF178" s="28">
        <v>5.88</v>
      </c>
      <c r="CG178" s="347">
        <v>6.52</v>
      </c>
      <c r="CH178" s="265">
        <v>0.64</v>
      </c>
      <c r="CI178" s="268" t="s">
        <v>144</v>
      </c>
    </row>
    <row r="179" spans="1:87" s="12" customFormat="1" x14ac:dyDescent="0.25">
      <c r="A179" s="17" t="s">
        <v>216</v>
      </c>
      <c r="B179" s="48" t="s">
        <v>206</v>
      </c>
      <c r="C179" s="9" t="s">
        <v>118</v>
      </c>
      <c r="D179" s="9" t="s">
        <v>160</v>
      </c>
      <c r="E179" s="9" t="s">
        <v>228</v>
      </c>
      <c r="F179" s="9">
        <v>281006</v>
      </c>
      <c r="G179" s="9" t="s">
        <v>9</v>
      </c>
      <c r="H179" s="9" t="s">
        <v>10</v>
      </c>
      <c r="I179" s="8" t="s">
        <v>300</v>
      </c>
      <c r="J179" s="343">
        <v>7.05</v>
      </c>
      <c r="K179" s="344">
        <v>7.79</v>
      </c>
      <c r="L179" s="344">
        <v>7.7</v>
      </c>
      <c r="M179" s="344">
        <v>7.92</v>
      </c>
      <c r="N179" s="54" t="s">
        <v>153</v>
      </c>
      <c r="O179" s="45">
        <v>8.0399999999999991</v>
      </c>
      <c r="P179" s="347">
        <v>7.94</v>
      </c>
      <c r="Q179" s="16">
        <v>8.23</v>
      </c>
      <c r="R179" s="265">
        <v>0.28999999999999998</v>
      </c>
      <c r="S179" s="266" t="s">
        <v>144</v>
      </c>
      <c r="T179" s="267">
        <v>0.19</v>
      </c>
      <c r="U179" s="268"/>
      <c r="V179" s="24">
        <v>8.9</v>
      </c>
      <c r="W179" s="25">
        <v>8.7100000000000009</v>
      </c>
      <c r="X179" s="265">
        <v>-0.19</v>
      </c>
      <c r="Y179" s="268" t="s">
        <v>145</v>
      </c>
      <c r="Z179" s="377">
        <v>8.9</v>
      </c>
      <c r="AA179" s="26">
        <v>9.1</v>
      </c>
      <c r="AB179" s="23" t="s">
        <v>153</v>
      </c>
      <c r="AC179" s="25">
        <v>8.08</v>
      </c>
      <c r="AD179" s="25">
        <v>8.94</v>
      </c>
      <c r="AE179" s="16">
        <v>8.68</v>
      </c>
      <c r="AF179" s="265">
        <v>-0.26</v>
      </c>
      <c r="AG179" s="269" t="s">
        <v>145</v>
      </c>
      <c r="AH179" s="267">
        <v>0.6</v>
      </c>
      <c r="AI179" s="268" t="s">
        <v>144</v>
      </c>
      <c r="AJ179" s="172">
        <v>9.33</v>
      </c>
      <c r="AK179" s="172">
        <v>9.15</v>
      </c>
      <c r="AL179" s="54" t="s">
        <v>153</v>
      </c>
      <c r="AM179" s="45">
        <v>8.31</v>
      </c>
      <c r="AN179" s="26">
        <v>9.32</v>
      </c>
      <c r="AO179" s="15">
        <v>9.0500000000000007</v>
      </c>
      <c r="AP179" s="265">
        <v>-0.27</v>
      </c>
      <c r="AQ179" s="269" t="s">
        <v>145</v>
      </c>
      <c r="AR179" s="267">
        <v>0.74</v>
      </c>
      <c r="AS179" s="268" t="s">
        <v>144</v>
      </c>
      <c r="AT179" s="45">
        <v>8.1</v>
      </c>
      <c r="AU179" s="344">
        <v>7.78</v>
      </c>
      <c r="AV179" s="54" t="s">
        <v>153</v>
      </c>
      <c r="AW179" s="45">
        <v>8.1</v>
      </c>
      <c r="AX179" s="25">
        <v>8.4499999999999993</v>
      </c>
      <c r="AY179" s="16">
        <v>8.39</v>
      </c>
      <c r="AZ179" s="265">
        <v>-0.06</v>
      </c>
      <c r="BA179" s="269"/>
      <c r="BB179" s="267">
        <v>0.28999999999999998</v>
      </c>
      <c r="BC179" s="268" t="s">
        <v>144</v>
      </c>
      <c r="BD179" s="346">
        <v>7.71</v>
      </c>
      <c r="BE179" s="347">
        <v>7.82</v>
      </c>
      <c r="BF179" s="265">
        <v>0.11</v>
      </c>
      <c r="BG179" s="268"/>
      <c r="BH179" s="348">
        <v>6.96</v>
      </c>
      <c r="BI179" s="344">
        <v>6.82</v>
      </c>
      <c r="BJ179" s="54" t="s">
        <v>153</v>
      </c>
      <c r="BK179" s="344">
        <v>7.62</v>
      </c>
      <c r="BL179" s="347">
        <v>7.5</v>
      </c>
      <c r="BM179" s="16">
        <v>8.06</v>
      </c>
      <c r="BN179" s="265">
        <v>0.56000000000000005</v>
      </c>
      <c r="BO179" s="269" t="s">
        <v>144</v>
      </c>
      <c r="BP179" s="267">
        <v>0.44</v>
      </c>
      <c r="BQ179" s="268" t="s">
        <v>144</v>
      </c>
      <c r="BR179" s="45">
        <v>8.06</v>
      </c>
      <c r="BS179" s="344">
        <v>7.27</v>
      </c>
      <c r="BT179" s="54" t="s">
        <v>153</v>
      </c>
      <c r="BU179" s="344">
        <v>7.11</v>
      </c>
      <c r="BV179" s="347">
        <v>7.92</v>
      </c>
      <c r="BW179" s="347">
        <v>7.58</v>
      </c>
      <c r="BX179" s="265">
        <v>-0.34</v>
      </c>
      <c r="BY179" s="269"/>
      <c r="BZ179" s="267">
        <v>0.47</v>
      </c>
      <c r="CA179" s="268" t="s">
        <v>144</v>
      </c>
      <c r="CB179" s="346">
        <v>6.32</v>
      </c>
      <c r="CC179" s="347">
        <v>6.21</v>
      </c>
      <c r="CD179" s="265">
        <v>-0.11</v>
      </c>
      <c r="CE179" s="268"/>
      <c r="CF179" s="346">
        <v>7.41</v>
      </c>
      <c r="CG179" s="347">
        <v>6.9</v>
      </c>
      <c r="CH179" s="265">
        <v>-0.51</v>
      </c>
      <c r="CI179" s="268" t="s">
        <v>145</v>
      </c>
    </row>
    <row r="180" spans="1:87" s="12" customFormat="1" x14ac:dyDescent="0.25">
      <c r="A180" s="17" t="s">
        <v>216</v>
      </c>
      <c r="B180" s="48" t="s">
        <v>207</v>
      </c>
      <c r="C180" s="9" t="s">
        <v>119</v>
      </c>
      <c r="D180" s="9" t="s">
        <v>160</v>
      </c>
      <c r="E180" s="9" t="s">
        <v>228</v>
      </c>
      <c r="F180" s="9">
        <v>387001</v>
      </c>
      <c r="G180" s="9" t="s">
        <v>9</v>
      </c>
      <c r="H180" s="9" t="s">
        <v>10</v>
      </c>
      <c r="I180" s="8" t="s">
        <v>300</v>
      </c>
      <c r="J180" s="343">
        <v>7.33</v>
      </c>
      <c r="K180" s="344">
        <v>7.14</v>
      </c>
      <c r="L180" s="344">
        <v>7.3</v>
      </c>
      <c r="M180" s="344">
        <v>7.39</v>
      </c>
      <c r="N180" s="54" t="s">
        <v>153</v>
      </c>
      <c r="O180" s="344">
        <v>6.53</v>
      </c>
      <c r="P180" s="347">
        <v>7.25</v>
      </c>
      <c r="Q180" s="347">
        <v>7.15</v>
      </c>
      <c r="R180" s="265">
        <v>-0.1</v>
      </c>
      <c r="S180" s="266"/>
      <c r="T180" s="267">
        <v>0.62</v>
      </c>
      <c r="U180" s="268" t="s">
        <v>144</v>
      </c>
      <c r="V180" s="24">
        <v>8.2799999999999994</v>
      </c>
      <c r="W180" s="25">
        <v>8.35</v>
      </c>
      <c r="X180" s="265">
        <v>7.0000000000000007E-2</v>
      </c>
      <c r="Y180" s="268"/>
      <c r="Z180" s="377">
        <v>8.33</v>
      </c>
      <c r="AA180" s="25">
        <v>8.1999999999999993</v>
      </c>
      <c r="AB180" s="23" t="s">
        <v>153</v>
      </c>
      <c r="AC180" s="25">
        <v>8.2200000000000006</v>
      </c>
      <c r="AD180" s="25">
        <v>8.18</v>
      </c>
      <c r="AE180" s="16">
        <v>8.27</v>
      </c>
      <c r="AF180" s="265">
        <v>0.09</v>
      </c>
      <c r="AG180" s="269"/>
      <c r="AH180" s="267">
        <v>0.05</v>
      </c>
      <c r="AI180" s="268"/>
      <c r="AJ180" s="45">
        <v>8.77</v>
      </c>
      <c r="AK180" s="45">
        <v>8.7799999999999994</v>
      </c>
      <c r="AL180" s="54" t="s">
        <v>153</v>
      </c>
      <c r="AM180" s="45">
        <v>8.81</v>
      </c>
      <c r="AN180" s="25">
        <v>8.5399999999999991</v>
      </c>
      <c r="AO180" s="16">
        <v>8.64</v>
      </c>
      <c r="AP180" s="265">
        <v>0.1</v>
      </c>
      <c r="AQ180" s="269"/>
      <c r="AR180" s="267">
        <v>-0.17</v>
      </c>
      <c r="AS180" s="268"/>
      <c r="AT180" s="45">
        <v>8.11</v>
      </c>
      <c r="AU180" s="45">
        <v>8.3699999999999992</v>
      </c>
      <c r="AV180" s="54" t="s">
        <v>153</v>
      </c>
      <c r="AW180" s="344">
        <v>6.89</v>
      </c>
      <c r="AX180" s="25">
        <v>8.1</v>
      </c>
      <c r="AY180" s="16">
        <v>8.14</v>
      </c>
      <c r="AZ180" s="265">
        <v>0.04</v>
      </c>
      <c r="BA180" s="269"/>
      <c r="BB180" s="267">
        <v>1.25</v>
      </c>
      <c r="BC180" s="268" t="s">
        <v>144</v>
      </c>
      <c r="BD180" s="346">
        <v>7.21</v>
      </c>
      <c r="BE180" s="347">
        <v>7.61</v>
      </c>
      <c r="BF180" s="265">
        <v>0.4</v>
      </c>
      <c r="BG180" s="268" t="s">
        <v>144</v>
      </c>
      <c r="BH180" s="348">
        <v>7.51</v>
      </c>
      <c r="BI180" s="344">
        <v>7.82</v>
      </c>
      <c r="BJ180" s="54" t="s">
        <v>153</v>
      </c>
      <c r="BK180" s="65">
        <v>5.46</v>
      </c>
      <c r="BL180" s="347">
        <v>7.16</v>
      </c>
      <c r="BM180" s="347">
        <v>7.71</v>
      </c>
      <c r="BN180" s="265">
        <v>0.55000000000000004</v>
      </c>
      <c r="BO180" s="269" t="s">
        <v>144</v>
      </c>
      <c r="BP180" s="267">
        <v>2.25</v>
      </c>
      <c r="BQ180" s="268" t="s">
        <v>144</v>
      </c>
      <c r="BR180" s="344">
        <v>7.56</v>
      </c>
      <c r="BS180" s="45">
        <v>8.26</v>
      </c>
      <c r="BT180" s="54" t="s">
        <v>153</v>
      </c>
      <c r="BU180" s="65">
        <v>4.83</v>
      </c>
      <c r="BV180" s="347">
        <v>7.26</v>
      </c>
      <c r="BW180" s="347">
        <v>7.51</v>
      </c>
      <c r="BX180" s="265">
        <v>0.25</v>
      </c>
      <c r="BY180" s="269"/>
      <c r="BZ180" s="267">
        <v>2.68</v>
      </c>
      <c r="CA180" s="268" t="s">
        <v>144</v>
      </c>
      <c r="CB180" s="28">
        <v>5.94</v>
      </c>
      <c r="CC180" s="347">
        <v>6</v>
      </c>
      <c r="CD180" s="265">
        <v>0.06</v>
      </c>
      <c r="CE180" s="268"/>
      <c r="CF180" s="346">
        <v>7.19</v>
      </c>
      <c r="CG180" s="347">
        <v>6.76</v>
      </c>
      <c r="CH180" s="265">
        <v>-0.43</v>
      </c>
      <c r="CI180" s="268" t="s">
        <v>145</v>
      </c>
    </row>
    <row r="181" spans="1:87" s="12" customFormat="1" x14ac:dyDescent="0.25">
      <c r="A181" s="17" t="s">
        <v>216</v>
      </c>
      <c r="B181" s="48" t="s">
        <v>207</v>
      </c>
      <c r="C181" s="9" t="s">
        <v>120</v>
      </c>
      <c r="D181" s="9" t="s">
        <v>160</v>
      </c>
      <c r="E181" s="9" t="s">
        <v>228</v>
      </c>
      <c r="F181" s="9">
        <v>413013</v>
      </c>
      <c r="G181" s="9" t="s">
        <v>9</v>
      </c>
      <c r="H181" s="9" t="s">
        <v>10</v>
      </c>
      <c r="I181" s="8" t="s">
        <v>300</v>
      </c>
      <c r="J181" s="343">
        <v>7.98</v>
      </c>
      <c r="K181" s="344">
        <v>7.41</v>
      </c>
      <c r="L181" s="344">
        <v>7.29</v>
      </c>
      <c r="M181" s="344">
        <v>7.41</v>
      </c>
      <c r="N181" s="54" t="s">
        <v>153</v>
      </c>
      <c r="O181" s="344">
        <v>7.5</v>
      </c>
      <c r="P181" s="347">
        <v>7.52</v>
      </c>
      <c r="Q181" s="347">
        <v>7.61</v>
      </c>
      <c r="R181" s="265">
        <v>0.09</v>
      </c>
      <c r="S181" s="266"/>
      <c r="T181" s="267">
        <v>0.11</v>
      </c>
      <c r="U181" s="268"/>
      <c r="V181" s="24">
        <v>8.6</v>
      </c>
      <c r="W181" s="25">
        <v>8.23</v>
      </c>
      <c r="X181" s="265">
        <v>-0.37</v>
      </c>
      <c r="Y181" s="268" t="s">
        <v>145</v>
      </c>
      <c r="Z181" s="377">
        <v>8.17</v>
      </c>
      <c r="AA181" s="25">
        <v>8.36</v>
      </c>
      <c r="AB181" s="23" t="s">
        <v>153</v>
      </c>
      <c r="AC181" s="25">
        <v>8.49</v>
      </c>
      <c r="AD181" s="25">
        <v>8.5399999999999991</v>
      </c>
      <c r="AE181" s="16">
        <v>8.16</v>
      </c>
      <c r="AF181" s="265">
        <v>-0.38</v>
      </c>
      <c r="AG181" s="269" t="s">
        <v>145</v>
      </c>
      <c r="AH181" s="267">
        <v>-0.33</v>
      </c>
      <c r="AI181" s="268" t="s">
        <v>145</v>
      </c>
      <c r="AJ181" s="45">
        <v>8.6</v>
      </c>
      <c r="AK181" s="172">
        <v>9.02</v>
      </c>
      <c r="AL181" s="54" t="s">
        <v>153</v>
      </c>
      <c r="AM181" s="172">
        <v>9.0299999999999994</v>
      </c>
      <c r="AN181" s="26">
        <v>9.07</v>
      </c>
      <c r="AO181" s="16">
        <v>8.57</v>
      </c>
      <c r="AP181" s="265">
        <v>-0.5</v>
      </c>
      <c r="AQ181" s="269" t="s">
        <v>145</v>
      </c>
      <c r="AR181" s="267">
        <v>-0.46</v>
      </c>
      <c r="AS181" s="268" t="s">
        <v>145</v>
      </c>
      <c r="AT181" s="344">
        <v>7.62</v>
      </c>
      <c r="AU181" s="344">
        <v>7.62</v>
      </c>
      <c r="AV181" s="54" t="s">
        <v>153</v>
      </c>
      <c r="AW181" s="45">
        <v>8.31</v>
      </c>
      <c r="AX181" s="25">
        <v>8.1999999999999993</v>
      </c>
      <c r="AY181" s="347">
        <v>7.97</v>
      </c>
      <c r="AZ181" s="265">
        <v>-0.23</v>
      </c>
      <c r="BA181" s="269"/>
      <c r="BB181" s="267">
        <v>-0.34</v>
      </c>
      <c r="BC181" s="268" t="s">
        <v>145</v>
      </c>
      <c r="BD181" s="346">
        <v>7.63</v>
      </c>
      <c r="BE181" s="347">
        <v>7.38</v>
      </c>
      <c r="BF181" s="265">
        <v>-0.25</v>
      </c>
      <c r="BG181" s="268" t="s">
        <v>145</v>
      </c>
      <c r="BH181" s="348">
        <v>7.47</v>
      </c>
      <c r="BI181" s="344">
        <v>7.66</v>
      </c>
      <c r="BJ181" s="54" t="s">
        <v>153</v>
      </c>
      <c r="BK181" s="344">
        <v>7.69</v>
      </c>
      <c r="BL181" s="347">
        <v>7.53</v>
      </c>
      <c r="BM181" s="347">
        <v>7.66</v>
      </c>
      <c r="BN181" s="265">
        <v>0.13</v>
      </c>
      <c r="BO181" s="269"/>
      <c r="BP181" s="267">
        <v>-0.03</v>
      </c>
      <c r="BQ181" s="268"/>
      <c r="BR181" s="344">
        <v>7.65</v>
      </c>
      <c r="BS181" s="344">
        <v>7.78</v>
      </c>
      <c r="BT181" s="54" t="s">
        <v>153</v>
      </c>
      <c r="BU181" s="45">
        <v>8.1300000000000008</v>
      </c>
      <c r="BV181" s="347">
        <v>7.74</v>
      </c>
      <c r="BW181" s="347">
        <v>7.09</v>
      </c>
      <c r="BX181" s="265">
        <v>-0.65</v>
      </c>
      <c r="BY181" s="269" t="s">
        <v>145</v>
      </c>
      <c r="BZ181" s="267">
        <v>-1.04</v>
      </c>
      <c r="CA181" s="268" t="s">
        <v>145</v>
      </c>
      <c r="CB181" s="346">
        <v>6.85</v>
      </c>
      <c r="CC181" s="347">
        <v>6.91</v>
      </c>
      <c r="CD181" s="265">
        <v>0.06</v>
      </c>
      <c r="CE181" s="268"/>
      <c r="CF181" s="346">
        <v>6.86</v>
      </c>
      <c r="CG181" s="347">
        <v>6.71</v>
      </c>
      <c r="CH181" s="265">
        <v>-0.15</v>
      </c>
      <c r="CI181" s="268"/>
    </row>
    <row r="182" spans="1:87" s="12" customFormat="1" x14ac:dyDescent="0.25">
      <c r="A182" s="17" t="s">
        <v>216</v>
      </c>
      <c r="B182" s="48" t="s">
        <v>206</v>
      </c>
      <c r="C182" s="9" t="s">
        <v>121</v>
      </c>
      <c r="D182" s="9" t="s">
        <v>21</v>
      </c>
      <c r="E182" s="9" t="s">
        <v>228</v>
      </c>
      <c r="F182" s="9">
        <v>345025</v>
      </c>
      <c r="G182" s="9" t="s">
        <v>9</v>
      </c>
      <c r="H182" s="9" t="s">
        <v>10</v>
      </c>
      <c r="I182" s="8" t="s">
        <v>300</v>
      </c>
      <c r="J182" s="343">
        <v>7.97</v>
      </c>
      <c r="K182" s="344">
        <v>7.63</v>
      </c>
      <c r="L182" s="344">
        <v>7.53</v>
      </c>
      <c r="M182" s="45">
        <v>8.02</v>
      </c>
      <c r="N182" s="54" t="s">
        <v>153</v>
      </c>
      <c r="O182" s="344">
        <v>7.53</v>
      </c>
      <c r="P182" s="347">
        <v>7.66</v>
      </c>
      <c r="Q182" s="347">
        <v>7.95</v>
      </c>
      <c r="R182" s="265">
        <v>0.28999999999999998</v>
      </c>
      <c r="S182" s="266" t="s">
        <v>144</v>
      </c>
      <c r="T182" s="267">
        <v>0.42</v>
      </c>
      <c r="U182" s="268" t="s">
        <v>144</v>
      </c>
      <c r="V182" s="346">
        <v>7.92</v>
      </c>
      <c r="W182" s="25">
        <v>8.35</v>
      </c>
      <c r="X182" s="265">
        <v>0.43</v>
      </c>
      <c r="Y182" s="268" t="s">
        <v>144</v>
      </c>
      <c r="Z182" s="377">
        <v>8.19</v>
      </c>
      <c r="AA182" s="25">
        <v>8.85</v>
      </c>
      <c r="AB182" s="23" t="s">
        <v>153</v>
      </c>
      <c r="AC182" s="25">
        <v>8.09</v>
      </c>
      <c r="AD182" s="347">
        <v>7.64</v>
      </c>
      <c r="AE182" s="16">
        <v>8.08</v>
      </c>
      <c r="AF182" s="265">
        <v>0.44</v>
      </c>
      <c r="AG182" s="269" t="s">
        <v>144</v>
      </c>
      <c r="AH182" s="267">
        <v>-0.01</v>
      </c>
      <c r="AI182" s="268"/>
      <c r="AJ182" s="45">
        <v>8.9700000000000006</v>
      </c>
      <c r="AK182" s="172">
        <v>9.16</v>
      </c>
      <c r="AL182" s="54" t="s">
        <v>153</v>
      </c>
      <c r="AM182" s="45">
        <v>8.91</v>
      </c>
      <c r="AN182" s="25">
        <v>8.27</v>
      </c>
      <c r="AO182" s="16">
        <v>8.73</v>
      </c>
      <c r="AP182" s="265">
        <v>0.46</v>
      </c>
      <c r="AQ182" s="269" t="s">
        <v>144</v>
      </c>
      <c r="AR182" s="267">
        <v>-0.18</v>
      </c>
      <c r="AS182" s="268" t="s">
        <v>145</v>
      </c>
      <c r="AT182" s="45">
        <v>8.23</v>
      </c>
      <c r="AU182" s="45">
        <v>8.6999999999999993</v>
      </c>
      <c r="AV182" s="54" t="s">
        <v>153</v>
      </c>
      <c r="AW182" s="344">
        <v>7.84</v>
      </c>
      <c r="AX182" s="347">
        <v>7.84</v>
      </c>
      <c r="AY182" s="16">
        <v>8.25</v>
      </c>
      <c r="AZ182" s="265">
        <v>0.41</v>
      </c>
      <c r="BA182" s="269" t="s">
        <v>144</v>
      </c>
      <c r="BB182" s="267">
        <v>0.41</v>
      </c>
      <c r="BC182" s="268" t="s">
        <v>144</v>
      </c>
      <c r="BD182" s="346">
        <v>7.26</v>
      </c>
      <c r="BE182" s="347">
        <v>7.51</v>
      </c>
      <c r="BF182" s="265">
        <v>0.25</v>
      </c>
      <c r="BG182" s="268" t="s">
        <v>144</v>
      </c>
      <c r="BH182" s="348">
        <v>7.77</v>
      </c>
      <c r="BI182" s="45">
        <v>8.51</v>
      </c>
      <c r="BJ182" s="54" t="s">
        <v>153</v>
      </c>
      <c r="BK182" s="344">
        <v>7.57</v>
      </c>
      <c r="BL182" s="347">
        <v>7.34</v>
      </c>
      <c r="BM182" s="347">
        <v>7.53</v>
      </c>
      <c r="BN182" s="265">
        <v>0.19</v>
      </c>
      <c r="BO182" s="269"/>
      <c r="BP182" s="267">
        <v>-0.04</v>
      </c>
      <c r="BQ182" s="268"/>
      <c r="BR182" s="45">
        <v>8.15</v>
      </c>
      <c r="BS182" s="45">
        <v>8.69</v>
      </c>
      <c r="BT182" s="54" t="s">
        <v>153</v>
      </c>
      <c r="BU182" s="344">
        <v>7.65</v>
      </c>
      <c r="BV182" s="347">
        <v>7.18</v>
      </c>
      <c r="BW182" s="347">
        <v>7.48</v>
      </c>
      <c r="BX182" s="265">
        <v>0.3</v>
      </c>
      <c r="BY182" s="269" t="s">
        <v>144</v>
      </c>
      <c r="BZ182" s="267">
        <v>-0.17</v>
      </c>
      <c r="CA182" s="268"/>
      <c r="CB182" s="346">
        <v>6.95</v>
      </c>
      <c r="CC182" s="347">
        <v>7.04</v>
      </c>
      <c r="CD182" s="265">
        <v>0.09</v>
      </c>
      <c r="CE182" s="268"/>
      <c r="CF182" s="346">
        <v>6.53</v>
      </c>
      <c r="CG182" s="347">
        <v>6.53</v>
      </c>
      <c r="CH182" s="265">
        <v>0</v>
      </c>
      <c r="CI182" s="268"/>
    </row>
    <row r="183" spans="1:87" s="12" customFormat="1" x14ac:dyDescent="0.25">
      <c r="A183" s="17" t="s">
        <v>216</v>
      </c>
      <c r="B183" s="48" t="s">
        <v>206</v>
      </c>
      <c r="C183" s="9" t="s">
        <v>122</v>
      </c>
      <c r="D183" s="9" t="s">
        <v>219</v>
      </c>
      <c r="E183" s="9" t="s">
        <v>227</v>
      </c>
      <c r="F183" s="9">
        <v>223263</v>
      </c>
      <c r="G183" s="9" t="s">
        <v>9</v>
      </c>
      <c r="H183" s="9" t="s">
        <v>10</v>
      </c>
      <c r="I183" s="8" t="s">
        <v>300</v>
      </c>
      <c r="J183" s="343">
        <v>7.31</v>
      </c>
      <c r="K183" s="344">
        <v>6.87</v>
      </c>
      <c r="L183" s="344">
        <v>6.94</v>
      </c>
      <c r="M183" s="344">
        <v>6.16</v>
      </c>
      <c r="N183" s="54" t="s">
        <v>153</v>
      </c>
      <c r="O183" s="344">
        <v>7.62</v>
      </c>
      <c r="P183" s="347">
        <v>7.7</v>
      </c>
      <c r="Q183" s="16">
        <v>8.19</v>
      </c>
      <c r="R183" s="265">
        <v>0.49</v>
      </c>
      <c r="S183" s="266" t="s">
        <v>144</v>
      </c>
      <c r="T183" s="267">
        <v>0.56999999999999995</v>
      </c>
      <c r="U183" s="268" t="s">
        <v>144</v>
      </c>
      <c r="V183" s="24">
        <v>8.64</v>
      </c>
      <c r="W183" s="25">
        <v>8.84</v>
      </c>
      <c r="X183" s="265">
        <v>0.2</v>
      </c>
      <c r="Y183" s="268" t="s">
        <v>144</v>
      </c>
      <c r="Z183" s="386">
        <v>7.86</v>
      </c>
      <c r="AA183" s="347">
        <v>7.57</v>
      </c>
      <c r="AB183" s="23" t="s">
        <v>153</v>
      </c>
      <c r="AC183" s="25">
        <v>8.42</v>
      </c>
      <c r="AD183" s="25">
        <v>8.49</v>
      </c>
      <c r="AE183" s="16">
        <v>8.56</v>
      </c>
      <c r="AF183" s="265">
        <v>7.0000000000000007E-2</v>
      </c>
      <c r="AG183" s="269"/>
      <c r="AH183" s="267">
        <v>0.14000000000000001</v>
      </c>
      <c r="AI183" s="268"/>
      <c r="AJ183" s="45">
        <v>8.2899999999999991</v>
      </c>
      <c r="AK183" s="344">
        <v>7.74</v>
      </c>
      <c r="AL183" s="54" t="s">
        <v>153</v>
      </c>
      <c r="AM183" s="45">
        <v>8.8800000000000008</v>
      </c>
      <c r="AN183" s="25">
        <v>8.8699999999999992</v>
      </c>
      <c r="AO183" s="15">
        <v>9.14</v>
      </c>
      <c r="AP183" s="265">
        <v>0.27</v>
      </c>
      <c r="AQ183" s="269" t="s">
        <v>144</v>
      </c>
      <c r="AR183" s="267">
        <v>0.26</v>
      </c>
      <c r="AS183" s="268" t="s">
        <v>144</v>
      </c>
      <c r="AT183" s="344">
        <v>7.85</v>
      </c>
      <c r="AU183" s="344">
        <v>7.75</v>
      </c>
      <c r="AV183" s="54" t="s">
        <v>153</v>
      </c>
      <c r="AW183" s="45">
        <v>8.58</v>
      </c>
      <c r="AX183" s="25">
        <v>8.58</v>
      </c>
      <c r="AY183" s="16">
        <v>8.81</v>
      </c>
      <c r="AZ183" s="265">
        <v>0.23</v>
      </c>
      <c r="BA183" s="269" t="s">
        <v>144</v>
      </c>
      <c r="BB183" s="267">
        <v>0.23</v>
      </c>
      <c r="BC183" s="268" t="s">
        <v>144</v>
      </c>
      <c r="BD183" s="346">
        <v>7.59</v>
      </c>
      <c r="BE183" s="347">
        <v>7.79</v>
      </c>
      <c r="BF183" s="265">
        <v>0.2</v>
      </c>
      <c r="BG183" s="268"/>
      <c r="BH183" s="348">
        <v>6.89</v>
      </c>
      <c r="BI183" s="344">
        <v>6.51</v>
      </c>
      <c r="BJ183" s="54" t="s">
        <v>153</v>
      </c>
      <c r="BK183" s="344">
        <v>7.53</v>
      </c>
      <c r="BL183" s="347">
        <v>7.73</v>
      </c>
      <c r="BM183" s="347">
        <v>7.84</v>
      </c>
      <c r="BN183" s="265">
        <v>0.11</v>
      </c>
      <c r="BO183" s="269"/>
      <c r="BP183" s="267">
        <v>0.31</v>
      </c>
      <c r="BQ183" s="268" t="s">
        <v>144</v>
      </c>
      <c r="BR183" s="344">
        <v>7.34</v>
      </c>
      <c r="BS183" s="344">
        <v>7.15</v>
      </c>
      <c r="BT183" s="54" t="s">
        <v>153</v>
      </c>
      <c r="BU183" s="344">
        <v>6.93</v>
      </c>
      <c r="BV183" s="347">
        <v>7.46</v>
      </c>
      <c r="BW183" s="347">
        <v>7.75</v>
      </c>
      <c r="BX183" s="265">
        <v>0.28999999999999998</v>
      </c>
      <c r="BY183" s="269"/>
      <c r="BZ183" s="267">
        <v>0.82</v>
      </c>
      <c r="CA183" s="268" t="s">
        <v>144</v>
      </c>
      <c r="CB183" s="346">
        <v>6.26</v>
      </c>
      <c r="CC183" s="347">
        <v>6.5</v>
      </c>
      <c r="CD183" s="265">
        <v>0.24</v>
      </c>
      <c r="CE183" s="268"/>
      <c r="CF183" s="346">
        <v>6.66</v>
      </c>
      <c r="CG183" s="347">
        <v>6.73</v>
      </c>
      <c r="CH183" s="265">
        <v>7.0000000000000007E-2</v>
      </c>
      <c r="CI183" s="268"/>
    </row>
    <row r="184" spans="1:87" s="12" customFormat="1" x14ac:dyDescent="0.25">
      <c r="A184" s="17" t="s">
        <v>216</v>
      </c>
      <c r="B184" s="48" t="s">
        <v>206</v>
      </c>
      <c r="C184" s="9" t="s">
        <v>123</v>
      </c>
      <c r="D184" s="9" t="s">
        <v>219</v>
      </c>
      <c r="E184" s="9" t="s">
        <v>227</v>
      </c>
      <c r="F184" s="9">
        <v>286005</v>
      </c>
      <c r="G184" s="9" t="s">
        <v>9</v>
      </c>
      <c r="H184" s="9" t="s">
        <v>10</v>
      </c>
      <c r="I184" s="19" t="s">
        <v>300</v>
      </c>
      <c r="J184" s="343">
        <v>7.6</v>
      </c>
      <c r="K184" s="344">
        <v>7.6</v>
      </c>
      <c r="L184" s="344">
        <v>7.72</v>
      </c>
      <c r="M184" s="344">
        <v>7.7</v>
      </c>
      <c r="N184" s="54" t="s">
        <v>153</v>
      </c>
      <c r="O184" s="344">
        <v>7.69</v>
      </c>
      <c r="P184" s="347">
        <v>7.76</v>
      </c>
      <c r="Q184" s="347">
        <v>7.94</v>
      </c>
      <c r="R184" s="265">
        <v>0.18</v>
      </c>
      <c r="S184" s="266"/>
      <c r="T184" s="267">
        <v>0.25</v>
      </c>
      <c r="U184" s="268" t="s">
        <v>144</v>
      </c>
      <c r="V184" s="24">
        <v>8.07</v>
      </c>
      <c r="W184" s="25">
        <v>8.19</v>
      </c>
      <c r="X184" s="265">
        <v>0.12</v>
      </c>
      <c r="Y184" s="268"/>
      <c r="Z184" s="386">
        <v>7.74</v>
      </c>
      <c r="AA184" s="347">
        <v>7.78</v>
      </c>
      <c r="AB184" s="23" t="s">
        <v>153</v>
      </c>
      <c r="AC184" s="25">
        <v>8</v>
      </c>
      <c r="AD184" s="347">
        <v>7.97</v>
      </c>
      <c r="AE184" s="347">
        <v>7.96</v>
      </c>
      <c r="AF184" s="265">
        <v>-0.01</v>
      </c>
      <c r="AG184" s="269"/>
      <c r="AH184" s="267">
        <v>-0.04</v>
      </c>
      <c r="AI184" s="268"/>
      <c r="AJ184" s="45">
        <v>8.2899999999999991</v>
      </c>
      <c r="AK184" s="45">
        <v>8.1999999999999993</v>
      </c>
      <c r="AL184" s="54" t="s">
        <v>153</v>
      </c>
      <c r="AM184" s="45">
        <v>8.26</v>
      </c>
      <c r="AN184" s="25">
        <v>8.6</v>
      </c>
      <c r="AO184" s="16">
        <v>8.61</v>
      </c>
      <c r="AP184" s="265">
        <v>0.01</v>
      </c>
      <c r="AQ184" s="269"/>
      <c r="AR184" s="267">
        <v>0.35</v>
      </c>
      <c r="AS184" s="268" t="s">
        <v>144</v>
      </c>
      <c r="AT184" s="344">
        <v>7.82</v>
      </c>
      <c r="AU184" s="344">
        <v>7.68</v>
      </c>
      <c r="AV184" s="54" t="s">
        <v>153</v>
      </c>
      <c r="AW184" s="344">
        <v>7.71</v>
      </c>
      <c r="AX184" s="347">
        <v>7.64</v>
      </c>
      <c r="AY184" s="16">
        <v>8</v>
      </c>
      <c r="AZ184" s="265">
        <v>0.36</v>
      </c>
      <c r="BA184" s="269" t="s">
        <v>144</v>
      </c>
      <c r="BB184" s="267">
        <v>0.28999999999999998</v>
      </c>
      <c r="BC184" s="268" t="s">
        <v>144</v>
      </c>
      <c r="BD184" s="346">
        <v>7.52</v>
      </c>
      <c r="BE184" s="347">
        <v>7.67</v>
      </c>
      <c r="BF184" s="265">
        <v>0.15</v>
      </c>
      <c r="BG184" s="268"/>
      <c r="BH184" s="348">
        <v>7.31</v>
      </c>
      <c r="BI184" s="344">
        <v>7.62</v>
      </c>
      <c r="BJ184" s="54" t="s">
        <v>153</v>
      </c>
      <c r="BK184" s="344">
        <v>7.59</v>
      </c>
      <c r="BL184" s="347">
        <v>7.29</v>
      </c>
      <c r="BM184" s="347">
        <v>7.8</v>
      </c>
      <c r="BN184" s="265">
        <v>0.51</v>
      </c>
      <c r="BO184" s="269" t="s">
        <v>144</v>
      </c>
      <c r="BP184" s="267">
        <v>0.21</v>
      </c>
      <c r="BQ184" s="268"/>
      <c r="BR184" s="344">
        <v>7.61</v>
      </c>
      <c r="BS184" s="344">
        <v>7.91</v>
      </c>
      <c r="BT184" s="54" t="s">
        <v>153</v>
      </c>
      <c r="BU184" s="45">
        <v>8.23</v>
      </c>
      <c r="BV184" s="347">
        <v>7.74</v>
      </c>
      <c r="BW184" s="347">
        <v>7.53</v>
      </c>
      <c r="BX184" s="265">
        <v>-0.21</v>
      </c>
      <c r="BY184" s="269"/>
      <c r="BZ184" s="267">
        <v>-0.7</v>
      </c>
      <c r="CA184" s="268" t="s">
        <v>145</v>
      </c>
      <c r="CB184" s="346">
        <v>7.39</v>
      </c>
      <c r="CC184" s="347">
        <v>6.97</v>
      </c>
      <c r="CD184" s="265">
        <v>-0.42</v>
      </c>
      <c r="CE184" s="268" t="s">
        <v>145</v>
      </c>
      <c r="CF184" s="346">
        <v>6.93</v>
      </c>
      <c r="CG184" s="347">
        <v>6.17</v>
      </c>
      <c r="CH184" s="265">
        <v>-0.76</v>
      </c>
      <c r="CI184" s="268" t="s">
        <v>145</v>
      </c>
    </row>
    <row r="185" spans="1:87" s="12" customFormat="1" x14ac:dyDescent="0.25">
      <c r="A185" s="17" t="s">
        <v>216</v>
      </c>
      <c r="B185" s="48" t="s">
        <v>207</v>
      </c>
      <c r="C185" s="9" t="s">
        <v>124</v>
      </c>
      <c r="D185" s="9" t="s">
        <v>160</v>
      </c>
      <c r="E185" s="9" t="s">
        <v>228</v>
      </c>
      <c r="F185" s="9">
        <v>444265</v>
      </c>
      <c r="G185" s="9" t="s">
        <v>9</v>
      </c>
      <c r="H185" s="9" t="s">
        <v>10</v>
      </c>
      <c r="I185" s="8" t="s">
        <v>300</v>
      </c>
      <c r="J185" s="343">
        <v>6.87</v>
      </c>
      <c r="K185" s="344">
        <v>6.5</v>
      </c>
      <c r="L185" s="65">
        <v>5.1100000000000003</v>
      </c>
      <c r="M185" s="65">
        <v>5.68</v>
      </c>
      <c r="N185" s="54" t="s">
        <v>153</v>
      </c>
      <c r="O185" s="45">
        <v>8.2100000000000009</v>
      </c>
      <c r="P185" s="347">
        <v>7.89</v>
      </c>
      <c r="Q185" s="16">
        <v>8.19</v>
      </c>
      <c r="R185" s="265">
        <v>0.3</v>
      </c>
      <c r="S185" s="266" t="s">
        <v>144</v>
      </c>
      <c r="T185" s="267">
        <v>-0.02</v>
      </c>
      <c r="U185" s="268"/>
      <c r="V185" s="24">
        <v>8.4</v>
      </c>
      <c r="W185" s="25">
        <v>8.68</v>
      </c>
      <c r="X185" s="265">
        <v>0.28000000000000003</v>
      </c>
      <c r="Y185" s="268" t="s">
        <v>144</v>
      </c>
      <c r="Z185" s="386">
        <v>6.29</v>
      </c>
      <c r="AA185" s="347">
        <v>6.9</v>
      </c>
      <c r="AB185" s="23" t="s">
        <v>153</v>
      </c>
      <c r="AC185" s="25">
        <v>8.61</v>
      </c>
      <c r="AD185" s="25">
        <v>8.08</v>
      </c>
      <c r="AE185" s="16">
        <v>8.5</v>
      </c>
      <c r="AF185" s="265">
        <v>0.42</v>
      </c>
      <c r="AG185" s="269" t="s">
        <v>144</v>
      </c>
      <c r="AH185" s="267">
        <v>-0.11</v>
      </c>
      <c r="AI185" s="268"/>
      <c r="AJ185" s="344">
        <v>7.18</v>
      </c>
      <c r="AK185" s="344">
        <v>7.35</v>
      </c>
      <c r="AL185" s="54" t="s">
        <v>153</v>
      </c>
      <c r="AM185" s="172">
        <v>9.1</v>
      </c>
      <c r="AN185" s="25">
        <v>8.68</v>
      </c>
      <c r="AO185" s="16">
        <v>8.7799999999999994</v>
      </c>
      <c r="AP185" s="265">
        <v>0.1</v>
      </c>
      <c r="AQ185" s="269"/>
      <c r="AR185" s="267">
        <v>-0.32</v>
      </c>
      <c r="AS185" s="268" t="s">
        <v>145</v>
      </c>
      <c r="AT185" s="344">
        <v>6.62</v>
      </c>
      <c r="AU185" s="344">
        <v>6.89</v>
      </c>
      <c r="AV185" s="54" t="s">
        <v>153</v>
      </c>
      <c r="AW185" s="45">
        <v>8.9499999999999993</v>
      </c>
      <c r="AX185" s="25">
        <v>8.4499999999999993</v>
      </c>
      <c r="AY185" s="16">
        <v>8.75</v>
      </c>
      <c r="AZ185" s="265">
        <v>0.3</v>
      </c>
      <c r="BA185" s="269" t="s">
        <v>144</v>
      </c>
      <c r="BB185" s="267">
        <v>-0.2</v>
      </c>
      <c r="BC185" s="268"/>
      <c r="BD185" s="346">
        <v>6.31</v>
      </c>
      <c r="BE185" s="347">
        <v>7.97</v>
      </c>
      <c r="BF185" s="265">
        <v>1.66</v>
      </c>
      <c r="BG185" s="268" t="s">
        <v>144</v>
      </c>
      <c r="BH185" s="235">
        <v>5.66</v>
      </c>
      <c r="BI185" s="344">
        <v>6.26</v>
      </c>
      <c r="BJ185" s="54" t="s">
        <v>153</v>
      </c>
      <c r="BK185" s="45">
        <v>8.4</v>
      </c>
      <c r="BL185" s="347">
        <v>7.63</v>
      </c>
      <c r="BM185" s="16">
        <v>8.26</v>
      </c>
      <c r="BN185" s="265">
        <v>0.63</v>
      </c>
      <c r="BO185" s="269" t="s">
        <v>144</v>
      </c>
      <c r="BP185" s="267">
        <v>-0.14000000000000001</v>
      </c>
      <c r="BQ185" s="268"/>
      <c r="BR185" s="65">
        <v>5.91</v>
      </c>
      <c r="BS185" s="344">
        <v>6.15</v>
      </c>
      <c r="BT185" s="54" t="s">
        <v>153</v>
      </c>
      <c r="BU185" s="45">
        <v>8.3699999999999992</v>
      </c>
      <c r="BV185" s="29">
        <v>4.99</v>
      </c>
      <c r="BW185" s="347">
        <v>7.68</v>
      </c>
      <c r="BX185" s="265">
        <v>2.69</v>
      </c>
      <c r="BY185" s="269" t="s">
        <v>144</v>
      </c>
      <c r="BZ185" s="267">
        <v>-0.69</v>
      </c>
      <c r="CA185" s="268" t="s">
        <v>145</v>
      </c>
      <c r="CB185" s="28">
        <v>5.81</v>
      </c>
      <c r="CC185" s="347">
        <v>6.43</v>
      </c>
      <c r="CD185" s="265">
        <v>0.62</v>
      </c>
      <c r="CE185" s="268" t="s">
        <v>144</v>
      </c>
      <c r="CF185" s="346">
        <v>7.02</v>
      </c>
      <c r="CG185" s="347">
        <v>7.42</v>
      </c>
      <c r="CH185" s="265">
        <v>0.4</v>
      </c>
      <c r="CI185" s="268" t="s">
        <v>144</v>
      </c>
    </row>
    <row r="186" spans="1:87" s="12" customFormat="1" x14ac:dyDescent="0.25">
      <c r="A186" s="17" t="s">
        <v>216</v>
      </c>
      <c r="B186" s="48" t="s">
        <v>207</v>
      </c>
      <c r="C186" s="9" t="s">
        <v>125</v>
      </c>
      <c r="D186" s="9" t="s">
        <v>220</v>
      </c>
      <c r="E186" s="9" t="s">
        <v>227</v>
      </c>
      <c r="F186" s="9">
        <v>411017</v>
      </c>
      <c r="G186" s="9" t="s">
        <v>9</v>
      </c>
      <c r="H186" s="9" t="s">
        <v>10</v>
      </c>
      <c r="I186" s="8" t="s">
        <v>300</v>
      </c>
      <c r="J186" s="343">
        <v>7.36</v>
      </c>
      <c r="K186" s="344">
        <v>7.6</v>
      </c>
      <c r="L186" s="344">
        <v>7.8</v>
      </c>
      <c r="M186" s="344">
        <v>7.72</v>
      </c>
      <c r="N186" s="54" t="s">
        <v>153</v>
      </c>
      <c r="O186" s="45">
        <v>8.16</v>
      </c>
      <c r="P186" s="347">
        <v>7.99</v>
      </c>
      <c r="Q186" s="16">
        <v>8.11</v>
      </c>
      <c r="R186" s="265">
        <v>0.12</v>
      </c>
      <c r="S186" s="266"/>
      <c r="T186" s="267">
        <v>-0.05</v>
      </c>
      <c r="U186" s="268"/>
      <c r="V186" s="24">
        <v>8.52</v>
      </c>
      <c r="W186" s="25">
        <v>8.7100000000000009</v>
      </c>
      <c r="X186" s="265">
        <v>0.19</v>
      </c>
      <c r="Y186" s="268" t="s">
        <v>144</v>
      </c>
      <c r="Z186" s="377">
        <v>8.18</v>
      </c>
      <c r="AA186" s="25">
        <v>8.23</v>
      </c>
      <c r="AB186" s="23" t="s">
        <v>153</v>
      </c>
      <c r="AC186" s="25">
        <v>8.44</v>
      </c>
      <c r="AD186" s="25">
        <v>8.2200000000000006</v>
      </c>
      <c r="AE186" s="16">
        <v>8.4600000000000009</v>
      </c>
      <c r="AF186" s="265">
        <v>0.24</v>
      </c>
      <c r="AG186" s="269" t="s">
        <v>144</v>
      </c>
      <c r="AH186" s="267">
        <v>0.02</v>
      </c>
      <c r="AI186" s="268"/>
      <c r="AJ186" s="45">
        <v>8.57</v>
      </c>
      <c r="AK186" s="45">
        <v>8.68</v>
      </c>
      <c r="AL186" s="54" t="s">
        <v>153</v>
      </c>
      <c r="AM186" s="45">
        <v>8.7799999999999994</v>
      </c>
      <c r="AN186" s="25">
        <v>8.82</v>
      </c>
      <c r="AO186" s="16">
        <v>8.94</v>
      </c>
      <c r="AP186" s="265">
        <v>0.12</v>
      </c>
      <c r="AQ186" s="269"/>
      <c r="AR186" s="267">
        <v>0.16</v>
      </c>
      <c r="AS186" s="268"/>
      <c r="AT186" s="45">
        <v>8.33</v>
      </c>
      <c r="AU186" s="45">
        <v>8.41</v>
      </c>
      <c r="AV186" s="54" t="s">
        <v>153</v>
      </c>
      <c r="AW186" s="45">
        <v>8.64</v>
      </c>
      <c r="AX186" s="25">
        <v>8.5299999999999994</v>
      </c>
      <c r="AY186" s="16">
        <v>8.7200000000000006</v>
      </c>
      <c r="AZ186" s="265">
        <v>0.19</v>
      </c>
      <c r="BA186" s="269"/>
      <c r="BB186" s="267">
        <v>0.08</v>
      </c>
      <c r="BC186" s="268"/>
      <c r="BD186" s="346">
        <v>7.55</v>
      </c>
      <c r="BE186" s="25">
        <v>8.02</v>
      </c>
      <c r="BF186" s="265">
        <v>0.47</v>
      </c>
      <c r="BG186" s="268" t="s">
        <v>144</v>
      </c>
      <c r="BH186" s="348">
        <v>7.57</v>
      </c>
      <c r="BI186" s="344">
        <v>7.77</v>
      </c>
      <c r="BJ186" s="54" t="s">
        <v>153</v>
      </c>
      <c r="BK186" s="344">
        <v>7.83</v>
      </c>
      <c r="BL186" s="347">
        <v>7.74</v>
      </c>
      <c r="BM186" s="16">
        <v>8.25</v>
      </c>
      <c r="BN186" s="265">
        <v>0.51</v>
      </c>
      <c r="BO186" s="269" t="s">
        <v>144</v>
      </c>
      <c r="BP186" s="267">
        <v>0.42</v>
      </c>
      <c r="BQ186" s="268" t="s">
        <v>144</v>
      </c>
      <c r="BR186" s="344">
        <v>7.74</v>
      </c>
      <c r="BS186" s="344">
        <v>7.49</v>
      </c>
      <c r="BT186" s="54" t="s">
        <v>153</v>
      </c>
      <c r="BU186" s="344">
        <v>7.16</v>
      </c>
      <c r="BV186" s="347">
        <v>7.36</v>
      </c>
      <c r="BW186" s="347">
        <v>7.79</v>
      </c>
      <c r="BX186" s="265">
        <v>0.43</v>
      </c>
      <c r="BY186" s="269" t="s">
        <v>144</v>
      </c>
      <c r="BZ186" s="267">
        <v>0.63</v>
      </c>
      <c r="CA186" s="268" t="s">
        <v>144</v>
      </c>
      <c r="CB186" s="346">
        <v>6.7</v>
      </c>
      <c r="CC186" s="347">
        <v>7.44</v>
      </c>
      <c r="CD186" s="265">
        <v>0.74</v>
      </c>
      <c r="CE186" s="268" t="s">
        <v>144</v>
      </c>
      <c r="CF186" s="346">
        <v>7.04</v>
      </c>
      <c r="CG186" s="347">
        <v>7.27</v>
      </c>
      <c r="CH186" s="265">
        <v>0.23</v>
      </c>
      <c r="CI186" s="268"/>
    </row>
    <row r="187" spans="1:87" s="12" customFormat="1" x14ac:dyDescent="0.25">
      <c r="A187" s="17" t="s">
        <v>216</v>
      </c>
      <c r="B187" s="48" t="s">
        <v>205</v>
      </c>
      <c r="C187" s="9" t="s">
        <v>126</v>
      </c>
      <c r="D187" s="9" t="s">
        <v>160</v>
      </c>
      <c r="E187" s="9" t="s">
        <v>226</v>
      </c>
      <c r="F187" s="9">
        <v>313882</v>
      </c>
      <c r="G187" s="9" t="s">
        <v>9</v>
      </c>
      <c r="H187" s="9" t="s">
        <v>10</v>
      </c>
      <c r="I187" s="8" t="s">
        <v>300</v>
      </c>
      <c r="J187" s="343">
        <v>7.8</v>
      </c>
      <c r="K187" s="344">
        <v>7.69</v>
      </c>
      <c r="L187" s="344">
        <v>7.43</v>
      </c>
      <c r="M187" s="344">
        <v>7.86</v>
      </c>
      <c r="N187" s="54" t="s">
        <v>153</v>
      </c>
      <c r="O187" s="45">
        <v>8.23</v>
      </c>
      <c r="P187" s="347">
        <v>7.98</v>
      </c>
      <c r="Q187" s="347">
        <v>7.71</v>
      </c>
      <c r="R187" s="265">
        <v>-0.27</v>
      </c>
      <c r="S187" s="266"/>
      <c r="T187" s="267">
        <v>-0.52</v>
      </c>
      <c r="U187" s="268" t="s">
        <v>145</v>
      </c>
      <c r="V187" s="24">
        <v>8.84</v>
      </c>
      <c r="W187" s="25">
        <v>8.6</v>
      </c>
      <c r="X187" s="265">
        <v>-0.24</v>
      </c>
      <c r="Y187" s="268" t="s">
        <v>145</v>
      </c>
      <c r="Z187" s="377">
        <v>8.6</v>
      </c>
      <c r="AA187" s="25">
        <v>8.5299999999999994</v>
      </c>
      <c r="AB187" s="23" t="s">
        <v>153</v>
      </c>
      <c r="AC187" s="26">
        <v>9.0299999999999994</v>
      </c>
      <c r="AD187" s="25">
        <v>8.83</v>
      </c>
      <c r="AE187" s="16">
        <v>8.49</v>
      </c>
      <c r="AF187" s="265">
        <v>-0.34</v>
      </c>
      <c r="AG187" s="269" t="s">
        <v>145</v>
      </c>
      <c r="AH187" s="267">
        <v>-0.54</v>
      </c>
      <c r="AI187" s="268" t="s">
        <v>145</v>
      </c>
      <c r="AJ187" s="45">
        <v>8.59</v>
      </c>
      <c r="AK187" s="45">
        <v>8.48</v>
      </c>
      <c r="AL187" s="54" t="s">
        <v>153</v>
      </c>
      <c r="AM187" s="172">
        <v>9.09</v>
      </c>
      <c r="AN187" s="25">
        <v>8.75</v>
      </c>
      <c r="AO187" s="16">
        <v>8.5500000000000007</v>
      </c>
      <c r="AP187" s="265">
        <v>-0.2</v>
      </c>
      <c r="AQ187" s="269"/>
      <c r="AR187" s="267">
        <v>-0.54</v>
      </c>
      <c r="AS187" s="268" t="s">
        <v>145</v>
      </c>
      <c r="AT187" s="45">
        <v>8.69</v>
      </c>
      <c r="AU187" s="45">
        <v>8.73</v>
      </c>
      <c r="AV187" s="54" t="s">
        <v>153</v>
      </c>
      <c r="AW187" s="172">
        <v>9.0299999999999994</v>
      </c>
      <c r="AX187" s="25">
        <v>8.94</v>
      </c>
      <c r="AY187" s="16">
        <v>8.76</v>
      </c>
      <c r="AZ187" s="265">
        <v>-0.18</v>
      </c>
      <c r="BA187" s="269"/>
      <c r="BB187" s="267">
        <v>-0.27</v>
      </c>
      <c r="BC187" s="268" t="s">
        <v>145</v>
      </c>
      <c r="BD187" s="346">
        <v>7.52</v>
      </c>
      <c r="BE187" s="347">
        <v>7.45</v>
      </c>
      <c r="BF187" s="265">
        <v>-7.0000000000000007E-2</v>
      </c>
      <c r="BG187" s="268"/>
      <c r="BH187" s="348">
        <v>7.69</v>
      </c>
      <c r="BI187" s="344">
        <v>7.87</v>
      </c>
      <c r="BJ187" s="54" t="s">
        <v>153</v>
      </c>
      <c r="BK187" s="45">
        <v>8.1300000000000008</v>
      </c>
      <c r="BL187" s="347">
        <v>7.58</v>
      </c>
      <c r="BM187" s="347">
        <v>7.6</v>
      </c>
      <c r="BN187" s="265">
        <v>0.02</v>
      </c>
      <c r="BO187" s="269"/>
      <c r="BP187" s="267">
        <v>-0.53</v>
      </c>
      <c r="BQ187" s="268" t="s">
        <v>145</v>
      </c>
      <c r="BR187" s="344">
        <v>7.19</v>
      </c>
      <c r="BS187" s="344">
        <v>7.22</v>
      </c>
      <c r="BT187" s="54" t="s">
        <v>153</v>
      </c>
      <c r="BU187" s="344">
        <v>6.93</v>
      </c>
      <c r="BV187" s="347">
        <v>7.46</v>
      </c>
      <c r="BW187" s="347">
        <v>7.3</v>
      </c>
      <c r="BX187" s="265">
        <v>-0.16</v>
      </c>
      <c r="BY187" s="269"/>
      <c r="BZ187" s="267">
        <v>0.37</v>
      </c>
      <c r="CA187" s="268"/>
      <c r="CB187" s="346">
        <v>6.18</v>
      </c>
      <c r="CC187" s="347">
        <v>6.3</v>
      </c>
      <c r="CD187" s="265">
        <v>0.12</v>
      </c>
      <c r="CE187" s="268"/>
      <c r="CF187" s="346">
        <v>7.22</v>
      </c>
      <c r="CG187" s="347">
        <v>6.92</v>
      </c>
      <c r="CH187" s="265">
        <v>-0.3</v>
      </c>
      <c r="CI187" s="268"/>
    </row>
    <row r="188" spans="1:87" s="12" customFormat="1" x14ac:dyDescent="0.25">
      <c r="A188" s="17" t="s">
        <v>216</v>
      </c>
      <c r="B188" s="48" t="s">
        <v>206</v>
      </c>
      <c r="C188" s="9" t="s">
        <v>175</v>
      </c>
      <c r="D188" s="9" t="s">
        <v>160</v>
      </c>
      <c r="E188" s="9" t="s">
        <v>228</v>
      </c>
      <c r="F188" s="9">
        <v>286542</v>
      </c>
      <c r="G188" s="9" t="s">
        <v>9</v>
      </c>
      <c r="H188" s="9" t="s">
        <v>10</v>
      </c>
      <c r="I188" s="297" t="s">
        <v>299</v>
      </c>
      <c r="J188" s="61" t="s">
        <v>153</v>
      </c>
      <c r="K188" s="54" t="s">
        <v>153</v>
      </c>
      <c r="L188" s="54" t="s">
        <v>153</v>
      </c>
      <c r="M188" s="344">
        <v>7.77</v>
      </c>
      <c r="N188" s="54" t="s">
        <v>153</v>
      </c>
      <c r="O188" s="344">
        <v>7.73</v>
      </c>
      <c r="P188" s="347">
        <v>7.67</v>
      </c>
      <c r="Q188" s="347">
        <v>7.66</v>
      </c>
      <c r="R188" s="265">
        <v>-0.01</v>
      </c>
      <c r="S188" s="266"/>
      <c r="T188" s="267">
        <v>-7.0000000000000007E-2</v>
      </c>
      <c r="U188" s="268"/>
      <c r="V188" s="24">
        <v>8.1</v>
      </c>
      <c r="W188" s="25">
        <v>8.48</v>
      </c>
      <c r="X188" s="265">
        <v>0.38</v>
      </c>
      <c r="Y188" s="268" t="s">
        <v>144</v>
      </c>
      <c r="Z188" s="378" t="s">
        <v>153</v>
      </c>
      <c r="AA188" s="25">
        <v>8.43</v>
      </c>
      <c r="AB188" s="23" t="s">
        <v>153</v>
      </c>
      <c r="AC188" s="25">
        <v>8.2899999999999991</v>
      </c>
      <c r="AD188" s="25">
        <v>8.02</v>
      </c>
      <c r="AE188" s="16">
        <v>8.33</v>
      </c>
      <c r="AF188" s="265">
        <v>0.31</v>
      </c>
      <c r="AG188" s="269"/>
      <c r="AH188" s="267">
        <v>0.04</v>
      </c>
      <c r="AI188" s="268"/>
      <c r="AJ188" s="54" t="s">
        <v>153</v>
      </c>
      <c r="AK188" s="45">
        <v>8.81</v>
      </c>
      <c r="AL188" s="54" t="s">
        <v>153</v>
      </c>
      <c r="AM188" s="45">
        <v>8.8800000000000008</v>
      </c>
      <c r="AN188" s="25">
        <v>8.1199999999999992</v>
      </c>
      <c r="AO188" s="16">
        <v>8.58</v>
      </c>
      <c r="AP188" s="265">
        <v>0.46</v>
      </c>
      <c r="AQ188" s="269" t="s">
        <v>144</v>
      </c>
      <c r="AR188" s="267">
        <v>-0.3</v>
      </c>
      <c r="AS188" s="268" t="s">
        <v>145</v>
      </c>
      <c r="AT188" s="54" t="s">
        <v>153</v>
      </c>
      <c r="AU188" s="45">
        <v>8.6199999999999992</v>
      </c>
      <c r="AV188" s="54" t="s">
        <v>153</v>
      </c>
      <c r="AW188" s="45">
        <v>8.42</v>
      </c>
      <c r="AX188" s="25">
        <v>8.17</v>
      </c>
      <c r="AY188" s="16">
        <v>8.5500000000000007</v>
      </c>
      <c r="AZ188" s="265">
        <v>0.38</v>
      </c>
      <c r="BA188" s="269" t="s">
        <v>144</v>
      </c>
      <c r="BB188" s="267">
        <v>0.13</v>
      </c>
      <c r="BC188" s="268"/>
      <c r="BD188" s="346">
        <v>7.33</v>
      </c>
      <c r="BE188" s="347">
        <v>7.93</v>
      </c>
      <c r="BF188" s="265">
        <v>0.6</v>
      </c>
      <c r="BG188" s="268" t="s">
        <v>144</v>
      </c>
      <c r="BH188" s="138" t="s">
        <v>153</v>
      </c>
      <c r="BI188" s="45">
        <v>8.16</v>
      </c>
      <c r="BJ188" s="54" t="s">
        <v>153</v>
      </c>
      <c r="BK188" s="344">
        <v>7.72</v>
      </c>
      <c r="BL188" s="347">
        <v>7.44</v>
      </c>
      <c r="BM188" s="16">
        <v>8.1</v>
      </c>
      <c r="BN188" s="265">
        <v>0.66</v>
      </c>
      <c r="BO188" s="269" t="s">
        <v>144</v>
      </c>
      <c r="BP188" s="267">
        <v>0.38</v>
      </c>
      <c r="BQ188" s="268" t="s">
        <v>144</v>
      </c>
      <c r="BR188" s="54" t="s">
        <v>153</v>
      </c>
      <c r="BS188" s="344">
        <v>7.28</v>
      </c>
      <c r="BT188" s="54" t="s">
        <v>153</v>
      </c>
      <c r="BU188" s="344">
        <v>7.48</v>
      </c>
      <c r="BV188" s="347">
        <v>7.22</v>
      </c>
      <c r="BW188" s="347">
        <v>7.75</v>
      </c>
      <c r="BX188" s="265">
        <v>0.53</v>
      </c>
      <c r="BY188" s="269" t="s">
        <v>144</v>
      </c>
      <c r="BZ188" s="267">
        <v>0.27</v>
      </c>
      <c r="CA188" s="268"/>
      <c r="CB188" s="28">
        <v>5.59</v>
      </c>
      <c r="CC188" s="347">
        <v>7.12</v>
      </c>
      <c r="CD188" s="265">
        <v>1.53</v>
      </c>
      <c r="CE188" s="268" t="s">
        <v>144</v>
      </c>
      <c r="CF188" s="346">
        <v>6.17</v>
      </c>
      <c r="CG188" s="347">
        <v>7.33</v>
      </c>
      <c r="CH188" s="265">
        <v>1.1599999999999999</v>
      </c>
      <c r="CI188" s="268" t="s">
        <v>144</v>
      </c>
    </row>
    <row r="189" spans="1:87" s="12" customFormat="1" x14ac:dyDescent="0.25">
      <c r="A189" s="17" t="s">
        <v>216</v>
      </c>
      <c r="B189" s="48" t="s">
        <v>207</v>
      </c>
      <c r="C189" s="9" t="s">
        <v>127</v>
      </c>
      <c r="D189" s="9" t="s">
        <v>160</v>
      </c>
      <c r="E189" s="9" t="s">
        <v>228</v>
      </c>
      <c r="F189" s="9">
        <v>444372</v>
      </c>
      <c r="G189" s="9" t="s">
        <v>9</v>
      </c>
      <c r="H189" s="9" t="s">
        <v>10</v>
      </c>
      <c r="I189" s="8" t="s">
        <v>300</v>
      </c>
      <c r="J189" s="343">
        <v>7.9</v>
      </c>
      <c r="K189" s="344">
        <v>7.31</v>
      </c>
      <c r="L189" s="344">
        <v>7.66</v>
      </c>
      <c r="M189" s="344">
        <v>7.7</v>
      </c>
      <c r="N189" s="54" t="s">
        <v>153</v>
      </c>
      <c r="O189" s="344">
        <v>7.68</v>
      </c>
      <c r="P189" s="347">
        <v>7.86</v>
      </c>
      <c r="Q189" s="347">
        <v>7.61</v>
      </c>
      <c r="R189" s="265">
        <v>-0.25</v>
      </c>
      <c r="S189" s="266"/>
      <c r="T189" s="267">
        <v>-7.0000000000000007E-2</v>
      </c>
      <c r="U189" s="268"/>
      <c r="V189" s="24">
        <v>8.6199999999999992</v>
      </c>
      <c r="W189" s="25">
        <v>8.52</v>
      </c>
      <c r="X189" s="265">
        <v>-0.1</v>
      </c>
      <c r="Y189" s="268"/>
      <c r="Z189" s="377">
        <v>8.4700000000000006</v>
      </c>
      <c r="AA189" s="25">
        <v>8.4499999999999993</v>
      </c>
      <c r="AB189" s="23" t="s">
        <v>153</v>
      </c>
      <c r="AC189" s="25">
        <v>8.49</v>
      </c>
      <c r="AD189" s="25">
        <v>8.4499999999999993</v>
      </c>
      <c r="AE189" s="16">
        <v>8.5299999999999994</v>
      </c>
      <c r="AF189" s="265">
        <v>0.08</v>
      </c>
      <c r="AG189" s="269"/>
      <c r="AH189" s="267">
        <v>0.04</v>
      </c>
      <c r="AI189" s="268"/>
      <c r="AJ189" s="172">
        <v>9.0299999999999994</v>
      </c>
      <c r="AK189" s="45">
        <v>8.8699999999999992</v>
      </c>
      <c r="AL189" s="54" t="s">
        <v>153</v>
      </c>
      <c r="AM189" s="45">
        <v>8.91</v>
      </c>
      <c r="AN189" s="25">
        <v>8.94</v>
      </c>
      <c r="AO189" s="16">
        <v>8.82</v>
      </c>
      <c r="AP189" s="265">
        <v>-0.12</v>
      </c>
      <c r="AQ189" s="269"/>
      <c r="AR189" s="267">
        <v>-0.09</v>
      </c>
      <c r="AS189" s="268"/>
      <c r="AT189" s="45">
        <v>8.6</v>
      </c>
      <c r="AU189" s="45">
        <v>8.4499999999999993</v>
      </c>
      <c r="AV189" s="54" t="s">
        <v>153</v>
      </c>
      <c r="AW189" s="45">
        <v>8.36</v>
      </c>
      <c r="AX189" s="25">
        <v>8.48</v>
      </c>
      <c r="AY189" s="16">
        <v>8.2200000000000006</v>
      </c>
      <c r="AZ189" s="265">
        <v>-0.26</v>
      </c>
      <c r="BA189" s="269"/>
      <c r="BB189" s="267">
        <v>-0.14000000000000001</v>
      </c>
      <c r="BC189" s="268"/>
      <c r="BD189" s="346">
        <v>7.65</v>
      </c>
      <c r="BE189" s="347">
        <v>7.15</v>
      </c>
      <c r="BF189" s="265">
        <v>-0.5</v>
      </c>
      <c r="BG189" s="268" t="s">
        <v>145</v>
      </c>
      <c r="BH189" s="348">
        <v>7.99</v>
      </c>
      <c r="BI189" s="45">
        <v>8.3800000000000008</v>
      </c>
      <c r="BJ189" s="54" t="s">
        <v>153</v>
      </c>
      <c r="BK189" s="45">
        <v>8.15</v>
      </c>
      <c r="BL189" s="347">
        <v>7.92</v>
      </c>
      <c r="BM189" s="16">
        <v>8.2899999999999991</v>
      </c>
      <c r="BN189" s="265">
        <v>0.37</v>
      </c>
      <c r="BO189" s="269" t="s">
        <v>144</v>
      </c>
      <c r="BP189" s="267">
        <v>0.14000000000000001</v>
      </c>
      <c r="BQ189" s="268"/>
      <c r="BR189" s="344">
        <v>6.82</v>
      </c>
      <c r="BS189" s="344">
        <v>7.76</v>
      </c>
      <c r="BT189" s="54" t="s">
        <v>153</v>
      </c>
      <c r="BU189" s="344">
        <v>7.24</v>
      </c>
      <c r="BV189" s="347">
        <v>7.38</v>
      </c>
      <c r="BW189" s="347">
        <v>6.02</v>
      </c>
      <c r="BX189" s="265">
        <v>-1.36</v>
      </c>
      <c r="BY189" s="269" t="s">
        <v>145</v>
      </c>
      <c r="BZ189" s="267">
        <v>-1.22</v>
      </c>
      <c r="CA189" s="268" t="s">
        <v>145</v>
      </c>
      <c r="CB189" s="346">
        <v>7.2</v>
      </c>
      <c r="CC189" s="347">
        <v>7.56</v>
      </c>
      <c r="CD189" s="265">
        <v>0.36</v>
      </c>
      <c r="CE189" s="268" t="s">
        <v>144</v>
      </c>
      <c r="CF189" s="346">
        <v>7.34</v>
      </c>
      <c r="CG189" s="347">
        <v>7.01</v>
      </c>
      <c r="CH189" s="265">
        <v>-0.33</v>
      </c>
      <c r="CI189" s="268"/>
    </row>
    <row r="190" spans="1:87" s="12" customFormat="1" x14ac:dyDescent="0.25">
      <c r="A190" s="17" t="s">
        <v>216</v>
      </c>
      <c r="B190" s="48" t="s">
        <v>206</v>
      </c>
      <c r="C190" s="9" t="s">
        <v>128</v>
      </c>
      <c r="D190" s="9" t="s">
        <v>160</v>
      </c>
      <c r="E190" s="9" t="s">
        <v>228</v>
      </c>
      <c r="F190" s="9">
        <v>343004</v>
      </c>
      <c r="G190" s="9" t="s">
        <v>9</v>
      </c>
      <c r="H190" s="9" t="s">
        <v>10</v>
      </c>
      <c r="I190" s="300" t="s">
        <v>298</v>
      </c>
      <c r="J190" s="343">
        <v>7.93</v>
      </c>
      <c r="K190" s="344">
        <v>7.87</v>
      </c>
      <c r="L190" s="344">
        <v>7.64</v>
      </c>
      <c r="M190" s="344">
        <v>7.86</v>
      </c>
      <c r="N190" s="54" t="s">
        <v>153</v>
      </c>
      <c r="O190" s="344">
        <v>7.69</v>
      </c>
      <c r="P190" s="347">
        <v>7.57</v>
      </c>
      <c r="Q190" s="347">
        <v>7.26</v>
      </c>
      <c r="R190" s="265">
        <v>-0.31</v>
      </c>
      <c r="S190" s="266"/>
      <c r="T190" s="267">
        <v>-0.43</v>
      </c>
      <c r="U190" s="268" t="s">
        <v>145</v>
      </c>
      <c r="V190" s="346">
        <v>7.86</v>
      </c>
      <c r="W190" s="25">
        <v>8.0299999999999994</v>
      </c>
      <c r="X190" s="265">
        <v>0.17</v>
      </c>
      <c r="Y190" s="268"/>
      <c r="Z190" s="386">
        <v>7.99</v>
      </c>
      <c r="AA190" s="25">
        <v>8.14</v>
      </c>
      <c r="AB190" s="23" t="s">
        <v>153</v>
      </c>
      <c r="AC190" s="25">
        <v>8.11</v>
      </c>
      <c r="AD190" s="347">
        <v>7.96</v>
      </c>
      <c r="AE190" s="347">
        <v>7.87</v>
      </c>
      <c r="AF190" s="265">
        <v>-0.09</v>
      </c>
      <c r="AG190" s="269"/>
      <c r="AH190" s="267">
        <v>-0.24</v>
      </c>
      <c r="AI190" s="268"/>
      <c r="AJ190" s="45">
        <v>8.67</v>
      </c>
      <c r="AK190" s="45">
        <v>8.73</v>
      </c>
      <c r="AL190" s="54" t="s">
        <v>153</v>
      </c>
      <c r="AM190" s="45">
        <v>8.69</v>
      </c>
      <c r="AN190" s="25">
        <v>8.39</v>
      </c>
      <c r="AO190" s="16">
        <v>8.39</v>
      </c>
      <c r="AP190" s="265">
        <v>0</v>
      </c>
      <c r="AQ190" s="269"/>
      <c r="AR190" s="267">
        <v>-0.3</v>
      </c>
      <c r="AS190" s="268" t="s">
        <v>145</v>
      </c>
      <c r="AT190" s="344">
        <v>7.61</v>
      </c>
      <c r="AU190" s="45">
        <v>8.27</v>
      </c>
      <c r="AV190" s="54" t="s">
        <v>153</v>
      </c>
      <c r="AW190" s="45">
        <v>8.02</v>
      </c>
      <c r="AX190" s="347">
        <v>7.23</v>
      </c>
      <c r="AY190" s="347">
        <v>7.83</v>
      </c>
      <c r="AZ190" s="265">
        <v>0.6</v>
      </c>
      <c r="BA190" s="269" t="s">
        <v>144</v>
      </c>
      <c r="BB190" s="267">
        <v>-0.19</v>
      </c>
      <c r="BC190" s="268"/>
      <c r="BD190" s="346">
        <v>7.28</v>
      </c>
      <c r="BE190" s="347">
        <v>6.97</v>
      </c>
      <c r="BF190" s="265">
        <v>-0.31</v>
      </c>
      <c r="BG190" s="268" t="s">
        <v>145</v>
      </c>
      <c r="BH190" s="348">
        <v>7.4</v>
      </c>
      <c r="BI190" s="344">
        <v>7.8</v>
      </c>
      <c r="BJ190" s="54" t="s">
        <v>153</v>
      </c>
      <c r="BK190" s="344">
        <v>7.71</v>
      </c>
      <c r="BL190" s="347">
        <v>7.11</v>
      </c>
      <c r="BM190" s="347">
        <v>7.38</v>
      </c>
      <c r="BN190" s="265">
        <v>0.27</v>
      </c>
      <c r="BO190" s="269"/>
      <c r="BP190" s="267">
        <v>-0.33</v>
      </c>
      <c r="BQ190" s="268" t="s">
        <v>145</v>
      </c>
      <c r="BR190" s="344">
        <v>7.82</v>
      </c>
      <c r="BS190" s="45">
        <v>8.25</v>
      </c>
      <c r="BT190" s="54" t="s">
        <v>153</v>
      </c>
      <c r="BU190" s="344">
        <v>7.37</v>
      </c>
      <c r="BV190" s="347">
        <v>7.45</v>
      </c>
      <c r="BW190" s="347">
        <v>6.56</v>
      </c>
      <c r="BX190" s="265">
        <v>-0.89</v>
      </c>
      <c r="BY190" s="269" t="s">
        <v>145</v>
      </c>
      <c r="BZ190" s="267">
        <v>-0.81</v>
      </c>
      <c r="CA190" s="268" t="s">
        <v>145</v>
      </c>
      <c r="CB190" s="346">
        <v>6.71</v>
      </c>
      <c r="CC190" s="347">
        <v>6.53</v>
      </c>
      <c r="CD190" s="265">
        <v>-0.18</v>
      </c>
      <c r="CE190" s="268"/>
      <c r="CF190" s="346">
        <v>6.66</v>
      </c>
      <c r="CG190" s="347">
        <v>6.18</v>
      </c>
      <c r="CH190" s="265">
        <v>-0.48</v>
      </c>
      <c r="CI190" s="268" t="s">
        <v>145</v>
      </c>
    </row>
    <row r="191" spans="1:87" s="12" customFormat="1" ht="15.75" thickBot="1" x14ac:dyDescent="0.3">
      <c r="A191" s="17" t="s">
        <v>216</v>
      </c>
      <c r="B191" s="48" t="s">
        <v>207</v>
      </c>
      <c r="C191" s="9" t="s">
        <v>177</v>
      </c>
      <c r="D191" s="9" t="s">
        <v>160</v>
      </c>
      <c r="E191" s="9" t="s">
        <v>228</v>
      </c>
      <c r="F191" s="9">
        <v>415604</v>
      </c>
      <c r="G191" s="9" t="s">
        <v>9</v>
      </c>
      <c r="H191" s="9" t="s">
        <v>10</v>
      </c>
      <c r="I191" s="8" t="s">
        <v>300</v>
      </c>
      <c r="J191" s="61" t="s">
        <v>153</v>
      </c>
      <c r="K191" s="54" t="s">
        <v>153</v>
      </c>
      <c r="L191" s="54" t="s">
        <v>153</v>
      </c>
      <c r="M191" s="344">
        <v>7.53</v>
      </c>
      <c r="N191" s="54" t="s">
        <v>153</v>
      </c>
      <c r="O191" s="344">
        <v>7.29</v>
      </c>
      <c r="P191" s="347">
        <v>7.38</v>
      </c>
      <c r="Q191" s="347">
        <v>7.26</v>
      </c>
      <c r="R191" s="265">
        <v>-0.12</v>
      </c>
      <c r="S191" s="266"/>
      <c r="T191" s="267">
        <v>-0.03</v>
      </c>
      <c r="U191" s="268"/>
      <c r="V191" s="346">
        <v>7.53</v>
      </c>
      <c r="W191" s="25">
        <v>8.43</v>
      </c>
      <c r="X191" s="265">
        <v>0.9</v>
      </c>
      <c r="Y191" s="268" t="s">
        <v>144</v>
      </c>
      <c r="Z191" s="378" t="s">
        <v>153</v>
      </c>
      <c r="AA191" s="347">
        <v>7.87</v>
      </c>
      <c r="AB191" s="23" t="s">
        <v>153</v>
      </c>
      <c r="AC191" s="25">
        <v>8.68</v>
      </c>
      <c r="AD191" s="347">
        <v>7.22</v>
      </c>
      <c r="AE191" s="347">
        <v>7.92</v>
      </c>
      <c r="AF191" s="265">
        <v>0.7</v>
      </c>
      <c r="AG191" s="269" t="s">
        <v>144</v>
      </c>
      <c r="AH191" s="267">
        <v>-0.76</v>
      </c>
      <c r="AI191" s="268" t="s">
        <v>145</v>
      </c>
      <c r="AJ191" s="54" t="s">
        <v>153</v>
      </c>
      <c r="AK191" s="45">
        <v>8.35</v>
      </c>
      <c r="AL191" s="54" t="s">
        <v>153</v>
      </c>
      <c r="AM191" s="172">
        <v>9.36</v>
      </c>
      <c r="AN191" s="25">
        <v>8.19</v>
      </c>
      <c r="AO191" s="16">
        <v>8.83</v>
      </c>
      <c r="AP191" s="265">
        <v>0.64</v>
      </c>
      <c r="AQ191" s="269" t="s">
        <v>144</v>
      </c>
      <c r="AR191" s="267">
        <v>-0.53</v>
      </c>
      <c r="AS191" s="268" t="s">
        <v>145</v>
      </c>
      <c r="AT191" s="54" t="s">
        <v>153</v>
      </c>
      <c r="AU191" s="45">
        <v>8.1</v>
      </c>
      <c r="AV191" s="54" t="s">
        <v>153</v>
      </c>
      <c r="AW191" s="45">
        <v>8.24</v>
      </c>
      <c r="AX191" s="347">
        <v>7.93</v>
      </c>
      <c r="AY191" s="16">
        <v>8.5399999999999991</v>
      </c>
      <c r="AZ191" s="265">
        <v>0.61</v>
      </c>
      <c r="BA191" s="269" t="s">
        <v>144</v>
      </c>
      <c r="BB191" s="267">
        <v>0.3</v>
      </c>
      <c r="BC191" s="268" t="s">
        <v>144</v>
      </c>
      <c r="BD191" s="346">
        <v>6.06</v>
      </c>
      <c r="BE191" s="347">
        <v>7.35</v>
      </c>
      <c r="BF191" s="265">
        <v>1.29</v>
      </c>
      <c r="BG191" s="268" t="s">
        <v>144</v>
      </c>
      <c r="BH191" s="138" t="s">
        <v>153</v>
      </c>
      <c r="BI191" s="344">
        <v>7.54</v>
      </c>
      <c r="BJ191" s="54" t="s">
        <v>153</v>
      </c>
      <c r="BK191" s="344">
        <v>7.45</v>
      </c>
      <c r="BL191" s="347">
        <v>7.03</v>
      </c>
      <c r="BM191" s="347">
        <v>7.97</v>
      </c>
      <c r="BN191" s="265">
        <v>0.94</v>
      </c>
      <c r="BO191" s="269" t="s">
        <v>144</v>
      </c>
      <c r="BP191" s="267">
        <v>0.52</v>
      </c>
      <c r="BQ191" s="268" t="s">
        <v>144</v>
      </c>
      <c r="BR191" s="54" t="s">
        <v>153</v>
      </c>
      <c r="BS191" s="344">
        <v>7.87</v>
      </c>
      <c r="BT191" s="54" t="s">
        <v>153</v>
      </c>
      <c r="BU191" s="344">
        <v>6.79</v>
      </c>
      <c r="BV191" s="29">
        <v>5.0999999999999996</v>
      </c>
      <c r="BW191" s="347">
        <v>6.72</v>
      </c>
      <c r="BX191" s="265">
        <v>1.62</v>
      </c>
      <c r="BY191" s="269" t="s">
        <v>144</v>
      </c>
      <c r="BZ191" s="267">
        <v>-7.0000000000000007E-2</v>
      </c>
      <c r="CA191" s="268"/>
      <c r="CB191" s="346">
        <v>6.02</v>
      </c>
      <c r="CC191" s="347">
        <v>6.31</v>
      </c>
      <c r="CD191" s="265">
        <v>0.28999999999999998</v>
      </c>
      <c r="CE191" s="268"/>
      <c r="CF191" s="346">
        <v>6.8</v>
      </c>
      <c r="CG191" s="347">
        <v>7.21</v>
      </c>
      <c r="CH191" s="265">
        <v>0.41</v>
      </c>
      <c r="CI191" s="268" t="s">
        <v>144</v>
      </c>
    </row>
    <row r="192" spans="1:87" s="12" customFormat="1" ht="15.75" thickTop="1" x14ac:dyDescent="0.25">
      <c r="A192" s="68" t="s">
        <v>129</v>
      </c>
      <c r="B192" s="68" t="s">
        <v>211</v>
      </c>
      <c r="C192" s="69" t="s">
        <v>157</v>
      </c>
      <c r="D192" s="69"/>
      <c r="E192" s="69" t="s">
        <v>230</v>
      </c>
      <c r="F192" s="69"/>
      <c r="G192" s="69" t="s">
        <v>9</v>
      </c>
      <c r="H192" s="69" t="s">
        <v>10</v>
      </c>
      <c r="I192" s="69"/>
      <c r="J192" s="150">
        <v>7.7386666666666653</v>
      </c>
      <c r="K192" s="152">
        <v>7.8207142857142875</v>
      </c>
      <c r="L192" s="152">
        <v>7.745333333333333</v>
      </c>
      <c r="M192" s="152">
        <v>7.9360000000000008</v>
      </c>
      <c r="N192" s="152" t="s">
        <v>153</v>
      </c>
      <c r="O192" s="152">
        <v>8.0746153846153863</v>
      </c>
      <c r="P192" s="152">
        <v>7.7976923076923068</v>
      </c>
      <c r="Q192" s="124">
        <v>7.9899999999999984</v>
      </c>
      <c r="R192" s="195">
        <v>0.19230769230769162</v>
      </c>
      <c r="S192" s="196"/>
      <c r="T192" s="197">
        <v>-8.4615384615387867E-2</v>
      </c>
      <c r="U192" s="198"/>
      <c r="V192" s="150">
        <v>8.569230769230769</v>
      </c>
      <c r="W192" s="124">
        <v>8.58</v>
      </c>
      <c r="X192" s="195">
        <v>1.0769230769231086E-2</v>
      </c>
      <c r="Y192" s="198"/>
      <c r="Z192" s="151">
        <v>8.2940000000000005</v>
      </c>
      <c r="AA192" s="152">
        <v>8.4846666666666657</v>
      </c>
      <c r="AB192" s="152" t="s">
        <v>153</v>
      </c>
      <c r="AC192" s="152">
        <v>8.4700000000000006</v>
      </c>
      <c r="AD192" s="152">
        <v>8.4784615384615378</v>
      </c>
      <c r="AE192" s="124">
        <v>8.4761538461538457</v>
      </c>
      <c r="AF192" s="195">
        <v>-2.3076923076921219E-3</v>
      </c>
      <c r="AG192" s="196"/>
      <c r="AH192" s="197">
        <v>6.1538461538450662E-3</v>
      </c>
      <c r="AI192" s="198"/>
      <c r="AJ192" s="150">
        <v>8.5713333333333335</v>
      </c>
      <c r="AK192" s="152">
        <v>8.721333333333332</v>
      </c>
      <c r="AL192" s="152" t="s">
        <v>153</v>
      </c>
      <c r="AM192" s="152">
        <v>8.8123076923076908</v>
      </c>
      <c r="AN192" s="152">
        <v>8.7615384615384606</v>
      </c>
      <c r="AO192" s="124">
        <v>8.7092307692307696</v>
      </c>
      <c r="AP192" s="195">
        <v>-5.2307692307691056E-2</v>
      </c>
      <c r="AQ192" s="198"/>
      <c r="AR192" s="197"/>
      <c r="AS192" s="198"/>
      <c r="AT192" s="150">
        <v>8.4760000000000009</v>
      </c>
      <c r="AU192" s="152">
        <v>8.570666666666666</v>
      </c>
      <c r="AV192" s="152" t="s">
        <v>153</v>
      </c>
      <c r="AW192" s="152">
        <v>8.5561538461538458</v>
      </c>
      <c r="AX192" s="152">
        <v>8.4684615384615363</v>
      </c>
      <c r="AY192" s="124">
        <v>8.5553846153846145</v>
      </c>
      <c r="AZ192" s="195">
        <v>8.6923076923078213E-2</v>
      </c>
      <c r="BA192" s="196"/>
      <c r="BB192" s="197">
        <v>-7.692307692312994E-4</v>
      </c>
      <c r="BC192" s="198"/>
      <c r="BD192" s="150">
        <v>7.6692307692307704</v>
      </c>
      <c r="BE192" s="124">
        <v>7.9184615384615391</v>
      </c>
      <c r="BF192" s="195">
        <v>0.2492307692307687</v>
      </c>
      <c r="BG192" s="198"/>
      <c r="BH192" s="151">
        <v>7.9639999999999995</v>
      </c>
      <c r="BI192" s="152">
        <v>8.1780000000000008</v>
      </c>
      <c r="BJ192" s="152" t="s">
        <v>153</v>
      </c>
      <c r="BK192" s="152">
        <v>8.1076923076923073</v>
      </c>
      <c r="BL192" s="152">
        <v>7.8815384615384625</v>
      </c>
      <c r="BM192" s="124">
        <v>8.18</v>
      </c>
      <c r="BN192" s="195">
        <v>0.29846153846153722</v>
      </c>
      <c r="BO192" s="196"/>
      <c r="BP192" s="197">
        <v>7.2307692307692406E-2</v>
      </c>
      <c r="BQ192" s="198"/>
      <c r="BR192" s="150">
        <v>8.0893333333333342</v>
      </c>
      <c r="BS192" s="152">
        <v>8.1720000000000006</v>
      </c>
      <c r="BT192" s="152" t="s">
        <v>153</v>
      </c>
      <c r="BU192" s="152">
        <v>8.0753846153846158</v>
      </c>
      <c r="BV192" s="124">
        <v>7.4561538461538479</v>
      </c>
      <c r="BW192" s="124">
        <v>7.6569230769230776</v>
      </c>
      <c r="BX192" s="195">
        <v>0.2007692307692297</v>
      </c>
      <c r="BY192" s="196"/>
      <c r="BZ192" s="197">
        <v>-0.41846153846153822</v>
      </c>
      <c r="CA192" s="198"/>
      <c r="CB192" s="150">
        <v>6.8415384615384616</v>
      </c>
      <c r="CC192" s="124">
        <v>7.0092307692307694</v>
      </c>
      <c r="CD192" s="195">
        <v>0.16769230769230781</v>
      </c>
      <c r="CE192" s="198"/>
      <c r="CF192" s="150">
        <v>6.8861538461538458</v>
      </c>
      <c r="CG192" s="124">
        <v>7.0092307692307694</v>
      </c>
      <c r="CH192" s="195">
        <v>0.12307692307692353</v>
      </c>
      <c r="CI192" s="198"/>
    </row>
    <row r="193" spans="1:87" s="12" customFormat="1" ht="15.75" thickBot="1" x14ac:dyDescent="0.3">
      <c r="A193" s="96" t="s">
        <v>129</v>
      </c>
      <c r="B193" s="96" t="s">
        <v>211</v>
      </c>
      <c r="C193" s="89" t="s">
        <v>158</v>
      </c>
      <c r="D193" s="89"/>
      <c r="E193" s="89" t="s">
        <v>230</v>
      </c>
      <c r="F193" s="89"/>
      <c r="G193" s="89" t="s">
        <v>9</v>
      </c>
      <c r="H193" s="89" t="s">
        <v>10</v>
      </c>
      <c r="I193" s="89"/>
      <c r="J193" s="114">
        <v>7.7085714285714264</v>
      </c>
      <c r="K193" s="112">
        <v>7.8207142857142866</v>
      </c>
      <c r="L193" s="112">
        <v>7.7571428571428571</v>
      </c>
      <c r="M193" s="112">
        <v>7.9442857142857148</v>
      </c>
      <c r="N193" s="112" t="s">
        <v>153</v>
      </c>
      <c r="O193" s="112">
        <v>8.0746153846153863</v>
      </c>
      <c r="P193" s="112">
        <v>7.8124999999999991</v>
      </c>
      <c r="Q193" s="154">
        <v>7.9949999999999983</v>
      </c>
      <c r="R193" s="217">
        <v>0.18249999999999922</v>
      </c>
      <c r="S193" s="218"/>
      <c r="T193" s="219">
        <v>-7.9615384615387974E-2</v>
      </c>
      <c r="U193" s="220"/>
      <c r="V193" s="114">
        <v>8.5774999999999988</v>
      </c>
      <c r="W193" s="154">
        <v>8.5625</v>
      </c>
      <c r="X193" s="217">
        <v>-1.4999999999998792E-2</v>
      </c>
      <c r="Y193" s="220"/>
      <c r="Z193" s="113">
        <v>8.3091666666666661</v>
      </c>
      <c r="AA193" s="112">
        <v>8.4558333333333326</v>
      </c>
      <c r="AB193" s="112" t="s">
        <v>153</v>
      </c>
      <c r="AC193" s="112">
        <v>8.4941666666666666</v>
      </c>
      <c r="AD193" s="112">
        <v>8.4708333333333332</v>
      </c>
      <c r="AE193" s="154">
        <v>8.4508333333333319</v>
      </c>
      <c r="AF193" s="217">
        <v>-2.000000000000135E-2</v>
      </c>
      <c r="AG193" s="218"/>
      <c r="AH193" s="219">
        <v>-4.3333333333334778E-2</v>
      </c>
      <c r="AI193" s="220"/>
      <c r="AJ193" s="114">
        <v>8.553571428571427</v>
      </c>
      <c r="AK193" s="112">
        <v>8.7035714285714274</v>
      </c>
      <c r="AL193" s="112" t="s">
        <v>153</v>
      </c>
      <c r="AM193" s="112">
        <v>8.8123076923076908</v>
      </c>
      <c r="AN193" s="112">
        <v>8.7491666666666656</v>
      </c>
      <c r="AO193" s="154">
        <v>8.6791666666666671</v>
      </c>
      <c r="AP193" s="217">
        <v>-6.9999999999998508E-2</v>
      </c>
      <c r="AQ193" s="220"/>
      <c r="AR193" s="219"/>
      <c r="AS193" s="220"/>
      <c r="AT193" s="114">
        <v>8.4871428571428567</v>
      </c>
      <c r="AU193" s="112">
        <v>8.5821428571428573</v>
      </c>
      <c r="AV193" s="112" t="s">
        <v>153</v>
      </c>
      <c r="AW193" s="112">
        <v>8.5561538461538458</v>
      </c>
      <c r="AX193" s="112">
        <v>8.5133333333333319</v>
      </c>
      <c r="AY193" s="154">
        <v>8.5591666666666661</v>
      </c>
      <c r="AZ193" s="217">
        <v>4.5833333333334281E-2</v>
      </c>
      <c r="BA193" s="218"/>
      <c r="BB193" s="219">
        <v>3.0128205128203689E-3</v>
      </c>
      <c r="BC193" s="220"/>
      <c r="BD193" s="114">
        <v>7.6733333333333347</v>
      </c>
      <c r="BE193" s="154">
        <v>7.9300000000000006</v>
      </c>
      <c r="BF193" s="217">
        <v>0.25666666666666593</v>
      </c>
      <c r="BG193" s="220"/>
      <c r="BH193" s="113">
        <v>7.980714285714285</v>
      </c>
      <c r="BI193" s="112">
        <v>8.1778571428571425</v>
      </c>
      <c r="BJ193" s="112" t="s">
        <v>153</v>
      </c>
      <c r="BK193" s="112">
        <v>8.1076923076923073</v>
      </c>
      <c r="BL193" s="112">
        <v>7.9216666666666669</v>
      </c>
      <c r="BM193" s="154">
        <v>8.2000000000000011</v>
      </c>
      <c r="BN193" s="217">
        <v>0.27833333333333421</v>
      </c>
      <c r="BO193" s="218"/>
      <c r="BP193" s="219">
        <v>9.2307692307693756E-2</v>
      </c>
      <c r="BQ193" s="220"/>
      <c r="BR193" s="114">
        <v>8.0921428571428571</v>
      </c>
      <c r="BS193" s="112">
        <v>8.1764285714285698</v>
      </c>
      <c r="BT193" s="112" t="s">
        <v>153</v>
      </c>
      <c r="BU193" s="112">
        <v>8.0753846153846158</v>
      </c>
      <c r="BV193" s="154">
        <v>7.4241666666666681</v>
      </c>
      <c r="BW193" s="154">
        <v>7.6591666666666676</v>
      </c>
      <c r="BX193" s="217">
        <v>0.23499999999999943</v>
      </c>
      <c r="BY193" s="218"/>
      <c r="BZ193" s="219">
        <v>-0.41621794871794826</v>
      </c>
      <c r="CA193" s="220"/>
      <c r="CB193" s="114">
        <v>6.876666666666666</v>
      </c>
      <c r="CC193" s="154">
        <v>6.9941666666666675</v>
      </c>
      <c r="CD193" s="217">
        <v>0.11750000000000149</v>
      </c>
      <c r="CE193" s="220"/>
      <c r="CF193" s="114">
        <v>6.8608333333333329</v>
      </c>
      <c r="CG193" s="154">
        <v>6.932500000000001</v>
      </c>
      <c r="CH193" s="217">
        <v>7.16666666666681E-2</v>
      </c>
      <c r="CI193" s="220"/>
    </row>
    <row r="194" spans="1:87" s="12" customFormat="1" x14ac:dyDescent="0.25">
      <c r="A194" s="91" t="s">
        <v>129</v>
      </c>
      <c r="B194" s="91" t="s">
        <v>208</v>
      </c>
      <c r="C194" s="92" t="s">
        <v>158</v>
      </c>
      <c r="D194" s="92"/>
      <c r="E194" s="92" t="s">
        <v>230</v>
      </c>
      <c r="F194" s="92"/>
      <c r="G194" s="92" t="s">
        <v>9</v>
      </c>
      <c r="H194" s="92" t="s">
        <v>10</v>
      </c>
      <c r="I194" s="92"/>
      <c r="J194" s="221">
        <v>7.5933333333333337</v>
      </c>
      <c r="K194" s="222">
        <v>7.8083333333333336</v>
      </c>
      <c r="L194" s="222">
        <v>7.6216666666666661</v>
      </c>
      <c r="M194" s="222">
        <v>7.82</v>
      </c>
      <c r="N194" s="222" t="s">
        <v>153</v>
      </c>
      <c r="O194" s="222">
        <v>8.0433333333333348</v>
      </c>
      <c r="P194" s="222">
        <v>7.6859999999999982</v>
      </c>
      <c r="Q194" s="161">
        <v>7.8220000000000001</v>
      </c>
      <c r="R194" s="223">
        <v>0.1360000000000019</v>
      </c>
      <c r="S194" s="224"/>
      <c r="T194" s="225">
        <v>-0.22133333333333471</v>
      </c>
      <c r="U194" s="226"/>
      <c r="V194" s="221">
        <v>8.5500000000000007</v>
      </c>
      <c r="W194" s="161">
        <v>8.41</v>
      </c>
      <c r="X194" s="223">
        <v>-0.14000000000000057</v>
      </c>
      <c r="Y194" s="226"/>
      <c r="Z194" s="227">
        <v>8.3140000000000018</v>
      </c>
      <c r="AA194" s="222">
        <v>8.427999999999999</v>
      </c>
      <c r="AB194" s="222" t="s">
        <v>153</v>
      </c>
      <c r="AC194" s="222">
        <v>8.4120000000000008</v>
      </c>
      <c r="AD194" s="222">
        <v>8.4239999999999995</v>
      </c>
      <c r="AE194" s="161">
        <v>8.2919999999999998</v>
      </c>
      <c r="AF194" s="223">
        <v>-0.13199999999999967</v>
      </c>
      <c r="AG194" s="224"/>
      <c r="AH194" s="225">
        <v>-0.12000000000000099</v>
      </c>
      <c r="AI194" s="226"/>
      <c r="AJ194" s="221">
        <v>8.5150000000000006</v>
      </c>
      <c r="AK194" s="222">
        <v>8.65</v>
      </c>
      <c r="AL194" s="222" t="s">
        <v>153</v>
      </c>
      <c r="AM194" s="222">
        <v>8.7816666666666681</v>
      </c>
      <c r="AN194" s="222">
        <v>8.7219999999999995</v>
      </c>
      <c r="AO194" s="161">
        <v>8.5360000000000014</v>
      </c>
      <c r="AP194" s="223">
        <v>-0.18599999999999817</v>
      </c>
      <c r="AQ194" s="226"/>
      <c r="AR194" s="225"/>
      <c r="AS194" s="226"/>
      <c r="AT194" s="221">
        <v>8.4383333333333326</v>
      </c>
      <c r="AU194" s="222">
        <v>8.5499999999999989</v>
      </c>
      <c r="AV194" s="222" t="s">
        <v>153</v>
      </c>
      <c r="AW194" s="222">
        <v>8.4550000000000001</v>
      </c>
      <c r="AX194" s="222">
        <v>8.5079999999999991</v>
      </c>
      <c r="AY194" s="161">
        <v>8.4080000000000013</v>
      </c>
      <c r="AZ194" s="223">
        <v>-9.9999999999997868E-2</v>
      </c>
      <c r="BA194" s="224"/>
      <c r="BB194" s="225">
        <v>-4.699999999999882E-2</v>
      </c>
      <c r="BC194" s="226"/>
      <c r="BD194" s="221">
        <v>7.4939999999999998</v>
      </c>
      <c r="BE194" s="161">
        <v>7.7799999999999994</v>
      </c>
      <c r="BF194" s="223">
        <v>0.28599999999999959</v>
      </c>
      <c r="BG194" s="226"/>
      <c r="BH194" s="227">
        <v>7.81</v>
      </c>
      <c r="BI194" s="222">
        <v>8.125</v>
      </c>
      <c r="BJ194" s="222" t="s">
        <v>153</v>
      </c>
      <c r="BK194" s="222">
        <v>8.0549999999999997</v>
      </c>
      <c r="BL194" s="222">
        <v>7.9779999999999998</v>
      </c>
      <c r="BM194" s="161">
        <v>8.0539999999999985</v>
      </c>
      <c r="BN194" s="223">
        <v>7.5999999999998735E-2</v>
      </c>
      <c r="BO194" s="224"/>
      <c r="BP194" s="225">
        <v>-1.0000000000012221E-3</v>
      </c>
      <c r="BQ194" s="226"/>
      <c r="BR194" s="221">
        <v>8.0250000000000004</v>
      </c>
      <c r="BS194" s="222">
        <v>8.1016666666666666</v>
      </c>
      <c r="BT194" s="222" t="s">
        <v>153</v>
      </c>
      <c r="BU194" s="222">
        <v>8.15</v>
      </c>
      <c r="BV194" s="161">
        <v>7.01</v>
      </c>
      <c r="BW194" s="161">
        <v>7.5039999999999996</v>
      </c>
      <c r="BX194" s="223">
        <v>0.49399999999999977</v>
      </c>
      <c r="BY194" s="224"/>
      <c r="BZ194" s="225">
        <v>-0.6460000000000008</v>
      </c>
      <c r="CA194" s="226"/>
      <c r="CB194" s="221">
        <v>6.4340000000000002</v>
      </c>
      <c r="CC194" s="161">
        <v>6.7180000000000009</v>
      </c>
      <c r="CD194" s="223">
        <v>0.2840000000000007</v>
      </c>
      <c r="CE194" s="226"/>
      <c r="CF194" s="221">
        <v>6.6</v>
      </c>
      <c r="CG194" s="161">
        <v>6.895999999999999</v>
      </c>
      <c r="CH194" s="223">
        <v>0.29599999999999937</v>
      </c>
      <c r="CI194" s="226"/>
    </row>
    <row r="195" spans="1:87" s="12" customFormat="1" x14ac:dyDescent="0.25">
      <c r="A195" s="48" t="s">
        <v>129</v>
      </c>
      <c r="B195" s="48" t="s">
        <v>257</v>
      </c>
      <c r="C195" s="9" t="s">
        <v>158</v>
      </c>
      <c r="D195" s="9"/>
      <c r="E195" s="9" t="s">
        <v>230</v>
      </c>
      <c r="F195" s="9"/>
      <c r="G195" s="9" t="s">
        <v>9</v>
      </c>
      <c r="H195" s="9" t="s">
        <v>10</v>
      </c>
      <c r="I195" s="9"/>
      <c r="J195" s="43">
        <v>7.89</v>
      </c>
      <c r="K195" s="44">
        <v>8.0500000000000007</v>
      </c>
      <c r="L195" s="44">
        <v>7.94</v>
      </c>
      <c r="M195" s="44">
        <v>8.1199999999999992</v>
      </c>
      <c r="N195" s="44" t="s">
        <v>153</v>
      </c>
      <c r="O195" s="335">
        <v>7.99</v>
      </c>
      <c r="P195" s="44">
        <v>8.1</v>
      </c>
      <c r="Q195" s="44">
        <v>7.94</v>
      </c>
      <c r="R195" s="184">
        <v>-0.15999999999999925</v>
      </c>
      <c r="S195" s="185"/>
      <c r="T195" s="186">
        <v>-4.9999999999999822E-2</v>
      </c>
      <c r="U195" s="187"/>
      <c r="V195" s="43">
        <v>8.48</v>
      </c>
      <c r="W195" s="44">
        <v>8.24</v>
      </c>
      <c r="X195" s="184">
        <v>-0.24000000000000021</v>
      </c>
      <c r="Y195" s="187"/>
      <c r="Z195" s="167">
        <v>8.02</v>
      </c>
      <c r="AA195" s="259">
        <v>8.2799999999999994</v>
      </c>
      <c r="AB195" s="259" t="s">
        <v>153</v>
      </c>
      <c r="AC195" s="259">
        <v>8.07</v>
      </c>
      <c r="AD195" s="44">
        <v>8.3000000000000007</v>
      </c>
      <c r="AE195" s="44">
        <v>7.97</v>
      </c>
      <c r="AF195" s="184">
        <v>-0.33000000000000096</v>
      </c>
      <c r="AG195" s="185"/>
      <c r="AH195" s="186">
        <v>-0.10000000000000053</v>
      </c>
      <c r="AI195" s="187"/>
      <c r="AJ195" s="44">
        <v>8.52</v>
      </c>
      <c r="AK195" s="44">
        <v>8.7799999999999994</v>
      </c>
      <c r="AL195" s="44" t="s">
        <v>153</v>
      </c>
      <c r="AM195" s="44">
        <v>8.59</v>
      </c>
      <c r="AN195" s="44">
        <v>8.7100000000000009</v>
      </c>
      <c r="AO195" s="44">
        <v>8.48</v>
      </c>
      <c r="AP195" s="184">
        <v>-0.23000000000000043</v>
      </c>
      <c r="AQ195" s="187"/>
      <c r="AR195" s="186"/>
      <c r="AS195" s="187"/>
      <c r="AT195" s="44">
        <v>8.39</v>
      </c>
      <c r="AU195" s="44">
        <v>8.48</v>
      </c>
      <c r="AV195" s="44" t="s">
        <v>153</v>
      </c>
      <c r="AW195" s="44">
        <v>8.32</v>
      </c>
      <c r="AX195" s="44">
        <v>8.42</v>
      </c>
      <c r="AY195" s="44">
        <v>8.27</v>
      </c>
      <c r="AZ195" s="184">
        <v>-0.15000000000000036</v>
      </c>
      <c r="BA195" s="185"/>
      <c r="BB195" s="186">
        <v>-5.0000000000000711E-2</v>
      </c>
      <c r="BC195" s="187"/>
      <c r="BD195" s="43">
        <v>7.68</v>
      </c>
      <c r="BE195" s="44">
        <v>7.78</v>
      </c>
      <c r="BF195" s="184">
        <v>0.10000000000000053</v>
      </c>
      <c r="BG195" s="187"/>
      <c r="BH195" s="167">
        <v>7.89</v>
      </c>
      <c r="BI195" s="44">
        <v>8.16</v>
      </c>
      <c r="BJ195" s="44" t="s">
        <v>153</v>
      </c>
      <c r="BK195" s="44">
        <v>7.86</v>
      </c>
      <c r="BL195" s="44">
        <v>7.78</v>
      </c>
      <c r="BM195" s="44">
        <v>7.98</v>
      </c>
      <c r="BN195" s="184">
        <v>0.20000000000000018</v>
      </c>
      <c r="BO195" s="185"/>
      <c r="BP195" s="186">
        <v>0.12000000000000011</v>
      </c>
      <c r="BQ195" s="187"/>
      <c r="BR195" s="44">
        <v>7.94</v>
      </c>
      <c r="BS195" s="44">
        <v>8.49</v>
      </c>
      <c r="BT195" s="44" t="s">
        <v>153</v>
      </c>
      <c r="BU195" s="44">
        <v>8.02</v>
      </c>
      <c r="BV195" s="44">
        <v>7.59</v>
      </c>
      <c r="BW195" s="44">
        <v>7.59</v>
      </c>
      <c r="BX195" s="184">
        <v>0</v>
      </c>
      <c r="BY195" s="185"/>
      <c r="BZ195" s="186">
        <v>-0.42999999999999972</v>
      </c>
      <c r="CA195" s="187"/>
      <c r="CB195" s="43">
        <v>7.49</v>
      </c>
      <c r="CC195" s="44">
        <v>7.46</v>
      </c>
      <c r="CD195" s="184">
        <v>-3.0000000000000249E-2</v>
      </c>
      <c r="CE195" s="187"/>
      <c r="CF195" s="43">
        <v>6.8</v>
      </c>
      <c r="CG195" s="44">
        <v>6.73</v>
      </c>
      <c r="CH195" s="184">
        <v>-6.9999999999999396E-2</v>
      </c>
      <c r="CI195" s="187"/>
    </row>
    <row r="196" spans="1:87" s="12" customFormat="1" x14ac:dyDescent="0.25">
      <c r="A196" s="48" t="s">
        <v>129</v>
      </c>
      <c r="B196" s="48" t="s">
        <v>210</v>
      </c>
      <c r="C196" s="9" t="s">
        <v>158</v>
      </c>
      <c r="D196" s="9"/>
      <c r="E196" s="9" t="s">
        <v>230</v>
      </c>
      <c r="F196" s="9"/>
      <c r="G196" s="9" t="s">
        <v>9</v>
      </c>
      <c r="H196" s="9" t="s">
        <v>10</v>
      </c>
      <c r="I196" s="9"/>
      <c r="J196" s="43">
        <v>8.09</v>
      </c>
      <c r="K196" s="44">
        <v>7.9550000000000001</v>
      </c>
      <c r="L196" s="44">
        <v>8.0500000000000007</v>
      </c>
      <c r="M196" s="44">
        <v>8.11</v>
      </c>
      <c r="N196" s="44" t="s">
        <v>153</v>
      </c>
      <c r="O196" s="44">
        <v>8.3099999999999987</v>
      </c>
      <c r="P196" s="44">
        <v>8.09</v>
      </c>
      <c r="Q196" s="44">
        <v>8.1999999999999993</v>
      </c>
      <c r="R196" s="184">
        <v>0.10999999999999943</v>
      </c>
      <c r="S196" s="185"/>
      <c r="T196" s="186">
        <v>-0.10999999999999943</v>
      </c>
      <c r="U196" s="187"/>
      <c r="V196" s="43">
        <v>8.76</v>
      </c>
      <c r="W196" s="44">
        <v>8.68</v>
      </c>
      <c r="X196" s="184">
        <v>-8.0000000000000071E-2</v>
      </c>
      <c r="Y196" s="187"/>
      <c r="Z196" s="167">
        <v>8.5300000000000011</v>
      </c>
      <c r="AA196" s="259">
        <v>8.4750000000000014</v>
      </c>
      <c r="AB196" s="259" t="s">
        <v>153</v>
      </c>
      <c r="AC196" s="259">
        <v>8.61</v>
      </c>
      <c r="AD196" s="44">
        <v>8.57</v>
      </c>
      <c r="AE196" s="44">
        <v>8.4450000000000003</v>
      </c>
      <c r="AF196" s="184">
        <v>-0.125</v>
      </c>
      <c r="AG196" s="185"/>
      <c r="AH196" s="186">
        <v>-0.16499999999999915</v>
      </c>
      <c r="AI196" s="187"/>
      <c r="AJ196" s="44">
        <v>8.8949999999999996</v>
      </c>
      <c r="AK196" s="44">
        <v>8.8850000000000016</v>
      </c>
      <c r="AL196" s="44" t="s">
        <v>153</v>
      </c>
      <c r="AM196" s="44">
        <v>8.9149999999999991</v>
      </c>
      <c r="AN196" s="44">
        <v>9.0350000000000001</v>
      </c>
      <c r="AO196" s="44">
        <v>8.8350000000000009</v>
      </c>
      <c r="AP196" s="184">
        <v>-0.19999999999999929</v>
      </c>
      <c r="AQ196" s="187"/>
      <c r="AR196" s="186"/>
      <c r="AS196" s="187"/>
      <c r="AT196" s="44">
        <v>8.75</v>
      </c>
      <c r="AU196" s="44">
        <v>8.73</v>
      </c>
      <c r="AV196" s="44" t="s">
        <v>153</v>
      </c>
      <c r="AW196" s="44">
        <v>8.8550000000000004</v>
      </c>
      <c r="AX196" s="44">
        <v>8.6649999999999991</v>
      </c>
      <c r="AY196" s="44">
        <v>8.77</v>
      </c>
      <c r="AZ196" s="184">
        <v>0.10500000000000043</v>
      </c>
      <c r="BA196" s="185"/>
      <c r="BB196" s="186">
        <v>-8.5000000000000853E-2</v>
      </c>
      <c r="BC196" s="187"/>
      <c r="BD196" s="43">
        <v>7.8650000000000002</v>
      </c>
      <c r="BE196" s="44">
        <v>7.91</v>
      </c>
      <c r="BF196" s="184">
        <v>4.4999999999999929E-2</v>
      </c>
      <c r="BG196" s="187"/>
      <c r="BH196" s="167">
        <v>8.375</v>
      </c>
      <c r="BI196" s="44">
        <v>8.14</v>
      </c>
      <c r="BJ196" s="44" t="s">
        <v>153</v>
      </c>
      <c r="BK196" s="44">
        <v>8.3849999999999998</v>
      </c>
      <c r="BL196" s="44">
        <v>8.0150000000000006</v>
      </c>
      <c r="BM196" s="44">
        <v>8.3350000000000009</v>
      </c>
      <c r="BN196" s="184">
        <v>0.32000000000000028</v>
      </c>
      <c r="BO196" s="185"/>
      <c r="BP196" s="186">
        <v>-4.9999999999998934E-2</v>
      </c>
      <c r="BQ196" s="187"/>
      <c r="BR196" s="44">
        <v>8.125</v>
      </c>
      <c r="BS196" s="44">
        <v>7.915</v>
      </c>
      <c r="BT196" s="44" t="s">
        <v>153</v>
      </c>
      <c r="BU196" s="44">
        <v>8.0949999999999989</v>
      </c>
      <c r="BV196" s="44">
        <v>7.71</v>
      </c>
      <c r="BW196" s="44">
        <v>7.4849999999999994</v>
      </c>
      <c r="BX196" s="184">
        <v>-0.22500000000000053</v>
      </c>
      <c r="BY196" s="185"/>
      <c r="BZ196" s="186">
        <v>-0.60999999999999943</v>
      </c>
      <c r="CA196" s="187"/>
      <c r="CB196" s="43">
        <v>7.57</v>
      </c>
      <c r="CC196" s="44">
        <v>7.32</v>
      </c>
      <c r="CD196" s="184">
        <v>-0.25</v>
      </c>
      <c r="CE196" s="187"/>
      <c r="CF196" s="43">
        <v>7.38</v>
      </c>
      <c r="CG196" s="44">
        <v>7.1950000000000003</v>
      </c>
      <c r="CH196" s="184">
        <v>-0.18499999999999961</v>
      </c>
      <c r="CI196" s="187"/>
    </row>
    <row r="197" spans="1:87" s="12" customFormat="1" ht="15.75" thickBot="1" x14ac:dyDescent="0.3">
      <c r="A197" s="94" t="s">
        <v>129</v>
      </c>
      <c r="B197" s="94" t="s">
        <v>209</v>
      </c>
      <c r="C197" s="95" t="s">
        <v>158</v>
      </c>
      <c r="D197" s="95"/>
      <c r="E197" s="95" t="s">
        <v>230</v>
      </c>
      <c r="F197" s="95"/>
      <c r="G197" s="95" t="s">
        <v>9</v>
      </c>
      <c r="H197" s="95" t="s">
        <v>10</v>
      </c>
      <c r="I197" s="95"/>
      <c r="J197" s="228">
        <v>7.6579999999999995</v>
      </c>
      <c r="K197" s="229">
        <v>7.7359999999999998</v>
      </c>
      <c r="L197" s="229">
        <v>7.766</v>
      </c>
      <c r="M197" s="229">
        <v>7.992</v>
      </c>
      <c r="N197" s="229" t="s">
        <v>153</v>
      </c>
      <c r="O197" s="229">
        <v>8.0250000000000004</v>
      </c>
      <c r="P197" s="229">
        <v>7.7600000000000007</v>
      </c>
      <c r="Q197" s="154">
        <v>8.1225000000000005</v>
      </c>
      <c r="R197" s="230">
        <v>0.36249999999999982</v>
      </c>
      <c r="S197" s="231"/>
      <c r="T197" s="232">
        <v>9.7500000000000142E-2</v>
      </c>
      <c r="U197" s="233"/>
      <c r="V197" s="228">
        <v>8.5449999999999999</v>
      </c>
      <c r="W197" s="154">
        <v>8.7750000000000004</v>
      </c>
      <c r="X197" s="230">
        <v>0.23000000000000043</v>
      </c>
      <c r="Y197" s="233"/>
      <c r="Z197" s="234">
        <v>8.2650000000000006</v>
      </c>
      <c r="AA197" s="229">
        <v>8.5249999999999986</v>
      </c>
      <c r="AB197" s="229" t="s">
        <v>153</v>
      </c>
      <c r="AC197" s="229">
        <v>8.6449999999999996</v>
      </c>
      <c r="AD197" s="229">
        <v>8.5224999999999991</v>
      </c>
      <c r="AE197" s="154">
        <v>8.7725000000000009</v>
      </c>
      <c r="AF197" s="230">
        <v>0.25000000000000178</v>
      </c>
      <c r="AG197" s="231"/>
      <c r="AH197" s="232">
        <v>0.12750000000000128</v>
      </c>
      <c r="AI197" s="233"/>
      <c r="AJ197" s="229">
        <v>8.4699999999999989</v>
      </c>
      <c r="AK197" s="229">
        <v>8.68</v>
      </c>
      <c r="AL197" s="229" t="s">
        <v>153</v>
      </c>
      <c r="AM197" s="229">
        <v>8.8625000000000007</v>
      </c>
      <c r="AN197" s="229">
        <v>8.65</v>
      </c>
      <c r="AO197" s="154">
        <v>8.83</v>
      </c>
      <c r="AP197" s="230">
        <v>0.17999999999999972</v>
      </c>
      <c r="AQ197" s="233"/>
      <c r="AR197" s="232"/>
      <c r="AS197" s="233"/>
      <c r="AT197" s="229">
        <v>8.4599999999999991</v>
      </c>
      <c r="AU197" s="229">
        <v>8.581999999999999</v>
      </c>
      <c r="AV197" s="229" t="s">
        <v>153</v>
      </c>
      <c r="AW197" s="229">
        <v>8.6174999999999997</v>
      </c>
      <c r="AX197" s="229">
        <v>8.4674999999999994</v>
      </c>
      <c r="AY197" s="154">
        <v>8.7149999999999999</v>
      </c>
      <c r="AZ197" s="230">
        <v>0.2475000000000005</v>
      </c>
      <c r="BA197" s="231"/>
      <c r="BB197" s="232">
        <v>9.7500000000000142E-2</v>
      </c>
      <c r="BC197" s="233"/>
      <c r="BD197" s="228">
        <v>7.8</v>
      </c>
      <c r="BE197" s="154">
        <v>8.1649999999999991</v>
      </c>
      <c r="BF197" s="230">
        <v>0.36499999999999932</v>
      </c>
      <c r="BG197" s="233"/>
      <c r="BH197" s="234">
        <v>8.0460000000000012</v>
      </c>
      <c r="BI197" s="229">
        <v>8.26</v>
      </c>
      <c r="BJ197" s="229" t="s">
        <v>153</v>
      </c>
      <c r="BK197" s="229">
        <v>8.11</v>
      </c>
      <c r="BL197" s="229">
        <v>7.84</v>
      </c>
      <c r="BM197" s="154">
        <v>8.3699999999999992</v>
      </c>
      <c r="BN197" s="230">
        <v>0.52999999999999936</v>
      </c>
      <c r="BO197" s="231"/>
      <c r="BP197" s="232">
        <v>0.25999999999999979</v>
      </c>
      <c r="BQ197" s="233"/>
      <c r="BR197" s="229">
        <v>8.1900000000000013</v>
      </c>
      <c r="BS197" s="229">
        <v>8.3079999999999981</v>
      </c>
      <c r="BT197" s="229" t="s">
        <v>153</v>
      </c>
      <c r="BU197" s="229">
        <v>7.9675000000000011</v>
      </c>
      <c r="BV197" s="154">
        <v>7.7575000000000003</v>
      </c>
      <c r="BW197" s="154">
        <v>7.9575000000000005</v>
      </c>
      <c r="BX197" s="230">
        <v>0.20000000000000018</v>
      </c>
      <c r="BY197" s="231"/>
      <c r="BZ197" s="232">
        <v>-1.0000000000000675E-2</v>
      </c>
      <c r="CA197" s="233"/>
      <c r="CB197" s="228">
        <v>6.93</v>
      </c>
      <c r="CC197" s="154">
        <v>7.06</v>
      </c>
      <c r="CD197" s="230">
        <v>0.12999999999999989</v>
      </c>
      <c r="CE197" s="233"/>
      <c r="CF197" s="228">
        <v>6.9424999999999999</v>
      </c>
      <c r="CG197" s="154">
        <v>6.8974999999999991</v>
      </c>
      <c r="CH197" s="230">
        <v>-4.5000000000000817E-2</v>
      </c>
      <c r="CI197" s="233"/>
    </row>
    <row r="198" spans="1:87" s="12" customFormat="1" x14ac:dyDescent="0.25">
      <c r="A198" s="13" t="s">
        <v>129</v>
      </c>
      <c r="B198" s="13" t="s">
        <v>208</v>
      </c>
      <c r="C198" s="8" t="s">
        <v>130</v>
      </c>
      <c r="D198" s="8" t="s">
        <v>160</v>
      </c>
      <c r="E198" s="8" t="s">
        <v>228</v>
      </c>
      <c r="F198" s="8">
        <v>586008</v>
      </c>
      <c r="G198" s="8" t="s">
        <v>9</v>
      </c>
      <c r="H198" s="8" t="s">
        <v>10</v>
      </c>
      <c r="I198" s="8" t="s">
        <v>300</v>
      </c>
      <c r="J198" s="336">
        <v>7.7</v>
      </c>
      <c r="K198" s="337">
        <v>7.97</v>
      </c>
      <c r="L198" s="337">
        <v>7.8</v>
      </c>
      <c r="M198" s="337">
        <v>7.93</v>
      </c>
      <c r="N198" s="53" t="s">
        <v>153</v>
      </c>
      <c r="O198" s="133">
        <v>8.2200000000000006</v>
      </c>
      <c r="P198" s="340">
        <v>7.89</v>
      </c>
      <c r="Q198" s="36">
        <v>8.2100000000000009</v>
      </c>
      <c r="R198" s="260">
        <v>0.32</v>
      </c>
      <c r="S198" s="261" t="s">
        <v>144</v>
      </c>
      <c r="T198" s="262">
        <v>-0.01</v>
      </c>
      <c r="U198" s="263"/>
      <c r="V198" s="33">
        <v>8.52</v>
      </c>
      <c r="W198" s="32">
        <v>8.8000000000000007</v>
      </c>
      <c r="X198" s="260">
        <v>0.28000000000000003</v>
      </c>
      <c r="Y198" s="263" t="s">
        <v>144</v>
      </c>
      <c r="Z198" s="375">
        <v>8.1300000000000008</v>
      </c>
      <c r="AA198" s="32">
        <v>8.16</v>
      </c>
      <c r="AB198" s="376" t="s">
        <v>153</v>
      </c>
      <c r="AC198" s="32">
        <v>8.51</v>
      </c>
      <c r="AD198" s="32">
        <v>8.4700000000000006</v>
      </c>
      <c r="AE198" s="36">
        <v>8.61</v>
      </c>
      <c r="AF198" s="260">
        <v>0.14000000000000001</v>
      </c>
      <c r="AG198" s="264"/>
      <c r="AH198" s="262">
        <v>0.1</v>
      </c>
      <c r="AI198" s="263"/>
      <c r="AJ198" s="133">
        <v>8.7200000000000006</v>
      </c>
      <c r="AK198" s="133">
        <v>8.6</v>
      </c>
      <c r="AL198" s="53" t="s">
        <v>153</v>
      </c>
      <c r="AM198" s="133">
        <v>8.6300000000000008</v>
      </c>
      <c r="AN198" s="32">
        <v>8.89</v>
      </c>
      <c r="AO198" s="40">
        <v>9.14</v>
      </c>
      <c r="AP198" s="260">
        <v>0.25</v>
      </c>
      <c r="AQ198" s="264" t="s">
        <v>144</v>
      </c>
      <c r="AR198" s="262">
        <v>0.51</v>
      </c>
      <c r="AS198" s="263" t="s">
        <v>144</v>
      </c>
      <c r="AT198" s="133">
        <v>8.24</v>
      </c>
      <c r="AU198" s="133">
        <v>8.39</v>
      </c>
      <c r="AV198" s="53" t="s">
        <v>153</v>
      </c>
      <c r="AW198" s="133">
        <v>8.36</v>
      </c>
      <c r="AX198" s="32">
        <v>8.1999999999999993</v>
      </c>
      <c r="AY198" s="36">
        <v>8.67</v>
      </c>
      <c r="AZ198" s="260">
        <v>0.47</v>
      </c>
      <c r="BA198" s="264" t="s">
        <v>144</v>
      </c>
      <c r="BB198" s="262">
        <v>0.31</v>
      </c>
      <c r="BC198" s="263" t="s">
        <v>144</v>
      </c>
      <c r="BD198" s="341">
        <v>7.72</v>
      </c>
      <c r="BE198" s="32">
        <v>8.25</v>
      </c>
      <c r="BF198" s="260">
        <v>0.53</v>
      </c>
      <c r="BG198" s="263" t="s">
        <v>144</v>
      </c>
      <c r="BH198" s="342">
        <v>7.67</v>
      </c>
      <c r="BI198" s="133">
        <v>8.32</v>
      </c>
      <c r="BJ198" s="53" t="s">
        <v>153</v>
      </c>
      <c r="BK198" s="133">
        <v>8.0399999999999991</v>
      </c>
      <c r="BL198" s="340">
        <v>7.96</v>
      </c>
      <c r="BM198" s="36">
        <v>8.5</v>
      </c>
      <c r="BN198" s="260">
        <v>0.54</v>
      </c>
      <c r="BO198" s="264" t="s">
        <v>144</v>
      </c>
      <c r="BP198" s="262">
        <v>0.46</v>
      </c>
      <c r="BQ198" s="263" t="s">
        <v>144</v>
      </c>
      <c r="BR198" s="133">
        <v>8.2200000000000006</v>
      </c>
      <c r="BS198" s="133">
        <v>8.24</v>
      </c>
      <c r="BT198" s="53" t="s">
        <v>153</v>
      </c>
      <c r="BU198" s="133">
        <v>8.0500000000000007</v>
      </c>
      <c r="BV198" s="340">
        <v>7.48</v>
      </c>
      <c r="BW198" s="32">
        <v>8</v>
      </c>
      <c r="BX198" s="260">
        <v>0.52</v>
      </c>
      <c r="BY198" s="264" t="s">
        <v>144</v>
      </c>
      <c r="BZ198" s="262">
        <v>-0.05</v>
      </c>
      <c r="CA198" s="263"/>
      <c r="CB198" s="341">
        <v>7.07</v>
      </c>
      <c r="CC198" s="340">
        <v>7.47</v>
      </c>
      <c r="CD198" s="260">
        <v>0.4</v>
      </c>
      <c r="CE198" s="263" t="s">
        <v>144</v>
      </c>
      <c r="CF198" s="341">
        <v>7.17</v>
      </c>
      <c r="CG198" s="340">
        <v>7.7</v>
      </c>
      <c r="CH198" s="260">
        <v>0.53</v>
      </c>
      <c r="CI198" s="263" t="s">
        <v>144</v>
      </c>
    </row>
    <row r="199" spans="1:87" s="12" customFormat="1" x14ac:dyDescent="0.25">
      <c r="A199" s="48" t="s">
        <v>129</v>
      </c>
      <c r="B199" s="48" t="s">
        <v>209</v>
      </c>
      <c r="C199" s="9" t="s">
        <v>131</v>
      </c>
      <c r="D199" s="9" t="s">
        <v>160</v>
      </c>
      <c r="E199" s="9" t="s">
        <v>228</v>
      </c>
      <c r="F199" s="9">
        <v>583005</v>
      </c>
      <c r="G199" s="9" t="s">
        <v>9</v>
      </c>
      <c r="H199" s="9" t="s">
        <v>10</v>
      </c>
      <c r="I199" s="8" t="s">
        <v>300</v>
      </c>
      <c r="J199" s="343">
        <v>7.1</v>
      </c>
      <c r="K199" s="344">
        <v>7.35</v>
      </c>
      <c r="L199" s="344">
        <v>7.95</v>
      </c>
      <c r="M199" s="45">
        <v>8.06</v>
      </c>
      <c r="N199" s="54" t="s">
        <v>153</v>
      </c>
      <c r="O199" s="45">
        <v>8.44</v>
      </c>
      <c r="P199" s="25">
        <v>8.16</v>
      </c>
      <c r="Q199" s="16">
        <v>8.31</v>
      </c>
      <c r="R199" s="265">
        <v>0.15</v>
      </c>
      <c r="S199" s="266"/>
      <c r="T199" s="267">
        <v>-0.13</v>
      </c>
      <c r="U199" s="268"/>
      <c r="V199" s="24">
        <v>8.7799999999999994</v>
      </c>
      <c r="W199" s="25">
        <v>8.9</v>
      </c>
      <c r="X199" s="265">
        <v>0.12</v>
      </c>
      <c r="Y199" s="268"/>
      <c r="Z199" s="377">
        <v>8.74</v>
      </c>
      <c r="AA199" s="25">
        <v>8.64</v>
      </c>
      <c r="AB199" s="23" t="s">
        <v>153</v>
      </c>
      <c r="AC199" s="26">
        <v>9.02</v>
      </c>
      <c r="AD199" s="25">
        <v>8.82</v>
      </c>
      <c r="AE199" s="16">
        <v>8.91</v>
      </c>
      <c r="AF199" s="265">
        <v>0.09</v>
      </c>
      <c r="AG199" s="269"/>
      <c r="AH199" s="267">
        <v>-0.11</v>
      </c>
      <c r="AI199" s="268"/>
      <c r="AJ199" s="45">
        <v>8.7799999999999994</v>
      </c>
      <c r="AK199" s="45">
        <v>8.52</v>
      </c>
      <c r="AL199" s="54" t="s">
        <v>153</v>
      </c>
      <c r="AM199" s="172">
        <v>9.26</v>
      </c>
      <c r="AN199" s="25">
        <v>8.9600000000000009</v>
      </c>
      <c r="AO199" s="15">
        <v>9.01</v>
      </c>
      <c r="AP199" s="265">
        <v>0.05</v>
      </c>
      <c r="AQ199" s="269"/>
      <c r="AR199" s="267">
        <v>-0.25</v>
      </c>
      <c r="AS199" s="268" t="s">
        <v>145</v>
      </c>
      <c r="AT199" s="45">
        <v>8.9499999999999993</v>
      </c>
      <c r="AU199" s="45">
        <v>8.81</v>
      </c>
      <c r="AV199" s="54" t="s">
        <v>153</v>
      </c>
      <c r="AW199" s="45">
        <v>8.9499999999999993</v>
      </c>
      <c r="AX199" s="25">
        <v>8.56</v>
      </c>
      <c r="AY199" s="16">
        <v>8.7799999999999994</v>
      </c>
      <c r="AZ199" s="265">
        <v>0.22</v>
      </c>
      <c r="BA199" s="269" t="s">
        <v>144</v>
      </c>
      <c r="BB199" s="267">
        <v>-0.17</v>
      </c>
      <c r="BC199" s="268"/>
      <c r="BD199" s="24">
        <v>8.15</v>
      </c>
      <c r="BE199" s="25">
        <v>8.3699999999999992</v>
      </c>
      <c r="BF199" s="265">
        <v>0.22</v>
      </c>
      <c r="BG199" s="268"/>
      <c r="BH199" s="139">
        <v>8.41</v>
      </c>
      <c r="BI199" s="45">
        <v>8.5</v>
      </c>
      <c r="BJ199" s="54" t="s">
        <v>153</v>
      </c>
      <c r="BK199" s="45">
        <v>8.75</v>
      </c>
      <c r="BL199" s="25">
        <v>8.17</v>
      </c>
      <c r="BM199" s="16">
        <v>8.59</v>
      </c>
      <c r="BN199" s="265">
        <v>0.42</v>
      </c>
      <c r="BO199" s="269" t="s">
        <v>144</v>
      </c>
      <c r="BP199" s="267">
        <v>-0.16</v>
      </c>
      <c r="BQ199" s="268"/>
      <c r="BR199" s="45">
        <v>8.5299999999999994</v>
      </c>
      <c r="BS199" s="45">
        <v>8.3699999999999992</v>
      </c>
      <c r="BT199" s="54" t="s">
        <v>153</v>
      </c>
      <c r="BU199" s="45">
        <v>8.56</v>
      </c>
      <c r="BV199" s="25">
        <v>8.1300000000000008</v>
      </c>
      <c r="BW199" s="25">
        <v>8.15</v>
      </c>
      <c r="BX199" s="265">
        <v>0.02</v>
      </c>
      <c r="BY199" s="269"/>
      <c r="BZ199" s="267">
        <v>-0.41</v>
      </c>
      <c r="CA199" s="268" t="s">
        <v>145</v>
      </c>
      <c r="CB199" s="346">
        <v>7.65</v>
      </c>
      <c r="CC199" s="347">
        <v>7.02</v>
      </c>
      <c r="CD199" s="265">
        <v>-0.63</v>
      </c>
      <c r="CE199" s="268" t="s">
        <v>145</v>
      </c>
      <c r="CF199" s="346">
        <v>7.24</v>
      </c>
      <c r="CG199" s="347">
        <v>7.04</v>
      </c>
      <c r="CH199" s="265">
        <v>-0.2</v>
      </c>
      <c r="CI199" s="268"/>
    </row>
    <row r="200" spans="1:87" s="12" customFormat="1" x14ac:dyDescent="0.25">
      <c r="A200" s="48" t="s">
        <v>129</v>
      </c>
      <c r="B200" s="48" t="s">
        <v>208</v>
      </c>
      <c r="C200" s="9" t="s">
        <v>132</v>
      </c>
      <c r="D200" s="9" t="s">
        <v>160</v>
      </c>
      <c r="E200" s="9" t="s">
        <v>228</v>
      </c>
      <c r="F200" s="9">
        <v>673004</v>
      </c>
      <c r="G200" s="9" t="s">
        <v>9</v>
      </c>
      <c r="H200" s="9" t="s">
        <v>10</v>
      </c>
      <c r="I200" s="300" t="s">
        <v>298</v>
      </c>
      <c r="J200" s="343">
        <v>7.04</v>
      </c>
      <c r="K200" s="344">
        <v>7.63</v>
      </c>
      <c r="L200" s="344">
        <v>6.91</v>
      </c>
      <c r="M200" s="344">
        <v>7.55</v>
      </c>
      <c r="N200" s="54" t="s">
        <v>153</v>
      </c>
      <c r="O200" s="344">
        <v>7.74</v>
      </c>
      <c r="P200" s="347">
        <v>7.02</v>
      </c>
      <c r="Q200" s="347">
        <v>7.47</v>
      </c>
      <c r="R200" s="265">
        <v>0.45</v>
      </c>
      <c r="S200" s="266" t="s">
        <v>144</v>
      </c>
      <c r="T200" s="267">
        <v>-0.27</v>
      </c>
      <c r="U200" s="268"/>
      <c r="V200" s="24">
        <v>8.2899999999999991</v>
      </c>
      <c r="W200" s="25">
        <v>8.4</v>
      </c>
      <c r="X200" s="265">
        <v>0.11</v>
      </c>
      <c r="Y200" s="268"/>
      <c r="Z200" s="377">
        <v>8.2799999999999994</v>
      </c>
      <c r="AA200" s="25">
        <v>8.52</v>
      </c>
      <c r="AB200" s="23" t="s">
        <v>153</v>
      </c>
      <c r="AC200" s="25">
        <v>8.44</v>
      </c>
      <c r="AD200" s="25">
        <v>8.2100000000000009</v>
      </c>
      <c r="AE200" s="16">
        <v>8.42</v>
      </c>
      <c r="AF200" s="265">
        <v>0.21</v>
      </c>
      <c r="AG200" s="269"/>
      <c r="AH200" s="267">
        <v>-0.02</v>
      </c>
      <c r="AI200" s="268"/>
      <c r="AJ200" s="45">
        <v>8.1300000000000008</v>
      </c>
      <c r="AK200" s="45">
        <v>8.51</v>
      </c>
      <c r="AL200" s="54" t="s">
        <v>153</v>
      </c>
      <c r="AM200" s="45">
        <v>8.99</v>
      </c>
      <c r="AN200" s="25">
        <v>8.39</v>
      </c>
      <c r="AO200" s="16">
        <v>8.5</v>
      </c>
      <c r="AP200" s="265">
        <v>0.11</v>
      </c>
      <c r="AQ200" s="269"/>
      <c r="AR200" s="267">
        <v>-0.49</v>
      </c>
      <c r="AS200" s="268" t="s">
        <v>145</v>
      </c>
      <c r="AT200" s="45">
        <v>8.44</v>
      </c>
      <c r="AU200" s="45">
        <v>8.65</v>
      </c>
      <c r="AV200" s="54" t="s">
        <v>153</v>
      </c>
      <c r="AW200" s="45">
        <v>8.6199999999999992</v>
      </c>
      <c r="AX200" s="25">
        <v>8.27</v>
      </c>
      <c r="AY200" s="16">
        <v>8.2899999999999991</v>
      </c>
      <c r="AZ200" s="265">
        <v>0.02</v>
      </c>
      <c r="BA200" s="269"/>
      <c r="BB200" s="267">
        <v>-0.33</v>
      </c>
      <c r="BC200" s="268" t="s">
        <v>145</v>
      </c>
      <c r="BD200" s="346">
        <v>6.18</v>
      </c>
      <c r="BE200" s="347">
        <v>7.82</v>
      </c>
      <c r="BF200" s="265">
        <v>1.64</v>
      </c>
      <c r="BG200" s="268" t="s">
        <v>144</v>
      </c>
      <c r="BH200" s="348">
        <v>7.8</v>
      </c>
      <c r="BI200" s="344">
        <v>7.89</v>
      </c>
      <c r="BJ200" s="54" t="s">
        <v>153</v>
      </c>
      <c r="BK200" s="45">
        <v>8.1199999999999992</v>
      </c>
      <c r="BL200" s="347">
        <v>7.48</v>
      </c>
      <c r="BM200" s="16">
        <v>8.02</v>
      </c>
      <c r="BN200" s="265">
        <v>0.54</v>
      </c>
      <c r="BO200" s="269" t="s">
        <v>144</v>
      </c>
      <c r="BP200" s="267">
        <v>-0.1</v>
      </c>
      <c r="BQ200" s="268"/>
      <c r="BR200" s="344">
        <v>7.57</v>
      </c>
      <c r="BS200" s="344">
        <v>7.89</v>
      </c>
      <c r="BT200" s="54" t="s">
        <v>153</v>
      </c>
      <c r="BU200" s="344">
        <v>7.98</v>
      </c>
      <c r="BV200" s="29">
        <v>4.88</v>
      </c>
      <c r="BW200" s="347">
        <v>7.61</v>
      </c>
      <c r="BX200" s="265">
        <v>2.73</v>
      </c>
      <c r="BY200" s="269" t="s">
        <v>144</v>
      </c>
      <c r="BZ200" s="267">
        <v>-0.37</v>
      </c>
      <c r="CA200" s="268"/>
      <c r="CB200" s="28">
        <v>5.99</v>
      </c>
      <c r="CC200" s="347">
        <v>6.5</v>
      </c>
      <c r="CD200" s="265">
        <v>0.51</v>
      </c>
      <c r="CE200" s="268" t="s">
        <v>144</v>
      </c>
      <c r="CF200" s="28">
        <v>5.59</v>
      </c>
      <c r="CG200" s="347">
        <v>6.55</v>
      </c>
      <c r="CH200" s="265">
        <v>0.96</v>
      </c>
      <c r="CI200" s="268" t="s">
        <v>144</v>
      </c>
    </row>
    <row r="201" spans="1:87" s="12" customFormat="1" x14ac:dyDescent="0.25">
      <c r="A201" s="48" t="s">
        <v>129</v>
      </c>
      <c r="B201" s="48" t="s">
        <v>208</v>
      </c>
      <c r="C201" s="9" t="s">
        <v>133</v>
      </c>
      <c r="D201" s="9" t="s">
        <v>160</v>
      </c>
      <c r="E201" s="9" t="s">
        <v>228</v>
      </c>
      <c r="F201" s="9">
        <v>673400</v>
      </c>
      <c r="G201" s="9" t="s">
        <v>9</v>
      </c>
      <c r="H201" s="9" t="s">
        <v>10</v>
      </c>
      <c r="I201" s="297" t="s">
        <v>299</v>
      </c>
      <c r="J201" s="343">
        <v>7.74</v>
      </c>
      <c r="K201" s="344">
        <v>7.54</v>
      </c>
      <c r="L201" s="344">
        <v>7.47</v>
      </c>
      <c r="M201" s="45">
        <v>8.08</v>
      </c>
      <c r="N201" s="54" t="s">
        <v>153</v>
      </c>
      <c r="O201" s="45">
        <v>8.3800000000000008</v>
      </c>
      <c r="P201" s="347">
        <v>7.67</v>
      </c>
      <c r="Q201" s="347">
        <v>7.95</v>
      </c>
      <c r="R201" s="265">
        <v>0.28000000000000003</v>
      </c>
      <c r="S201" s="266"/>
      <c r="T201" s="267">
        <v>-0.43</v>
      </c>
      <c r="U201" s="268" t="s">
        <v>145</v>
      </c>
      <c r="V201" s="24">
        <v>8.4700000000000006</v>
      </c>
      <c r="W201" s="25">
        <v>8.4600000000000009</v>
      </c>
      <c r="X201" s="265">
        <v>-0.01</v>
      </c>
      <c r="Y201" s="268"/>
      <c r="Z201" s="377">
        <v>8.08</v>
      </c>
      <c r="AA201" s="25">
        <v>8.58</v>
      </c>
      <c r="AB201" s="23" t="s">
        <v>153</v>
      </c>
      <c r="AC201" s="25">
        <v>8.75</v>
      </c>
      <c r="AD201" s="25">
        <v>8.08</v>
      </c>
      <c r="AE201" s="16">
        <v>8.16</v>
      </c>
      <c r="AF201" s="265">
        <v>0.08</v>
      </c>
      <c r="AG201" s="269"/>
      <c r="AH201" s="267">
        <v>-0.59</v>
      </c>
      <c r="AI201" s="268" t="s">
        <v>145</v>
      </c>
      <c r="AJ201" s="45">
        <v>8.48</v>
      </c>
      <c r="AK201" s="45">
        <v>8.68</v>
      </c>
      <c r="AL201" s="54" t="s">
        <v>153</v>
      </c>
      <c r="AM201" s="172">
        <v>9.39</v>
      </c>
      <c r="AN201" s="25">
        <v>8.51</v>
      </c>
      <c r="AO201" s="16">
        <v>8.5500000000000007</v>
      </c>
      <c r="AP201" s="265">
        <v>0.04</v>
      </c>
      <c r="AQ201" s="269"/>
      <c r="AR201" s="267">
        <v>-0.84</v>
      </c>
      <c r="AS201" s="268" t="s">
        <v>145</v>
      </c>
      <c r="AT201" s="45">
        <v>8.76</v>
      </c>
      <c r="AU201" s="45">
        <v>8.8800000000000008</v>
      </c>
      <c r="AV201" s="54" t="s">
        <v>153</v>
      </c>
      <c r="AW201" s="172">
        <v>9.08</v>
      </c>
      <c r="AX201" s="25">
        <v>8.82</v>
      </c>
      <c r="AY201" s="16">
        <v>8.68</v>
      </c>
      <c r="AZ201" s="265">
        <v>-0.14000000000000001</v>
      </c>
      <c r="BA201" s="269"/>
      <c r="BB201" s="267">
        <v>-0.4</v>
      </c>
      <c r="BC201" s="268" t="s">
        <v>145</v>
      </c>
      <c r="BD201" s="346">
        <v>7.57</v>
      </c>
      <c r="BE201" s="347">
        <v>7.65</v>
      </c>
      <c r="BF201" s="265">
        <v>0.08</v>
      </c>
      <c r="BG201" s="268"/>
      <c r="BH201" s="348">
        <v>7.82</v>
      </c>
      <c r="BI201" s="45">
        <v>8.3000000000000007</v>
      </c>
      <c r="BJ201" s="54" t="s">
        <v>153</v>
      </c>
      <c r="BK201" s="45">
        <v>8.33</v>
      </c>
      <c r="BL201" s="25">
        <v>8</v>
      </c>
      <c r="BM201" s="16">
        <v>8.11</v>
      </c>
      <c r="BN201" s="265">
        <v>0.11</v>
      </c>
      <c r="BO201" s="269"/>
      <c r="BP201" s="267">
        <v>-0.22</v>
      </c>
      <c r="BQ201" s="268"/>
      <c r="BR201" s="45">
        <v>8.0299999999999994</v>
      </c>
      <c r="BS201" s="344">
        <v>7.88</v>
      </c>
      <c r="BT201" s="54" t="s">
        <v>153</v>
      </c>
      <c r="BU201" s="45">
        <v>8.5</v>
      </c>
      <c r="BV201" s="347">
        <v>7.14</v>
      </c>
      <c r="BW201" s="347">
        <v>7.19</v>
      </c>
      <c r="BX201" s="265">
        <v>0.05</v>
      </c>
      <c r="BY201" s="269"/>
      <c r="BZ201" s="267">
        <v>-1.31</v>
      </c>
      <c r="CA201" s="268" t="s">
        <v>145</v>
      </c>
      <c r="CB201" s="346">
        <v>6.31</v>
      </c>
      <c r="CC201" s="347">
        <v>7.37</v>
      </c>
      <c r="CD201" s="265">
        <v>1.06</v>
      </c>
      <c r="CE201" s="268" t="s">
        <v>144</v>
      </c>
      <c r="CF201" s="346">
        <v>6.33</v>
      </c>
      <c r="CG201" s="347">
        <v>7.54</v>
      </c>
      <c r="CH201" s="265">
        <v>1.21</v>
      </c>
      <c r="CI201" s="268" t="s">
        <v>144</v>
      </c>
    </row>
    <row r="202" spans="1:87" s="12" customFormat="1" x14ac:dyDescent="0.25">
      <c r="A202" s="48" t="s">
        <v>129</v>
      </c>
      <c r="B202" s="48" t="s">
        <v>257</v>
      </c>
      <c r="C202" s="9" t="s">
        <v>134</v>
      </c>
      <c r="D202" s="9" t="s">
        <v>219</v>
      </c>
      <c r="E202" s="9" t="s">
        <v>227</v>
      </c>
      <c r="F202" s="9">
        <v>581009</v>
      </c>
      <c r="G202" s="9" t="s">
        <v>9</v>
      </c>
      <c r="H202" s="9" t="s">
        <v>10</v>
      </c>
      <c r="I202" s="297" t="s">
        <v>299</v>
      </c>
      <c r="J202" s="343">
        <v>7.89</v>
      </c>
      <c r="K202" s="45">
        <v>8.0500000000000007</v>
      </c>
      <c r="L202" s="344">
        <v>7.94</v>
      </c>
      <c r="M202" s="45">
        <v>8.1199999999999992</v>
      </c>
      <c r="N202" s="54" t="s">
        <v>153</v>
      </c>
      <c r="O202" s="344">
        <v>7.99</v>
      </c>
      <c r="P202" s="25">
        <v>8.1</v>
      </c>
      <c r="Q202" s="347">
        <v>7.94</v>
      </c>
      <c r="R202" s="265">
        <v>-0.16</v>
      </c>
      <c r="S202" s="266"/>
      <c r="T202" s="267">
        <v>-0.05</v>
      </c>
      <c r="U202" s="268"/>
      <c r="V202" s="24">
        <v>8.48</v>
      </c>
      <c r="W202" s="25">
        <v>8.24</v>
      </c>
      <c r="X202" s="265">
        <v>-0.24</v>
      </c>
      <c r="Y202" s="268" t="s">
        <v>145</v>
      </c>
      <c r="Z202" s="377">
        <v>8.02</v>
      </c>
      <c r="AA202" s="25">
        <v>8.2799999999999994</v>
      </c>
      <c r="AB202" s="23" t="s">
        <v>153</v>
      </c>
      <c r="AC202" s="25">
        <v>8.07</v>
      </c>
      <c r="AD202" s="25">
        <v>8.3000000000000007</v>
      </c>
      <c r="AE202" s="347">
        <v>7.97</v>
      </c>
      <c r="AF202" s="265">
        <v>-0.33</v>
      </c>
      <c r="AG202" s="269" t="s">
        <v>145</v>
      </c>
      <c r="AH202" s="267">
        <v>-0.1</v>
      </c>
      <c r="AI202" s="268"/>
      <c r="AJ202" s="45">
        <v>8.52</v>
      </c>
      <c r="AK202" s="45">
        <v>8.7799999999999994</v>
      </c>
      <c r="AL202" s="54" t="s">
        <v>153</v>
      </c>
      <c r="AM202" s="45">
        <v>8.59</v>
      </c>
      <c r="AN202" s="25">
        <v>8.7100000000000009</v>
      </c>
      <c r="AO202" s="16">
        <v>8.48</v>
      </c>
      <c r="AP202" s="265">
        <v>-0.23</v>
      </c>
      <c r="AQ202" s="269"/>
      <c r="AR202" s="267">
        <v>-0.11</v>
      </c>
      <c r="AS202" s="268"/>
      <c r="AT202" s="45">
        <v>8.39</v>
      </c>
      <c r="AU202" s="45">
        <v>8.48</v>
      </c>
      <c r="AV202" s="54" t="s">
        <v>153</v>
      </c>
      <c r="AW202" s="45">
        <v>8.32</v>
      </c>
      <c r="AX202" s="25">
        <v>8.42</v>
      </c>
      <c r="AY202" s="16">
        <v>8.27</v>
      </c>
      <c r="AZ202" s="265">
        <v>-0.15</v>
      </c>
      <c r="BA202" s="269"/>
      <c r="BB202" s="267">
        <v>-0.05</v>
      </c>
      <c r="BC202" s="268"/>
      <c r="BD202" s="346">
        <v>7.68</v>
      </c>
      <c r="BE202" s="347">
        <v>7.78</v>
      </c>
      <c r="BF202" s="265">
        <v>0.1</v>
      </c>
      <c r="BG202" s="268"/>
      <c r="BH202" s="348">
        <v>7.89</v>
      </c>
      <c r="BI202" s="45">
        <v>8.16</v>
      </c>
      <c r="BJ202" s="54" t="s">
        <v>153</v>
      </c>
      <c r="BK202" s="344">
        <v>7.86</v>
      </c>
      <c r="BL202" s="347">
        <v>7.78</v>
      </c>
      <c r="BM202" s="347">
        <v>7.98</v>
      </c>
      <c r="BN202" s="265">
        <v>0.2</v>
      </c>
      <c r="BO202" s="269"/>
      <c r="BP202" s="267">
        <v>0.12</v>
      </c>
      <c r="BQ202" s="268"/>
      <c r="BR202" s="344">
        <v>7.94</v>
      </c>
      <c r="BS202" s="45">
        <v>8.49</v>
      </c>
      <c r="BT202" s="54" t="s">
        <v>153</v>
      </c>
      <c r="BU202" s="45">
        <v>8.02</v>
      </c>
      <c r="BV202" s="347">
        <v>7.59</v>
      </c>
      <c r="BW202" s="347">
        <v>7.59</v>
      </c>
      <c r="BX202" s="265">
        <v>0</v>
      </c>
      <c r="BY202" s="269"/>
      <c r="BZ202" s="267">
        <v>-0.43</v>
      </c>
      <c r="CA202" s="268" t="s">
        <v>145</v>
      </c>
      <c r="CB202" s="346">
        <v>7.49</v>
      </c>
      <c r="CC202" s="347">
        <v>7.46</v>
      </c>
      <c r="CD202" s="265">
        <v>-0.03</v>
      </c>
      <c r="CE202" s="268"/>
      <c r="CF202" s="346">
        <v>6.8</v>
      </c>
      <c r="CG202" s="347">
        <v>6.73</v>
      </c>
      <c r="CH202" s="265">
        <v>-7.0000000000000007E-2</v>
      </c>
      <c r="CI202" s="268"/>
    </row>
    <row r="203" spans="1:87" s="12" customFormat="1" x14ac:dyDescent="0.25">
      <c r="A203" s="48" t="s">
        <v>129</v>
      </c>
      <c r="B203" s="48" t="s">
        <v>210</v>
      </c>
      <c r="C203" s="9" t="s">
        <v>135</v>
      </c>
      <c r="D203" s="9" t="s">
        <v>160</v>
      </c>
      <c r="E203" s="9" t="s">
        <v>228</v>
      </c>
      <c r="F203" s="9">
        <v>594002</v>
      </c>
      <c r="G203" s="9" t="s">
        <v>9</v>
      </c>
      <c r="H203" s="9" t="s">
        <v>10</v>
      </c>
      <c r="I203" s="297" t="s">
        <v>299</v>
      </c>
      <c r="J203" s="343">
        <v>7.89</v>
      </c>
      <c r="K203" s="344">
        <v>7.91</v>
      </c>
      <c r="L203" s="45">
        <v>8.24</v>
      </c>
      <c r="M203" s="45">
        <v>8.1</v>
      </c>
      <c r="N203" s="54" t="s">
        <v>153</v>
      </c>
      <c r="O203" s="45">
        <v>8.25</v>
      </c>
      <c r="P203" s="25">
        <v>8.08</v>
      </c>
      <c r="Q203" s="16">
        <v>8.1</v>
      </c>
      <c r="R203" s="265">
        <v>0.02</v>
      </c>
      <c r="S203" s="266"/>
      <c r="T203" s="267">
        <v>-0.15</v>
      </c>
      <c r="U203" s="268"/>
      <c r="V203" s="24">
        <v>8.69</v>
      </c>
      <c r="W203" s="25">
        <v>8.68</v>
      </c>
      <c r="X203" s="265">
        <v>-0.01</v>
      </c>
      <c r="Y203" s="268"/>
      <c r="Z203" s="377">
        <v>8.76</v>
      </c>
      <c r="AA203" s="25">
        <v>8.7100000000000009</v>
      </c>
      <c r="AB203" s="23" t="s">
        <v>153</v>
      </c>
      <c r="AC203" s="25">
        <v>8.4700000000000006</v>
      </c>
      <c r="AD203" s="25">
        <v>8.43</v>
      </c>
      <c r="AE203" s="16">
        <v>8.4</v>
      </c>
      <c r="AF203" s="265">
        <v>-0.03</v>
      </c>
      <c r="AG203" s="269"/>
      <c r="AH203" s="267">
        <v>-7.0000000000000007E-2</v>
      </c>
      <c r="AI203" s="268"/>
      <c r="AJ203" s="172">
        <v>9.08</v>
      </c>
      <c r="AK203" s="45">
        <v>8.9600000000000009</v>
      </c>
      <c r="AL203" s="54" t="s">
        <v>153</v>
      </c>
      <c r="AM203" s="45">
        <v>8.92</v>
      </c>
      <c r="AN203" s="26">
        <v>9.0299999999999994</v>
      </c>
      <c r="AO203" s="16">
        <v>8.86</v>
      </c>
      <c r="AP203" s="265">
        <v>-0.17</v>
      </c>
      <c r="AQ203" s="269"/>
      <c r="AR203" s="267">
        <v>-0.06</v>
      </c>
      <c r="AS203" s="268"/>
      <c r="AT203" s="45">
        <v>8.92</v>
      </c>
      <c r="AU203" s="45">
        <v>8.83</v>
      </c>
      <c r="AV203" s="54" t="s">
        <v>153</v>
      </c>
      <c r="AW203" s="45">
        <v>8.74</v>
      </c>
      <c r="AX203" s="25">
        <v>8.6</v>
      </c>
      <c r="AY203" s="16">
        <v>8.7899999999999991</v>
      </c>
      <c r="AZ203" s="265">
        <v>0.19</v>
      </c>
      <c r="BA203" s="269"/>
      <c r="BB203" s="267">
        <v>0.05</v>
      </c>
      <c r="BC203" s="268"/>
      <c r="BD203" s="346">
        <v>7.95</v>
      </c>
      <c r="BE203" s="25">
        <v>8.0399999999999991</v>
      </c>
      <c r="BF203" s="265">
        <v>0.09</v>
      </c>
      <c r="BG203" s="268"/>
      <c r="BH203" s="139">
        <v>8.61</v>
      </c>
      <c r="BI203" s="45">
        <v>8.57</v>
      </c>
      <c r="BJ203" s="54" t="s">
        <v>153</v>
      </c>
      <c r="BK203" s="45">
        <v>8.2899999999999991</v>
      </c>
      <c r="BL203" s="25">
        <v>8.1300000000000008</v>
      </c>
      <c r="BM203" s="16">
        <v>8.42</v>
      </c>
      <c r="BN203" s="265">
        <v>0.28999999999999998</v>
      </c>
      <c r="BO203" s="269"/>
      <c r="BP203" s="267">
        <v>0.13</v>
      </c>
      <c r="BQ203" s="268"/>
      <c r="BR203" s="45">
        <v>8.6</v>
      </c>
      <c r="BS203" s="45">
        <v>8.43</v>
      </c>
      <c r="BT203" s="54" t="s">
        <v>153</v>
      </c>
      <c r="BU203" s="45">
        <v>8.1</v>
      </c>
      <c r="BV203" s="347">
        <v>7.76</v>
      </c>
      <c r="BW203" s="347">
        <v>7.66</v>
      </c>
      <c r="BX203" s="265">
        <v>-0.1</v>
      </c>
      <c r="BY203" s="269"/>
      <c r="BZ203" s="267">
        <v>-0.44</v>
      </c>
      <c r="CA203" s="268" t="s">
        <v>145</v>
      </c>
      <c r="CB203" s="346">
        <v>6.87</v>
      </c>
      <c r="CC203" s="347">
        <v>6.89</v>
      </c>
      <c r="CD203" s="265">
        <v>0.02</v>
      </c>
      <c r="CE203" s="268"/>
      <c r="CF203" s="346">
        <v>7.04</v>
      </c>
      <c r="CG203" s="347">
        <v>6.88</v>
      </c>
      <c r="CH203" s="265">
        <v>-0.16</v>
      </c>
      <c r="CI203" s="268"/>
    </row>
    <row r="204" spans="1:87" s="12" customFormat="1" x14ac:dyDescent="0.25">
      <c r="A204" s="48" t="s">
        <v>129</v>
      </c>
      <c r="B204" s="48" t="s">
        <v>209</v>
      </c>
      <c r="C204" s="9" t="s">
        <v>136</v>
      </c>
      <c r="D204" s="9" t="s">
        <v>21</v>
      </c>
      <c r="E204" s="9" t="s">
        <v>228</v>
      </c>
      <c r="F204" s="9">
        <v>575142</v>
      </c>
      <c r="G204" s="9" t="s">
        <v>9</v>
      </c>
      <c r="H204" s="9" t="s">
        <v>10</v>
      </c>
      <c r="I204" s="8" t="s">
        <v>153</v>
      </c>
      <c r="J204" s="343">
        <v>7.72</v>
      </c>
      <c r="K204" s="344">
        <v>7.67</v>
      </c>
      <c r="L204" s="344">
        <v>7.72</v>
      </c>
      <c r="M204" s="344">
        <v>7.96</v>
      </c>
      <c r="N204" s="54" t="s">
        <v>153</v>
      </c>
      <c r="O204" s="54" t="s">
        <v>153</v>
      </c>
      <c r="P204" s="54" t="s">
        <v>153</v>
      </c>
      <c r="Q204" s="23" t="s">
        <v>153</v>
      </c>
      <c r="R204" s="265" t="s">
        <v>153</v>
      </c>
      <c r="S204" s="266"/>
      <c r="T204" s="267" t="s">
        <v>153</v>
      </c>
      <c r="U204" s="268"/>
      <c r="V204" s="171" t="s">
        <v>153</v>
      </c>
      <c r="W204" s="23" t="s">
        <v>153</v>
      </c>
      <c r="X204" s="265" t="s">
        <v>153</v>
      </c>
      <c r="Y204" s="268"/>
      <c r="Z204" s="377">
        <v>8.39</v>
      </c>
      <c r="AA204" s="25">
        <v>8.7100000000000009</v>
      </c>
      <c r="AB204" s="23" t="s">
        <v>153</v>
      </c>
      <c r="AC204" s="23" t="s">
        <v>153</v>
      </c>
      <c r="AD204" s="54" t="s">
        <v>153</v>
      </c>
      <c r="AE204" s="23" t="s">
        <v>153</v>
      </c>
      <c r="AF204" s="265" t="s">
        <v>153</v>
      </c>
      <c r="AG204" s="269"/>
      <c r="AH204" s="267" t="s">
        <v>153</v>
      </c>
      <c r="AI204" s="268"/>
      <c r="AJ204" s="45">
        <v>8.69</v>
      </c>
      <c r="AK204" s="45">
        <v>8.85</v>
      </c>
      <c r="AL204" s="54" t="s">
        <v>153</v>
      </c>
      <c r="AM204" s="54" t="s">
        <v>153</v>
      </c>
      <c r="AN204" s="54" t="s">
        <v>153</v>
      </c>
      <c r="AO204" s="23" t="s">
        <v>153</v>
      </c>
      <c r="AP204" s="265" t="s">
        <v>153</v>
      </c>
      <c r="AQ204" s="269"/>
      <c r="AR204" s="267" t="s">
        <v>153</v>
      </c>
      <c r="AS204" s="268"/>
      <c r="AT204" s="45">
        <v>8.6</v>
      </c>
      <c r="AU204" s="45">
        <v>8.69</v>
      </c>
      <c r="AV204" s="54" t="s">
        <v>153</v>
      </c>
      <c r="AW204" s="54" t="s">
        <v>153</v>
      </c>
      <c r="AX204" s="54" t="s">
        <v>153</v>
      </c>
      <c r="AY204" s="23" t="s">
        <v>153</v>
      </c>
      <c r="AZ204" s="265" t="s">
        <v>153</v>
      </c>
      <c r="BA204" s="269"/>
      <c r="BB204" s="267" t="s">
        <v>153</v>
      </c>
      <c r="BC204" s="268"/>
      <c r="BD204" s="171" t="s">
        <v>153</v>
      </c>
      <c r="BE204" s="23" t="s">
        <v>153</v>
      </c>
      <c r="BF204" s="265" t="s">
        <v>153</v>
      </c>
      <c r="BG204" s="268"/>
      <c r="BH204" s="139">
        <v>8.2200000000000006</v>
      </c>
      <c r="BI204" s="45">
        <v>8.3800000000000008</v>
      </c>
      <c r="BJ204" s="54" t="s">
        <v>153</v>
      </c>
      <c r="BK204" s="54" t="s">
        <v>153</v>
      </c>
      <c r="BL204" s="54" t="s">
        <v>153</v>
      </c>
      <c r="BM204" s="23" t="s">
        <v>153</v>
      </c>
      <c r="BN204" s="265" t="s">
        <v>153</v>
      </c>
      <c r="BO204" s="269"/>
      <c r="BP204" s="267" t="s">
        <v>153</v>
      </c>
      <c r="BQ204" s="268"/>
      <c r="BR204" s="45">
        <v>8.42</v>
      </c>
      <c r="BS204" s="45">
        <v>8.18</v>
      </c>
      <c r="BT204" s="54" t="s">
        <v>153</v>
      </c>
      <c r="BU204" s="54" t="s">
        <v>153</v>
      </c>
      <c r="BV204" s="54" t="s">
        <v>153</v>
      </c>
      <c r="BW204" s="23" t="s">
        <v>153</v>
      </c>
      <c r="BX204" s="265" t="s">
        <v>153</v>
      </c>
      <c r="BY204" s="269"/>
      <c r="BZ204" s="267" t="s">
        <v>153</v>
      </c>
      <c r="CA204" s="268"/>
      <c r="CB204" s="171" t="s">
        <v>153</v>
      </c>
      <c r="CC204" s="23" t="s">
        <v>153</v>
      </c>
      <c r="CD204" s="265" t="s">
        <v>153</v>
      </c>
      <c r="CE204" s="268"/>
      <c r="CF204" s="171" t="s">
        <v>153</v>
      </c>
      <c r="CG204" s="23" t="s">
        <v>153</v>
      </c>
      <c r="CH204" s="265" t="s">
        <v>153</v>
      </c>
      <c r="CI204" s="268"/>
    </row>
    <row r="205" spans="1:87" s="12" customFormat="1" x14ac:dyDescent="0.25">
      <c r="A205" s="48" t="s">
        <v>129</v>
      </c>
      <c r="B205" s="48" t="s">
        <v>208</v>
      </c>
      <c r="C205" s="9" t="s">
        <v>137</v>
      </c>
      <c r="D205" s="9" t="s">
        <v>160</v>
      </c>
      <c r="E205" s="9" t="s">
        <v>228</v>
      </c>
      <c r="F205" s="9">
        <v>673202</v>
      </c>
      <c r="G205" s="9" t="s">
        <v>9</v>
      </c>
      <c r="H205" s="9" t="s">
        <v>10</v>
      </c>
      <c r="I205" s="300" t="s">
        <v>298</v>
      </c>
      <c r="J205" s="135">
        <v>8.0500000000000007</v>
      </c>
      <c r="K205" s="344">
        <v>7.85</v>
      </c>
      <c r="L205" s="344">
        <v>7.91</v>
      </c>
      <c r="M205" s="344">
        <v>7.93</v>
      </c>
      <c r="N205" s="54" t="s">
        <v>153</v>
      </c>
      <c r="O205" s="45">
        <v>8.01</v>
      </c>
      <c r="P205" s="25">
        <v>8.08</v>
      </c>
      <c r="Q205" s="347">
        <v>7.98</v>
      </c>
      <c r="R205" s="265">
        <v>-0.1</v>
      </c>
      <c r="S205" s="266"/>
      <c r="T205" s="267">
        <v>-0.03</v>
      </c>
      <c r="U205" s="268"/>
      <c r="V205" s="24">
        <v>8.7200000000000006</v>
      </c>
      <c r="W205" s="25">
        <v>8.24</v>
      </c>
      <c r="X205" s="265">
        <v>-0.48</v>
      </c>
      <c r="Y205" s="268" t="s">
        <v>145</v>
      </c>
      <c r="Z205" s="377">
        <v>8.31</v>
      </c>
      <c r="AA205" s="25">
        <v>8.3699999999999992</v>
      </c>
      <c r="AB205" s="23" t="s">
        <v>153</v>
      </c>
      <c r="AC205" s="347">
        <v>7.95</v>
      </c>
      <c r="AD205" s="25">
        <v>8.74</v>
      </c>
      <c r="AE205" s="16">
        <v>8.17</v>
      </c>
      <c r="AF205" s="265">
        <v>-0.56999999999999995</v>
      </c>
      <c r="AG205" s="269" t="s">
        <v>145</v>
      </c>
      <c r="AH205" s="267">
        <v>0.22</v>
      </c>
      <c r="AI205" s="268"/>
      <c r="AJ205" s="45">
        <v>8.4</v>
      </c>
      <c r="AK205" s="45">
        <v>8.5</v>
      </c>
      <c r="AL205" s="54" t="s">
        <v>153</v>
      </c>
      <c r="AM205" s="45">
        <v>8.26</v>
      </c>
      <c r="AN205" s="25">
        <v>8.9600000000000009</v>
      </c>
      <c r="AO205" s="16">
        <v>8.4600000000000009</v>
      </c>
      <c r="AP205" s="265">
        <v>-0.5</v>
      </c>
      <c r="AQ205" s="269" t="s">
        <v>145</v>
      </c>
      <c r="AR205" s="267">
        <v>0.2</v>
      </c>
      <c r="AS205" s="268"/>
      <c r="AT205" s="45">
        <v>8.43</v>
      </c>
      <c r="AU205" s="45">
        <v>8.52</v>
      </c>
      <c r="AV205" s="54" t="s">
        <v>153</v>
      </c>
      <c r="AW205" s="45">
        <v>8.01</v>
      </c>
      <c r="AX205" s="25">
        <v>8.48</v>
      </c>
      <c r="AY205" s="16">
        <v>8.09</v>
      </c>
      <c r="AZ205" s="265">
        <v>-0.39</v>
      </c>
      <c r="BA205" s="269" t="s">
        <v>145</v>
      </c>
      <c r="BB205" s="267">
        <v>0.08</v>
      </c>
      <c r="BC205" s="268"/>
      <c r="BD205" s="24">
        <v>8.01</v>
      </c>
      <c r="BE205" s="347">
        <v>7.56</v>
      </c>
      <c r="BF205" s="265">
        <v>-0.45</v>
      </c>
      <c r="BG205" s="268" t="s">
        <v>145</v>
      </c>
      <c r="BH205" s="348">
        <v>7.79</v>
      </c>
      <c r="BI205" s="45">
        <v>8.2799999999999994</v>
      </c>
      <c r="BJ205" s="54" t="s">
        <v>153</v>
      </c>
      <c r="BK205" s="344">
        <v>7.92</v>
      </c>
      <c r="BL205" s="25">
        <v>8.26</v>
      </c>
      <c r="BM205" s="347">
        <v>7.52</v>
      </c>
      <c r="BN205" s="265">
        <v>-0.74</v>
      </c>
      <c r="BO205" s="269" t="s">
        <v>145</v>
      </c>
      <c r="BP205" s="267">
        <v>-0.4</v>
      </c>
      <c r="BQ205" s="268" t="s">
        <v>145</v>
      </c>
      <c r="BR205" s="344">
        <v>7.68</v>
      </c>
      <c r="BS205" s="45">
        <v>8.15</v>
      </c>
      <c r="BT205" s="54" t="s">
        <v>153</v>
      </c>
      <c r="BU205" s="45">
        <v>8.2200000000000006</v>
      </c>
      <c r="BV205" s="347">
        <v>7.76</v>
      </c>
      <c r="BW205" s="347">
        <v>7.6</v>
      </c>
      <c r="BX205" s="265">
        <v>-0.16</v>
      </c>
      <c r="BY205" s="269"/>
      <c r="BZ205" s="267">
        <v>-0.62</v>
      </c>
      <c r="CA205" s="268" t="s">
        <v>145</v>
      </c>
      <c r="CB205" s="346">
        <v>6.15</v>
      </c>
      <c r="CC205" s="347">
        <v>6.43</v>
      </c>
      <c r="CD205" s="265">
        <v>0.28000000000000003</v>
      </c>
      <c r="CE205" s="268"/>
      <c r="CF205" s="346">
        <v>6.64</v>
      </c>
      <c r="CG205" s="347">
        <v>6.77</v>
      </c>
      <c r="CH205" s="265">
        <v>0.13</v>
      </c>
      <c r="CI205" s="268"/>
    </row>
    <row r="206" spans="1:87" s="12" customFormat="1" x14ac:dyDescent="0.25">
      <c r="A206" s="48" t="s">
        <v>129</v>
      </c>
      <c r="B206" s="48" t="s">
        <v>209</v>
      </c>
      <c r="C206" s="9" t="s">
        <v>138</v>
      </c>
      <c r="D206" s="9" t="s">
        <v>160</v>
      </c>
      <c r="E206" s="9" t="s">
        <v>228</v>
      </c>
      <c r="F206" s="9">
        <v>485003</v>
      </c>
      <c r="G206" s="9" t="s">
        <v>9</v>
      </c>
      <c r="H206" s="9" t="s">
        <v>10</v>
      </c>
      <c r="I206" s="300" t="s">
        <v>298</v>
      </c>
      <c r="J206" s="135">
        <v>8.18</v>
      </c>
      <c r="K206" s="344">
        <v>7.91</v>
      </c>
      <c r="L206" s="344">
        <v>7.64</v>
      </c>
      <c r="M206" s="344">
        <v>7.98</v>
      </c>
      <c r="N206" s="54" t="s">
        <v>153</v>
      </c>
      <c r="O206" s="344">
        <v>7.93</v>
      </c>
      <c r="P206" s="347">
        <v>6.94</v>
      </c>
      <c r="Q206" s="16">
        <v>8.11</v>
      </c>
      <c r="R206" s="265">
        <v>1.17</v>
      </c>
      <c r="S206" s="266" t="s">
        <v>144</v>
      </c>
      <c r="T206" s="267">
        <v>0.18</v>
      </c>
      <c r="U206" s="268"/>
      <c r="V206" s="346">
        <v>7.98</v>
      </c>
      <c r="W206" s="25">
        <v>8.91</v>
      </c>
      <c r="X206" s="265">
        <v>0.93</v>
      </c>
      <c r="Y206" s="268" t="s">
        <v>144</v>
      </c>
      <c r="Z206" s="386">
        <v>7.85</v>
      </c>
      <c r="AA206" s="25">
        <v>8.4499999999999993</v>
      </c>
      <c r="AB206" s="23" t="s">
        <v>153</v>
      </c>
      <c r="AC206" s="25">
        <v>8.77</v>
      </c>
      <c r="AD206" s="25">
        <v>8</v>
      </c>
      <c r="AE206" s="16">
        <v>8.82</v>
      </c>
      <c r="AF206" s="265">
        <v>0.82</v>
      </c>
      <c r="AG206" s="269" t="s">
        <v>144</v>
      </c>
      <c r="AH206" s="267">
        <v>0.05</v>
      </c>
      <c r="AI206" s="268"/>
      <c r="AJ206" s="45">
        <v>8.2200000000000006</v>
      </c>
      <c r="AK206" s="45">
        <v>8.5399999999999991</v>
      </c>
      <c r="AL206" s="54" t="s">
        <v>153</v>
      </c>
      <c r="AM206" s="45">
        <v>8.89</v>
      </c>
      <c r="AN206" s="347">
        <v>7.69</v>
      </c>
      <c r="AO206" s="16">
        <v>8.74</v>
      </c>
      <c r="AP206" s="265">
        <v>1.05</v>
      </c>
      <c r="AQ206" s="269" t="s">
        <v>144</v>
      </c>
      <c r="AR206" s="267">
        <v>-0.15</v>
      </c>
      <c r="AS206" s="268"/>
      <c r="AT206" s="45">
        <v>8.1199999999999992</v>
      </c>
      <c r="AU206" s="45">
        <v>8.5500000000000007</v>
      </c>
      <c r="AV206" s="54" t="s">
        <v>153</v>
      </c>
      <c r="AW206" s="172">
        <v>9.07</v>
      </c>
      <c r="AX206" s="25">
        <v>8.24</v>
      </c>
      <c r="AY206" s="15">
        <v>9.16</v>
      </c>
      <c r="AZ206" s="265">
        <v>0.92</v>
      </c>
      <c r="BA206" s="269" t="s">
        <v>144</v>
      </c>
      <c r="BB206" s="267">
        <v>0.09</v>
      </c>
      <c r="BC206" s="268"/>
      <c r="BD206" s="346">
        <v>7.23</v>
      </c>
      <c r="BE206" s="25">
        <v>8.39</v>
      </c>
      <c r="BF206" s="265">
        <v>1.1599999999999999</v>
      </c>
      <c r="BG206" s="268" t="s">
        <v>144</v>
      </c>
      <c r="BH206" s="348">
        <v>7.9</v>
      </c>
      <c r="BI206" s="45">
        <v>8.39</v>
      </c>
      <c r="BJ206" s="54" t="s">
        <v>153</v>
      </c>
      <c r="BK206" s="45">
        <v>8.31</v>
      </c>
      <c r="BL206" s="347">
        <v>7.23</v>
      </c>
      <c r="BM206" s="16">
        <v>8.6300000000000008</v>
      </c>
      <c r="BN206" s="265">
        <v>1.4</v>
      </c>
      <c r="BO206" s="269" t="s">
        <v>144</v>
      </c>
      <c r="BP206" s="267">
        <v>0.32</v>
      </c>
      <c r="BQ206" s="268" t="s">
        <v>144</v>
      </c>
      <c r="BR206" s="344">
        <v>7.61</v>
      </c>
      <c r="BS206" s="344">
        <v>7.94</v>
      </c>
      <c r="BT206" s="54" t="s">
        <v>153</v>
      </c>
      <c r="BU206" s="45">
        <v>8.0399999999999991</v>
      </c>
      <c r="BV206" s="347">
        <v>7.22</v>
      </c>
      <c r="BW206" s="25">
        <v>8.15</v>
      </c>
      <c r="BX206" s="265">
        <v>0.93</v>
      </c>
      <c r="BY206" s="269" t="s">
        <v>144</v>
      </c>
      <c r="BZ206" s="267">
        <v>0.11</v>
      </c>
      <c r="CA206" s="268"/>
      <c r="CB206" s="346">
        <v>6.91</v>
      </c>
      <c r="CC206" s="25">
        <v>8.0299999999999994</v>
      </c>
      <c r="CD206" s="265">
        <v>1.1200000000000001</v>
      </c>
      <c r="CE206" s="268" t="s">
        <v>144</v>
      </c>
      <c r="CF206" s="346">
        <v>6.43</v>
      </c>
      <c r="CG206" s="347">
        <v>6.8</v>
      </c>
      <c r="CH206" s="265">
        <v>0.37</v>
      </c>
      <c r="CI206" s="268" t="s">
        <v>144</v>
      </c>
    </row>
    <row r="207" spans="1:87" s="12" customFormat="1" x14ac:dyDescent="0.25">
      <c r="A207" s="48" t="s">
        <v>129</v>
      </c>
      <c r="B207" s="48" t="s">
        <v>208</v>
      </c>
      <c r="C207" s="9" t="s">
        <v>139</v>
      </c>
      <c r="D207" s="9" t="s">
        <v>21</v>
      </c>
      <c r="E207" s="9" t="s">
        <v>228</v>
      </c>
      <c r="F207" s="9">
        <v>584052</v>
      </c>
      <c r="G207" s="9" t="s">
        <v>9</v>
      </c>
      <c r="H207" s="9" t="s">
        <v>10</v>
      </c>
      <c r="I207" s="297" t="s">
        <v>299</v>
      </c>
      <c r="J207" s="343">
        <v>7.34</v>
      </c>
      <c r="K207" s="45">
        <v>8.0399999999999991</v>
      </c>
      <c r="L207" s="344">
        <v>7.63</v>
      </c>
      <c r="M207" s="344">
        <v>7.47</v>
      </c>
      <c r="N207" s="54" t="s">
        <v>153</v>
      </c>
      <c r="O207" s="344">
        <v>7.93</v>
      </c>
      <c r="P207" s="347">
        <v>7.62</v>
      </c>
      <c r="Q207" s="347">
        <v>7.93</v>
      </c>
      <c r="R207" s="265">
        <v>0.31</v>
      </c>
      <c r="S207" s="266" t="s">
        <v>144</v>
      </c>
      <c r="T207" s="267">
        <v>0</v>
      </c>
      <c r="U207" s="268"/>
      <c r="V207" s="24">
        <v>8.4700000000000006</v>
      </c>
      <c r="W207" s="25">
        <v>8.7899999999999991</v>
      </c>
      <c r="X207" s="265">
        <v>0.32</v>
      </c>
      <c r="Y207" s="268" t="s">
        <v>144</v>
      </c>
      <c r="Z207" s="377">
        <v>8.08</v>
      </c>
      <c r="AA207" s="25">
        <v>8.49</v>
      </c>
      <c r="AB207" s="23" t="s">
        <v>153</v>
      </c>
      <c r="AC207" s="25">
        <v>8.18</v>
      </c>
      <c r="AD207" s="25">
        <v>8.57</v>
      </c>
      <c r="AE207" s="16">
        <v>8.7799999999999994</v>
      </c>
      <c r="AF207" s="265">
        <v>0.21</v>
      </c>
      <c r="AG207" s="269"/>
      <c r="AH207" s="267">
        <v>0.6</v>
      </c>
      <c r="AI207" s="268" t="s">
        <v>144</v>
      </c>
      <c r="AJ207" s="45">
        <v>8.67</v>
      </c>
      <c r="AK207" s="45">
        <v>8.7899999999999991</v>
      </c>
      <c r="AL207" s="54" t="s">
        <v>153</v>
      </c>
      <c r="AM207" s="45">
        <v>8.57</v>
      </c>
      <c r="AN207" s="25">
        <v>8.91</v>
      </c>
      <c r="AO207" s="15">
        <v>9.07</v>
      </c>
      <c r="AP207" s="265">
        <v>0.16</v>
      </c>
      <c r="AQ207" s="269"/>
      <c r="AR207" s="267">
        <v>0.5</v>
      </c>
      <c r="AS207" s="268" t="s">
        <v>144</v>
      </c>
      <c r="AT207" s="344">
        <v>7.75</v>
      </c>
      <c r="AU207" s="45">
        <v>8.08</v>
      </c>
      <c r="AV207" s="54" t="s">
        <v>153</v>
      </c>
      <c r="AW207" s="45">
        <v>8.1</v>
      </c>
      <c r="AX207" s="347">
        <v>7.93</v>
      </c>
      <c r="AY207" s="16">
        <v>8.51</v>
      </c>
      <c r="AZ207" s="265">
        <v>0.57999999999999996</v>
      </c>
      <c r="BA207" s="269" t="s">
        <v>144</v>
      </c>
      <c r="BB207" s="267">
        <v>0.41</v>
      </c>
      <c r="BC207" s="268" t="s">
        <v>144</v>
      </c>
      <c r="BD207" s="346">
        <v>7.62</v>
      </c>
      <c r="BE207" s="347">
        <v>7.78</v>
      </c>
      <c r="BF207" s="265">
        <v>0.16</v>
      </c>
      <c r="BG207" s="268"/>
      <c r="BH207" s="348">
        <v>7.5</v>
      </c>
      <c r="BI207" s="344">
        <v>7.77</v>
      </c>
      <c r="BJ207" s="54" t="s">
        <v>153</v>
      </c>
      <c r="BK207" s="344">
        <v>7.9</v>
      </c>
      <c r="BL207" s="347">
        <v>7.4</v>
      </c>
      <c r="BM207" s="347">
        <v>7.94</v>
      </c>
      <c r="BN207" s="265">
        <v>0.54</v>
      </c>
      <c r="BO207" s="269" t="s">
        <v>144</v>
      </c>
      <c r="BP207" s="267">
        <v>0.04</v>
      </c>
      <c r="BQ207" s="268"/>
      <c r="BR207" s="45">
        <v>8.18</v>
      </c>
      <c r="BS207" s="45">
        <v>8.4600000000000009</v>
      </c>
      <c r="BT207" s="54" t="s">
        <v>153</v>
      </c>
      <c r="BU207" s="45">
        <v>8.51</v>
      </c>
      <c r="BV207" s="347">
        <v>7.84</v>
      </c>
      <c r="BW207" s="347">
        <v>7.63</v>
      </c>
      <c r="BX207" s="265">
        <v>-0.21</v>
      </c>
      <c r="BY207" s="269"/>
      <c r="BZ207" s="267">
        <v>-0.88</v>
      </c>
      <c r="CA207" s="268" t="s">
        <v>145</v>
      </c>
      <c r="CB207" s="346">
        <v>6.42</v>
      </c>
      <c r="CC207" s="347">
        <v>7.19</v>
      </c>
      <c r="CD207" s="265">
        <v>0.77</v>
      </c>
      <c r="CE207" s="268" t="s">
        <v>144</v>
      </c>
      <c r="CF207" s="346">
        <v>7.19</v>
      </c>
      <c r="CG207" s="347">
        <v>7.93</v>
      </c>
      <c r="CH207" s="265">
        <v>0.74</v>
      </c>
      <c r="CI207" s="268" t="s">
        <v>144</v>
      </c>
    </row>
    <row r="208" spans="1:87" s="12" customFormat="1" x14ac:dyDescent="0.25">
      <c r="A208" s="48" t="s">
        <v>129</v>
      </c>
      <c r="B208" s="48" t="s">
        <v>210</v>
      </c>
      <c r="C208" s="9" t="s">
        <v>140</v>
      </c>
      <c r="D208" s="9" t="s">
        <v>160</v>
      </c>
      <c r="E208" s="9" t="s">
        <v>228</v>
      </c>
      <c r="F208" s="9">
        <v>592006</v>
      </c>
      <c r="G208" s="9" t="s">
        <v>9</v>
      </c>
      <c r="H208" s="9" t="s">
        <v>10</v>
      </c>
      <c r="I208" s="19" t="s">
        <v>300</v>
      </c>
      <c r="J208" s="135">
        <v>8.2899999999999991</v>
      </c>
      <c r="K208" s="45">
        <v>8</v>
      </c>
      <c r="L208" s="344">
        <v>7.86</v>
      </c>
      <c r="M208" s="45">
        <v>8.1199999999999992</v>
      </c>
      <c r="N208" s="54" t="s">
        <v>153</v>
      </c>
      <c r="O208" s="45">
        <v>8.3699999999999992</v>
      </c>
      <c r="P208" s="25">
        <v>8.1</v>
      </c>
      <c r="Q208" s="16">
        <v>8.3000000000000007</v>
      </c>
      <c r="R208" s="265">
        <v>0.2</v>
      </c>
      <c r="S208" s="266"/>
      <c r="T208" s="267">
        <v>-7.0000000000000007E-2</v>
      </c>
      <c r="U208" s="268"/>
      <c r="V208" s="24">
        <v>8.83</v>
      </c>
      <c r="W208" s="25">
        <v>8.68</v>
      </c>
      <c r="X208" s="265">
        <v>-0.15</v>
      </c>
      <c r="Y208" s="268"/>
      <c r="Z208" s="377">
        <v>8.3000000000000007</v>
      </c>
      <c r="AA208" s="25">
        <v>8.24</v>
      </c>
      <c r="AB208" s="23" t="s">
        <v>153</v>
      </c>
      <c r="AC208" s="25">
        <v>8.75</v>
      </c>
      <c r="AD208" s="25">
        <v>8.7100000000000009</v>
      </c>
      <c r="AE208" s="16">
        <v>8.49</v>
      </c>
      <c r="AF208" s="265">
        <v>-0.22</v>
      </c>
      <c r="AG208" s="269" t="s">
        <v>145</v>
      </c>
      <c r="AH208" s="267">
        <v>-0.26</v>
      </c>
      <c r="AI208" s="268" t="s">
        <v>145</v>
      </c>
      <c r="AJ208" s="45">
        <v>8.7100000000000009</v>
      </c>
      <c r="AK208" s="45">
        <v>8.81</v>
      </c>
      <c r="AL208" s="54" t="s">
        <v>153</v>
      </c>
      <c r="AM208" s="45">
        <v>8.91</v>
      </c>
      <c r="AN208" s="26">
        <v>9.0399999999999991</v>
      </c>
      <c r="AO208" s="16">
        <v>8.81</v>
      </c>
      <c r="AP208" s="265">
        <v>-0.23</v>
      </c>
      <c r="AQ208" s="269" t="s">
        <v>145</v>
      </c>
      <c r="AR208" s="267">
        <v>-0.1</v>
      </c>
      <c r="AS208" s="268"/>
      <c r="AT208" s="45">
        <v>8.58</v>
      </c>
      <c r="AU208" s="45">
        <v>8.6300000000000008</v>
      </c>
      <c r="AV208" s="54" t="s">
        <v>153</v>
      </c>
      <c r="AW208" s="45">
        <v>8.9700000000000006</v>
      </c>
      <c r="AX208" s="25">
        <v>8.73</v>
      </c>
      <c r="AY208" s="16">
        <v>8.75</v>
      </c>
      <c r="AZ208" s="265">
        <v>0.02</v>
      </c>
      <c r="BA208" s="269"/>
      <c r="BB208" s="267">
        <v>-0.22</v>
      </c>
      <c r="BC208" s="268" t="s">
        <v>145</v>
      </c>
      <c r="BD208" s="346">
        <v>7.78</v>
      </c>
      <c r="BE208" s="347">
        <v>7.78</v>
      </c>
      <c r="BF208" s="265">
        <v>0</v>
      </c>
      <c r="BG208" s="268"/>
      <c r="BH208" s="139">
        <v>8.14</v>
      </c>
      <c r="BI208" s="344">
        <v>7.71</v>
      </c>
      <c r="BJ208" s="54" t="s">
        <v>153</v>
      </c>
      <c r="BK208" s="45">
        <v>8.48</v>
      </c>
      <c r="BL208" s="347">
        <v>7.9</v>
      </c>
      <c r="BM208" s="16">
        <v>8.25</v>
      </c>
      <c r="BN208" s="265">
        <v>0.35</v>
      </c>
      <c r="BO208" s="269" t="s">
        <v>144</v>
      </c>
      <c r="BP208" s="267">
        <v>-0.23</v>
      </c>
      <c r="BQ208" s="268"/>
      <c r="BR208" s="344">
        <v>7.65</v>
      </c>
      <c r="BS208" s="344">
        <v>7.4</v>
      </c>
      <c r="BT208" s="54" t="s">
        <v>153</v>
      </c>
      <c r="BU208" s="45">
        <v>8.09</v>
      </c>
      <c r="BV208" s="347">
        <v>7.66</v>
      </c>
      <c r="BW208" s="347">
        <v>7.31</v>
      </c>
      <c r="BX208" s="265">
        <v>-0.35</v>
      </c>
      <c r="BY208" s="269" t="s">
        <v>145</v>
      </c>
      <c r="BZ208" s="267">
        <v>-0.78</v>
      </c>
      <c r="CA208" s="268" t="s">
        <v>145</v>
      </c>
      <c r="CB208" s="24">
        <v>8.27</v>
      </c>
      <c r="CC208" s="347">
        <v>7.75</v>
      </c>
      <c r="CD208" s="265">
        <v>-0.52</v>
      </c>
      <c r="CE208" s="268" t="s">
        <v>145</v>
      </c>
      <c r="CF208" s="346">
        <v>7.72</v>
      </c>
      <c r="CG208" s="347">
        <v>7.51</v>
      </c>
      <c r="CH208" s="265">
        <v>-0.21</v>
      </c>
      <c r="CI208" s="268"/>
    </row>
    <row r="209" spans="1:87" s="12" customFormat="1" x14ac:dyDescent="0.25">
      <c r="A209" s="48" t="s">
        <v>129</v>
      </c>
      <c r="B209" s="48" t="s">
        <v>209</v>
      </c>
      <c r="C209" s="9" t="s">
        <v>141</v>
      </c>
      <c r="D209" s="9" t="s">
        <v>160</v>
      </c>
      <c r="E209" s="9" t="s">
        <v>228</v>
      </c>
      <c r="F209" s="9">
        <v>485300</v>
      </c>
      <c r="G209" s="9" t="s">
        <v>9</v>
      </c>
      <c r="H209" s="9" t="s">
        <v>10</v>
      </c>
      <c r="I209" s="8" t="s">
        <v>300</v>
      </c>
      <c r="J209" s="343">
        <v>7.6</v>
      </c>
      <c r="K209" s="344">
        <v>7.86</v>
      </c>
      <c r="L209" s="344">
        <v>7.94</v>
      </c>
      <c r="M209" s="45">
        <v>8.01</v>
      </c>
      <c r="N209" s="54" t="s">
        <v>153</v>
      </c>
      <c r="O209" s="344">
        <v>7.92</v>
      </c>
      <c r="P209" s="25">
        <v>8.14</v>
      </c>
      <c r="Q209" s="16">
        <v>8.24</v>
      </c>
      <c r="R209" s="265">
        <v>0.1</v>
      </c>
      <c r="S209" s="266"/>
      <c r="T209" s="267">
        <v>0.32</v>
      </c>
      <c r="U209" s="268" t="s">
        <v>144</v>
      </c>
      <c r="V209" s="24">
        <v>8.7899999999999991</v>
      </c>
      <c r="W209" s="25">
        <v>8.76</v>
      </c>
      <c r="X209" s="265">
        <v>-0.03</v>
      </c>
      <c r="Y209" s="268"/>
      <c r="Z209" s="377">
        <v>8.1199999999999992</v>
      </c>
      <c r="AA209" s="25">
        <v>8.35</v>
      </c>
      <c r="AB209" s="23" t="s">
        <v>153</v>
      </c>
      <c r="AC209" s="25">
        <v>8.59</v>
      </c>
      <c r="AD209" s="25">
        <v>8.69</v>
      </c>
      <c r="AE209" s="16">
        <v>8.81</v>
      </c>
      <c r="AF209" s="265">
        <v>0.12</v>
      </c>
      <c r="AG209" s="269"/>
      <c r="AH209" s="267">
        <v>0.22</v>
      </c>
      <c r="AI209" s="268"/>
      <c r="AJ209" s="45">
        <v>8.2200000000000006</v>
      </c>
      <c r="AK209" s="45">
        <v>8.61</v>
      </c>
      <c r="AL209" s="54" t="s">
        <v>153</v>
      </c>
      <c r="AM209" s="45">
        <v>8.81</v>
      </c>
      <c r="AN209" s="26">
        <v>9.07</v>
      </c>
      <c r="AO209" s="16">
        <v>8.8800000000000008</v>
      </c>
      <c r="AP209" s="265">
        <v>-0.19</v>
      </c>
      <c r="AQ209" s="269"/>
      <c r="AR209" s="267">
        <v>7.0000000000000007E-2</v>
      </c>
      <c r="AS209" s="268"/>
      <c r="AT209" s="45">
        <v>8.52</v>
      </c>
      <c r="AU209" s="45">
        <v>8.5</v>
      </c>
      <c r="AV209" s="54" t="s">
        <v>153</v>
      </c>
      <c r="AW209" s="45">
        <v>8.73</v>
      </c>
      <c r="AX209" s="25">
        <v>8.6300000000000008</v>
      </c>
      <c r="AY209" s="16">
        <v>8.58</v>
      </c>
      <c r="AZ209" s="265">
        <v>-0.05</v>
      </c>
      <c r="BA209" s="269"/>
      <c r="BB209" s="267">
        <v>-0.15</v>
      </c>
      <c r="BC209" s="268"/>
      <c r="BD209" s="24">
        <v>8.01</v>
      </c>
      <c r="BE209" s="25">
        <v>8.0299999999999994</v>
      </c>
      <c r="BF209" s="265">
        <v>0.02</v>
      </c>
      <c r="BG209" s="268"/>
      <c r="BH209" s="139">
        <v>8.1</v>
      </c>
      <c r="BI209" s="45">
        <v>8.01</v>
      </c>
      <c r="BJ209" s="54" t="s">
        <v>153</v>
      </c>
      <c r="BK209" s="45">
        <v>8.1999999999999993</v>
      </c>
      <c r="BL209" s="25">
        <v>8.1</v>
      </c>
      <c r="BM209" s="16">
        <v>8.15</v>
      </c>
      <c r="BN209" s="265">
        <v>0.05</v>
      </c>
      <c r="BO209" s="269"/>
      <c r="BP209" s="267">
        <v>-0.05</v>
      </c>
      <c r="BQ209" s="268"/>
      <c r="BR209" s="45">
        <v>8.3699999999999992</v>
      </c>
      <c r="BS209" s="45">
        <v>8.39</v>
      </c>
      <c r="BT209" s="54" t="s">
        <v>153</v>
      </c>
      <c r="BU209" s="45">
        <v>8.3800000000000008</v>
      </c>
      <c r="BV209" s="347">
        <v>7.92</v>
      </c>
      <c r="BW209" s="347">
        <v>7.91</v>
      </c>
      <c r="BX209" s="265">
        <v>-0.01</v>
      </c>
      <c r="BY209" s="269"/>
      <c r="BZ209" s="267">
        <v>-0.47</v>
      </c>
      <c r="CA209" s="268" t="s">
        <v>145</v>
      </c>
      <c r="CB209" s="346">
        <v>6.6</v>
      </c>
      <c r="CC209" s="347">
        <v>6.4</v>
      </c>
      <c r="CD209" s="265">
        <v>-0.2</v>
      </c>
      <c r="CE209" s="268"/>
      <c r="CF209" s="346">
        <v>7.24</v>
      </c>
      <c r="CG209" s="347">
        <v>6.85</v>
      </c>
      <c r="CH209" s="265">
        <v>-0.39</v>
      </c>
      <c r="CI209" s="268" t="s">
        <v>145</v>
      </c>
    </row>
    <row r="210" spans="1:87" s="12" customFormat="1" x14ac:dyDescent="0.25">
      <c r="A210" s="48" t="s">
        <v>129</v>
      </c>
      <c r="B210" s="48" t="s">
        <v>208</v>
      </c>
      <c r="C210" s="9" t="s">
        <v>142</v>
      </c>
      <c r="D210" s="9" t="s">
        <v>160</v>
      </c>
      <c r="E210" s="9" t="s">
        <v>228</v>
      </c>
      <c r="F210" s="9">
        <v>672006</v>
      </c>
      <c r="G210" s="9" t="s">
        <v>9</v>
      </c>
      <c r="H210" s="9" t="s">
        <v>10</v>
      </c>
      <c r="I210" s="300" t="s">
        <v>298</v>
      </c>
      <c r="J210" s="343">
        <v>7.69</v>
      </c>
      <c r="K210" s="344">
        <v>7.82</v>
      </c>
      <c r="L210" s="45">
        <v>8.01</v>
      </c>
      <c r="M210" s="344">
        <v>7.96</v>
      </c>
      <c r="N210" s="54" t="s">
        <v>153</v>
      </c>
      <c r="O210" s="344">
        <v>7.98</v>
      </c>
      <c r="P210" s="347">
        <v>7.77</v>
      </c>
      <c r="Q210" s="347">
        <v>7.5</v>
      </c>
      <c r="R210" s="265">
        <v>-0.27</v>
      </c>
      <c r="S210" s="266"/>
      <c r="T210" s="267">
        <v>-0.48</v>
      </c>
      <c r="U210" s="268" t="s">
        <v>145</v>
      </c>
      <c r="V210" s="24">
        <v>8.75</v>
      </c>
      <c r="W210" s="25">
        <v>8.15</v>
      </c>
      <c r="X210" s="265">
        <v>-0.6</v>
      </c>
      <c r="Y210" s="268" t="s">
        <v>145</v>
      </c>
      <c r="Z210" s="377">
        <v>8.77</v>
      </c>
      <c r="AA210" s="25">
        <v>8.51</v>
      </c>
      <c r="AB210" s="23" t="s">
        <v>153</v>
      </c>
      <c r="AC210" s="25">
        <v>8.41</v>
      </c>
      <c r="AD210" s="25">
        <v>8.6199999999999992</v>
      </c>
      <c r="AE210" s="16">
        <v>8.1</v>
      </c>
      <c r="AF210" s="265">
        <v>-0.52</v>
      </c>
      <c r="AG210" s="269" t="s">
        <v>145</v>
      </c>
      <c r="AH210" s="267">
        <v>-0.31</v>
      </c>
      <c r="AI210" s="268" t="s">
        <v>145</v>
      </c>
      <c r="AJ210" s="45">
        <v>8.69</v>
      </c>
      <c r="AK210" s="45">
        <v>8.82</v>
      </c>
      <c r="AL210" s="54" t="s">
        <v>153</v>
      </c>
      <c r="AM210" s="45">
        <v>8.85</v>
      </c>
      <c r="AN210" s="25">
        <v>8.86</v>
      </c>
      <c r="AO210" s="16">
        <v>8.0299999999999994</v>
      </c>
      <c r="AP210" s="265">
        <v>-0.83</v>
      </c>
      <c r="AQ210" s="269" t="s">
        <v>145</v>
      </c>
      <c r="AR210" s="267">
        <v>-0.82</v>
      </c>
      <c r="AS210" s="268" t="s">
        <v>145</v>
      </c>
      <c r="AT210" s="172">
        <v>9.01</v>
      </c>
      <c r="AU210" s="45">
        <v>8.7799999999999994</v>
      </c>
      <c r="AV210" s="54" t="s">
        <v>153</v>
      </c>
      <c r="AW210" s="45">
        <v>8.56</v>
      </c>
      <c r="AX210" s="25">
        <v>8.77</v>
      </c>
      <c r="AY210" s="16">
        <v>8.31</v>
      </c>
      <c r="AZ210" s="265">
        <v>-0.46</v>
      </c>
      <c r="BA210" s="269" t="s">
        <v>145</v>
      </c>
      <c r="BB210" s="267">
        <v>-0.25</v>
      </c>
      <c r="BC210" s="268"/>
      <c r="BD210" s="346">
        <v>7.99</v>
      </c>
      <c r="BE210" s="347">
        <v>7.62</v>
      </c>
      <c r="BF210" s="265">
        <v>-0.37</v>
      </c>
      <c r="BG210" s="268" t="s">
        <v>145</v>
      </c>
      <c r="BH210" s="139">
        <v>8.2799999999999994</v>
      </c>
      <c r="BI210" s="45">
        <v>8.19</v>
      </c>
      <c r="BJ210" s="54" t="s">
        <v>153</v>
      </c>
      <c r="BK210" s="45">
        <v>8.02</v>
      </c>
      <c r="BL210" s="25">
        <v>8.19</v>
      </c>
      <c r="BM210" s="16">
        <v>8.1199999999999992</v>
      </c>
      <c r="BN210" s="265">
        <v>-7.0000000000000007E-2</v>
      </c>
      <c r="BO210" s="269"/>
      <c r="BP210" s="267">
        <v>0.1</v>
      </c>
      <c r="BQ210" s="268"/>
      <c r="BR210" s="45">
        <v>8.4700000000000006</v>
      </c>
      <c r="BS210" s="344">
        <v>7.99</v>
      </c>
      <c r="BT210" s="54" t="s">
        <v>153</v>
      </c>
      <c r="BU210" s="344">
        <v>7.64</v>
      </c>
      <c r="BV210" s="347">
        <v>7.79</v>
      </c>
      <c r="BW210" s="347">
        <v>7.12</v>
      </c>
      <c r="BX210" s="265">
        <v>-0.67</v>
      </c>
      <c r="BY210" s="269" t="s">
        <v>145</v>
      </c>
      <c r="BZ210" s="267">
        <v>-0.52</v>
      </c>
      <c r="CA210" s="268"/>
      <c r="CB210" s="346">
        <v>6.65</v>
      </c>
      <c r="CC210" s="29">
        <v>5.82</v>
      </c>
      <c r="CD210" s="265">
        <v>-0.83</v>
      </c>
      <c r="CE210" s="268" t="s">
        <v>145</v>
      </c>
      <c r="CF210" s="346">
        <v>7.27</v>
      </c>
      <c r="CG210" s="29">
        <v>5.92</v>
      </c>
      <c r="CH210" s="265">
        <v>-1.35</v>
      </c>
      <c r="CI210" s="268" t="s">
        <v>145</v>
      </c>
    </row>
    <row r="211" spans="1:87" s="12" customFormat="1" x14ac:dyDescent="0.25">
      <c r="A211" s="48" t="s">
        <v>129</v>
      </c>
      <c r="B211" s="48" t="s">
        <v>208</v>
      </c>
      <c r="C211" s="9" t="s">
        <v>155</v>
      </c>
      <c r="D211" s="9" t="s">
        <v>21</v>
      </c>
      <c r="E211" s="9" t="s">
        <v>228</v>
      </c>
      <c r="F211" s="9">
        <v>672006</v>
      </c>
      <c r="G211" s="9" t="s">
        <v>9</v>
      </c>
      <c r="H211" s="9" t="s">
        <v>10</v>
      </c>
      <c r="I211" s="8" t="s">
        <v>153</v>
      </c>
      <c r="J211" s="135">
        <v>8.16</v>
      </c>
      <c r="K211" s="54" t="s">
        <v>153</v>
      </c>
      <c r="L211" s="344">
        <v>7.58</v>
      </c>
      <c r="M211" s="344">
        <v>7.82</v>
      </c>
      <c r="N211" s="54" t="s">
        <v>153</v>
      </c>
      <c r="O211" s="54" t="s">
        <v>153</v>
      </c>
      <c r="P211" s="54" t="s">
        <v>153</v>
      </c>
      <c r="Q211" s="23" t="s">
        <v>153</v>
      </c>
      <c r="R211" s="265" t="s">
        <v>153</v>
      </c>
      <c r="S211" s="266"/>
      <c r="T211" s="267" t="s">
        <v>153</v>
      </c>
      <c r="U211" s="268"/>
      <c r="V211" s="171" t="s">
        <v>153</v>
      </c>
      <c r="W211" s="23" t="s">
        <v>153</v>
      </c>
      <c r="X211" s="265" t="s">
        <v>153</v>
      </c>
      <c r="Y211" s="268"/>
      <c r="Z211" s="377">
        <v>8.23</v>
      </c>
      <c r="AA211" s="25">
        <v>8.6</v>
      </c>
      <c r="AB211" s="23" t="s">
        <v>153</v>
      </c>
      <c r="AC211" s="23" t="s">
        <v>153</v>
      </c>
      <c r="AD211" s="54" t="s">
        <v>153</v>
      </c>
      <c r="AE211" s="23" t="s">
        <v>153</v>
      </c>
      <c r="AF211" s="265" t="s">
        <v>153</v>
      </c>
      <c r="AG211" s="269"/>
      <c r="AH211" s="267" t="s">
        <v>153</v>
      </c>
      <c r="AI211" s="268"/>
      <c r="AJ211" s="45">
        <v>8.82</v>
      </c>
      <c r="AK211" s="45">
        <v>8.9700000000000006</v>
      </c>
      <c r="AL211" s="54" t="s">
        <v>153</v>
      </c>
      <c r="AM211" s="54" t="s">
        <v>153</v>
      </c>
      <c r="AN211" s="54" t="s">
        <v>153</v>
      </c>
      <c r="AO211" s="23" t="s">
        <v>153</v>
      </c>
      <c r="AP211" s="265" t="s">
        <v>153</v>
      </c>
      <c r="AQ211" s="269"/>
      <c r="AR211" s="267" t="s">
        <v>153</v>
      </c>
      <c r="AS211" s="268"/>
      <c r="AT211" s="45">
        <v>8.32</v>
      </c>
      <c r="AU211" s="45">
        <v>8.41</v>
      </c>
      <c r="AV211" s="54" t="s">
        <v>153</v>
      </c>
      <c r="AW211" s="54" t="s">
        <v>153</v>
      </c>
      <c r="AX211" s="54" t="s">
        <v>153</v>
      </c>
      <c r="AY211" s="23" t="s">
        <v>153</v>
      </c>
      <c r="AZ211" s="265" t="s">
        <v>153</v>
      </c>
      <c r="BA211" s="269"/>
      <c r="BB211" s="267" t="s">
        <v>153</v>
      </c>
      <c r="BC211" s="268"/>
      <c r="BD211" s="171" t="s">
        <v>153</v>
      </c>
      <c r="BE211" s="23" t="s">
        <v>153</v>
      </c>
      <c r="BF211" s="265" t="s">
        <v>153</v>
      </c>
      <c r="BG211" s="268"/>
      <c r="BH211" s="348">
        <v>7.73</v>
      </c>
      <c r="BI211" s="45">
        <v>8.18</v>
      </c>
      <c r="BJ211" s="54" t="s">
        <v>153</v>
      </c>
      <c r="BK211" s="54" t="s">
        <v>153</v>
      </c>
      <c r="BL211" s="54" t="s">
        <v>153</v>
      </c>
      <c r="BM211" s="23" t="s">
        <v>153</v>
      </c>
      <c r="BN211" s="265" t="s">
        <v>153</v>
      </c>
      <c r="BO211" s="269"/>
      <c r="BP211" s="267" t="s">
        <v>153</v>
      </c>
      <c r="BQ211" s="268"/>
      <c r="BR211" s="45">
        <v>8.0500000000000007</v>
      </c>
      <c r="BS211" s="45">
        <v>8.11</v>
      </c>
      <c r="BT211" s="54" t="s">
        <v>153</v>
      </c>
      <c r="BU211" s="54" t="s">
        <v>153</v>
      </c>
      <c r="BV211" s="54" t="s">
        <v>153</v>
      </c>
      <c r="BW211" s="23" t="s">
        <v>153</v>
      </c>
      <c r="BX211" s="265" t="s">
        <v>153</v>
      </c>
      <c r="BY211" s="269"/>
      <c r="BZ211" s="267" t="s">
        <v>153</v>
      </c>
      <c r="CA211" s="268"/>
      <c r="CB211" s="171" t="s">
        <v>153</v>
      </c>
      <c r="CC211" s="23" t="s">
        <v>153</v>
      </c>
      <c r="CD211" s="265" t="s">
        <v>153</v>
      </c>
      <c r="CE211" s="268"/>
      <c r="CF211" s="171" t="s">
        <v>153</v>
      </c>
      <c r="CG211" s="23" t="s">
        <v>153</v>
      </c>
      <c r="CH211" s="265" t="s">
        <v>153</v>
      </c>
      <c r="CI211" s="268"/>
    </row>
    <row r="212" spans="1:87" s="12" customFormat="1" x14ac:dyDescent="0.25">
      <c r="A212" s="48" t="s">
        <v>129</v>
      </c>
      <c r="B212" s="48" t="s">
        <v>209</v>
      </c>
      <c r="C212" s="9" t="s">
        <v>143</v>
      </c>
      <c r="D212" s="9" t="s">
        <v>160</v>
      </c>
      <c r="E212" s="9" t="s">
        <v>228</v>
      </c>
      <c r="F212" s="9">
        <v>575001</v>
      </c>
      <c r="G212" s="9" t="s">
        <v>9</v>
      </c>
      <c r="H212" s="9" t="s">
        <v>10</v>
      </c>
      <c r="I212" s="297" t="s">
        <v>299</v>
      </c>
      <c r="J212" s="343">
        <v>7.69</v>
      </c>
      <c r="K212" s="344">
        <v>7.89</v>
      </c>
      <c r="L212" s="344">
        <v>7.58</v>
      </c>
      <c r="M212" s="344">
        <v>7.95</v>
      </c>
      <c r="N212" s="54" t="s">
        <v>153</v>
      </c>
      <c r="O212" s="344">
        <v>7.81</v>
      </c>
      <c r="P212" s="347">
        <v>7.8</v>
      </c>
      <c r="Q212" s="347">
        <v>7.83</v>
      </c>
      <c r="R212" s="265">
        <v>0.03</v>
      </c>
      <c r="S212" s="266"/>
      <c r="T212" s="267">
        <v>0.02</v>
      </c>
      <c r="U212" s="268"/>
      <c r="V212" s="24">
        <v>8.6300000000000008</v>
      </c>
      <c r="W212" s="25">
        <v>8.5299999999999994</v>
      </c>
      <c r="X212" s="265">
        <v>-0.1</v>
      </c>
      <c r="Y212" s="268"/>
      <c r="Z212" s="377">
        <v>8.35</v>
      </c>
      <c r="AA212" s="25">
        <v>8.66</v>
      </c>
      <c r="AB212" s="23" t="s">
        <v>153</v>
      </c>
      <c r="AC212" s="25">
        <v>8.1999999999999993</v>
      </c>
      <c r="AD212" s="25">
        <v>8.58</v>
      </c>
      <c r="AE212" s="16">
        <v>8.5500000000000007</v>
      </c>
      <c r="AF212" s="265">
        <v>-0.03</v>
      </c>
      <c r="AG212" s="269"/>
      <c r="AH212" s="267">
        <v>0.35</v>
      </c>
      <c r="AI212" s="268" t="s">
        <v>144</v>
      </c>
      <c r="AJ212" s="45">
        <v>8.44</v>
      </c>
      <c r="AK212" s="45">
        <v>8.8800000000000008</v>
      </c>
      <c r="AL212" s="54" t="s">
        <v>153</v>
      </c>
      <c r="AM212" s="45">
        <v>8.49</v>
      </c>
      <c r="AN212" s="25">
        <v>8.8800000000000008</v>
      </c>
      <c r="AO212" s="16">
        <v>8.69</v>
      </c>
      <c r="AP212" s="265">
        <v>-0.19</v>
      </c>
      <c r="AQ212" s="269"/>
      <c r="AR212" s="267">
        <v>0.2</v>
      </c>
      <c r="AS212" s="268"/>
      <c r="AT212" s="45">
        <v>8.11</v>
      </c>
      <c r="AU212" s="45">
        <v>8.36</v>
      </c>
      <c r="AV212" s="54" t="s">
        <v>153</v>
      </c>
      <c r="AW212" s="344">
        <v>7.72</v>
      </c>
      <c r="AX212" s="25">
        <v>8.44</v>
      </c>
      <c r="AY212" s="16">
        <v>8.34</v>
      </c>
      <c r="AZ212" s="265">
        <v>-0.1</v>
      </c>
      <c r="BA212" s="269"/>
      <c r="BB212" s="267">
        <v>0.62</v>
      </c>
      <c r="BC212" s="268" t="s">
        <v>144</v>
      </c>
      <c r="BD212" s="346">
        <v>7.81</v>
      </c>
      <c r="BE212" s="347">
        <v>7.87</v>
      </c>
      <c r="BF212" s="265">
        <v>0.06</v>
      </c>
      <c r="BG212" s="268"/>
      <c r="BH212" s="348">
        <v>7.6</v>
      </c>
      <c r="BI212" s="45">
        <v>8.02</v>
      </c>
      <c r="BJ212" s="54" t="s">
        <v>153</v>
      </c>
      <c r="BK212" s="344">
        <v>7.18</v>
      </c>
      <c r="BL212" s="347">
        <v>7.86</v>
      </c>
      <c r="BM212" s="16">
        <v>8.11</v>
      </c>
      <c r="BN212" s="265">
        <v>0.25</v>
      </c>
      <c r="BO212" s="269"/>
      <c r="BP212" s="267">
        <v>0.93</v>
      </c>
      <c r="BQ212" s="268" t="s">
        <v>144</v>
      </c>
      <c r="BR212" s="45">
        <v>8.02</v>
      </c>
      <c r="BS212" s="45">
        <v>8.66</v>
      </c>
      <c r="BT212" s="54" t="s">
        <v>153</v>
      </c>
      <c r="BU212" s="344">
        <v>6.89</v>
      </c>
      <c r="BV212" s="347">
        <v>7.76</v>
      </c>
      <c r="BW212" s="347">
        <v>7.62</v>
      </c>
      <c r="BX212" s="265">
        <v>-0.14000000000000001</v>
      </c>
      <c r="BY212" s="269"/>
      <c r="BZ212" s="267">
        <v>0.73</v>
      </c>
      <c r="CA212" s="268" t="s">
        <v>144</v>
      </c>
      <c r="CB212" s="346">
        <v>6.56</v>
      </c>
      <c r="CC212" s="347">
        <v>6.79</v>
      </c>
      <c r="CD212" s="265">
        <v>0.23</v>
      </c>
      <c r="CE212" s="268"/>
      <c r="CF212" s="346">
        <v>6.86</v>
      </c>
      <c r="CG212" s="347">
        <v>6.9</v>
      </c>
      <c r="CH212" s="265">
        <v>0.04</v>
      </c>
      <c r="CI212" s="268"/>
    </row>
  </sheetData>
  <autoFilter ref="A3:CJ212" xr:uid="{068B984A-3E81-41D7-BDB7-C9FA737A6A9D}">
    <filterColumn colId="17" showButton="0"/>
    <filterColumn colId="19" showButton="0"/>
    <filterColumn colId="23" showButton="0"/>
    <filterColumn colId="31" showButton="0"/>
    <filterColumn colId="33" showButton="0"/>
    <filterColumn colId="41" showButton="0"/>
    <filterColumn colId="43" showButton="0"/>
    <filterColumn colId="51" showButton="0"/>
    <filterColumn colId="53" showButton="0"/>
    <filterColumn colId="57" showButton="0"/>
    <filterColumn colId="65" showButton="0"/>
    <filterColumn colId="67" showButton="0"/>
    <filterColumn colId="75" showButton="0"/>
    <filterColumn colId="77" showButton="0"/>
    <filterColumn colId="81" showButton="0"/>
    <filterColumn colId="85" showButton="0"/>
  </autoFilter>
  <mergeCells count="26">
    <mergeCell ref="CB2:CE2"/>
    <mergeCell ref="CF2:CI2"/>
    <mergeCell ref="BD2:BG2"/>
    <mergeCell ref="J2:U2"/>
    <mergeCell ref="V2:Y2"/>
    <mergeCell ref="Z2:AI2"/>
    <mergeCell ref="AJ2:AS2"/>
    <mergeCell ref="AT2:BC2"/>
    <mergeCell ref="AP3:AQ3"/>
    <mergeCell ref="AR3:AS3"/>
    <mergeCell ref="AZ3:BA3"/>
    <mergeCell ref="BH2:BQ2"/>
    <mergeCell ref="BR2:CA2"/>
    <mergeCell ref="R3:S3"/>
    <mergeCell ref="T3:U3"/>
    <mergeCell ref="X3:Y3"/>
    <mergeCell ref="AF3:AG3"/>
    <mergeCell ref="AH3:AI3"/>
    <mergeCell ref="CD3:CE3"/>
    <mergeCell ref="CH3:CI3"/>
    <mergeCell ref="BB3:BC3"/>
    <mergeCell ref="BF3:BG3"/>
    <mergeCell ref="BN3:BO3"/>
    <mergeCell ref="BP3:BQ3"/>
    <mergeCell ref="BX3:BY3"/>
    <mergeCell ref="BZ3:CA3"/>
  </mergeCells>
  <pageMargins left="0.7" right="0.7" top="0.75" bottom="0.75" header="0.3" footer="0.3"/>
  <pageSetup paperSize="9" orientation="portrait" horizontalDpi="300" verticalDpi="300" r:id="rId1"/>
  <headerFooter>
    <oddFooter>&amp;L&amp;1#&amp;"Calibri"&amp;10&amp;K008000Interne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2DC6-E98D-4EE3-83E6-BB2204ED903B}">
  <sheetPr codeName="Feuil3"/>
  <dimension ref="A1:FR183"/>
  <sheetViews>
    <sheetView showGridLines="0" topLeftCell="I1" zoomScaleNormal="100" workbookViewId="0">
      <selection activeCell="V14" sqref="V14"/>
    </sheetView>
  </sheetViews>
  <sheetFormatPr baseColWidth="10" defaultColWidth="11.42578125" defaultRowHeight="15" x14ac:dyDescent="0.25"/>
  <cols>
    <col min="1" max="3" width="12" style="12" customWidth="1"/>
    <col min="4" max="4" width="12.85546875" style="12" customWidth="1"/>
    <col min="5" max="5" width="12" style="12" customWidth="1"/>
    <col min="6" max="7" width="10.5703125" style="12" customWidth="1"/>
    <col min="8" max="8" width="12.7109375" style="12" customWidth="1"/>
    <col min="9" max="9" width="8.85546875" style="12" customWidth="1"/>
    <col min="10" max="10" width="7.85546875" style="12" customWidth="1"/>
    <col min="11" max="11" width="36.5703125" style="12" customWidth="1"/>
    <col min="12" max="12" width="20" style="12" customWidth="1"/>
    <col min="13" max="13" width="15.85546875" style="12" customWidth="1"/>
    <col min="14" max="21" width="6.28515625" style="12" customWidth="1"/>
    <col min="22" max="22" width="1.42578125" style="12" customWidth="1"/>
    <col min="23" max="28" width="1.42578125" customWidth="1"/>
    <col min="29" max="29" width="1.42578125" style="12" customWidth="1"/>
    <col min="30" max="37" width="6.28515625" style="12" customWidth="1"/>
    <col min="38" max="45" width="1.42578125" style="12" customWidth="1"/>
    <col min="46" max="53" width="6.28515625" style="12" customWidth="1"/>
    <col min="54" max="61" width="1.42578125" style="12" customWidth="1"/>
    <col min="62" max="69" width="6.28515625" style="12" customWidth="1"/>
    <col min="70" max="77" width="1.42578125" style="12" customWidth="1"/>
    <col min="78" max="78" width="10.140625" style="12" customWidth="1"/>
    <col min="79" max="85" width="6.28515625" style="12" customWidth="1"/>
    <col min="86" max="93" width="1.42578125" style="12" customWidth="1"/>
    <col min="94" max="101" width="6.28515625" style="12" customWidth="1"/>
    <col min="102" max="109" width="6" style="12" customWidth="1"/>
    <col min="110" max="117" width="6.28515625" style="12" customWidth="1"/>
    <col min="118" max="118" width="3.5703125" style="12" customWidth="1"/>
    <col min="119" max="124" width="6.28515625" style="12" customWidth="1"/>
    <col min="125" max="126" width="11.42578125" style="12"/>
    <col min="127" max="127" width="33.85546875" style="12" customWidth="1"/>
    <col min="128" max="128" width="11.42578125" style="2"/>
    <col min="129" max="130" width="11.42578125" style="12"/>
    <col min="131" max="131" width="31.28515625" style="12" customWidth="1"/>
    <col min="132" max="132" width="11.42578125" style="2"/>
    <col min="133" max="133" width="11.5703125" style="2" customWidth="1"/>
    <col min="134" max="134" width="11.42578125" style="2"/>
    <col min="135" max="136" width="11.42578125" style="12"/>
    <col min="137" max="137" width="20.7109375" style="12" customWidth="1"/>
    <col min="138" max="140" width="16.7109375" style="12" customWidth="1"/>
    <col min="141" max="150" width="11.42578125" style="12"/>
    <col min="151" max="192" width="5.5703125" style="12" customWidth="1"/>
    <col min="193" max="16384" width="11.42578125" style="12"/>
  </cols>
  <sheetData>
    <row r="1" spans="1:174" ht="15.75" thickBot="1" x14ac:dyDescent="0.3">
      <c r="N1" s="440" t="s">
        <v>293</v>
      </c>
      <c r="O1" s="440"/>
      <c r="P1" s="440"/>
      <c r="Q1" s="440"/>
      <c r="R1" s="440"/>
      <c r="S1" s="440"/>
      <c r="T1" s="440"/>
      <c r="U1" s="440"/>
      <c r="AD1" s="440" t="s">
        <v>293</v>
      </c>
      <c r="AE1" s="440"/>
      <c r="AF1" s="440"/>
      <c r="AG1" s="440"/>
      <c r="AH1" s="440"/>
      <c r="AI1" s="440"/>
      <c r="AJ1" s="440"/>
      <c r="AK1" s="440"/>
      <c r="AT1" s="440" t="s">
        <v>293</v>
      </c>
      <c r="AU1" s="440"/>
      <c r="AV1" s="440"/>
      <c r="AW1" s="440"/>
      <c r="AX1" s="440"/>
      <c r="AY1" s="440"/>
      <c r="AZ1" s="2"/>
      <c r="BA1" s="2"/>
      <c r="BJ1" s="440" t="s">
        <v>292</v>
      </c>
      <c r="BK1" s="440"/>
      <c r="BL1" s="440"/>
      <c r="BM1" s="440"/>
      <c r="BN1" s="440"/>
      <c r="BO1" s="440"/>
      <c r="BP1" s="440"/>
      <c r="BQ1" s="440"/>
      <c r="BZ1" s="440" t="s">
        <v>292</v>
      </c>
      <c r="CA1" s="440"/>
      <c r="CB1" s="440"/>
      <c r="CC1" s="440"/>
      <c r="CD1" s="440"/>
      <c r="CE1" s="440"/>
      <c r="CF1" s="440"/>
      <c r="CG1" s="440"/>
      <c r="CP1" s="440" t="s">
        <v>291</v>
      </c>
      <c r="CQ1" s="440"/>
      <c r="CR1" s="440"/>
      <c r="CS1" s="440"/>
      <c r="CT1" s="440"/>
      <c r="CU1" s="440"/>
      <c r="CV1" s="440"/>
      <c r="CW1" s="440"/>
      <c r="DF1" s="440" t="s">
        <v>290</v>
      </c>
      <c r="DG1" s="440"/>
      <c r="DH1" s="440"/>
      <c r="DI1" s="440"/>
      <c r="DJ1" s="440"/>
      <c r="DK1" s="440"/>
      <c r="DL1" s="440"/>
      <c r="DM1" s="440"/>
      <c r="DO1" s="440" t="s">
        <v>289</v>
      </c>
      <c r="DP1" s="440"/>
      <c r="DQ1" s="440"/>
      <c r="DR1" s="440"/>
      <c r="DS1" s="440"/>
      <c r="DT1" s="440"/>
    </row>
    <row r="2" spans="1:174" ht="18" customHeight="1" thickBot="1" x14ac:dyDescent="0.3">
      <c r="A2" s="257" t="s">
        <v>288</v>
      </c>
      <c r="B2" s="257"/>
      <c r="C2" s="257"/>
      <c r="D2" s="257"/>
      <c r="F2" s="257">
        <f>SUM(E4:E148)</f>
        <v>145</v>
      </c>
      <c r="G2" s="257">
        <f>F2-SUMIFS(E:E,BO:BO,"-")</f>
        <v>145</v>
      </c>
      <c r="H2" s="2"/>
      <c r="I2" s="2"/>
      <c r="J2" s="2"/>
      <c r="K2" s="2"/>
      <c r="L2" s="2"/>
      <c r="M2" s="2"/>
      <c r="N2" s="64" t="s">
        <v>154</v>
      </c>
      <c r="O2" s="109" t="s">
        <v>147</v>
      </c>
      <c r="P2" s="110" t="s">
        <v>148</v>
      </c>
      <c r="Q2" s="108" t="s">
        <v>149</v>
      </c>
      <c r="R2" s="62" t="s">
        <v>150</v>
      </c>
      <c r="S2" s="107" t="s">
        <v>151</v>
      </c>
      <c r="T2" s="256" t="s">
        <v>264</v>
      </c>
      <c r="U2" s="255" t="s">
        <v>262</v>
      </c>
      <c r="AD2" s="64" t="s">
        <v>154</v>
      </c>
      <c r="AE2" s="109" t="s">
        <v>147</v>
      </c>
      <c r="AF2" s="110" t="s">
        <v>148</v>
      </c>
      <c r="AG2" s="108" t="s">
        <v>149</v>
      </c>
      <c r="AH2" s="62" t="s">
        <v>150</v>
      </c>
      <c r="AI2" s="107" t="s">
        <v>151</v>
      </c>
      <c r="AJ2" s="256" t="s">
        <v>264</v>
      </c>
      <c r="AK2" s="255" t="s">
        <v>262</v>
      </c>
      <c r="AT2" s="64" t="s">
        <v>154</v>
      </c>
      <c r="AU2" s="109" t="s">
        <v>147</v>
      </c>
      <c r="AV2" s="110" t="s">
        <v>148</v>
      </c>
      <c r="AW2" s="108" t="s">
        <v>149</v>
      </c>
      <c r="AX2" s="62" t="s">
        <v>150</v>
      </c>
      <c r="AY2" s="107" t="s">
        <v>151</v>
      </c>
      <c r="AZ2" s="256" t="s">
        <v>264</v>
      </c>
      <c r="BA2" s="255" t="s">
        <v>262</v>
      </c>
      <c r="BJ2" s="64" t="s">
        <v>154</v>
      </c>
      <c r="BK2" s="109" t="s">
        <v>147</v>
      </c>
      <c r="BL2" s="110" t="s">
        <v>148</v>
      </c>
      <c r="BM2" s="108" t="s">
        <v>149</v>
      </c>
      <c r="BN2" s="62" t="s">
        <v>150</v>
      </c>
      <c r="BO2" s="107" t="s">
        <v>151</v>
      </c>
      <c r="BP2" s="256" t="s">
        <v>264</v>
      </c>
      <c r="BQ2" s="255" t="s">
        <v>262</v>
      </c>
      <c r="BZ2" s="64" t="s">
        <v>154</v>
      </c>
      <c r="CA2" s="109" t="s">
        <v>147</v>
      </c>
      <c r="CB2" s="110" t="s">
        <v>148</v>
      </c>
      <c r="CC2" s="108" t="s">
        <v>149</v>
      </c>
      <c r="CD2" s="62" t="s">
        <v>150</v>
      </c>
      <c r="CE2" s="107" t="s">
        <v>151</v>
      </c>
      <c r="CF2" s="256" t="s">
        <v>264</v>
      </c>
      <c r="CG2" s="255" t="s">
        <v>262</v>
      </c>
      <c r="CP2" s="64" t="s">
        <v>154</v>
      </c>
      <c r="CQ2" s="109" t="s">
        <v>147</v>
      </c>
      <c r="CR2" s="110" t="s">
        <v>148</v>
      </c>
      <c r="CS2" s="108" t="s">
        <v>149</v>
      </c>
      <c r="CT2" s="62" t="s">
        <v>150</v>
      </c>
      <c r="CU2" s="107" t="s">
        <v>151</v>
      </c>
      <c r="CV2" s="256" t="s">
        <v>264</v>
      </c>
      <c r="CW2" s="255" t="s">
        <v>262</v>
      </c>
      <c r="DF2" s="64" t="s">
        <v>154</v>
      </c>
      <c r="DG2" s="109" t="s">
        <v>147</v>
      </c>
      <c r="DH2" s="110" t="s">
        <v>148</v>
      </c>
      <c r="DI2" s="108" t="s">
        <v>149</v>
      </c>
      <c r="DJ2" s="62" t="s">
        <v>150</v>
      </c>
      <c r="DK2" s="107" t="s">
        <v>151</v>
      </c>
      <c r="DL2" s="256" t="s">
        <v>150</v>
      </c>
      <c r="DM2" s="255" t="s">
        <v>151</v>
      </c>
      <c r="DO2" s="64" t="s">
        <v>154</v>
      </c>
      <c r="DP2" s="109" t="s">
        <v>147</v>
      </c>
      <c r="DQ2" s="110" t="s">
        <v>148</v>
      </c>
      <c r="DR2" s="108" t="s">
        <v>149</v>
      </c>
      <c r="DS2" s="62" t="s">
        <v>150</v>
      </c>
      <c r="DT2" s="107" t="s">
        <v>151</v>
      </c>
      <c r="EF2" s="12" t="s">
        <v>287</v>
      </c>
      <c r="EG2" s="13" t="s">
        <v>283</v>
      </c>
      <c r="EH2" s="13" t="s">
        <v>286</v>
      </c>
      <c r="EI2" s="13" t="s">
        <v>285</v>
      </c>
      <c r="EJ2" s="13" t="s">
        <v>284</v>
      </c>
    </row>
    <row r="3" spans="1:174" ht="40.5" customHeight="1" thickBot="1" x14ac:dyDescent="0.3">
      <c r="A3" s="3" t="s">
        <v>283</v>
      </c>
      <c r="B3" s="3" t="s">
        <v>282</v>
      </c>
      <c r="C3" s="3" t="s">
        <v>281</v>
      </c>
      <c r="D3" s="3" t="s">
        <v>280</v>
      </c>
      <c r="E3" s="3" t="s">
        <v>279</v>
      </c>
      <c r="F3" s="3" t="s">
        <v>0</v>
      </c>
      <c r="G3" s="3" t="s">
        <v>184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64" t="s">
        <v>301</v>
      </c>
      <c r="O3" s="109" t="s">
        <v>301</v>
      </c>
      <c r="P3" s="110" t="s">
        <v>301</v>
      </c>
      <c r="Q3" s="108" t="s">
        <v>301</v>
      </c>
      <c r="R3" s="62" t="s">
        <v>301</v>
      </c>
      <c r="S3" s="107" t="s">
        <v>301</v>
      </c>
      <c r="T3" s="256" t="s">
        <v>301</v>
      </c>
      <c r="U3" s="255" t="s">
        <v>301</v>
      </c>
      <c r="V3" s="254"/>
      <c r="AD3" s="64" t="s">
        <v>278</v>
      </c>
      <c r="AE3" s="109" t="s">
        <v>278</v>
      </c>
      <c r="AF3" s="110" t="s">
        <v>278</v>
      </c>
      <c r="AG3" s="108" t="s">
        <v>278</v>
      </c>
      <c r="AH3" s="62" t="s">
        <v>278</v>
      </c>
      <c r="AI3" s="107" t="s">
        <v>278</v>
      </c>
      <c r="AJ3" s="256" t="s">
        <v>278</v>
      </c>
      <c r="AK3" s="255" t="s">
        <v>278</v>
      </c>
      <c r="AL3" s="254"/>
      <c r="AT3" s="64" t="s">
        <v>276</v>
      </c>
      <c r="AU3" s="109" t="s">
        <v>276</v>
      </c>
      <c r="AV3" s="110" t="s">
        <v>276</v>
      </c>
      <c r="AW3" s="108" t="s">
        <v>276</v>
      </c>
      <c r="AX3" s="62" t="s">
        <v>276</v>
      </c>
      <c r="AY3" s="107" t="s">
        <v>276</v>
      </c>
      <c r="AZ3" s="256" t="s">
        <v>276</v>
      </c>
      <c r="BA3" s="255" t="s">
        <v>276</v>
      </c>
      <c r="BB3" s="254"/>
      <c r="BJ3" s="64" t="s">
        <v>277</v>
      </c>
      <c r="BK3" s="109" t="s">
        <v>277</v>
      </c>
      <c r="BL3" s="110" t="s">
        <v>277</v>
      </c>
      <c r="BM3" s="108" t="s">
        <v>277</v>
      </c>
      <c r="BN3" s="62" t="s">
        <v>277</v>
      </c>
      <c r="BO3" s="107" t="s">
        <v>277</v>
      </c>
      <c r="BP3" s="256" t="s">
        <v>277</v>
      </c>
      <c r="BQ3" s="255" t="s">
        <v>277</v>
      </c>
      <c r="BR3" s="254"/>
      <c r="BZ3" s="64" t="s">
        <v>276</v>
      </c>
      <c r="CA3" s="109" t="s">
        <v>276</v>
      </c>
      <c r="CB3" s="110" t="s">
        <v>276</v>
      </c>
      <c r="CC3" s="108" t="s">
        <v>276</v>
      </c>
      <c r="CD3" s="62" t="s">
        <v>276</v>
      </c>
      <c r="CE3" s="107" t="s">
        <v>276</v>
      </c>
      <c r="CF3" s="256" t="s">
        <v>276</v>
      </c>
      <c r="CG3" s="255" t="s">
        <v>276</v>
      </c>
      <c r="CH3" s="254"/>
      <c r="CP3" s="64" t="s">
        <v>275</v>
      </c>
      <c r="CQ3" s="109" t="s">
        <v>275</v>
      </c>
      <c r="CR3" s="110" t="s">
        <v>275</v>
      </c>
      <c r="CS3" s="108" t="s">
        <v>275</v>
      </c>
      <c r="CT3" s="62" t="s">
        <v>275</v>
      </c>
      <c r="CU3" s="107" t="s">
        <v>275</v>
      </c>
      <c r="CV3" s="256" t="s">
        <v>275</v>
      </c>
      <c r="CW3" s="255" t="s">
        <v>275</v>
      </c>
      <c r="CX3" s="254"/>
      <c r="DF3" s="64" t="s">
        <v>274</v>
      </c>
      <c r="DG3" s="109" t="s">
        <v>274</v>
      </c>
      <c r="DH3" s="110" t="s">
        <v>274</v>
      </c>
      <c r="DI3" s="108" t="s">
        <v>274</v>
      </c>
      <c r="DJ3" s="62" t="s">
        <v>274</v>
      </c>
      <c r="DK3" s="107" t="s">
        <v>274</v>
      </c>
      <c r="DL3" s="256" t="s">
        <v>274</v>
      </c>
      <c r="DM3" s="255" t="s">
        <v>274</v>
      </c>
      <c r="DN3" s="254" t="s">
        <v>146</v>
      </c>
      <c r="DO3" s="64" t="s">
        <v>273</v>
      </c>
      <c r="DP3" s="109" t="s">
        <v>273</v>
      </c>
      <c r="DQ3" s="110" t="s">
        <v>273</v>
      </c>
      <c r="DR3" s="108" t="s">
        <v>273</v>
      </c>
      <c r="DS3" s="62">
        <v>1</v>
      </c>
      <c r="DT3" s="107">
        <v>1</v>
      </c>
      <c r="DU3" s="250" t="s">
        <v>154</v>
      </c>
      <c r="DV3" s="249">
        <v>1</v>
      </c>
      <c r="DW3" s="248" t="s">
        <v>263</v>
      </c>
      <c r="DX3" s="247" t="s">
        <v>258</v>
      </c>
      <c r="DY3" s="250" t="s">
        <v>154</v>
      </c>
      <c r="DZ3" s="249"/>
      <c r="EA3" s="248" t="s">
        <v>261</v>
      </c>
      <c r="EB3" s="247" t="s">
        <v>182</v>
      </c>
      <c r="EC3" s="247" t="s">
        <v>258</v>
      </c>
      <c r="ED3" s="247" t="s">
        <v>182</v>
      </c>
      <c r="EG3" s="13">
        <v>1</v>
      </c>
      <c r="EH3" s="13">
        <v>1</v>
      </c>
      <c r="EI3" s="13">
        <v>1</v>
      </c>
      <c r="EJ3" s="13">
        <v>1</v>
      </c>
    </row>
    <row r="4" spans="1:174" ht="19.5" x14ac:dyDescent="0.25">
      <c r="A4" s="13">
        <f t="shared" ref="A4:A35" si="0">IF($EG$4="National",1,IF($F4=$EG$4,1,""))</f>
        <v>1</v>
      </c>
      <c r="B4" s="13">
        <f t="shared" ref="B4:B35" si="1">IF($EJ$4="Tous",1,IF($G4=$EJ$4,1,""))</f>
        <v>1</v>
      </c>
      <c r="C4" s="13">
        <f>IF($EH$4="Gares A et B",1,IF(AND($H4="Gare B",$EH$4="Gares B uniquement"),1,IF(AND(ISNUMBER($H4),$EH$4="Gares A uniquement"),1,"")))</f>
        <v>1</v>
      </c>
      <c r="D4" s="13">
        <f t="shared" ref="D4:D35" si="2">IF(AND(ISNUMBER(N4),$EI$4="Entrants"),1,IF(AND(ISNUMBER(W4),$EI$4="Sortants"),1,""))</f>
        <v>1</v>
      </c>
      <c r="E4" s="13">
        <f t="shared" ref="E4:E35" si="3">IFERROR(IF((A4+C4+D4+B4)=4,1,0),0)</f>
        <v>1</v>
      </c>
      <c r="F4" s="13" t="s">
        <v>11</v>
      </c>
      <c r="G4" s="13" t="s">
        <v>183</v>
      </c>
      <c r="H4" s="8">
        <v>24</v>
      </c>
      <c r="I4" s="8" t="s">
        <v>226</v>
      </c>
      <c r="J4" s="8">
        <v>271494</v>
      </c>
      <c r="K4" s="8" t="s">
        <v>12</v>
      </c>
      <c r="L4" s="8" t="s">
        <v>9</v>
      </c>
      <c r="M4" s="8" t="s">
        <v>10</v>
      </c>
      <c r="N4" s="237">
        <v>7.55</v>
      </c>
      <c r="O4" s="237">
        <v>8.42</v>
      </c>
      <c r="P4" s="237">
        <v>8.66</v>
      </c>
      <c r="Q4" s="237">
        <v>8.4700000000000006</v>
      </c>
      <c r="R4" s="237">
        <v>7.72</v>
      </c>
      <c r="S4" s="237">
        <v>7.48</v>
      </c>
      <c r="T4" s="237">
        <v>5.95</v>
      </c>
      <c r="U4" s="237">
        <v>6.36</v>
      </c>
      <c r="V4" s="238"/>
      <c r="AD4" s="237">
        <v>7.41</v>
      </c>
      <c r="AE4" s="237">
        <v>8.0399999999999991</v>
      </c>
      <c r="AF4" s="237">
        <v>8.19</v>
      </c>
      <c r="AG4" s="237">
        <v>7.93</v>
      </c>
      <c r="AH4" s="237">
        <v>6.68</v>
      </c>
      <c r="AI4" s="237">
        <v>6.87</v>
      </c>
      <c r="AJ4" s="237">
        <v>5.86</v>
      </c>
      <c r="AK4" s="237">
        <v>6.35</v>
      </c>
      <c r="AL4" s="238"/>
      <c r="AT4" s="237">
        <f t="shared" ref="AT4:AT35" si="4">IFERROR(ROUND(N4-AD4,2),"-")</f>
        <v>0.14000000000000001</v>
      </c>
      <c r="AU4" s="237">
        <f t="shared" ref="AU4:AU35" si="5">IFERROR(ROUND(O4-AE4,2),"-")</f>
        <v>0.38</v>
      </c>
      <c r="AV4" s="237">
        <f t="shared" ref="AV4:AV35" si="6">IFERROR(ROUND(P4-AF4,2),"-")</f>
        <v>0.47</v>
      </c>
      <c r="AW4" s="237">
        <f t="shared" ref="AW4:AW35" si="7">IFERROR(ROUND(Q4-AG4,2),"-")</f>
        <v>0.54</v>
      </c>
      <c r="AX4" s="237">
        <f t="shared" ref="AX4:AX35" si="8">IFERROR(ROUND(R4-AH4,2),"-")</f>
        <v>1.04</v>
      </c>
      <c r="AY4" s="237">
        <f t="shared" ref="AY4:AY35" si="9">IFERROR(ROUND(S4-AI4,2),"-")</f>
        <v>0.61</v>
      </c>
      <c r="AZ4" s="237">
        <f t="shared" ref="AZ4:AZ35" si="10">IFERROR(ROUND(T4-AJ4,2),"-")</f>
        <v>0.09</v>
      </c>
      <c r="BA4" s="237">
        <f t="shared" ref="BA4:BA35" si="11">IFERROR(ROUND(U4-AK4,2),"-")</f>
        <v>0.01</v>
      </c>
      <c r="BB4" s="238"/>
      <c r="BJ4" s="237">
        <f t="shared" ref="BJ4:BJ35" si="12">IF($E4=1,ROUND(N4,2),"-")</f>
        <v>7.55</v>
      </c>
      <c r="BK4" s="237">
        <f t="shared" ref="BK4:BK35" si="13">IF($E4=1,ROUND(O4,2),"-")</f>
        <v>8.42</v>
      </c>
      <c r="BL4" s="237">
        <f t="shared" ref="BL4:BL35" si="14">IF($E4=1,ROUND(P4,2),"-")</f>
        <v>8.66</v>
      </c>
      <c r="BM4" s="237">
        <f t="shared" ref="BM4:BM35" si="15">IF($E4=1,ROUND(Q4,2),"-")</f>
        <v>8.4700000000000006</v>
      </c>
      <c r="BN4" s="237">
        <f t="shared" ref="BN4:BN35" si="16">IF($E4=1,ROUND(R4,2),"-")</f>
        <v>7.72</v>
      </c>
      <c r="BO4" s="237">
        <f t="shared" ref="BO4:BO35" si="17">IFERROR(IF($E4=1,ROUND(S4,2),"-"),"-")</f>
        <v>7.48</v>
      </c>
      <c r="BP4" s="237">
        <f t="shared" ref="BP4:BP35" si="18">IF($E4=1,ROUND(T4,2),"-")</f>
        <v>5.95</v>
      </c>
      <c r="BQ4" s="237">
        <f t="shared" ref="BQ4:BQ35" si="19">IF($E4=1,ROUND(U4,2),"-")</f>
        <v>6.36</v>
      </c>
      <c r="BR4" s="238"/>
      <c r="BZ4" s="237">
        <f t="shared" ref="BZ4:BZ35" si="20">IF($E4=1,AT4,"-")</f>
        <v>0.14000000000000001</v>
      </c>
      <c r="CA4" s="237">
        <f t="shared" ref="CA4:CA35" si="21">IF($E4=1,AU4,"-")</f>
        <v>0.38</v>
      </c>
      <c r="CB4" s="237">
        <f t="shared" ref="CB4:CB35" si="22">IF($E4=1,AV4,"-")</f>
        <v>0.47</v>
      </c>
      <c r="CC4" s="237">
        <f t="shared" ref="CC4:CC35" si="23">IF($E4=1,AW4,"-")</f>
        <v>0.54</v>
      </c>
      <c r="CD4" s="237">
        <f t="shared" ref="CD4:CD35" si="24">IF($E4=1,AX4,"-")</f>
        <v>1.04</v>
      </c>
      <c r="CE4" s="237">
        <f t="shared" ref="CE4:CE35" si="25">IF($E4=1,AY4,"-")</f>
        <v>0.61</v>
      </c>
      <c r="CF4" s="237">
        <f t="shared" ref="CF4:CF35" si="26">IF($E4=1,AZ4,"-")</f>
        <v>0.09</v>
      </c>
      <c r="CG4" s="237">
        <f t="shared" ref="CG4:CG35" si="27">IF($E4=1,BA4,"-")</f>
        <v>0.01</v>
      </c>
      <c r="CH4" s="238"/>
      <c r="CP4" s="236">
        <f>IFERROR(IF($E4=1,RANK(BJ4,BJ:BJ,1)+COUNTIF(BJ$4:BJ4,BJ4)-1,"-"),"-")</f>
        <v>32</v>
      </c>
      <c r="CQ4" s="236">
        <f>IFERROR(IF($E4=1,RANK(BK4,BK:BK,1)+COUNTIF(BK$4:BK4,BK4)-1,"-"),"-")</f>
        <v>78</v>
      </c>
      <c r="CR4" s="236">
        <f>IFERROR(IF($E4=1,RANK(BL4,BL:BL,1)+COUNTIF(BL$4:BL4,BL4)-1,"-"),"-")</f>
        <v>63</v>
      </c>
      <c r="CS4" s="236">
        <f>IFERROR(IF($E4=1,RANK(BM4,BM:BM,1)+COUNTIF(BM$4:BM4,BM4)-1,"-"),"-")</f>
        <v>75</v>
      </c>
      <c r="CT4" s="236">
        <f>IFERROR(IF($E4=1,RANK(BN4,BN:BN,1)+COUNTIF(BN$4:BN4,BN4)-1,"-"),"-")</f>
        <v>43</v>
      </c>
      <c r="CU4" s="236">
        <f>IFERROR(IF($E4=1,RANK(BO4,BO:BO,1)+COUNTIF(BO$4:BO4,BO4)-1,"-"),"-")</f>
        <v>45</v>
      </c>
      <c r="CV4" s="236">
        <f>IFERROR(IF($E4=1,RANK(BP4,BP:BP,1)+COUNTIF(BP$4:BP4,BP4)-1,"-"),"-")</f>
        <v>35</v>
      </c>
      <c r="CW4" s="236">
        <f>IFERROR(IF($E4=1,RANK(BQ4,BQ:BQ,1)+COUNTIF(BQ$4:BQ4,BQ4)-1,"-"),"-")</f>
        <v>41</v>
      </c>
      <c r="CX4" s="238"/>
      <c r="DF4" s="236">
        <f>IFERROR(IF($E4=1,RANK(BZ4,BZ:BZ,1)+COUNTIF(BZ$3:BZ3,BZ4),"-"),"-")</f>
        <v>83</v>
      </c>
      <c r="DG4" s="236">
        <f>IFERROR(IF($E4=1,RANK(CA4,CA:CA,1)+COUNTIF(CA$3:CA3,CA4),"-"),"-")</f>
        <v>106</v>
      </c>
      <c r="DH4" s="236">
        <f>IFERROR(IF($E4=1,RANK(CB4,CB:CB,1)+COUNTIF(CB$3:CB3,CB4),"-"),"-")</f>
        <v>114</v>
      </c>
      <c r="DI4" s="236">
        <f>IFERROR(IF($E4=1,RANK(CC4,CC:CC,1)+COUNTIF(CC$3:CC3,CC4),"-"),"-")</f>
        <v>110</v>
      </c>
      <c r="DJ4" s="236">
        <f>IFERROR(IF($E4=1,RANK(CD4,CD:CD,1)+COUNTIF(CD$3:CD3,CD4),"-"),"-")</f>
        <v>121</v>
      </c>
      <c r="DK4" s="236">
        <f>IFERROR(IF($E4=1,RANK(CE4,CE:CE,1)+COUNTIF(CE$3:CE3,CE4),"-"),"-")</f>
        <v>87</v>
      </c>
      <c r="DL4" s="236">
        <f>IFERROR(IF($E4=1,RANK(CF4,CF:CF,1)+COUNTIF(CF$3:CF3,CF4),"-"),"-")</f>
        <v>52</v>
      </c>
      <c r="DM4" s="236">
        <f>IFERROR(IF($E4=1,RANK(CG4,CG:CG,1)+COUNTIF(CG$3:CG3,CG4),"-"),"-")</f>
        <v>56</v>
      </c>
      <c r="DN4" s="7"/>
      <c r="DO4" s="236" t="str">
        <f>IFERROR(IF($E4=1,RANK(CI4,CI:CI,1)+COUNTIF(CI$4:CI4,CI4)-1,"-"),"-")</f>
        <v>-</v>
      </c>
      <c r="DP4" s="236" t="str">
        <f>IFERROR(IF($E4=1,RANK(CJ4,CJ:CJ,1)+COUNTIF(CJ$4:CJ4,CJ4)-1,"-"),"-")</f>
        <v>-</v>
      </c>
      <c r="DQ4" s="236" t="str">
        <f>IFERROR(IF($E4=1,RANK(CK4,CK:CK,1)+COUNTIF(CK$4:CK4,CK4)-1,"-"),"-")</f>
        <v>-</v>
      </c>
      <c r="DR4" s="236" t="str">
        <f>IFERROR(IF($E4=1,RANK(CL4,CL:CL,1)+COUNTIF(CL$4:CL4,CL4)-1,"-"),"-")</f>
        <v>-</v>
      </c>
      <c r="DS4" s="236" t="str">
        <f>IFERROR(IF($E4=1,RANK(CM4,CM:CM,1)+COUNTIF(CM$4:CM4,CM4)-1,"-"),"-")</f>
        <v>-</v>
      </c>
      <c r="DT4" s="236" t="str">
        <f>IFERROR(IF($E4=1,RANK(CN4,CN:CN,1)+COUNTIF(CN$4:CN4,CN4)-1,"-"),"-")</f>
        <v>-</v>
      </c>
      <c r="DU4" s="12">
        <f>$F$2+1-DV4</f>
        <v>145</v>
      </c>
      <c r="DV4" s="243">
        <f>IF($EI$4="Entrants",MIN($CP:$CP),MIN($CY:$CY))</f>
        <v>1</v>
      </c>
      <c r="DW4" s="242" t="str">
        <f>IFERROR(INDEX($A:$DD,IF($EI$4="Entrants",MATCH($DU4,$CP:$CP,0),MATCH($DU4,$CY:$CY,0)),11),"")</f>
        <v>BELFORT MONTBELIARD TGV</v>
      </c>
      <c r="DX4" s="239">
        <f>IFERROR(INDEX($A:$DD,IF($EI$4="Entrants",MATCH($DU4,$CP:$CP,0),MATCH($DU4,$CY:$CY,0)),IF($EI$4="Entrants",62,21)),"")</f>
        <v>8.6199999999999992</v>
      </c>
      <c r="DY4" s="12">
        <f>DZ10+1-DZ4</f>
        <v>122</v>
      </c>
      <c r="DZ4" s="243">
        <f>MAX(IF($EI$4="Entrants",MIN($DF:$DF),MIN($DO:$DO)),0)</f>
        <v>1</v>
      </c>
      <c r="EA4" s="242" t="str">
        <f>IFERROR(INDEX($A:$DT,IF($EI$4="Entrants",MATCH($DY4,$DF:$DF,0),MATCH($DY4,$DO:$DO,0)),11),"")</f>
        <v>LA ROCHELLE VILLE</v>
      </c>
      <c r="EB4" s="241">
        <f>IFERROR(INDEX($A:$DT,IF($EI$4="Entrants",MATCH($DY4,$DF:$DF,0),MATCH($DY4,$DO:$DO,0)),IF($EI$4="Entrants",78,49)),"")</f>
        <v>1.17</v>
      </c>
      <c r="EC4" s="240">
        <f>IFERROR(INDEX($A:$DT,IF($EI$4="Entrants",MATCH($DY4,$DF:$DF,0),MATCH($DY4,$DO:$DO,0)),IF($EI$4="Entrants",62,21)),"")</f>
        <v>8.11</v>
      </c>
      <c r="ED4" s="239" t="str">
        <f>IFERROR(IF(EB4&gt;0,"+"&amp;ROUND(EB4,2),ROUND(EB4,2)),"")</f>
        <v>+1,17</v>
      </c>
      <c r="EG4" s="253" t="str">
        <f>INDEX(EG6:EG13,EG3,1)</f>
        <v>National</v>
      </c>
      <c r="EH4" s="253" t="str">
        <f>INDEX(EH6:EH13,EH3,1)</f>
        <v>Gares A et B</v>
      </c>
      <c r="EI4" s="253" t="str">
        <f>INDEX(EI6:EI13,EI3,1)</f>
        <v>Entrants</v>
      </c>
      <c r="EJ4" s="253" t="str">
        <f>INDEX(EJ6:EJ30,EJ3,1)</f>
        <v>Tous</v>
      </c>
      <c r="EU4" s="328">
        <f>ROUND(N4,2)</f>
        <v>7.55</v>
      </c>
      <c r="EV4" s="328">
        <f t="shared" ref="EV4:FA4" si="28">ROUND(O4,2)</f>
        <v>8.42</v>
      </c>
      <c r="EW4" s="328">
        <f t="shared" si="28"/>
        <v>8.66</v>
      </c>
      <c r="EX4" s="328">
        <f t="shared" si="28"/>
        <v>8.4700000000000006</v>
      </c>
      <c r="EY4" s="328">
        <f t="shared" si="28"/>
        <v>7.72</v>
      </c>
      <c r="EZ4" s="328">
        <f t="shared" si="28"/>
        <v>7.48</v>
      </c>
      <c r="FA4" s="328">
        <f t="shared" si="28"/>
        <v>5.95</v>
      </c>
      <c r="FB4" s="328">
        <f>ROUND(U4,2)</f>
        <v>6.36</v>
      </c>
      <c r="FC4" s="328"/>
      <c r="FD4" s="328"/>
      <c r="FE4" s="328"/>
      <c r="FF4" s="328"/>
      <c r="FG4" s="328"/>
      <c r="FH4" s="328"/>
      <c r="FI4" s="328"/>
      <c r="FJ4" s="328"/>
      <c r="FK4" s="328">
        <f>IFERROR(ROUND(AD4,2),"-")</f>
        <v>7.41</v>
      </c>
      <c r="FL4" s="328">
        <f t="shared" ref="FL4:FR4" si="29">IFERROR(ROUND(AE4,2),"-")</f>
        <v>8.0399999999999991</v>
      </c>
      <c r="FM4" s="328">
        <f t="shared" si="29"/>
        <v>8.19</v>
      </c>
      <c r="FN4" s="328">
        <f t="shared" si="29"/>
        <v>7.93</v>
      </c>
      <c r="FO4" s="328">
        <f t="shared" si="29"/>
        <v>6.68</v>
      </c>
      <c r="FP4" s="328">
        <f t="shared" si="29"/>
        <v>6.87</v>
      </c>
      <c r="FQ4" s="328">
        <f t="shared" si="29"/>
        <v>5.86</v>
      </c>
      <c r="FR4" s="328">
        <f t="shared" si="29"/>
        <v>6.35</v>
      </c>
    </row>
    <row r="5" spans="1:174" ht="19.5" x14ac:dyDescent="0.25">
      <c r="A5" s="13">
        <f t="shared" si="0"/>
        <v>1</v>
      </c>
      <c r="B5" s="13">
        <f t="shared" si="1"/>
        <v>1</v>
      </c>
      <c r="C5" s="13">
        <f t="shared" ref="C5:C35" si="30">IF($EH$4="Gares A et B",1,IF(AND($H5="Gare B",$EH$4="Gares B uniquement"),1,IF(AND(ISNUMBER($H5),$EH$4="Gares A uniquement"),1,"")))</f>
        <v>1</v>
      </c>
      <c r="D5" s="13">
        <f t="shared" si="2"/>
        <v>1</v>
      </c>
      <c r="E5" s="13">
        <f t="shared" si="3"/>
        <v>1</v>
      </c>
      <c r="F5" s="48" t="s">
        <v>11</v>
      </c>
      <c r="G5" s="48" t="s">
        <v>183</v>
      </c>
      <c r="H5" s="8">
        <v>24</v>
      </c>
      <c r="I5" s="8" t="s">
        <v>226</v>
      </c>
      <c r="J5" s="295">
        <v>111849</v>
      </c>
      <c r="K5" s="295" t="s">
        <v>13</v>
      </c>
      <c r="L5" s="9" t="s">
        <v>9</v>
      </c>
      <c r="M5" s="9" t="s">
        <v>10</v>
      </c>
      <c r="N5" s="237">
        <v>7.88</v>
      </c>
      <c r="O5" s="237">
        <v>8.3699999999999992</v>
      </c>
      <c r="P5" s="237">
        <v>8.5399999999999991</v>
      </c>
      <c r="Q5" s="237">
        <v>8.52</v>
      </c>
      <c r="R5" s="237">
        <v>7.79</v>
      </c>
      <c r="S5" s="237">
        <v>7.88</v>
      </c>
      <c r="T5" s="237">
        <v>6.8</v>
      </c>
      <c r="U5" s="237">
        <v>7.41</v>
      </c>
      <c r="V5" s="238"/>
      <c r="AD5" s="237">
        <v>7.79</v>
      </c>
      <c r="AE5" s="237">
        <v>8.2100000000000009</v>
      </c>
      <c r="AF5" s="237">
        <v>8.3800000000000008</v>
      </c>
      <c r="AG5" s="237">
        <v>8.3000000000000007</v>
      </c>
      <c r="AH5" s="237">
        <v>7.43</v>
      </c>
      <c r="AI5" s="237">
        <v>7.24</v>
      </c>
      <c r="AJ5" s="237">
        <v>6.61</v>
      </c>
      <c r="AK5" s="237">
        <v>7.13</v>
      </c>
      <c r="AL5" s="238"/>
      <c r="AT5" s="237">
        <f t="shared" si="4"/>
        <v>0.09</v>
      </c>
      <c r="AU5" s="237">
        <f t="shared" si="5"/>
        <v>0.16</v>
      </c>
      <c r="AV5" s="237">
        <f t="shared" si="6"/>
        <v>0.16</v>
      </c>
      <c r="AW5" s="237">
        <f t="shared" si="7"/>
        <v>0.22</v>
      </c>
      <c r="AX5" s="237">
        <f t="shared" si="8"/>
        <v>0.36</v>
      </c>
      <c r="AY5" s="237">
        <f t="shared" si="9"/>
        <v>0.64</v>
      </c>
      <c r="AZ5" s="237">
        <f t="shared" si="10"/>
        <v>0.19</v>
      </c>
      <c r="BA5" s="237">
        <f t="shared" si="11"/>
        <v>0.28000000000000003</v>
      </c>
      <c r="BB5" s="238"/>
      <c r="BJ5" s="237">
        <f t="shared" si="12"/>
        <v>7.88</v>
      </c>
      <c r="BK5" s="237">
        <f t="shared" si="13"/>
        <v>8.3699999999999992</v>
      </c>
      <c r="BL5" s="237">
        <f t="shared" si="14"/>
        <v>8.5399999999999991</v>
      </c>
      <c r="BM5" s="237">
        <f t="shared" si="15"/>
        <v>8.52</v>
      </c>
      <c r="BN5" s="237">
        <f t="shared" si="16"/>
        <v>7.79</v>
      </c>
      <c r="BO5" s="237">
        <f t="shared" si="17"/>
        <v>7.88</v>
      </c>
      <c r="BP5" s="237">
        <f t="shared" si="18"/>
        <v>6.8</v>
      </c>
      <c r="BQ5" s="237">
        <f t="shared" si="19"/>
        <v>7.41</v>
      </c>
      <c r="BR5" s="238"/>
      <c r="BZ5" s="237">
        <f t="shared" si="20"/>
        <v>0.09</v>
      </c>
      <c r="CA5" s="237">
        <f t="shared" si="21"/>
        <v>0.16</v>
      </c>
      <c r="CB5" s="237">
        <f t="shared" si="22"/>
        <v>0.16</v>
      </c>
      <c r="CC5" s="237">
        <f t="shared" si="23"/>
        <v>0.22</v>
      </c>
      <c r="CD5" s="237">
        <f t="shared" si="24"/>
        <v>0.36</v>
      </c>
      <c r="CE5" s="237">
        <f t="shared" si="25"/>
        <v>0.64</v>
      </c>
      <c r="CF5" s="237">
        <f t="shared" si="26"/>
        <v>0.19</v>
      </c>
      <c r="CG5" s="237">
        <f t="shared" si="27"/>
        <v>0.28000000000000003</v>
      </c>
      <c r="CH5" s="238"/>
      <c r="CP5" s="236">
        <f>IFERROR(IF($E5=1,RANK(BJ5,BJ:BJ,1)+COUNTIF(BJ$4:BJ5,BJ5)-1,"-"),"-")</f>
        <v>69</v>
      </c>
      <c r="CQ5" s="236">
        <f>IFERROR(IF($E5=1,RANK(BK5,BK:BK,1)+COUNTIF(BK$4:BK5,BK5)-1,"-"),"-")</f>
        <v>69</v>
      </c>
      <c r="CR5" s="236">
        <f>IFERROR(IF($E5=1,RANK(BL5,BL:BL,1)+COUNTIF(BL$4:BL5,BL5)-1,"-"),"-")</f>
        <v>46</v>
      </c>
      <c r="CS5" s="236">
        <f>IFERROR(IF($E5=1,RANK(BM5,BM:BM,1)+COUNTIF(BM$4:BM5,BM5)-1,"-"),"-")</f>
        <v>81</v>
      </c>
      <c r="CT5" s="236">
        <f>IFERROR(IF($E5=1,RANK(BN5,BN:BN,1)+COUNTIF(BN$4:BN5,BN5)-1,"-"),"-")</f>
        <v>52</v>
      </c>
      <c r="CU5" s="236">
        <f>IFERROR(IF($E5=1,RANK(BO5,BO:BO,1)+COUNTIF(BO$4:BO5,BO5)-1,"-"),"-")</f>
        <v>91</v>
      </c>
      <c r="CV5" s="236">
        <f>IFERROR(IF($E5=1,RANK(BP5,BP:BP,1)+COUNTIF(BP$4:BP5,BP5)-1,"-"),"-")</f>
        <v>98</v>
      </c>
      <c r="CW5" s="236">
        <f>IFERROR(IF($E5=1,RANK(BQ5,BQ:BQ,1)+COUNTIF(BQ$4:BQ5,BQ5)-1,"-"),"-")</f>
        <v>127</v>
      </c>
      <c r="CX5" s="238"/>
      <c r="DF5" s="236">
        <f>IFERROR(IF($E5=1,RANK(BZ5,BZ:BZ,1)+COUNTIF(BZ$3:BZ4,BZ5),"-"),"-")</f>
        <v>70</v>
      </c>
      <c r="DG5" s="236">
        <f>IFERROR(IF($E5=1,RANK(CA5,CA:CA,1)+COUNTIF(CA$3:CA4,CA5),"-"),"-")</f>
        <v>87</v>
      </c>
      <c r="DH5" s="236">
        <f>IFERROR(IF($E5=1,RANK(CB5,CB:CB,1)+COUNTIF(CB$3:CB4,CB5),"-"),"-")</f>
        <v>88</v>
      </c>
      <c r="DI5" s="236">
        <f>IFERROR(IF($E5=1,RANK(CC5,CC:CC,1)+COUNTIF(CC$3:CC4,CC5),"-"),"-")</f>
        <v>79</v>
      </c>
      <c r="DJ5" s="236">
        <f>IFERROR(IF($E5=1,RANK(CD5,CD:CD,1)+COUNTIF(CD$3:CD4,CD5),"-"),"-")</f>
        <v>65</v>
      </c>
      <c r="DK5" s="236">
        <f>IFERROR(IF($E5=1,RANK(CE5,CE:CE,1)+COUNTIF(CE$3:CE4,CE5),"-"),"-")</f>
        <v>89</v>
      </c>
      <c r="DL5" s="236">
        <f>IFERROR(IF($E5=1,RANK(CF5,CF:CF,1)+COUNTIF(CF$3:CF4,CF5),"-"),"-")</f>
        <v>68</v>
      </c>
      <c r="DM5" s="236">
        <f>IFERROR(IF($E5=1,RANK(CG5,CG:CG,1)+COUNTIF(CG$3:CG4,CG5),"-"),"-")</f>
        <v>85</v>
      </c>
      <c r="DN5" s="7"/>
      <c r="DO5" s="236" t="str">
        <f>IFERROR(IF($E5=1,RANK(CI5,CI:CI,1)+COUNTIF(CI$4:CI5,CI5)-1,"-"),"-")</f>
        <v>-</v>
      </c>
      <c r="DP5" s="236" t="str">
        <f>IFERROR(IF($E5=1,RANK(CJ5,CJ:CJ,1)+COUNTIF(CJ$4:CJ5,CJ5)-1,"-"),"-")</f>
        <v>-</v>
      </c>
      <c r="DQ5" s="236" t="str">
        <f>IFERROR(IF($E5=1,RANK(CK5,CK:CK,1)+COUNTIF(CK$4:CK5,CK5)-1,"-"),"-")</f>
        <v>-</v>
      </c>
      <c r="DR5" s="236" t="str">
        <f>IFERROR(IF($E5=1,RANK(CL5,CL:CL,1)+COUNTIF(CL$4:CL5,CL5)-1,"-"),"-")</f>
        <v>-</v>
      </c>
      <c r="DS5" s="236" t="str">
        <f>IFERROR(IF($E5=1,RANK(CM5,CM:CM,1)+COUNTIF(CM$4:CM5,CM5)-1,"-"),"-")</f>
        <v>-</v>
      </c>
      <c r="DT5" s="236" t="str">
        <f>IFERROR(IF($E5=1,RANK(CN5,CN:CN,1)+COUNTIF(CN$4:CN5,CN5)-1,"-"),"-")</f>
        <v>-</v>
      </c>
      <c r="DU5" s="12">
        <f>DU4-1</f>
        <v>144</v>
      </c>
      <c r="DV5" s="243">
        <f>DV4+1</f>
        <v>2</v>
      </c>
      <c r="DW5" s="242" t="str">
        <f>IFERROR(INDEX($A:$DD,IF($EI$4="Entrants",MATCH($DU5,$CP:$CP,0),MATCH($DU5,$CY:$CY,0)),11),"")</f>
        <v>BREST</v>
      </c>
      <c r="DX5" s="239">
        <f>IFERROR(INDEX($A:$DD,IF($EI$4="Entrants",MATCH($DU5,$CP:$CP,0),MATCH($DU5,$CY:$CY,0)),IF($EI$4="Entrants",62,21)),"")</f>
        <v>8.43</v>
      </c>
      <c r="DY5" s="12">
        <f>DY4-1</f>
        <v>121</v>
      </c>
      <c r="DZ5" s="243">
        <f>MAX(DZ4+1,0)</f>
        <v>2</v>
      </c>
      <c r="EA5" s="242" t="str">
        <f>IFERROR(INDEX($A:$DT,IF($EI$4="Entrants",MATCH($DY5,$DF:$DF,0),MATCH($DY5,$DO:$DO,0)),11),"")</f>
        <v>AURAY</v>
      </c>
      <c r="EB5" s="241">
        <f>IFERROR(INDEX($A:$DT,IF($EI$4="Entrants",MATCH($DY5,$DF:$DF,0),MATCH($DY5,$DO:$DO,0)),IF($EI$4="Entrants",78,49)),"")</f>
        <v>0.74</v>
      </c>
      <c r="EC5" s="240">
        <f>IFERROR(INDEX($A:$DT,IF($EI$4="Entrants",MATCH($DY5,$DF:$DF,0),MATCH($DY5,$DO:$DO,0)),IF($EI$4="Entrants",62,21)),"")</f>
        <v>7.91</v>
      </c>
      <c r="ED5" s="239" t="str">
        <f>IFERROR(IF(EB5&gt;0,"+"&amp;ROUND(EB5,2),ROUND(EB5,2)),"")</f>
        <v>+0,74</v>
      </c>
      <c r="EG5" s="251" t="str">
        <f>IF(EG3=1,EG4,"DTG "&amp;EG4)</f>
        <v>National</v>
      </c>
      <c r="EH5" s="252" t="str">
        <f>EH4</f>
        <v>Gares A et B</v>
      </c>
      <c r="EI5" s="252" t="str">
        <f>EI4</f>
        <v>Entrants</v>
      </c>
      <c r="EJ5" s="251" t="str">
        <f>IF(EJ3=1,"","Région : "&amp;EJ4)</f>
        <v/>
      </c>
      <c r="EK5" s="12" t="str">
        <f>"Périmètre : "&amp;EG5&amp;" - " &amp;EH5&amp;" - " &amp;EI5&amp;IF(EJ5="",""," - " &amp;EJ5)</f>
        <v>Périmètre : National - Gares A et B - Entrants</v>
      </c>
      <c r="EU5" s="328">
        <f t="shared" ref="EU5:EU68" si="31">ROUND(N5,2)</f>
        <v>7.88</v>
      </c>
      <c r="EV5" s="328">
        <f t="shared" ref="EV5:EV68" si="32">ROUND(O5,2)</f>
        <v>8.3699999999999992</v>
      </c>
      <c r="EW5" s="328">
        <f t="shared" ref="EW5:EW68" si="33">ROUND(P5,2)</f>
        <v>8.5399999999999991</v>
      </c>
      <c r="EX5" s="328">
        <f t="shared" ref="EX5:EX68" si="34">ROUND(Q5,2)</f>
        <v>8.52</v>
      </c>
      <c r="EY5" s="328">
        <f t="shared" ref="EY5:EY68" si="35">ROUND(R5,2)</f>
        <v>7.79</v>
      </c>
      <c r="EZ5" s="328">
        <f t="shared" ref="EZ5:EZ68" si="36">ROUND(S5,2)</f>
        <v>7.88</v>
      </c>
      <c r="FA5" s="328">
        <f t="shared" ref="FA5:FA68" si="37">ROUND(T5,2)</f>
        <v>6.8</v>
      </c>
      <c r="FB5" s="328">
        <f t="shared" ref="FB5:FB68" si="38">ROUND(U5,2)</f>
        <v>7.41</v>
      </c>
      <c r="FK5" s="328">
        <f t="shared" ref="FK5:FK68" si="39">IFERROR(ROUND(AD5,2),"-")</f>
        <v>7.79</v>
      </c>
      <c r="FL5" s="328">
        <f t="shared" ref="FL5:FL68" si="40">IFERROR(ROUND(AE5,2),"-")</f>
        <v>8.2100000000000009</v>
      </c>
      <c r="FM5" s="328">
        <f t="shared" ref="FM5:FM68" si="41">IFERROR(ROUND(AF5,2),"-")</f>
        <v>8.3800000000000008</v>
      </c>
      <c r="FN5" s="328">
        <f t="shared" ref="FN5:FN68" si="42">IFERROR(ROUND(AG5,2),"-")</f>
        <v>8.3000000000000007</v>
      </c>
      <c r="FO5" s="328">
        <f t="shared" ref="FO5:FO68" si="43">IFERROR(ROUND(AH5,2),"-")</f>
        <v>7.43</v>
      </c>
      <c r="FP5" s="328">
        <f t="shared" ref="FP5:FP68" si="44">IFERROR(ROUND(AI5,2),"-")</f>
        <v>7.24</v>
      </c>
      <c r="FQ5" s="328">
        <f t="shared" ref="FQ5:FQ68" si="45">IFERROR(ROUND(AJ5,2),"-")</f>
        <v>6.61</v>
      </c>
      <c r="FR5" s="328">
        <f t="shared" ref="FR5:FR68" si="46">IFERROR(ROUND(AK5,2),"-")</f>
        <v>7.13</v>
      </c>
    </row>
    <row r="6" spans="1:174" ht="19.5" x14ac:dyDescent="0.25">
      <c r="A6" s="13">
        <f t="shared" si="0"/>
        <v>1</v>
      </c>
      <c r="B6" s="13">
        <f t="shared" si="1"/>
        <v>1</v>
      </c>
      <c r="C6" s="13">
        <f t="shared" si="30"/>
        <v>1</v>
      </c>
      <c r="D6" s="13">
        <f t="shared" si="2"/>
        <v>1</v>
      </c>
      <c r="E6" s="13">
        <f t="shared" si="3"/>
        <v>1</v>
      </c>
      <c r="F6" s="48" t="s">
        <v>11</v>
      </c>
      <c r="G6" s="48" t="s">
        <v>183</v>
      </c>
      <c r="H6" s="8">
        <v>24</v>
      </c>
      <c r="I6" s="8" t="s">
        <v>227</v>
      </c>
      <c r="J6" s="295">
        <v>113001</v>
      </c>
      <c r="K6" s="295" t="s">
        <v>17</v>
      </c>
      <c r="L6" s="9" t="s">
        <v>9</v>
      </c>
      <c r="M6" s="9" t="s">
        <v>10</v>
      </c>
      <c r="N6" s="237">
        <v>7.71</v>
      </c>
      <c r="O6" s="237">
        <v>7.86</v>
      </c>
      <c r="P6" s="237">
        <v>8.23</v>
      </c>
      <c r="Q6" s="237">
        <v>7.86</v>
      </c>
      <c r="R6" s="237">
        <v>7.6</v>
      </c>
      <c r="S6" s="237">
        <v>7.4</v>
      </c>
      <c r="T6" s="237">
        <v>7.04</v>
      </c>
      <c r="U6" s="237">
        <v>6.36</v>
      </c>
      <c r="V6" s="238"/>
      <c r="AD6" s="237">
        <v>7.71</v>
      </c>
      <c r="AE6" s="237">
        <v>7.91</v>
      </c>
      <c r="AF6" s="237">
        <v>8.48</v>
      </c>
      <c r="AG6" s="237">
        <v>8.0299999999999994</v>
      </c>
      <c r="AH6" s="237">
        <v>7.53</v>
      </c>
      <c r="AI6" s="237">
        <v>7.76</v>
      </c>
      <c r="AJ6" s="237">
        <v>6.93</v>
      </c>
      <c r="AK6" s="237">
        <v>6.64</v>
      </c>
      <c r="AL6" s="238"/>
      <c r="AT6" s="237">
        <f t="shared" si="4"/>
        <v>0</v>
      </c>
      <c r="AU6" s="237">
        <f t="shared" si="5"/>
        <v>-0.05</v>
      </c>
      <c r="AV6" s="237">
        <f t="shared" si="6"/>
        <v>-0.25</v>
      </c>
      <c r="AW6" s="237">
        <f t="shared" si="7"/>
        <v>-0.17</v>
      </c>
      <c r="AX6" s="237">
        <f t="shared" si="8"/>
        <v>7.0000000000000007E-2</v>
      </c>
      <c r="AY6" s="237">
        <f t="shared" si="9"/>
        <v>-0.36</v>
      </c>
      <c r="AZ6" s="237">
        <f t="shared" si="10"/>
        <v>0.11</v>
      </c>
      <c r="BA6" s="237">
        <f t="shared" si="11"/>
        <v>-0.28000000000000003</v>
      </c>
      <c r="BB6" s="238"/>
      <c r="BJ6" s="237">
        <f t="shared" si="12"/>
        <v>7.71</v>
      </c>
      <c r="BK6" s="237">
        <f t="shared" si="13"/>
        <v>7.86</v>
      </c>
      <c r="BL6" s="237">
        <f t="shared" si="14"/>
        <v>8.23</v>
      </c>
      <c r="BM6" s="237">
        <f t="shared" si="15"/>
        <v>7.86</v>
      </c>
      <c r="BN6" s="237">
        <f t="shared" si="16"/>
        <v>7.6</v>
      </c>
      <c r="BO6" s="237">
        <f t="shared" si="17"/>
        <v>7.4</v>
      </c>
      <c r="BP6" s="237">
        <f t="shared" si="18"/>
        <v>7.04</v>
      </c>
      <c r="BQ6" s="237">
        <f t="shared" si="19"/>
        <v>6.36</v>
      </c>
      <c r="BR6" s="238"/>
      <c r="BZ6" s="237">
        <f t="shared" si="20"/>
        <v>0</v>
      </c>
      <c r="CA6" s="237">
        <f t="shared" si="21"/>
        <v>-0.05</v>
      </c>
      <c r="CB6" s="237">
        <f t="shared" si="22"/>
        <v>-0.25</v>
      </c>
      <c r="CC6" s="237">
        <f t="shared" si="23"/>
        <v>-0.17</v>
      </c>
      <c r="CD6" s="237">
        <f t="shared" si="24"/>
        <v>7.0000000000000007E-2</v>
      </c>
      <c r="CE6" s="237">
        <f t="shared" si="25"/>
        <v>-0.36</v>
      </c>
      <c r="CF6" s="237">
        <f t="shared" si="26"/>
        <v>0.11</v>
      </c>
      <c r="CG6" s="237">
        <f t="shared" si="27"/>
        <v>-0.28000000000000003</v>
      </c>
      <c r="CH6" s="238"/>
      <c r="CP6" s="236">
        <f>IFERROR(IF($E6=1,RANK(BJ6,BJ:BJ,1)+COUNTIF(BJ$4:BJ6,BJ6)-1,"-"),"-")</f>
        <v>53</v>
      </c>
      <c r="CQ6" s="236">
        <f>IFERROR(IF($E6=1,RANK(BK6,BK:BK,1)+COUNTIF(BK$4:BK6,BK6)-1,"-"),"-")</f>
        <v>16</v>
      </c>
      <c r="CR6" s="236">
        <f>IFERROR(IF($E6=1,RANK(BL6,BL:BL,1)+COUNTIF(BL$4:BL6,BL6)-1,"-"),"-")</f>
        <v>14</v>
      </c>
      <c r="CS6" s="236">
        <f>IFERROR(IF($E6=1,RANK(BM6,BM:BM,1)+COUNTIF(BM$4:BM6,BM6)-1,"-"),"-")</f>
        <v>13</v>
      </c>
      <c r="CT6" s="236">
        <f>IFERROR(IF($E6=1,RANK(BN6,BN:BN,1)+COUNTIF(BN$4:BN6,BN6)-1,"-"),"-")</f>
        <v>31</v>
      </c>
      <c r="CU6" s="236">
        <f>IFERROR(IF($E6=1,RANK(BO6,BO:BO,1)+COUNTIF(BO$4:BO6,BO6)-1,"-"),"-")</f>
        <v>39</v>
      </c>
      <c r="CV6" s="236">
        <f>IFERROR(IF($E6=1,RANK(BP6,BP:BP,1)+COUNTIF(BP$4:BP6,BP6)-1,"-"),"-")</f>
        <v>109</v>
      </c>
      <c r="CW6" s="236">
        <f>IFERROR(IF($E6=1,RANK(BQ6,BQ:BQ,1)+COUNTIF(BQ$4:BQ6,BQ6)-1,"-"),"-")</f>
        <v>42</v>
      </c>
      <c r="CX6" s="238"/>
      <c r="DF6" s="236">
        <f>IFERROR(IF($E6=1,RANK(BZ6,BZ:BZ,1)+COUNTIF(BZ$3:BZ5,BZ6),"-"),"-")</f>
        <v>55</v>
      </c>
      <c r="DG6" s="236">
        <f>IFERROR(IF($E6=1,RANK(CA6,CA:CA,1)+COUNTIF(CA$3:CA5,CA6),"-"),"-")</f>
        <v>38</v>
      </c>
      <c r="DH6" s="236">
        <f>IFERROR(IF($E6=1,RANK(CB6,CB:CB,1)+COUNTIF(CB$3:CB5,CB6),"-"),"-")</f>
        <v>22</v>
      </c>
      <c r="DI6" s="236">
        <f>IFERROR(IF($E6=1,RANK(CC6,CC:CC,1)+COUNTIF(CC$3:CC5,CC6),"-"),"-")</f>
        <v>22</v>
      </c>
      <c r="DJ6" s="236">
        <f>IFERROR(IF($E6=1,RANK(CD6,CD:CD,1)+COUNTIF(CD$3:CD5,CD6),"-"),"-")</f>
        <v>31</v>
      </c>
      <c r="DK6" s="236">
        <f>IFERROR(IF($E6=1,RANK(CE6,CE:CE,1)+COUNTIF(CE$3:CE5,CE6),"-"),"-")</f>
        <v>16</v>
      </c>
      <c r="DL6" s="236">
        <f>IFERROR(IF($E6=1,RANK(CF6,CF:CF,1)+COUNTIF(CF$3:CF5,CF6),"-"),"-")</f>
        <v>58</v>
      </c>
      <c r="DM6" s="236">
        <f>IFERROR(IF($E6=1,RANK(CG6,CG:CG,1)+COUNTIF(CG$3:CG5,CG6),"-"),"-")</f>
        <v>27</v>
      </c>
      <c r="DN6" s="7"/>
      <c r="DO6" s="236" t="str">
        <f>IFERROR(IF($E6=1,RANK(CI6,CI:CI,1)+COUNTIF(CI$4:CI6,CI6)-1,"-"),"-")</f>
        <v>-</v>
      </c>
      <c r="DP6" s="236" t="str">
        <f>IFERROR(IF($E6=1,RANK(CJ6,CJ:CJ,1)+COUNTIF(CJ$4:CJ6,CJ6)-1,"-"),"-")</f>
        <v>-</v>
      </c>
      <c r="DQ6" s="236" t="str">
        <f>IFERROR(IF($E6=1,RANK(CK6,CK:CK,1)+COUNTIF(CK$4:CK6,CK6)-1,"-"),"-")</f>
        <v>-</v>
      </c>
      <c r="DR6" s="236" t="str">
        <f>IFERROR(IF($E6=1,RANK(CL6,CL:CL,1)+COUNTIF(CL$4:CL6,CL6)-1,"-"),"-")</f>
        <v>-</v>
      </c>
      <c r="DS6" s="236" t="str">
        <f>IFERROR(IF($E6=1,RANK(CM6,CM:CM,1)+COUNTIF(CM$4:CM6,CM6)-1,"-"),"-")</f>
        <v>-</v>
      </c>
      <c r="DT6" s="236" t="str">
        <f>IFERROR(IF($E6=1,RANK(CN6,CN:CN,1)+COUNTIF(CN$4:CN6,CN6)-1,"-"),"-")</f>
        <v>-</v>
      </c>
      <c r="DU6" s="12">
        <f>DU5-1</f>
        <v>143</v>
      </c>
      <c r="DV6" s="243">
        <f>DV5+1</f>
        <v>3</v>
      </c>
      <c r="DW6" s="242" t="str">
        <f>IFERROR(INDEX($A:$DD,IF($EI$4="Entrants",MATCH($DU6,$CP:$CP,0),MATCH($DU6,$CY:$CY,0)),11),"")</f>
        <v>MEUSE TGV</v>
      </c>
      <c r="DX6" s="239">
        <f>IFERROR(INDEX($A:$DD,IF($EI$4="Entrants",MATCH($DU6,$CP:$CP,0),MATCH($DU6,$CY:$CY,0)),IF($EI$4="Entrants",62,21)),"")</f>
        <v>8.41</v>
      </c>
      <c r="DY6" s="12">
        <f>DY5-1</f>
        <v>120</v>
      </c>
      <c r="DZ6" s="243">
        <f>MAX(DZ5+1,0)</f>
        <v>3</v>
      </c>
      <c r="EA6" s="242" t="str">
        <f>IFERROR(INDEX($A:$DT,IF($EI$4="Entrants",MATCH($DY6,$DF:$DF,0),MATCH($DY6,$DO:$DO,0)),11),"")</f>
        <v>BESANCON FRANCHE COMTE TGV</v>
      </c>
      <c r="EB6" s="241">
        <f>IFERROR(INDEX($A:$DT,IF($EI$4="Entrants",MATCH($DY6,$DF:$DF,0),MATCH($DY6,$DO:$DO,0)),IF($EI$4="Entrants",78,49)),"")</f>
        <v>0.64</v>
      </c>
      <c r="EC6" s="240">
        <f>IFERROR(INDEX($A:$DT,IF($EI$4="Entrants",MATCH($DY6,$DF:$DF,0),MATCH($DY6,$DO:$DO,0)),IF($EI$4="Entrants",62,21)),"")</f>
        <v>7.91</v>
      </c>
      <c r="ED6" s="239" t="str">
        <f>IFERROR(IF(EB6&gt;0,"+"&amp;ROUND(EB6,2),ROUND(EB6,2)),"")</f>
        <v>+0,64</v>
      </c>
      <c r="EG6" s="13" t="s">
        <v>272</v>
      </c>
      <c r="EH6" s="13" t="s">
        <v>271</v>
      </c>
      <c r="EI6" s="13" t="s">
        <v>270</v>
      </c>
      <c r="EJ6" s="13" t="s">
        <v>230</v>
      </c>
      <c r="EU6" s="328">
        <f t="shared" si="31"/>
        <v>7.71</v>
      </c>
      <c r="EV6" s="328">
        <f t="shared" si="32"/>
        <v>7.86</v>
      </c>
      <c r="EW6" s="328">
        <f t="shared" si="33"/>
        <v>8.23</v>
      </c>
      <c r="EX6" s="328">
        <f t="shared" si="34"/>
        <v>7.86</v>
      </c>
      <c r="EY6" s="328">
        <f t="shared" si="35"/>
        <v>7.6</v>
      </c>
      <c r="EZ6" s="328">
        <f t="shared" si="36"/>
        <v>7.4</v>
      </c>
      <c r="FA6" s="328">
        <f t="shared" si="37"/>
        <v>7.04</v>
      </c>
      <c r="FB6" s="328">
        <f t="shared" si="38"/>
        <v>6.36</v>
      </c>
      <c r="FK6" s="328">
        <f t="shared" si="39"/>
        <v>7.71</v>
      </c>
      <c r="FL6" s="328">
        <f t="shared" si="40"/>
        <v>7.91</v>
      </c>
      <c r="FM6" s="328">
        <f t="shared" si="41"/>
        <v>8.48</v>
      </c>
      <c r="FN6" s="328">
        <f t="shared" si="42"/>
        <v>8.0299999999999994</v>
      </c>
      <c r="FO6" s="328">
        <f t="shared" si="43"/>
        <v>7.53</v>
      </c>
      <c r="FP6" s="328">
        <f t="shared" si="44"/>
        <v>7.76</v>
      </c>
      <c r="FQ6" s="328">
        <f t="shared" si="45"/>
        <v>6.93</v>
      </c>
      <c r="FR6" s="328">
        <f t="shared" si="46"/>
        <v>6.64</v>
      </c>
    </row>
    <row r="7" spans="1:174" ht="19.5" x14ac:dyDescent="0.25">
      <c r="A7" s="13">
        <f t="shared" si="0"/>
        <v>1</v>
      </c>
      <c r="B7" s="13">
        <f t="shared" si="1"/>
        <v>1</v>
      </c>
      <c r="C7" s="13">
        <f t="shared" si="30"/>
        <v>1</v>
      </c>
      <c r="D7" s="13">
        <f t="shared" si="2"/>
        <v>1</v>
      </c>
      <c r="E7" s="13">
        <f t="shared" si="3"/>
        <v>1</v>
      </c>
      <c r="F7" s="48" t="s">
        <v>11</v>
      </c>
      <c r="G7" s="48" t="s">
        <v>183</v>
      </c>
      <c r="H7" s="8">
        <v>24</v>
      </c>
      <c r="I7" s="8" t="s">
        <v>227</v>
      </c>
      <c r="J7" s="295">
        <v>271007</v>
      </c>
      <c r="K7" s="295" t="s">
        <v>296</v>
      </c>
      <c r="L7" s="9" t="s">
        <v>9</v>
      </c>
      <c r="M7" s="9" t="s">
        <v>15</v>
      </c>
      <c r="N7" s="237">
        <v>7.15</v>
      </c>
      <c r="O7" s="237">
        <v>7.5</v>
      </c>
      <c r="P7" s="237">
        <v>7.75</v>
      </c>
      <c r="Q7" s="237">
        <v>7.5</v>
      </c>
      <c r="R7" s="237">
        <v>7.06</v>
      </c>
      <c r="S7" s="237">
        <v>7.28</v>
      </c>
      <c r="T7" s="237">
        <v>6.52</v>
      </c>
      <c r="U7" s="237">
        <v>6.01</v>
      </c>
      <c r="V7" s="238"/>
      <c r="AD7" s="237">
        <v>7.1</v>
      </c>
      <c r="AE7" s="237">
        <v>7.54</v>
      </c>
      <c r="AF7" s="237">
        <v>7.99</v>
      </c>
      <c r="AG7" s="237">
        <v>7.39</v>
      </c>
      <c r="AH7" s="237">
        <v>6.57</v>
      </c>
      <c r="AI7" s="237">
        <v>7.1</v>
      </c>
      <c r="AJ7" s="237">
        <v>6.3</v>
      </c>
      <c r="AK7" s="237">
        <v>6.06</v>
      </c>
      <c r="AL7" s="238"/>
      <c r="AT7" s="237">
        <f t="shared" si="4"/>
        <v>0.05</v>
      </c>
      <c r="AU7" s="237">
        <f t="shared" si="5"/>
        <v>-0.04</v>
      </c>
      <c r="AV7" s="237">
        <f t="shared" si="6"/>
        <v>-0.24</v>
      </c>
      <c r="AW7" s="237">
        <f t="shared" si="7"/>
        <v>0.11</v>
      </c>
      <c r="AX7" s="237">
        <f t="shared" si="8"/>
        <v>0.49</v>
      </c>
      <c r="AY7" s="237">
        <f t="shared" si="9"/>
        <v>0.18</v>
      </c>
      <c r="AZ7" s="237">
        <f t="shared" si="10"/>
        <v>0.22</v>
      </c>
      <c r="BA7" s="237">
        <f t="shared" si="11"/>
        <v>-0.05</v>
      </c>
      <c r="BB7" s="238"/>
      <c r="BJ7" s="237">
        <f t="shared" si="12"/>
        <v>7.15</v>
      </c>
      <c r="BK7" s="237">
        <f t="shared" si="13"/>
        <v>7.5</v>
      </c>
      <c r="BL7" s="237">
        <f t="shared" si="14"/>
        <v>7.75</v>
      </c>
      <c r="BM7" s="237">
        <f t="shared" si="15"/>
        <v>7.5</v>
      </c>
      <c r="BN7" s="237">
        <f t="shared" si="16"/>
        <v>7.06</v>
      </c>
      <c r="BO7" s="237">
        <f t="shared" si="17"/>
        <v>7.28</v>
      </c>
      <c r="BP7" s="237">
        <f t="shared" si="18"/>
        <v>6.52</v>
      </c>
      <c r="BQ7" s="237">
        <f t="shared" si="19"/>
        <v>6.01</v>
      </c>
      <c r="BR7" s="238"/>
      <c r="BZ7" s="237">
        <f t="shared" si="20"/>
        <v>0.05</v>
      </c>
      <c r="CA7" s="237">
        <f t="shared" si="21"/>
        <v>-0.04</v>
      </c>
      <c r="CB7" s="237">
        <f t="shared" si="22"/>
        <v>-0.24</v>
      </c>
      <c r="CC7" s="237">
        <f t="shared" si="23"/>
        <v>0.11</v>
      </c>
      <c r="CD7" s="237">
        <f t="shared" si="24"/>
        <v>0.49</v>
      </c>
      <c r="CE7" s="237">
        <f t="shared" si="25"/>
        <v>0.18</v>
      </c>
      <c r="CF7" s="237">
        <f t="shared" si="26"/>
        <v>0.22</v>
      </c>
      <c r="CG7" s="237">
        <f t="shared" si="27"/>
        <v>-0.05</v>
      </c>
      <c r="CH7" s="238"/>
      <c r="CP7" s="236">
        <f>IFERROR(IF($E7=1,RANK(BJ7,BJ:BJ,1)+COUNTIF(BJ$4:BJ7,BJ7)-1,"-"),"-")</f>
        <v>6</v>
      </c>
      <c r="CQ7" s="236">
        <f>IFERROR(IF($E7=1,RANK(BK7,BK:BK,1)+COUNTIF(BK$4:BK7,BK7)-1,"-"),"-")</f>
        <v>4</v>
      </c>
      <c r="CR7" s="236">
        <f>IFERROR(IF($E7=1,RANK(BL7,BL:BL,1)+COUNTIF(BL$4:BL7,BL7)-1,"-"),"-")</f>
        <v>3</v>
      </c>
      <c r="CS7" s="236">
        <f>IFERROR(IF($E7=1,RANK(BM7,BM:BM,1)+COUNTIF(BM$4:BM7,BM7)-1,"-"),"-")</f>
        <v>4</v>
      </c>
      <c r="CT7" s="236">
        <f>IFERROR(IF($E7=1,RANK(BN7,BN:BN,1)+COUNTIF(BN$4:BN7,BN7)-1,"-"),"-")</f>
        <v>4</v>
      </c>
      <c r="CU7" s="236">
        <f>IFERROR(IF($E7=1,RANK(BO7,BO:BO,1)+COUNTIF(BO$4:BO7,BO7)-1,"-"),"-")</f>
        <v>30</v>
      </c>
      <c r="CV7" s="236">
        <f>IFERROR(IF($E7=1,RANK(BP7,BP:BP,1)+COUNTIF(BP$4:BP7,BP7)-1,"-"),"-")</f>
        <v>77</v>
      </c>
      <c r="CW7" s="236">
        <f>IFERROR(IF($E7=1,RANK(BQ7,BQ:BQ,1)+COUNTIF(BQ$4:BQ7,BQ7)-1,"-"),"-")</f>
        <v>14</v>
      </c>
      <c r="CX7" s="238"/>
      <c r="DF7" s="236">
        <f>IFERROR(IF($E7=1,RANK(BZ7,BZ:BZ,1)+COUNTIF(BZ$3:BZ6,BZ7),"-"),"-")</f>
        <v>62</v>
      </c>
      <c r="DG7" s="236">
        <f>IFERROR(IF($E7=1,RANK(CA7,CA:CA,1)+COUNTIF(CA$3:CA6,CA7),"-"),"-")</f>
        <v>40</v>
      </c>
      <c r="DH7" s="236">
        <f>IFERROR(IF($E7=1,RANK(CB7,CB:CB,1)+COUNTIF(CB$3:CB6,CB7),"-"),"-")</f>
        <v>24</v>
      </c>
      <c r="DI7" s="236">
        <f>IFERROR(IF($E7=1,RANK(CC7,CC:CC,1)+COUNTIF(CC$3:CC6,CC7),"-"),"-")</f>
        <v>58</v>
      </c>
      <c r="DJ7" s="236">
        <f>IFERROR(IF($E7=1,RANK(CD7,CD:CD,1)+COUNTIF(CD$3:CD6,CD7),"-"),"-")</f>
        <v>80</v>
      </c>
      <c r="DK7" s="236">
        <f>IFERROR(IF($E7=1,RANK(CE7,CE:CE,1)+COUNTIF(CE$3:CE6,CE7),"-"),"-")</f>
        <v>60</v>
      </c>
      <c r="DL7" s="236">
        <f>IFERROR(IF($E7=1,RANK(CF7,CF:CF,1)+COUNTIF(CF$3:CF6,CF7),"-"),"-")</f>
        <v>69</v>
      </c>
      <c r="DM7" s="236">
        <f>IFERROR(IF($E7=1,RANK(CG7,CG:CG,1)+COUNTIF(CG$3:CG6,CG7),"-"),"-")</f>
        <v>49</v>
      </c>
      <c r="DN7" s="7"/>
      <c r="DO7" s="236" t="str">
        <f>IFERROR(IF($E7=1,RANK(CI7,CI:CI,1)+COUNTIF(CI$4:CI7,CI7)-1,"-"),"-")</f>
        <v>-</v>
      </c>
      <c r="DP7" s="236" t="str">
        <f>IFERROR(IF($E7=1,RANK(CJ7,CJ:CJ,1)+COUNTIF(CJ$4:CJ7,CJ7)-1,"-"),"-")</f>
        <v>-</v>
      </c>
      <c r="DQ7" s="236" t="str">
        <f>IFERROR(IF($E7=1,RANK(CK7,CK:CK,1)+COUNTIF(CK$4:CK7,CK7)-1,"-"),"-")</f>
        <v>-</v>
      </c>
      <c r="DR7" s="236" t="str">
        <f>IFERROR(IF($E7=1,RANK(CL7,CL:CL,1)+COUNTIF(CL$4:CL7,CL7)-1,"-"),"-")</f>
        <v>-</v>
      </c>
      <c r="DS7" s="236" t="str">
        <f>IFERROR(IF($E7=1,RANK(CM7,CM:CM,1)+COUNTIF(CM$4:CM7,CM7)-1,"-"),"-")</f>
        <v>-</v>
      </c>
      <c r="DT7" s="236" t="str">
        <f>IFERROR(IF($E7=1,RANK(CN7,CN:CN,1)+COUNTIF(CN$4:CN7,CN7)-1,"-"),"-")</f>
        <v>-</v>
      </c>
      <c r="DU7" s="12">
        <f>DU6-1</f>
        <v>142</v>
      </c>
      <c r="DV7" s="243">
        <f>DV6+1</f>
        <v>4</v>
      </c>
      <c r="DW7" s="242" t="str">
        <f>IFERROR(INDEX($A:$DD,IF($EI$4="Entrants",MATCH($DU7,$CP:$CP,0),MATCH($DU7,$CY:$CY,0)),11),"")</f>
        <v>REIMS</v>
      </c>
      <c r="DX7" s="239">
        <f>IFERROR(INDEX($A:$DD,IF($EI$4="Entrants",MATCH($DU7,$CP:$CP,0),MATCH($DU7,$CY:$CY,0)),IF($EI$4="Entrants",62,21)),"")</f>
        <v>8.39</v>
      </c>
      <c r="DY7" s="12">
        <f>DY6-1</f>
        <v>119</v>
      </c>
      <c r="DZ7" s="243">
        <f>MAX(DZ6+1,0)</f>
        <v>4</v>
      </c>
      <c r="EA7" s="242" t="str">
        <f>IFERROR(INDEX($A:$DT,IF($EI$4="Entrants",MATCH($DY7,$DF:$DF,0),MATCH($DY7,$DO:$DO,0)),11),"")</f>
        <v>CANNES</v>
      </c>
      <c r="EB7" s="241">
        <f>IFERROR(INDEX($A:$DT,IF($EI$4="Entrants",MATCH($DY7,$DF:$DF,0),MATCH($DY7,$DO:$DO,0)),IF($EI$4="Entrants",78,49)),"")</f>
        <v>0.59</v>
      </c>
      <c r="EC7" s="240">
        <f>IFERROR(INDEX($A:$DT,IF($EI$4="Entrants",MATCH($DY7,$DF:$DF,0),MATCH($DY7,$DO:$DO,0)),IF($EI$4="Entrants",62,21)),"")</f>
        <v>7.98</v>
      </c>
      <c r="ED7" s="239" t="str">
        <f>IFERROR(IF(EB7&gt;0,"+"&amp;ROUND(EB7,2),ROUND(EB7,2)),"")</f>
        <v>+0,59</v>
      </c>
      <c r="EG7" s="48" t="s">
        <v>253</v>
      </c>
      <c r="EH7" s="13" t="s">
        <v>269</v>
      </c>
      <c r="EI7" s="13" t="s">
        <v>268</v>
      </c>
      <c r="EJ7" s="48" t="str">
        <f>IFERROR(INDEX($EN$7:$EN$30,MATCH(EK7,$EQ$7:$EQ$30,0),1),"")</f>
        <v>Paris Nord</v>
      </c>
      <c r="EK7" s="12">
        <v>1</v>
      </c>
      <c r="EN7" s="48" t="s">
        <v>183</v>
      </c>
      <c r="EO7" s="48" t="s">
        <v>11</v>
      </c>
      <c r="EP7" s="12">
        <f>IF($EG$4="National",1,IF(EO7=$EG$4,1,0))</f>
        <v>1</v>
      </c>
      <c r="EQ7" s="12">
        <f>IF(EP7=1,SUM(EP$6:EP7),0)</f>
        <v>1</v>
      </c>
      <c r="EU7" s="328">
        <f t="shared" si="31"/>
        <v>7.15</v>
      </c>
      <c r="EV7" s="328">
        <f t="shared" si="32"/>
        <v>7.5</v>
      </c>
      <c r="EW7" s="328">
        <f t="shared" si="33"/>
        <v>7.75</v>
      </c>
      <c r="EX7" s="328">
        <f t="shared" si="34"/>
        <v>7.5</v>
      </c>
      <c r="EY7" s="328">
        <f t="shared" si="35"/>
        <v>7.06</v>
      </c>
      <c r="EZ7" s="328">
        <f t="shared" si="36"/>
        <v>7.28</v>
      </c>
      <c r="FA7" s="328">
        <f t="shared" si="37"/>
        <v>6.52</v>
      </c>
      <c r="FB7" s="328">
        <f t="shared" si="38"/>
        <v>6.01</v>
      </c>
      <c r="FK7" s="328">
        <f t="shared" si="39"/>
        <v>7.1</v>
      </c>
      <c r="FL7" s="328">
        <f t="shared" si="40"/>
        <v>7.54</v>
      </c>
      <c r="FM7" s="328">
        <f t="shared" si="41"/>
        <v>7.99</v>
      </c>
      <c r="FN7" s="328">
        <f t="shared" si="42"/>
        <v>7.39</v>
      </c>
      <c r="FO7" s="328">
        <f t="shared" si="43"/>
        <v>6.57</v>
      </c>
      <c r="FP7" s="328">
        <f t="shared" si="44"/>
        <v>7.1</v>
      </c>
      <c r="FQ7" s="328">
        <f t="shared" si="45"/>
        <v>6.3</v>
      </c>
      <c r="FR7" s="328">
        <f t="shared" si="46"/>
        <v>6.06</v>
      </c>
    </row>
    <row r="8" spans="1:174" ht="19.5" x14ac:dyDescent="0.25">
      <c r="A8" s="13">
        <f t="shared" si="0"/>
        <v>1</v>
      </c>
      <c r="B8" s="13">
        <f t="shared" si="1"/>
        <v>1</v>
      </c>
      <c r="C8" s="13">
        <f t="shared" si="30"/>
        <v>1</v>
      </c>
      <c r="D8" s="13">
        <f t="shared" si="2"/>
        <v>1</v>
      </c>
      <c r="E8" s="13">
        <f t="shared" si="3"/>
        <v>1</v>
      </c>
      <c r="F8" s="4" t="s">
        <v>11</v>
      </c>
      <c r="G8" s="4" t="s">
        <v>183</v>
      </c>
      <c r="H8" s="8">
        <v>24</v>
      </c>
      <c r="I8" s="8" t="s">
        <v>227</v>
      </c>
      <c r="J8" s="5">
        <v>384008</v>
      </c>
      <c r="K8" s="5" t="s">
        <v>20</v>
      </c>
      <c r="L8" s="5" t="s">
        <v>9</v>
      </c>
      <c r="M8" s="5" t="s">
        <v>10</v>
      </c>
      <c r="N8" s="237">
        <v>7.61</v>
      </c>
      <c r="O8" s="237">
        <v>7.89</v>
      </c>
      <c r="P8" s="237">
        <v>8.26</v>
      </c>
      <c r="Q8" s="237">
        <v>8.26</v>
      </c>
      <c r="R8" s="237">
        <v>7.91</v>
      </c>
      <c r="S8" s="237">
        <v>8.16</v>
      </c>
      <c r="T8" s="237">
        <v>7.28</v>
      </c>
      <c r="U8" s="237">
        <v>6.73</v>
      </c>
      <c r="V8" s="238"/>
      <c r="AD8" s="237">
        <v>7.64</v>
      </c>
      <c r="AE8" s="237">
        <v>7.74</v>
      </c>
      <c r="AF8" s="237">
        <v>8.02</v>
      </c>
      <c r="AG8" s="237">
        <v>8.0299999999999994</v>
      </c>
      <c r="AH8" s="237">
        <v>7.44</v>
      </c>
      <c r="AI8" s="237">
        <v>7.74</v>
      </c>
      <c r="AJ8" s="237">
        <v>7.19</v>
      </c>
      <c r="AK8" s="237">
        <v>6.71</v>
      </c>
      <c r="AL8" s="238"/>
      <c r="AT8" s="237">
        <f t="shared" si="4"/>
        <v>-0.03</v>
      </c>
      <c r="AU8" s="237">
        <f t="shared" si="5"/>
        <v>0.15</v>
      </c>
      <c r="AV8" s="237">
        <f t="shared" si="6"/>
        <v>0.24</v>
      </c>
      <c r="AW8" s="237">
        <f t="shared" si="7"/>
        <v>0.23</v>
      </c>
      <c r="AX8" s="237">
        <f t="shared" si="8"/>
        <v>0.47</v>
      </c>
      <c r="AY8" s="237">
        <f t="shared" si="9"/>
        <v>0.42</v>
      </c>
      <c r="AZ8" s="237">
        <f t="shared" si="10"/>
        <v>0.09</v>
      </c>
      <c r="BA8" s="237">
        <f t="shared" si="11"/>
        <v>0.02</v>
      </c>
      <c r="BB8" s="238"/>
      <c r="BJ8" s="237">
        <f t="shared" si="12"/>
        <v>7.61</v>
      </c>
      <c r="BK8" s="237">
        <f t="shared" si="13"/>
        <v>7.89</v>
      </c>
      <c r="BL8" s="237">
        <f t="shared" si="14"/>
        <v>8.26</v>
      </c>
      <c r="BM8" s="237">
        <f t="shared" si="15"/>
        <v>8.26</v>
      </c>
      <c r="BN8" s="237">
        <f t="shared" si="16"/>
        <v>7.91</v>
      </c>
      <c r="BO8" s="237">
        <f t="shared" si="17"/>
        <v>8.16</v>
      </c>
      <c r="BP8" s="237">
        <f t="shared" si="18"/>
        <v>7.28</v>
      </c>
      <c r="BQ8" s="237">
        <f t="shared" si="19"/>
        <v>6.73</v>
      </c>
      <c r="BR8" s="238"/>
      <c r="BZ8" s="237">
        <f t="shared" si="20"/>
        <v>-0.03</v>
      </c>
      <c r="CA8" s="237">
        <f t="shared" si="21"/>
        <v>0.15</v>
      </c>
      <c r="CB8" s="237">
        <f t="shared" si="22"/>
        <v>0.24</v>
      </c>
      <c r="CC8" s="237">
        <f t="shared" si="23"/>
        <v>0.23</v>
      </c>
      <c r="CD8" s="237">
        <f t="shared" si="24"/>
        <v>0.47</v>
      </c>
      <c r="CE8" s="237">
        <f t="shared" si="25"/>
        <v>0.42</v>
      </c>
      <c r="CF8" s="237">
        <f t="shared" si="26"/>
        <v>0.09</v>
      </c>
      <c r="CG8" s="237">
        <f t="shared" si="27"/>
        <v>0.02</v>
      </c>
      <c r="CH8" s="238"/>
      <c r="CP8" s="236">
        <f>IFERROR(IF($E8=1,RANK(BJ8,BJ:BJ,1)+COUNTIF(BJ$4:BJ8,BJ8)-1,"-"),"-")</f>
        <v>38</v>
      </c>
      <c r="CQ8" s="236">
        <f>IFERROR(IF($E8=1,RANK(BK8,BK:BK,1)+COUNTIF(BK$4:BK8,BK8)-1,"-"),"-")</f>
        <v>21</v>
      </c>
      <c r="CR8" s="236">
        <f>IFERROR(IF($E8=1,RANK(BL8,BL:BL,1)+COUNTIF(BL$4:BL8,BL8)-1,"-"),"-")</f>
        <v>19</v>
      </c>
      <c r="CS8" s="236">
        <f>IFERROR(IF($E8=1,RANK(BM8,BM:BM,1)+COUNTIF(BM$4:BM8,BM8)-1,"-"),"-")</f>
        <v>48</v>
      </c>
      <c r="CT8" s="236">
        <f>IFERROR(IF($E8=1,RANK(BN8,BN:BN,1)+COUNTIF(BN$4:BN8,BN8)-1,"-"),"-")</f>
        <v>61</v>
      </c>
      <c r="CU8" s="236">
        <f>IFERROR(IF($E8=1,RANK(BO8,BO:BO,1)+COUNTIF(BO$4:BO8,BO8)-1,"-"),"-")</f>
        <v>130</v>
      </c>
      <c r="CV8" s="236">
        <f>IFERROR(IF($E8=1,RANK(BP8,BP:BP,1)+COUNTIF(BP$4:BP8,BP8)-1,"-"),"-")</f>
        <v>126</v>
      </c>
      <c r="CW8" s="236">
        <f>IFERROR(IF($E8=1,RANK(BQ8,BQ:BQ,1)+COUNTIF(BQ$4:BQ8,BQ8)-1,"-"),"-")</f>
        <v>69</v>
      </c>
      <c r="CX8" s="238"/>
      <c r="DF8" s="236">
        <f>IFERROR(IF($E8=1,RANK(BZ8,BZ:BZ,1)+COUNTIF(BZ$3:BZ7,BZ8),"-"),"-")</f>
        <v>47</v>
      </c>
      <c r="DG8" s="236">
        <f>IFERROR(IF($E8=1,RANK(CA8,CA:CA,1)+COUNTIF(CA$3:CA7,CA8),"-"),"-")</f>
        <v>85</v>
      </c>
      <c r="DH8" s="236">
        <f>IFERROR(IF($E8=1,RANK(CB8,CB:CB,1)+COUNTIF(CB$3:CB7,CB8),"-"),"-")</f>
        <v>96</v>
      </c>
      <c r="DI8" s="236">
        <f>IFERROR(IF($E8=1,RANK(CC8,CC:CC,1)+COUNTIF(CC$3:CC7,CC8),"-"),"-")</f>
        <v>81</v>
      </c>
      <c r="DJ8" s="236">
        <f>IFERROR(IF($E8=1,RANK(CD8,CD:CD,1)+COUNTIF(CD$3:CD7,CD8),"-"),"-")</f>
        <v>76</v>
      </c>
      <c r="DK8" s="236">
        <f>IFERROR(IF($E8=1,RANK(CE8,CE:CE,1)+COUNTIF(CE$3:CE7,CE8),"-"),"-")</f>
        <v>77</v>
      </c>
      <c r="DL8" s="236">
        <f>IFERROR(IF($E8=1,RANK(CF8,CF:CF,1)+COUNTIF(CF$3:CF7,CF8),"-"),"-")</f>
        <v>53</v>
      </c>
      <c r="DM8" s="236">
        <f>IFERROR(IF($E8=1,RANK(CG8,CG:CG,1)+COUNTIF(CG$3:CG7,CG8),"-"),"-")</f>
        <v>58</v>
      </c>
      <c r="DN8" s="7"/>
      <c r="DO8" s="236" t="str">
        <f>IFERROR(IF($E8=1,RANK(CI8,CI:CI,1)+COUNTIF(CI$4:CI8,CI8)-1,"-"),"-")</f>
        <v>-</v>
      </c>
      <c r="DP8" s="236" t="str">
        <f>IFERROR(IF($E8=1,RANK(CJ8,CJ:CJ,1)+COUNTIF(CJ$4:CJ8,CJ8)-1,"-"),"-")</f>
        <v>-</v>
      </c>
      <c r="DQ8" s="236" t="str">
        <f>IFERROR(IF($E8=1,RANK(CK8,CK:CK,1)+COUNTIF(CK$4:CK8,CK8)-1,"-"),"-")</f>
        <v>-</v>
      </c>
      <c r="DR8" s="236" t="str">
        <f>IFERROR(IF($E8=1,RANK(CL8,CL:CL,1)+COUNTIF(CL$4:CL8,CL8)-1,"-"),"-")</f>
        <v>-</v>
      </c>
      <c r="DS8" s="236" t="str">
        <f>IFERROR(IF($E8=1,RANK(CM8,CM:CM,1)+COUNTIF(CM$4:CM8,CM8)-1,"-"),"-")</f>
        <v>-</v>
      </c>
      <c r="DT8" s="236" t="str">
        <f>IFERROR(IF($E8=1,RANK(CN8,CN:CN,1)+COUNTIF(CN$4:CN8,CN8)-1,"-"),"-")</f>
        <v>-</v>
      </c>
      <c r="DU8" s="12">
        <f>DU7-1</f>
        <v>141</v>
      </c>
      <c r="DV8" s="243">
        <f>DV7+1</f>
        <v>5</v>
      </c>
      <c r="DW8" s="242" t="str">
        <f>IFERROR(INDEX($A:$DD,IF($EI$4="Entrants",MATCH($DU8,$CP:$CP,0),MATCH($DU8,$CY:$CY,0)),11),"")</f>
        <v>LA BAULE ESCOUBLAC</v>
      </c>
      <c r="DX8" s="239">
        <f>IFERROR(INDEX($A:$DD,IF($EI$4="Entrants",MATCH($DU8,$CP:$CP,0),MATCH($DU8,$CY:$CY,0)),IF($EI$4="Entrants",62,21)),"")</f>
        <v>8.36</v>
      </c>
      <c r="DY8" s="12">
        <f>DY7-1</f>
        <v>118</v>
      </c>
      <c r="DZ8" s="243">
        <f>MAX(DZ7+1,0)</f>
        <v>5</v>
      </c>
      <c r="EA8" s="242" t="str">
        <f>IFERROR(INDEX($A:$DT,IF($EI$4="Entrants",MATCH($DY8,$DF:$DF,0),MATCH($DY8,$DO:$DO,0)),11),"")</f>
        <v>LILLE EUROPE</v>
      </c>
      <c r="EB8" s="241">
        <f>IFERROR(INDEX($A:$DT,IF($EI$4="Entrants",MATCH($DY8,$DF:$DF,0),MATCH($DY8,$DO:$DO,0)),IF($EI$4="Entrants",78,49)),"")</f>
        <v>0.49</v>
      </c>
      <c r="EC8" s="240">
        <f>IFERROR(INDEX($A:$DT,IF($EI$4="Entrants",MATCH($DY8,$DF:$DF,0),MATCH($DY8,$DO:$DO,0)),IF($EI$4="Entrants",62,21)),"")</f>
        <v>8.19</v>
      </c>
      <c r="ED8" s="239" t="str">
        <f>IFERROR(IF(EB8&gt;0,"+"&amp;ROUND(EB8,2),ROUND(EB8,2)),"")</f>
        <v>+0,49</v>
      </c>
      <c r="EG8" s="48" t="s">
        <v>251</v>
      </c>
      <c r="EH8" s="13" t="s">
        <v>267</v>
      </c>
      <c r="EI8" s="13"/>
      <c r="EJ8" s="48" t="str">
        <f t="shared" ref="EJ8:EJ30" si="47">IFERROR(INDEX($EN$7:$EN$30,MATCH(EK8,$EQ$7:$EQ$30,0),1),"")</f>
        <v>Paris Sud</v>
      </c>
      <c r="EK8" s="12">
        <v>2</v>
      </c>
      <c r="EN8" s="48" t="s">
        <v>187</v>
      </c>
      <c r="EO8" s="48" t="s">
        <v>11</v>
      </c>
      <c r="EP8" s="12">
        <f t="shared" ref="EP8:EP30" si="48">IF($EG$4="National",1,IF(EO8=$EG$4,1,0))</f>
        <v>1</v>
      </c>
      <c r="EQ8" s="12">
        <f>IF(EP8=1,SUM(EP$6:EP8),0)</f>
        <v>2</v>
      </c>
      <c r="EU8" s="328">
        <f t="shared" si="31"/>
        <v>7.61</v>
      </c>
      <c r="EV8" s="328">
        <f t="shared" si="32"/>
        <v>7.89</v>
      </c>
      <c r="EW8" s="328">
        <f t="shared" si="33"/>
        <v>8.26</v>
      </c>
      <c r="EX8" s="328">
        <f t="shared" si="34"/>
        <v>8.26</v>
      </c>
      <c r="EY8" s="328">
        <f t="shared" si="35"/>
        <v>7.91</v>
      </c>
      <c r="EZ8" s="328">
        <f t="shared" si="36"/>
        <v>8.16</v>
      </c>
      <c r="FA8" s="328">
        <f t="shared" si="37"/>
        <v>7.28</v>
      </c>
      <c r="FB8" s="328">
        <f t="shared" si="38"/>
        <v>6.73</v>
      </c>
      <c r="FK8" s="328">
        <f t="shared" si="39"/>
        <v>7.64</v>
      </c>
      <c r="FL8" s="328">
        <f t="shared" si="40"/>
        <v>7.74</v>
      </c>
      <c r="FM8" s="328">
        <f t="shared" si="41"/>
        <v>8.02</v>
      </c>
      <c r="FN8" s="328">
        <f t="shared" si="42"/>
        <v>8.0299999999999994</v>
      </c>
      <c r="FO8" s="328">
        <f t="shared" si="43"/>
        <v>7.44</v>
      </c>
      <c r="FP8" s="328">
        <f t="shared" si="44"/>
        <v>7.74</v>
      </c>
      <c r="FQ8" s="328">
        <f t="shared" si="45"/>
        <v>7.19</v>
      </c>
      <c r="FR8" s="328">
        <f t="shared" si="46"/>
        <v>6.71</v>
      </c>
    </row>
    <row r="9" spans="1:174" x14ac:dyDescent="0.25">
      <c r="A9" s="13">
        <f t="shared" si="0"/>
        <v>1</v>
      </c>
      <c r="B9" s="13">
        <f t="shared" si="1"/>
        <v>1</v>
      </c>
      <c r="C9" s="13">
        <f t="shared" si="30"/>
        <v>1</v>
      </c>
      <c r="D9" s="13">
        <f t="shared" si="2"/>
        <v>1</v>
      </c>
      <c r="E9" s="13">
        <f t="shared" si="3"/>
        <v>1</v>
      </c>
      <c r="F9" s="13" t="s">
        <v>11</v>
      </c>
      <c r="G9" s="13" t="s">
        <v>187</v>
      </c>
      <c r="H9" s="8">
        <v>24</v>
      </c>
      <c r="I9" s="8" t="s">
        <v>227</v>
      </c>
      <c r="J9" s="8">
        <v>686006</v>
      </c>
      <c r="K9" s="8" t="s">
        <v>266</v>
      </c>
      <c r="L9" s="8" t="s">
        <v>9</v>
      </c>
      <c r="M9" s="8" t="s">
        <v>18</v>
      </c>
      <c r="N9" s="237">
        <v>7.64</v>
      </c>
      <c r="O9" s="237">
        <v>7.85</v>
      </c>
      <c r="P9" s="237">
        <v>8.2200000000000006</v>
      </c>
      <c r="Q9" s="237">
        <v>8.0299999999999994</v>
      </c>
      <c r="R9" s="237">
        <v>7.49</v>
      </c>
      <c r="S9" s="237">
        <v>7.65</v>
      </c>
      <c r="T9" s="237">
        <v>6.86</v>
      </c>
      <c r="U9" s="237">
        <v>6.45</v>
      </c>
      <c r="V9" s="238"/>
      <c r="AD9" s="237">
        <v>7.7</v>
      </c>
      <c r="AE9" s="237">
        <v>7.78</v>
      </c>
      <c r="AF9" s="237">
        <v>8.06</v>
      </c>
      <c r="AG9" s="237">
        <v>8.0299999999999994</v>
      </c>
      <c r="AH9" s="237">
        <v>7.12</v>
      </c>
      <c r="AI9" s="237">
        <v>7.3</v>
      </c>
      <c r="AJ9" s="237">
        <v>6.61</v>
      </c>
      <c r="AK9" s="237">
        <v>6.23</v>
      </c>
      <c r="AL9" s="238"/>
      <c r="AT9" s="237">
        <f t="shared" si="4"/>
        <v>-0.06</v>
      </c>
      <c r="AU9" s="237">
        <f t="shared" si="5"/>
        <v>7.0000000000000007E-2</v>
      </c>
      <c r="AV9" s="237">
        <f t="shared" si="6"/>
        <v>0.16</v>
      </c>
      <c r="AW9" s="237">
        <f t="shared" si="7"/>
        <v>0</v>
      </c>
      <c r="AX9" s="237">
        <f t="shared" si="8"/>
        <v>0.37</v>
      </c>
      <c r="AY9" s="237">
        <f t="shared" si="9"/>
        <v>0.35</v>
      </c>
      <c r="AZ9" s="237">
        <f t="shared" si="10"/>
        <v>0.25</v>
      </c>
      <c r="BA9" s="237">
        <f t="shared" si="11"/>
        <v>0.22</v>
      </c>
      <c r="BB9" s="238"/>
      <c r="BJ9" s="237">
        <f t="shared" si="12"/>
        <v>7.64</v>
      </c>
      <c r="BK9" s="237">
        <f t="shared" si="13"/>
        <v>7.85</v>
      </c>
      <c r="BL9" s="237">
        <f t="shared" si="14"/>
        <v>8.2200000000000006</v>
      </c>
      <c r="BM9" s="237">
        <f t="shared" si="15"/>
        <v>8.0299999999999994</v>
      </c>
      <c r="BN9" s="237">
        <f t="shared" si="16"/>
        <v>7.49</v>
      </c>
      <c r="BO9" s="237">
        <f t="shared" si="17"/>
        <v>7.65</v>
      </c>
      <c r="BP9" s="237">
        <f t="shared" si="18"/>
        <v>6.86</v>
      </c>
      <c r="BQ9" s="237">
        <f t="shared" si="19"/>
        <v>6.45</v>
      </c>
      <c r="BR9" s="238"/>
      <c r="BZ9" s="237">
        <f t="shared" si="20"/>
        <v>-0.06</v>
      </c>
      <c r="CA9" s="237">
        <f t="shared" si="21"/>
        <v>7.0000000000000007E-2</v>
      </c>
      <c r="CB9" s="237">
        <f t="shared" si="22"/>
        <v>0.16</v>
      </c>
      <c r="CC9" s="237">
        <f t="shared" si="23"/>
        <v>0</v>
      </c>
      <c r="CD9" s="237">
        <f t="shared" si="24"/>
        <v>0.37</v>
      </c>
      <c r="CE9" s="237">
        <f t="shared" si="25"/>
        <v>0.35</v>
      </c>
      <c r="CF9" s="237">
        <f t="shared" si="26"/>
        <v>0.25</v>
      </c>
      <c r="CG9" s="237">
        <f t="shared" si="27"/>
        <v>0.22</v>
      </c>
      <c r="CH9" s="238"/>
      <c r="CP9" s="236">
        <f>IFERROR(IF($E9=1,RANK(BJ9,BJ:BJ,1)+COUNTIF(BJ$4:BJ9,BJ9)-1,"-"),"-")</f>
        <v>45</v>
      </c>
      <c r="CQ9" s="236">
        <f>IFERROR(IF($E9=1,RANK(BK9,BK:BK,1)+COUNTIF(BK$4:BK9,BK9)-1,"-"),"-")</f>
        <v>14</v>
      </c>
      <c r="CR9" s="236">
        <f>IFERROR(IF($E9=1,RANK(BL9,BL:BL,1)+COUNTIF(BL$4:BL9,BL9)-1,"-"),"-")</f>
        <v>13</v>
      </c>
      <c r="CS9" s="236">
        <f>IFERROR(IF($E9=1,RANK(BM9,BM:BM,1)+COUNTIF(BM$4:BM9,BM9)-1,"-"),"-")</f>
        <v>26</v>
      </c>
      <c r="CT9" s="236">
        <f>IFERROR(IF($E9=1,RANK(BN9,BN:BN,1)+COUNTIF(BN$4:BN9,BN9)-1,"-"),"-")</f>
        <v>21</v>
      </c>
      <c r="CU9" s="236">
        <f>IFERROR(IF($E9=1,RANK(BO9,BO:BO,1)+COUNTIF(BO$4:BO9,BO9)-1,"-"),"-")</f>
        <v>62</v>
      </c>
      <c r="CV9" s="236">
        <f>IFERROR(IF($E9=1,RANK(BP9,BP:BP,1)+COUNTIF(BP$4:BP9,BP9)-1,"-"),"-")</f>
        <v>100</v>
      </c>
      <c r="CW9" s="236">
        <f>IFERROR(IF($E9=1,RANK(BQ9,BQ:BQ,1)+COUNTIF(BQ$4:BQ9,BQ9)-1,"-"),"-")</f>
        <v>50</v>
      </c>
      <c r="CX9" s="238"/>
      <c r="DF9" s="236">
        <f>IFERROR(IF($E9=1,RANK(BZ9,BZ:BZ,1)+COUNTIF(BZ$3:BZ8,BZ9),"-"),"-")</f>
        <v>42</v>
      </c>
      <c r="DG9" s="236">
        <f>IFERROR(IF($E9=1,RANK(CA9,CA:CA,1)+COUNTIF(CA$3:CA8,CA9),"-"),"-")</f>
        <v>60</v>
      </c>
      <c r="DH9" s="236">
        <f>IFERROR(IF($E9=1,RANK(CB9,CB:CB,1)+COUNTIF(CB$3:CB8,CB9),"-"),"-")</f>
        <v>89</v>
      </c>
      <c r="DI9" s="236">
        <f>IFERROR(IF($E9=1,RANK(CC9,CC:CC,1)+COUNTIF(CC$3:CC8,CC9),"-"),"-")</f>
        <v>46</v>
      </c>
      <c r="DJ9" s="236">
        <f>IFERROR(IF($E9=1,RANK(CD9,CD:CD,1)+COUNTIF(CD$3:CD8,CD9),"-"),"-")</f>
        <v>67</v>
      </c>
      <c r="DK9" s="236">
        <f>IFERROR(IF($E9=1,RANK(CE9,CE:CE,1)+COUNTIF(CE$3:CE8,CE9),"-"),"-")</f>
        <v>74</v>
      </c>
      <c r="DL9" s="236">
        <f>IFERROR(IF($E9=1,RANK(CF9,CF:CF,1)+COUNTIF(CF$3:CF8,CF9),"-"),"-")</f>
        <v>75</v>
      </c>
      <c r="DM9" s="236">
        <f>IFERROR(IF($E9=1,RANK(CG9,CG:CG,1)+COUNTIF(CG$3:CG8,CG9),"-"),"-")</f>
        <v>79</v>
      </c>
      <c r="DN9" s="7"/>
      <c r="DO9" s="236" t="str">
        <f>IFERROR(IF($E9=1,RANK(CI9,CI:CI,1)+COUNTIF(CI$4:CI9,CI9)-1,"-"),"-")</f>
        <v>-</v>
      </c>
      <c r="DP9" s="236" t="str">
        <f>IFERROR(IF($E9=1,RANK(CJ9,CJ:CJ,1)+COUNTIF(CJ$4:CJ9,CJ9)-1,"-"),"-")</f>
        <v>-</v>
      </c>
      <c r="DQ9" s="236" t="str">
        <f>IFERROR(IF($E9=1,RANK(CK9,CK:CK,1)+COUNTIF(CK$4:CK9,CK9)-1,"-"),"-")</f>
        <v>-</v>
      </c>
      <c r="DR9" s="236" t="str">
        <f>IFERROR(IF($E9=1,RANK(CL9,CL:CL,1)+COUNTIF(CL$4:CL9,CL9)-1,"-"),"-")</f>
        <v>-</v>
      </c>
      <c r="DS9" s="236" t="str">
        <f>IFERROR(IF($E9=1,RANK(CM9,CM:CM,1)+COUNTIF(CM$4:CM9,CM9)-1,"-"),"-")</f>
        <v>-</v>
      </c>
      <c r="DT9" s="236" t="str">
        <f>IFERROR(IF($E9=1,RANK(CN9,CN:CN,1)+COUNTIF(CN$4:CN9,CN9)-1,"-"),"-")</f>
        <v>-</v>
      </c>
      <c r="DW9" s="245" t="s">
        <v>260</v>
      </c>
      <c r="DX9" s="244" t="s">
        <v>258</v>
      </c>
      <c r="EA9" s="245" t="s">
        <v>259</v>
      </c>
      <c r="EB9" s="244" t="s">
        <v>182</v>
      </c>
      <c r="EC9" s="244" t="s">
        <v>258</v>
      </c>
      <c r="ED9" s="244" t="s">
        <v>182</v>
      </c>
      <c r="EG9" s="13" t="s">
        <v>11</v>
      </c>
      <c r="EH9" s="13"/>
      <c r="EI9" s="13"/>
      <c r="EJ9" s="48" t="str">
        <f t="shared" si="47"/>
        <v>Alpes</v>
      </c>
      <c r="EK9" s="12">
        <v>3</v>
      </c>
      <c r="EN9" s="48" t="s">
        <v>188</v>
      </c>
      <c r="EO9" s="48" t="s">
        <v>253</v>
      </c>
      <c r="EP9" s="12">
        <f t="shared" si="48"/>
        <v>1</v>
      </c>
      <c r="EQ9" s="12">
        <f>IF(EP9=1,SUM(EP$6:EP9),0)</f>
        <v>3</v>
      </c>
      <c r="EU9" s="328">
        <f t="shared" si="31"/>
        <v>7.64</v>
      </c>
      <c r="EV9" s="328">
        <f t="shared" si="32"/>
        <v>7.85</v>
      </c>
      <c r="EW9" s="328">
        <f t="shared" si="33"/>
        <v>8.2200000000000006</v>
      </c>
      <c r="EX9" s="328">
        <f t="shared" si="34"/>
        <v>8.0299999999999994</v>
      </c>
      <c r="EY9" s="328">
        <f t="shared" si="35"/>
        <v>7.49</v>
      </c>
      <c r="EZ9" s="328">
        <f t="shared" si="36"/>
        <v>7.65</v>
      </c>
      <c r="FA9" s="328">
        <f t="shared" si="37"/>
        <v>6.86</v>
      </c>
      <c r="FB9" s="328">
        <f t="shared" si="38"/>
        <v>6.45</v>
      </c>
      <c r="FK9" s="328">
        <f t="shared" si="39"/>
        <v>7.7</v>
      </c>
      <c r="FL9" s="328">
        <f t="shared" si="40"/>
        <v>7.78</v>
      </c>
      <c r="FM9" s="328">
        <f t="shared" si="41"/>
        <v>8.06</v>
      </c>
      <c r="FN9" s="328">
        <f t="shared" si="42"/>
        <v>8.0299999999999994</v>
      </c>
      <c r="FO9" s="328">
        <f t="shared" si="43"/>
        <v>7.12</v>
      </c>
      <c r="FP9" s="328">
        <f t="shared" si="44"/>
        <v>7.3</v>
      </c>
      <c r="FQ9" s="328">
        <f t="shared" si="45"/>
        <v>6.61</v>
      </c>
      <c r="FR9" s="328">
        <f t="shared" si="46"/>
        <v>6.23</v>
      </c>
    </row>
    <row r="10" spans="1:174" ht="19.5" x14ac:dyDescent="0.25">
      <c r="A10" s="13">
        <f t="shared" si="0"/>
        <v>1</v>
      </c>
      <c r="B10" s="13">
        <f t="shared" si="1"/>
        <v>1</v>
      </c>
      <c r="C10" s="13">
        <f t="shared" si="30"/>
        <v>1</v>
      </c>
      <c r="D10" s="13">
        <f t="shared" si="2"/>
        <v>1</v>
      </c>
      <c r="E10" s="13">
        <f t="shared" si="3"/>
        <v>1</v>
      </c>
      <c r="F10" s="48" t="s">
        <v>11</v>
      </c>
      <c r="G10" s="48" t="s">
        <v>187</v>
      </c>
      <c r="H10" s="8">
        <v>24</v>
      </c>
      <c r="I10" s="295" t="s">
        <v>227</v>
      </c>
      <c r="J10" s="295">
        <v>391003</v>
      </c>
      <c r="K10" s="295" t="s">
        <v>19</v>
      </c>
      <c r="L10" s="9" t="s">
        <v>9</v>
      </c>
      <c r="M10" s="9" t="s">
        <v>10</v>
      </c>
      <c r="N10" s="237">
        <v>7.73</v>
      </c>
      <c r="O10" s="237">
        <v>7.81</v>
      </c>
      <c r="P10" s="237">
        <v>8.2100000000000009</v>
      </c>
      <c r="Q10" s="237">
        <v>8.07</v>
      </c>
      <c r="R10" s="237">
        <v>7.6</v>
      </c>
      <c r="S10" s="237">
        <v>7.55</v>
      </c>
      <c r="T10" s="237">
        <v>6.64</v>
      </c>
      <c r="U10" s="237">
        <v>6.33</v>
      </c>
      <c r="V10" s="238"/>
      <c r="AD10" s="237">
        <v>7.42</v>
      </c>
      <c r="AE10" s="237">
        <v>7.74</v>
      </c>
      <c r="AF10" s="237">
        <v>7.96</v>
      </c>
      <c r="AG10" s="237">
        <v>7.95</v>
      </c>
      <c r="AH10" s="237">
        <v>6.9</v>
      </c>
      <c r="AI10" s="237">
        <v>7.56</v>
      </c>
      <c r="AJ10" s="237">
        <v>6.13</v>
      </c>
      <c r="AK10" s="237">
        <v>6.14</v>
      </c>
      <c r="AL10" s="238"/>
      <c r="AT10" s="237">
        <f t="shared" si="4"/>
        <v>0.31</v>
      </c>
      <c r="AU10" s="237">
        <f t="shared" si="5"/>
        <v>7.0000000000000007E-2</v>
      </c>
      <c r="AV10" s="237">
        <f t="shared" si="6"/>
        <v>0.25</v>
      </c>
      <c r="AW10" s="237">
        <f t="shared" si="7"/>
        <v>0.12</v>
      </c>
      <c r="AX10" s="237">
        <f t="shared" si="8"/>
        <v>0.7</v>
      </c>
      <c r="AY10" s="237">
        <f t="shared" si="9"/>
        <v>-0.01</v>
      </c>
      <c r="AZ10" s="237">
        <f t="shared" si="10"/>
        <v>0.51</v>
      </c>
      <c r="BA10" s="237">
        <f t="shared" si="11"/>
        <v>0.19</v>
      </c>
      <c r="BB10" s="238"/>
      <c r="BJ10" s="237">
        <f t="shared" si="12"/>
        <v>7.73</v>
      </c>
      <c r="BK10" s="237">
        <f t="shared" si="13"/>
        <v>7.81</v>
      </c>
      <c r="BL10" s="237">
        <f t="shared" si="14"/>
        <v>8.2100000000000009</v>
      </c>
      <c r="BM10" s="237">
        <f t="shared" si="15"/>
        <v>8.07</v>
      </c>
      <c r="BN10" s="237">
        <f t="shared" si="16"/>
        <v>7.6</v>
      </c>
      <c r="BO10" s="237">
        <f t="shared" si="17"/>
        <v>7.55</v>
      </c>
      <c r="BP10" s="237">
        <f t="shared" si="18"/>
        <v>6.64</v>
      </c>
      <c r="BQ10" s="237">
        <f t="shared" si="19"/>
        <v>6.33</v>
      </c>
      <c r="BR10" s="238"/>
      <c r="BZ10" s="237">
        <f t="shared" si="20"/>
        <v>0.31</v>
      </c>
      <c r="CA10" s="237">
        <f t="shared" si="21"/>
        <v>7.0000000000000007E-2</v>
      </c>
      <c r="CB10" s="237">
        <f t="shared" si="22"/>
        <v>0.25</v>
      </c>
      <c r="CC10" s="237">
        <f t="shared" si="23"/>
        <v>0.12</v>
      </c>
      <c r="CD10" s="237">
        <f t="shared" si="24"/>
        <v>0.7</v>
      </c>
      <c r="CE10" s="237">
        <f t="shared" si="25"/>
        <v>-0.01</v>
      </c>
      <c r="CF10" s="237">
        <f t="shared" si="26"/>
        <v>0.51</v>
      </c>
      <c r="CG10" s="237">
        <f t="shared" si="27"/>
        <v>0.19</v>
      </c>
      <c r="CH10" s="238"/>
      <c r="CP10" s="236">
        <f>IFERROR(IF($E10=1,RANK(BJ10,BJ:BJ,1)+COUNTIF(BJ$4:BJ10,BJ10)-1,"-"),"-")</f>
        <v>57</v>
      </c>
      <c r="CQ10" s="236">
        <f>IFERROR(IF($E10=1,RANK(BK10,BK:BK,1)+COUNTIF(BK$4:BK10,BK10)-1,"-"),"-")</f>
        <v>10</v>
      </c>
      <c r="CR10" s="236">
        <f>IFERROR(IF($E10=1,RANK(BL10,BL:BL,1)+COUNTIF(BL$4:BL10,BL10)-1,"-"),"-")</f>
        <v>11</v>
      </c>
      <c r="CS10" s="236">
        <f>IFERROR(IF($E10=1,RANK(BM10,BM:BM,1)+COUNTIF(BM$4:BM10,BM10)-1,"-"),"-")</f>
        <v>32</v>
      </c>
      <c r="CT10" s="236">
        <f>IFERROR(IF($E10=1,RANK(BN10,BN:BN,1)+COUNTIF(BN$4:BN10,BN10)-1,"-"),"-")</f>
        <v>32</v>
      </c>
      <c r="CU10" s="236">
        <f>IFERROR(IF($E10=1,RANK(BO10,BO:BO,1)+COUNTIF(BO$4:BO10,BO10)-1,"-"),"-")</f>
        <v>51</v>
      </c>
      <c r="CV10" s="236">
        <f>IFERROR(IF($E10=1,RANK(BP10,BP:BP,1)+COUNTIF(BP$4:BP10,BP10)-1,"-"),"-")</f>
        <v>85</v>
      </c>
      <c r="CW10" s="236">
        <f>IFERROR(IF($E10=1,RANK(BQ10,BQ:BQ,1)+COUNTIF(BQ$4:BQ10,BQ10)-1,"-"),"-")</f>
        <v>37</v>
      </c>
      <c r="CX10" s="238"/>
      <c r="DF10" s="236">
        <f>IFERROR(IF($E10=1,RANK(BZ10,BZ:BZ,1)+COUNTIF(BZ$3:BZ9,BZ10),"-"),"-")</f>
        <v>102</v>
      </c>
      <c r="DG10" s="236">
        <f>IFERROR(IF($E10=1,RANK(CA10,CA:CA,1)+COUNTIF(CA$3:CA9,CA10),"-"),"-")</f>
        <v>61</v>
      </c>
      <c r="DH10" s="236">
        <f>IFERROR(IF($E10=1,RANK(CB10,CB:CB,1)+COUNTIF(CB$3:CB9,CB10),"-"),"-")</f>
        <v>98</v>
      </c>
      <c r="DI10" s="236">
        <f>IFERROR(IF($E10=1,RANK(CC10,CC:CC,1)+COUNTIF(CC$3:CC9,CC10),"-"),"-")</f>
        <v>62</v>
      </c>
      <c r="DJ10" s="236">
        <f>IFERROR(IF($E10=1,RANK(CD10,CD:CD,1)+COUNTIF(CD$3:CD9,CD10),"-"),"-")</f>
        <v>104</v>
      </c>
      <c r="DK10" s="236">
        <f>IFERROR(IF($E10=1,RANK(CE10,CE:CE,1)+COUNTIF(CE$3:CE9,CE10),"-"),"-")</f>
        <v>41</v>
      </c>
      <c r="DL10" s="236">
        <f>IFERROR(IF($E10=1,RANK(CF10,CF:CF,1)+COUNTIF(CF$3:CF9,CF10),"-"),"-")</f>
        <v>93</v>
      </c>
      <c r="DM10" s="236">
        <f>IFERROR(IF($E10=1,RANK(CG10,CG:CG,1)+COUNTIF(CG$3:CG9,CG10),"-"),"-")</f>
        <v>76</v>
      </c>
      <c r="DN10" s="7"/>
      <c r="DO10" s="236" t="str">
        <f>IFERROR(IF($E10=1,RANK(CI10,CI:CI,1)+COUNTIF(CI$4:CI10,CI10)-1,"-"),"-")</f>
        <v>-</v>
      </c>
      <c r="DP10" s="236" t="str">
        <f>IFERROR(IF($E10=1,RANK(CJ10,CJ:CJ,1)+COUNTIF(CJ$4:CJ10,CJ10)-1,"-"),"-")</f>
        <v>-</v>
      </c>
      <c r="DQ10" s="236" t="str">
        <f>IFERROR(IF($E10=1,RANK(CK10,CK:CK,1)+COUNTIF(CK$4:CK10,CK10)-1,"-"),"-")</f>
        <v>-</v>
      </c>
      <c r="DR10" s="236" t="str">
        <f>IFERROR(IF($E10=1,RANK(CL10,CL:CL,1)+COUNTIF(CL$4:CL10,CL10)-1,"-"),"-")</f>
        <v>-</v>
      </c>
      <c r="DS10" s="236" t="str">
        <f>IFERROR(IF($E10=1,RANK(CM10,CM:CM,1)+COUNTIF(CM$4:CM10,CM10)-1,"-"),"-")</f>
        <v>-</v>
      </c>
      <c r="DT10" s="236" t="str">
        <f>IFERROR(IF($E10=1,RANK(CN10,CN:CN,1)+COUNTIF(CN$4:CN10,CN10)-1,"-"),"-")</f>
        <v>-</v>
      </c>
      <c r="DU10" s="12">
        <f>$F$2+1-DV10</f>
        <v>1</v>
      </c>
      <c r="DV10" s="243">
        <f>IF($EI$4="Entrants",MAX($CP:$CP),MAX($CY:$CY))</f>
        <v>145</v>
      </c>
      <c r="DW10" s="242" t="str">
        <f>IFERROR(INDEX($A:$DD,IF($EI$4="Entrants",MATCH($DU10,$CP:$CP,0),MATCH($DU10,$CY:$CY,0)),11),"")</f>
        <v>BEZIERS</v>
      </c>
      <c r="DX10" s="239">
        <f>IFERROR(INDEX($A:$DD,IF($EI$4="Entrants",MATCH($DU10,$CP:$CP,0),MATCH($DU10,$CY:$CY,0)),IF($EI$4="Entrants",62,21)),"")</f>
        <v>6.89</v>
      </c>
      <c r="DY10" s="12">
        <v>1</v>
      </c>
      <c r="DZ10" s="243">
        <f>MAX(IF($EI$4="Entrants",MAX($DF:$DF),MAX($CY:$CY)),0)</f>
        <v>122</v>
      </c>
      <c r="EA10" s="242" t="str">
        <f>IFERROR(INDEX($A:$DT,IF($EI$4="Entrants",MATCH($DY10,$DF:$DF,0),MATCH($DY10,$DO:$DO,0)),11),"")</f>
        <v>QUIMPER</v>
      </c>
      <c r="EB10" s="241">
        <f>IFERROR(INDEX($A:$DT,IF($EI$4="Entrants",MATCH($DY10,$DF:$DF,0),MATCH($DY10,$DO:$DO,0)),IF($EI$4="Entrants",78,49)),"")</f>
        <v>-0.98</v>
      </c>
      <c r="EC10" s="240">
        <f>IFERROR(INDEX($A:$DT,IF($EI$4="Entrants",MATCH($DY10,$DF:$DF,0),MATCH($DY10,$DO:$DO,0)),IF($EI$4="Entrants",62,21)),"")</f>
        <v>7.32</v>
      </c>
      <c r="ED10" s="239">
        <f>IFERROR(IF(EB10&gt;0,"+"&amp;ROUND(EB10,2),ROUND(EB10,2)),"")</f>
        <v>-0.98</v>
      </c>
      <c r="EG10" s="13" t="s">
        <v>197</v>
      </c>
      <c r="EH10" s="13"/>
      <c r="EI10" s="13"/>
      <c r="EJ10" s="48" t="str">
        <f t="shared" si="47"/>
        <v>Bourgogne Franche-Comté</v>
      </c>
      <c r="EK10" s="12">
        <v>4</v>
      </c>
      <c r="EN10" s="4" t="s">
        <v>190</v>
      </c>
      <c r="EO10" s="4" t="s">
        <v>253</v>
      </c>
      <c r="EP10" s="12">
        <f t="shared" si="48"/>
        <v>1</v>
      </c>
      <c r="EQ10" s="12">
        <f>IF(EP10=1,SUM(EP$6:EP10),0)</f>
        <v>4</v>
      </c>
      <c r="EU10" s="328">
        <f t="shared" si="31"/>
        <v>7.73</v>
      </c>
      <c r="EV10" s="328">
        <f t="shared" si="32"/>
        <v>7.81</v>
      </c>
      <c r="EW10" s="328">
        <f t="shared" si="33"/>
        <v>8.2100000000000009</v>
      </c>
      <c r="EX10" s="328">
        <f t="shared" si="34"/>
        <v>8.07</v>
      </c>
      <c r="EY10" s="328">
        <f t="shared" si="35"/>
        <v>7.6</v>
      </c>
      <c r="EZ10" s="328">
        <f t="shared" si="36"/>
        <v>7.55</v>
      </c>
      <c r="FA10" s="328">
        <f t="shared" si="37"/>
        <v>6.64</v>
      </c>
      <c r="FB10" s="328">
        <f t="shared" si="38"/>
        <v>6.33</v>
      </c>
      <c r="FK10" s="328">
        <f t="shared" si="39"/>
        <v>7.42</v>
      </c>
      <c r="FL10" s="328">
        <f t="shared" si="40"/>
        <v>7.74</v>
      </c>
      <c r="FM10" s="328">
        <f t="shared" si="41"/>
        <v>7.96</v>
      </c>
      <c r="FN10" s="328">
        <f t="shared" si="42"/>
        <v>7.95</v>
      </c>
      <c r="FO10" s="328">
        <f t="shared" si="43"/>
        <v>6.9</v>
      </c>
      <c r="FP10" s="328">
        <f t="shared" si="44"/>
        <v>7.56</v>
      </c>
      <c r="FQ10" s="328">
        <f t="shared" si="45"/>
        <v>6.13</v>
      </c>
      <c r="FR10" s="328">
        <f t="shared" si="46"/>
        <v>6.14</v>
      </c>
    </row>
    <row r="11" spans="1:174" ht="19.5" x14ac:dyDescent="0.25">
      <c r="A11" s="13">
        <f t="shared" si="0"/>
        <v>1</v>
      </c>
      <c r="B11" s="13">
        <f t="shared" si="1"/>
        <v>1</v>
      </c>
      <c r="C11" s="13">
        <f t="shared" si="30"/>
        <v>1</v>
      </c>
      <c r="D11" s="13">
        <f t="shared" si="2"/>
        <v>1</v>
      </c>
      <c r="E11" s="13">
        <f t="shared" si="3"/>
        <v>1</v>
      </c>
      <c r="F11" s="48" t="s">
        <v>11</v>
      </c>
      <c r="G11" s="48" t="s">
        <v>187</v>
      </c>
      <c r="H11" s="8">
        <v>24</v>
      </c>
      <c r="I11" s="8" t="s">
        <v>226</v>
      </c>
      <c r="J11" s="295">
        <v>393702</v>
      </c>
      <c r="K11" s="295" t="s">
        <v>14</v>
      </c>
      <c r="L11" s="9" t="s">
        <v>9</v>
      </c>
      <c r="M11" s="9" t="s">
        <v>10</v>
      </c>
      <c r="N11" s="237">
        <v>7.54</v>
      </c>
      <c r="O11" s="237">
        <v>7.88</v>
      </c>
      <c r="P11" s="237">
        <v>8.32</v>
      </c>
      <c r="Q11" s="237">
        <v>8.17</v>
      </c>
      <c r="R11" s="237">
        <v>7.56</v>
      </c>
      <c r="S11" s="237">
        <v>7.8</v>
      </c>
      <c r="T11" s="237">
        <v>6.07</v>
      </c>
      <c r="U11" s="237">
        <v>6.63</v>
      </c>
      <c r="V11" s="238"/>
      <c r="AD11" s="237">
        <v>7.2</v>
      </c>
      <c r="AE11" s="237">
        <v>8.33</v>
      </c>
      <c r="AF11" s="237">
        <v>8.56</v>
      </c>
      <c r="AG11" s="237">
        <v>8.15</v>
      </c>
      <c r="AH11" s="237">
        <v>7.05</v>
      </c>
      <c r="AI11" s="237">
        <v>7.09</v>
      </c>
      <c r="AJ11" s="237">
        <v>5.77</v>
      </c>
      <c r="AK11" s="237">
        <v>6.6</v>
      </c>
      <c r="AL11" s="238"/>
      <c r="AT11" s="237">
        <f t="shared" si="4"/>
        <v>0.34</v>
      </c>
      <c r="AU11" s="237">
        <f t="shared" si="5"/>
        <v>-0.45</v>
      </c>
      <c r="AV11" s="237">
        <f t="shared" si="6"/>
        <v>-0.24</v>
      </c>
      <c r="AW11" s="237">
        <f t="shared" si="7"/>
        <v>0.02</v>
      </c>
      <c r="AX11" s="237">
        <f t="shared" si="8"/>
        <v>0.51</v>
      </c>
      <c r="AY11" s="237">
        <f t="shared" si="9"/>
        <v>0.71</v>
      </c>
      <c r="AZ11" s="237">
        <f t="shared" si="10"/>
        <v>0.3</v>
      </c>
      <c r="BA11" s="237">
        <f t="shared" si="11"/>
        <v>0.03</v>
      </c>
      <c r="BB11" s="238"/>
      <c r="BJ11" s="237">
        <f t="shared" si="12"/>
        <v>7.54</v>
      </c>
      <c r="BK11" s="237">
        <f t="shared" si="13"/>
        <v>7.88</v>
      </c>
      <c r="BL11" s="237">
        <f t="shared" si="14"/>
        <v>8.32</v>
      </c>
      <c r="BM11" s="237">
        <f t="shared" si="15"/>
        <v>8.17</v>
      </c>
      <c r="BN11" s="237">
        <f t="shared" si="16"/>
        <v>7.56</v>
      </c>
      <c r="BO11" s="237">
        <f t="shared" si="17"/>
        <v>7.8</v>
      </c>
      <c r="BP11" s="237">
        <f t="shared" si="18"/>
        <v>6.07</v>
      </c>
      <c r="BQ11" s="237">
        <f t="shared" si="19"/>
        <v>6.63</v>
      </c>
      <c r="BR11" s="238"/>
      <c r="BZ11" s="237">
        <f t="shared" si="20"/>
        <v>0.34</v>
      </c>
      <c r="CA11" s="237">
        <f t="shared" si="21"/>
        <v>-0.45</v>
      </c>
      <c r="CB11" s="237">
        <f t="shared" si="22"/>
        <v>-0.24</v>
      </c>
      <c r="CC11" s="237">
        <f t="shared" si="23"/>
        <v>0.02</v>
      </c>
      <c r="CD11" s="237">
        <f t="shared" si="24"/>
        <v>0.51</v>
      </c>
      <c r="CE11" s="237">
        <f t="shared" si="25"/>
        <v>0.71</v>
      </c>
      <c r="CF11" s="237">
        <f t="shared" si="26"/>
        <v>0.3</v>
      </c>
      <c r="CG11" s="237">
        <f t="shared" si="27"/>
        <v>0.03</v>
      </c>
      <c r="CH11" s="238"/>
      <c r="CP11" s="236">
        <f>IFERROR(IF($E11=1,RANK(BJ11,BJ:BJ,1)+COUNTIF(BJ$4:BJ11,BJ11)-1,"-"),"-")</f>
        <v>29</v>
      </c>
      <c r="CQ11" s="236">
        <f>IFERROR(IF($E11=1,RANK(BK11,BK:BK,1)+COUNTIF(BK$4:BK11,BK11)-1,"-"),"-")</f>
        <v>19</v>
      </c>
      <c r="CR11" s="236">
        <f>IFERROR(IF($E11=1,RANK(BL11,BL:BL,1)+COUNTIF(BL$4:BL11,BL11)-1,"-"),"-")</f>
        <v>24</v>
      </c>
      <c r="CS11" s="236">
        <f>IFERROR(IF($E11=1,RANK(BM11,BM:BM,1)+COUNTIF(BM$4:BM11,BM11)-1,"-"),"-")</f>
        <v>39</v>
      </c>
      <c r="CT11" s="236">
        <f>IFERROR(IF($E11=1,RANK(BN11,BN:BN,1)+COUNTIF(BN$4:BN11,BN11)-1,"-"),"-")</f>
        <v>28</v>
      </c>
      <c r="CU11" s="236">
        <f>IFERROR(IF($E11=1,RANK(BO11,BO:BO,1)+COUNTIF(BO$4:BO11,BO11)-1,"-"),"-")</f>
        <v>79</v>
      </c>
      <c r="CV11" s="236">
        <f>IFERROR(IF($E11=1,RANK(BP11,BP:BP,1)+COUNTIF(BP$4:BP11,BP11)-1,"-"),"-")</f>
        <v>45</v>
      </c>
      <c r="CW11" s="236">
        <f>IFERROR(IF($E11=1,RANK(BQ11,BQ:BQ,1)+COUNTIF(BQ$4:BQ11,BQ11)-1,"-"),"-")</f>
        <v>64</v>
      </c>
      <c r="CX11" s="238"/>
      <c r="DF11" s="236">
        <f>IFERROR(IF($E11=1,RANK(BZ11,BZ:BZ,1)+COUNTIF(BZ$3:BZ10,BZ11),"-"),"-")</f>
        <v>109</v>
      </c>
      <c r="DG11" s="236">
        <f>IFERROR(IF($E11=1,RANK(CA11,CA:CA,1)+COUNTIF(CA$3:CA10,CA11),"-"),"-")</f>
        <v>10</v>
      </c>
      <c r="DH11" s="236">
        <f>IFERROR(IF($E11=1,RANK(CB11,CB:CB,1)+COUNTIF(CB$3:CB10,CB11),"-"),"-")</f>
        <v>25</v>
      </c>
      <c r="DI11" s="236">
        <f>IFERROR(IF($E11=1,RANK(CC11,CC:CC,1)+COUNTIF(CC$3:CC10,CC11),"-"),"-")</f>
        <v>48</v>
      </c>
      <c r="DJ11" s="236">
        <f>IFERROR(IF($E11=1,RANK(CD11,CD:CD,1)+COUNTIF(CD$3:CD10,CD11),"-"),"-")</f>
        <v>83</v>
      </c>
      <c r="DK11" s="236">
        <f>IFERROR(IF($E11=1,RANK(CE11,CE:CE,1)+COUNTIF(CE$3:CE10,CE11),"-"),"-")</f>
        <v>93</v>
      </c>
      <c r="DL11" s="236">
        <f>IFERROR(IF($E11=1,RANK(CF11,CF:CF,1)+COUNTIF(CF$3:CF10,CF11),"-"),"-")</f>
        <v>82</v>
      </c>
      <c r="DM11" s="236">
        <f>IFERROR(IF($E11=1,RANK(CG11,CG:CG,1)+COUNTIF(CG$3:CG10,CG11),"-"),"-")</f>
        <v>59</v>
      </c>
      <c r="DN11" s="7"/>
      <c r="DO11" s="236" t="str">
        <f>IFERROR(IF($E11=1,RANK(CI11,CI:CI,1)+COUNTIF(CI$4:CI11,CI11)-1,"-"),"-")</f>
        <v>-</v>
      </c>
      <c r="DP11" s="236" t="str">
        <f>IFERROR(IF($E11=1,RANK(CJ11,CJ:CJ,1)+COUNTIF(CJ$4:CJ11,CJ11)-1,"-"),"-")</f>
        <v>-</v>
      </c>
      <c r="DQ11" s="236" t="str">
        <f>IFERROR(IF($E11=1,RANK(CK11,CK:CK,1)+COUNTIF(CK$4:CK11,CK11)-1,"-"),"-")</f>
        <v>-</v>
      </c>
      <c r="DR11" s="236" t="str">
        <f>IFERROR(IF($E11=1,RANK(CL11,CL:CL,1)+COUNTIF(CL$4:CL11,CL11)-1,"-"),"-")</f>
        <v>-</v>
      </c>
      <c r="DS11" s="236" t="str">
        <f>IFERROR(IF($E11=1,RANK(CM11,CM:CM,1)+COUNTIF(CM$4:CM11,CM11)-1,"-"),"-")</f>
        <v>-</v>
      </c>
      <c r="DT11" s="236" t="str">
        <f>IFERROR(IF($E11=1,RANK(CN11,CN:CN,1)+COUNTIF(CN$4:CN11,CN11)-1,"-"),"-")</f>
        <v>-</v>
      </c>
      <c r="DU11" s="12">
        <f>DU10+1</f>
        <v>2</v>
      </c>
      <c r="DV11" s="243">
        <f>DV10-1</f>
        <v>144</v>
      </c>
      <c r="DW11" s="242" t="str">
        <f>IFERROR(INDEX($A:$DD,IF($EI$4="Entrants",MATCH($DU11,$CP:$CP,0),MATCH($DU11,$CY:$CY,0)),11),"")</f>
        <v>PARIS AUSTERLITZ (SURFACE)</v>
      </c>
      <c r="DX11" s="239">
        <f>IFERROR(INDEX($A:$DD,IF($EI$4="Entrants",MATCH($DU11,$CP:$CP,0),MATCH($DU11,$CY:$CY,0)),IF($EI$4="Entrants",62,21)),"")</f>
        <v>7.01</v>
      </c>
      <c r="DY11" s="12">
        <f>DY10+1</f>
        <v>2</v>
      </c>
      <c r="DZ11" s="243">
        <f>MAX(DZ10-1,0)</f>
        <v>121</v>
      </c>
      <c r="EA11" s="242" t="str">
        <f>IFERROR(INDEX($A:$DT,IF($EI$4="Entrants",MATCH($DY11,$DF:$DF,0),MATCH($DY11,$DO:$DO,0)),11),"")</f>
        <v>PARIS BERCY</v>
      </c>
      <c r="EB11" s="241">
        <f>IFERROR(INDEX($A:$DT,IF($EI$4="Entrants",MATCH($DY11,$DF:$DF,0),MATCH($DY11,$DO:$DO,0)),IF($EI$4="Entrants",78,49)),"")</f>
        <v>-0.8</v>
      </c>
      <c r="EC11" s="240">
        <f>IFERROR(INDEX($A:$DT,IF($EI$4="Entrants",MATCH($DY11,$DF:$DF,0),MATCH($DY11,$DO:$DO,0)),IF($EI$4="Entrants",62,21)),"")</f>
        <v>7.03</v>
      </c>
      <c r="ED11" s="239">
        <f>IFERROR(IF(EB11&gt;0,"+"&amp;ROUND(EB11,2),ROUND(EB11,2)),"")</f>
        <v>-0.8</v>
      </c>
      <c r="EG11" s="13" t="s">
        <v>216</v>
      </c>
      <c r="EH11" s="13"/>
      <c r="EI11" s="13"/>
      <c r="EJ11" s="48" t="str">
        <f t="shared" si="47"/>
        <v>Lyon Vallée du Rhône</v>
      </c>
      <c r="EK11" s="12">
        <v>5</v>
      </c>
      <c r="EN11" s="13" t="s">
        <v>191</v>
      </c>
      <c r="EO11" s="13" t="s">
        <v>253</v>
      </c>
      <c r="EP11" s="12">
        <f t="shared" si="48"/>
        <v>1</v>
      </c>
      <c r="EQ11" s="12">
        <f>IF(EP11=1,SUM(EP$6:EP11),0)</f>
        <v>5</v>
      </c>
      <c r="EU11" s="328">
        <f t="shared" si="31"/>
        <v>7.54</v>
      </c>
      <c r="EV11" s="328">
        <f t="shared" si="32"/>
        <v>7.88</v>
      </c>
      <c r="EW11" s="328">
        <f t="shared" si="33"/>
        <v>8.32</v>
      </c>
      <c r="EX11" s="328">
        <f t="shared" si="34"/>
        <v>8.17</v>
      </c>
      <c r="EY11" s="328">
        <f t="shared" si="35"/>
        <v>7.56</v>
      </c>
      <c r="EZ11" s="328">
        <f t="shared" si="36"/>
        <v>7.8</v>
      </c>
      <c r="FA11" s="328">
        <f t="shared" si="37"/>
        <v>6.07</v>
      </c>
      <c r="FB11" s="328">
        <f t="shared" si="38"/>
        <v>6.63</v>
      </c>
      <c r="FK11" s="328">
        <f t="shared" si="39"/>
        <v>7.2</v>
      </c>
      <c r="FL11" s="328">
        <f t="shared" si="40"/>
        <v>8.33</v>
      </c>
      <c r="FM11" s="328">
        <f t="shared" si="41"/>
        <v>8.56</v>
      </c>
      <c r="FN11" s="328">
        <f t="shared" si="42"/>
        <v>8.15</v>
      </c>
      <c r="FO11" s="328">
        <f t="shared" si="43"/>
        <v>7.05</v>
      </c>
      <c r="FP11" s="328">
        <f t="shared" si="44"/>
        <v>7.09</v>
      </c>
      <c r="FQ11" s="328">
        <f t="shared" si="45"/>
        <v>5.77</v>
      </c>
      <c r="FR11" s="328">
        <f t="shared" si="46"/>
        <v>6.6</v>
      </c>
    </row>
    <row r="12" spans="1:174" ht="19.5" x14ac:dyDescent="0.25">
      <c r="A12" s="13">
        <f t="shared" si="0"/>
        <v>1</v>
      </c>
      <c r="B12" s="13">
        <f t="shared" si="1"/>
        <v>1</v>
      </c>
      <c r="C12" s="13">
        <f t="shared" si="30"/>
        <v>1</v>
      </c>
      <c r="D12" s="13">
        <f t="shared" si="2"/>
        <v>1</v>
      </c>
      <c r="E12" s="13">
        <f t="shared" si="3"/>
        <v>1</v>
      </c>
      <c r="F12" s="48" t="s">
        <v>11</v>
      </c>
      <c r="G12" s="48" t="s">
        <v>187</v>
      </c>
      <c r="H12" s="8">
        <v>24</v>
      </c>
      <c r="I12" s="295" t="s">
        <v>227</v>
      </c>
      <c r="J12" s="295">
        <v>547000</v>
      </c>
      <c r="K12" s="295" t="s">
        <v>265</v>
      </c>
      <c r="L12" s="9" t="s">
        <v>9</v>
      </c>
      <c r="M12" s="9" t="s">
        <v>15</v>
      </c>
      <c r="N12" s="237">
        <v>7.01</v>
      </c>
      <c r="O12" s="237">
        <v>7.88</v>
      </c>
      <c r="P12" s="237">
        <v>8.08</v>
      </c>
      <c r="Q12" s="237">
        <v>8</v>
      </c>
      <c r="R12" s="237">
        <v>7.26</v>
      </c>
      <c r="S12" s="237">
        <v>6.98</v>
      </c>
      <c r="T12" s="237">
        <v>5.98</v>
      </c>
      <c r="U12" s="237">
        <v>6.12</v>
      </c>
      <c r="V12" s="238"/>
      <c r="AD12" s="237">
        <v>6.98</v>
      </c>
      <c r="AE12" s="237">
        <v>7.76</v>
      </c>
      <c r="AF12" s="237">
        <v>8.07</v>
      </c>
      <c r="AG12" s="237">
        <v>7.72</v>
      </c>
      <c r="AH12" s="237">
        <v>6.86</v>
      </c>
      <c r="AI12" s="237">
        <v>6.92</v>
      </c>
      <c r="AJ12" s="237">
        <v>5.95</v>
      </c>
      <c r="AK12" s="237">
        <v>6.16</v>
      </c>
      <c r="AL12" s="238"/>
      <c r="AT12" s="237">
        <f t="shared" si="4"/>
        <v>0.03</v>
      </c>
      <c r="AU12" s="237">
        <f t="shared" si="5"/>
        <v>0.12</v>
      </c>
      <c r="AV12" s="237">
        <f t="shared" si="6"/>
        <v>0.01</v>
      </c>
      <c r="AW12" s="237">
        <f t="shared" si="7"/>
        <v>0.28000000000000003</v>
      </c>
      <c r="AX12" s="237">
        <f t="shared" si="8"/>
        <v>0.4</v>
      </c>
      <c r="AY12" s="237">
        <f t="shared" si="9"/>
        <v>0.06</v>
      </c>
      <c r="AZ12" s="237">
        <f t="shared" si="10"/>
        <v>0.03</v>
      </c>
      <c r="BA12" s="237">
        <f t="shared" si="11"/>
        <v>-0.04</v>
      </c>
      <c r="BB12" s="238"/>
      <c r="BJ12" s="237">
        <f t="shared" si="12"/>
        <v>7.01</v>
      </c>
      <c r="BK12" s="237">
        <f t="shared" si="13"/>
        <v>7.88</v>
      </c>
      <c r="BL12" s="237">
        <f t="shared" si="14"/>
        <v>8.08</v>
      </c>
      <c r="BM12" s="237">
        <f t="shared" si="15"/>
        <v>8</v>
      </c>
      <c r="BN12" s="237">
        <f t="shared" si="16"/>
        <v>7.26</v>
      </c>
      <c r="BO12" s="237">
        <f t="shared" si="17"/>
        <v>6.98</v>
      </c>
      <c r="BP12" s="237">
        <f t="shared" si="18"/>
        <v>5.98</v>
      </c>
      <c r="BQ12" s="237">
        <f t="shared" si="19"/>
        <v>6.12</v>
      </c>
      <c r="BR12" s="238"/>
      <c r="BZ12" s="237">
        <f t="shared" si="20"/>
        <v>0.03</v>
      </c>
      <c r="CA12" s="237">
        <f t="shared" si="21"/>
        <v>0.12</v>
      </c>
      <c r="CB12" s="237">
        <f t="shared" si="22"/>
        <v>0.01</v>
      </c>
      <c r="CC12" s="237">
        <f t="shared" si="23"/>
        <v>0.28000000000000003</v>
      </c>
      <c r="CD12" s="237">
        <f t="shared" si="24"/>
        <v>0.4</v>
      </c>
      <c r="CE12" s="237">
        <f t="shared" si="25"/>
        <v>0.06</v>
      </c>
      <c r="CF12" s="237">
        <f t="shared" si="26"/>
        <v>0.03</v>
      </c>
      <c r="CG12" s="237">
        <f t="shared" si="27"/>
        <v>-0.04</v>
      </c>
      <c r="CH12" s="238"/>
      <c r="CP12" s="236">
        <f>IFERROR(IF($E12=1,RANK(BJ12,BJ:BJ,1)+COUNTIF(BJ$4:BJ12,BJ12)-1,"-"),"-")</f>
        <v>2</v>
      </c>
      <c r="CQ12" s="236">
        <f>IFERROR(IF($E12=1,RANK(BK12,BK:BK,1)+COUNTIF(BK$4:BK12,BK12)-1,"-"),"-")</f>
        <v>20</v>
      </c>
      <c r="CR12" s="236">
        <f>IFERROR(IF($E12=1,RANK(BL12,BL:BL,1)+COUNTIF(BL$4:BL12,BL12)-1,"-"),"-")</f>
        <v>9</v>
      </c>
      <c r="CS12" s="236">
        <f>IFERROR(IF($E12=1,RANK(BM12,BM:BM,1)+COUNTIF(BM$4:BM12,BM12)-1,"-"),"-")</f>
        <v>23</v>
      </c>
      <c r="CT12" s="236">
        <f>IFERROR(IF($E12=1,RANK(BN12,BN:BN,1)+COUNTIF(BN$4:BN12,BN12)-1,"-"),"-")</f>
        <v>7</v>
      </c>
      <c r="CU12" s="236">
        <f>IFERROR(IF($E12=1,RANK(BO12,BO:BO,1)+COUNTIF(BO$4:BO12,BO12)-1,"-"),"-")</f>
        <v>22</v>
      </c>
      <c r="CV12" s="236">
        <f>IFERROR(IF($E12=1,RANK(BP12,BP:BP,1)+COUNTIF(BP$4:BP12,BP12)-1,"-"),"-")</f>
        <v>38</v>
      </c>
      <c r="CW12" s="236">
        <f>IFERROR(IF($E12=1,RANK(BQ12,BQ:BQ,1)+COUNTIF(BQ$4:BQ12,BQ12)-1,"-"),"-")</f>
        <v>17</v>
      </c>
      <c r="CX12" s="238"/>
      <c r="DF12" s="236">
        <f>IFERROR(IF($E12=1,RANK(BZ12,BZ:BZ,1)+COUNTIF(BZ$3:BZ11,BZ12),"-"),"-")</f>
        <v>59</v>
      </c>
      <c r="DG12" s="236">
        <f>IFERROR(IF($E12=1,RANK(CA12,CA:CA,1)+COUNTIF(CA$3:CA11,CA12),"-"),"-")</f>
        <v>79</v>
      </c>
      <c r="DH12" s="236">
        <f>IFERROR(IF($E12=1,RANK(CB12,CB:CB,1)+COUNTIF(CB$3:CB11,CB12),"-"),"-")</f>
        <v>64</v>
      </c>
      <c r="DI12" s="236">
        <f>IFERROR(IF($E12=1,RANK(CC12,CC:CC,1)+COUNTIF(CC$3:CC11,CC12),"-"),"-")</f>
        <v>87</v>
      </c>
      <c r="DJ12" s="236">
        <f>IFERROR(IF($E12=1,RANK(CD12,CD:CD,1)+COUNTIF(CD$3:CD11,CD12),"-"),"-")</f>
        <v>69</v>
      </c>
      <c r="DK12" s="236">
        <f>IFERROR(IF($E12=1,RANK(CE12,CE:CE,1)+COUNTIF(CE$3:CE11,CE12),"-"),"-")</f>
        <v>49</v>
      </c>
      <c r="DL12" s="236">
        <f>IFERROR(IF($E12=1,RANK(CF12,CF:CF,1)+COUNTIF(CF$3:CF11,CF12),"-"),"-")</f>
        <v>47</v>
      </c>
      <c r="DM12" s="236">
        <f>IFERROR(IF($E12=1,RANK(CG12,CG:CG,1)+COUNTIF(CG$3:CG11,CG12),"-"),"-")</f>
        <v>50</v>
      </c>
      <c r="DN12" s="7"/>
      <c r="DO12" s="236" t="str">
        <f>IFERROR(IF($E12=1,RANK(CI12,CI:CI,1)+COUNTIF(CI$4:CI12,CI12)-1,"-"),"-")</f>
        <v>-</v>
      </c>
      <c r="DP12" s="236" t="str">
        <f>IFERROR(IF($E12=1,RANK(CJ12,CJ:CJ,1)+COUNTIF(CJ$4:CJ12,CJ12)-1,"-"),"-")</f>
        <v>-</v>
      </c>
      <c r="DQ12" s="236" t="str">
        <f>IFERROR(IF($E12=1,RANK(CK12,CK:CK,1)+COUNTIF(CK$4:CK12,CK12)-1,"-"),"-")</f>
        <v>-</v>
      </c>
      <c r="DR12" s="236" t="str">
        <f>IFERROR(IF($E12=1,RANK(CL12,CL:CL,1)+COUNTIF(CL$4:CL12,CL12)-1,"-"),"-")</f>
        <v>-</v>
      </c>
      <c r="DS12" s="236" t="str">
        <f>IFERROR(IF($E12=1,RANK(CM12,CM:CM,1)+COUNTIF(CM$4:CM12,CM12)-1,"-"),"-")</f>
        <v>-</v>
      </c>
      <c r="DT12" s="236" t="str">
        <f>IFERROR(IF($E12=1,RANK(CN12,CN:CN,1)+COUNTIF(CN$4:CN12,CN12)-1,"-"),"-")</f>
        <v>-</v>
      </c>
      <c r="DU12" s="12">
        <f>DU11+1</f>
        <v>3</v>
      </c>
      <c r="DV12" s="243">
        <f>DV11-1</f>
        <v>143</v>
      </c>
      <c r="DW12" s="242" t="str">
        <f>IFERROR(INDEX($A:$DD,IF($EI$4="Entrants",MATCH($DU12,$CP:$CP,0),MATCH($DU12,$CY:$CY,0)),11),"")</f>
        <v>PARIS BERCY</v>
      </c>
      <c r="DX12" s="239">
        <f>IFERROR(INDEX($A:$DD,IF($EI$4="Entrants",MATCH($DU12,$CP:$CP,0),MATCH($DU12,$CY:$CY,0)),IF($EI$4="Entrants",62,21)),"")</f>
        <v>7.03</v>
      </c>
      <c r="DY12" s="12">
        <f>DY11+1</f>
        <v>3</v>
      </c>
      <c r="DZ12" s="243">
        <f>MAX(DZ11-1,0)</f>
        <v>120</v>
      </c>
      <c r="EA12" s="242" t="str">
        <f>IFERROR(INDEX($A:$DT,IF($EI$4="Entrants",MATCH($DY12,$DF:$DF,0),MATCH($DY12,$DO:$DO,0)),11),"")</f>
        <v>BEZIERS</v>
      </c>
      <c r="EB12" s="241">
        <f>IFERROR(INDEX($A:$DT,IF($EI$4="Entrants",MATCH($DY12,$DF:$DF,0),MATCH($DY12,$DO:$DO,0)),IF($EI$4="Entrants",78,49)),"")</f>
        <v>-0.79</v>
      </c>
      <c r="EC12" s="240">
        <f>IFERROR(INDEX($A:$DT,IF($EI$4="Entrants",MATCH($DY12,$DF:$DF,0),MATCH($DY12,$DO:$DO,0)),IF($EI$4="Entrants",62,21)),"")</f>
        <v>6.89</v>
      </c>
      <c r="ED12" s="239">
        <f>IFERROR(IF(EB12&gt;0,"+"&amp;ROUND(EB12,2),ROUND(EB12,2)),"")</f>
        <v>-0.79</v>
      </c>
      <c r="EG12" s="13" t="s">
        <v>129</v>
      </c>
      <c r="EH12" s="13"/>
      <c r="EI12" s="13"/>
      <c r="EJ12" s="48" t="str">
        <f t="shared" si="47"/>
        <v>Auvergne</v>
      </c>
      <c r="EK12" s="12">
        <v>6</v>
      </c>
      <c r="EN12" s="48" t="s">
        <v>192</v>
      </c>
      <c r="EO12" s="48" t="s">
        <v>253</v>
      </c>
      <c r="EP12" s="12">
        <f t="shared" si="48"/>
        <v>1</v>
      </c>
      <c r="EQ12" s="12">
        <f>IF(EP12=1,SUM(EP$6:EP12),0)</f>
        <v>6</v>
      </c>
      <c r="EU12" s="328">
        <f t="shared" si="31"/>
        <v>7.01</v>
      </c>
      <c r="EV12" s="328">
        <f t="shared" si="32"/>
        <v>7.88</v>
      </c>
      <c r="EW12" s="328">
        <f t="shared" si="33"/>
        <v>8.08</v>
      </c>
      <c r="EX12" s="328">
        <f t="shared" si="34"/>
        <v>8</v>
      </c>
      <c r="EY12" s="328">
        <f t="shared" si="35"/>
        <v>7.26</v>
      </c>
      <c r="EZ12" s="328">
        <f t="shared" si="36"/>
        <v>6.98</v>
      </c>
      <c r="FA12" s="328">
        <f t="shared" si="37"/>
        <v>5.98</v>
      </c>
      <c r="FB12" s="328">
        <f t="shared" si="38"/>
        <v>6.12</v>
      </c>
      <c r="FK12" s="328">
        <f t="shared" si="39"/>
        <v>6.98</v>
      </c>
      <c r="FL12" s="328">
        <f t="shared" si="40"/>
        <v>7.76</v>
      </c>
      <c r="FM12" s="328">
        <f t="shared" si="41"/>
        <v>8.07</v>
      </c>
      <c r="FN12" s="328">
        <f t="shared" si="42"/>
        <v>7.72</v>
      </c>
      <c r="FO12" s="328">
        <f t="shared" si="43"/>
        <v>6.86</v>
      </c>
      <c r="FP12" s="328">
        <f t="shared" si="44"/>
        <v>6.92</v>
      </c>
      <c r="FQ12" s="328">
        <f t="shared" si="45"/>
        <v>5.95</v>
      </c>
      <c r="FR12" s="328">
        <f t="shared" si="46"/>
        <v>6.16</v>
      </c>
    </row>
    <row r="13" spans="1:174" ht="19.5" x14ac:dyDescent="0.25">
      <c r="A13" s="13">
        <f t="shared" si="0"/>
        <v>1</v>
      </c>
      <c r="B13" s="13">
        <f t="shared" si="1"/>
        <v>1</v>
      </c>
      <c r="C13" s="13">
        <f t="shared" si="30"/>
        <v>1</v>
      </c>
      <c r="D13" s="13">
        <f t="shared" si="2"/>
        <v>1</v>
      </c>
      <c r="E13" s="13">
        <f t="shared" si="3"/>
        <v>1</v>
      </c>
      <c r="F13" s="48" t="s">
        <v>11</v>
      </c>
      <c r="G13" s="48" t="s">
        <v>187</v>
      </c>
      <c r="H13" s="8">
        <v>24</v>
      </c>
      <c r="I13" s="295" t="s">
        <v>228</v>
      </c>
      <c r="J13" s="295">
        <v>686667</v>
      </c>
      <c r="K13" s="295" t="s">
        <v>16</v>
      </c>
      <c r="L13" s="9" t="s">
        <v>9</v>
      </c>
      <c r="M13" s="9" t="s">
        <v>10</v>
      </c>
      <c r="N13" s="237">
        <v>7.03</v>
      </c>
      <c r="O13" s="237">
        <v>7.93</v>
      </c>
      <c r="P13" s="237">
        <v>8.5399999999999991</v>
      </c>
      <c r="Q13" s="237">
        <v>8.0399999999999991</v>
      </c>
      <c r="R13" s="237">
        <v>7.41</v>
      </c>
      <c r="S13" s="237">
        <v>6.86</v>
      </c>
      <c r="T13" s="237">
        <v>5.96</v>
      </c>
      <c r="U13" s="237">
        <v>6.44</v>
      </c>
      <c r="V13" s="238"/>
      <c r="AD13" s="237">
        <v>7.83</v>
      </c>
      <c r="AE13" s="237">
        <v>8.2799999999999994</v>
      </c>
      <c r="AF13" s="237">
        <v>8.7100000000000009</v>
      </c>
      <c r="AG13" s="237">
        <v>8.51</v>
      </c>
      <c r="AH13" s="237">
        <v>7.5</v>
      </c>
      <c r="AI13" s="237">
        <v>6.9</v>
      </c>
      <c r="AJ13" s="237">
        <v>5.63</v>
      </c>
      <c r="AK13" s="237">
        <v>6.1</v>
      </c>
      <c r="AL13" s="238"/>
      <c r="AT13" s="237">
        <f t="shared" si="4"/>
        <v>-0.8</v>
      </c>
      <c r="AU13" s="237">
        <f t="shared" si="5"/>
        <v>-0.35</v>
      </c>
      <c r="AV13" s="237">
        <f t="shared" si="6"/>
        <v>-0.17</v>
      </c>
      <c r="AW13" s="237">
        <f t="shared" si="7"/>
        <v>-0.47</v>
      </c>
      <c r="AX13" s="237">
        <f t="shared" si="8"/>
        <v>-0.09</v>
      </c>
      <c r="AY13" s="237">
        <f t="shared" si="9"/>
        <v>-0.04</v>
      </c>
      <c r="AZ13" s="237">
        <f t="shared" si="10"/>
        <v>0.33</v>
      </c>
      <c r="BA13" s="237">
        <f t="shared" si="11"/>
        <v>0.34</v>
      </c>
      <c r="BB13" s="238"/>
      <c r="BJ13" s="237">
        <f t="shared" si="12"/>
        <v>7.03</v>
      </c>
      <c r="BK13" s="237">
        <f t="shared" si="13"/>
        <v>7.93</v>
      </c>
      <c r="BL13" s="237">
        <f t="shared" si="14"/>
        <v>8.5399999999999991</v>
      </c>
      <c r="BM13" s="237">
        <f t="shared" si="15"/>
        <v>8.0399999999999991</v>
      </c>
      <c r="BN13" s="237">
        <f t="shared" si="16"/>
        <v>7.41</v>
      </c>
      <c r="BO13" s="237">
        <f t="shared" si="17"/>
        <v>6.86</v>
      </c>
      <c r="BP13" s="237">
        <f t="shared" si="18"/>
        <v>5.96</v>
      </c>
      <c r="BQ13" s="237">
        <f t="shared" si="19"/>
        <v>6.44</v>
      </c>
      <c r="BR13" s="238"/>
      <c r="BZ13" s="237">
        <f t="shared" si="20"/>
        <v>-0.8</v>
      </c>
      <c r="CA13" s="237">
        <f t="shared" si="21"/>
        <v>-0.35</v>
      </c>
      <c r="CB13" s="237">
        <f t="shared" si="22"/>
        <v>-0.17</v>
      </c>
      <c r="CC13" s="237">
        <f t="shared" si="23"/>
        <v>-0.47</v>
      </c>
      <c r="CD13" s="237">
        <f t="shared" si="24"/>
        <v>-0.09</v>
      </c>
      <c r="CE13" s="237">
        <f t="shared" si="25"/>
        <v>-0.04</v>
      </c>
      <c r="CF13" s="237">
        <f t="shared" si="26"/>
        <v>0.33</v>
      </c>
      <c r="CG13" s="237">
        <f t="shared" si="27"/>
        <v>0.34</v>
      </c>
      <c r="CH13" s="238"/>
      <c r="CP13" s="236">
        <f>IFERROR(IF($E13=1,RANK(BJ13,BJ:BJ,1)+COUNTIF(BJ$4:BJ13,BJ13)-1,"-"),"-")</f>
        <v>3</v>
      </c>
      <c r="CQ13" s="236">
        <f>IFERROR(IF($E13=1,RANK(BK13,BK:BK,1)+COUNTIF(BK$4:BK13,BK13)-1,"-"),"-")</f>
        <v>23</v>
      </c>
      <c r="CR13" s="236">
        <f>IFERROR(IF($E13=1,RANK(BL13,BL:BL,1)+COUNTIF(BL$4:BL13,BL13)-1,"-"),"-")</f>
        <v>47</v>
      </c>
      <c r="CS13" s="236">
        <f>IFERROR(IF($E13=1,RANK(BM13,BM:BM,1)+COUNTIF(BM$4:BM13,BM13)-1,"-"),"-")</f>
        <v>28</v>
      </c>
      <c r="CT13" s="236">
        <f>IFERROR(IF($E13=1,RANK(BN13,BN:BN,1)+COUNTIF(BN$4:BN13,BN13)-1,"-"),"-")</f>
        <v>18</v>
      </c>
      <c r="CU13" s="236">
        <f>IFERROR(IF($E13=1,RANK(BO13,BO:BO,1)+COUNTIF(BO$4:BO13,BO13)-1,"-"),"-")</f>
        <v>17</v>
      </c>
      <c r="CV13" s="236">
        <f>IFERROR(IF($E13=1,RANK(BP13,BP:BP,1)+COUNTIF(BP$4:BP13,BP13)-1,"-"),"-")</f>
        <v>37</v>
      </c>
      <c r="CW13" s="236">
        <f>IFERROR(IF($E13=1,RANK(BQ13,BQ:BQ,1)+COUNTIF(BQ$4:BQ13,BQ13)-1,"-"),"-")</f>
        <v>47</v>
      </c>
      <c r="CX13" s="238"/>
      <c r="DF13" s="236">
        <f>IFERROR(IF($E13=1,RANK(BZ13,BZ:BZ,1)+COUNTIF(BZ$3:BZ12,BZ13),"-"),"-")</f>
        <v>2</v>
      </c>
      <c r="DG13" s="236">
        <f>IFERROR(IF($E13=1,RANK(CA13,CA:CA,1)+COUNTIF(CA$3:CA12,CA13),"-"),"-")</f>
        <v>15</v>
      </c>
      <c r="DH13" s="236">
        <f>IFERROR(IF($E13=1,RANK(CB13,CB:CB,1)+COUNTIF(CB$3:CB12,CB13),"-"),"-")</f>
        <v>36</v>
      </c>
      <c r="DI13" s="236">
        <f>IFERROR(IF($E13=1,RANK(CC13,CC:CC,1)+COUNTIF(CC$3:CC12,CC13),"-"),"-")</f>
        <v>4</v>
      </c>
      <c r="DJ13" s="236">
        <f>IFERROR(IF($E13=1,RANK(CD13,CD:CD,1)+COUNTIF(CD$3:CD12,CD13),"-"),"-")</f>
        <v>14</v>
      </c>
      <c r="DK13" s="236">
        <f>IFERROR(IF($E13=1,RANK(CE13,CE:CE,1)+COUNTIF(CE$3:CE12,CE13),"-"),"-")</f>
        <v>34</v>
      </c>
      <c r="DL13" s="236">
        <f>IFERROR(IF($E13=1,RANK(CF13,CF:CF,1)+COUNTIF(CF$3:CF12,CF13),"-"),"-")</f>
        <v>85</v>
      </c>
      <c r="DM13" s="236">
        <f>IFERROR(IF($E13=1,RANK(CG13,CG:CG,1)+COUNTIF(CG$3:CG12,CG13),"-"),"-")</f>
        <v>89</v>
      </c>
      <c r="DN13" s="7"/>
      <c r="DO13" s="236" t="str">
        <f>IFERROR(IF($E13=1,RANK(CI13,CI:CI,1)+COUNTIF(CI$4:CI13,CI13)-1,"-"),"-")</f>
        <v>-</v>
      </c>
      <c r="DP13" s="236" t="str">
        <f>IFERROR(IF($E13=1,RANK(CJ13,CJ:CJ,1)+COUNTIF(CJ$4:CJ13,CJ13)-1,"-"),"-")</f>
        <v>-</v>
      </c>
      <c r="DQ13" s="236" t="str">
        <f>IFERROR(IF($E13=1,RANK(CK13,CK:CK,1)+COUNTIF(CK$4:CK13,CK13)-1,"-"),"-")</f>
        <v>-</v>
      </c>
      <c r="DR13" s="236" t="str">
        <f>IFERROR(IF($E13=1,RANK(CL13,CL:CL,1)+COUNTIF(CL$4:CL13,CL13)-1,"-"),"-")</f>
        <v>-</v>
      </c>
      <c r="DS13" s="236" t="str">
        <f>IFERROR(IF($E13=1,RANK(CM13,CM:CM,1)+COUNTIF(CM$4:CM13,CM13)-1,"-"),"-")</f>
        <v>-</v>
      </c>
      <c r="DT13" s="236" t="str">
        <f>IFERROR(IF($E13=1,RANK(CN13,CN:CN,1)+COUNTIF(CN$4:CN13,CN13)-1,"-"),"-")</f>
        <v>-</v>
      </c>
      <c r="DU13" s="12">
        <f>DU12+1</f>
        <v>4</v>
      </c>
      <c r="DV13" s="243">
        <f>DV12-1</f>
        <v>142</v>
      </c>
      <c r="DW13" s="242" t="str">
        <f>IFERROR(INDEX($A:$DD,IF($EI$4="Entrants",MATCH($DU13,$CP:$CP,0),MATCH($DU13,$CY:$CY,0)),11),"")</f>
        <v>LYON PART DIEU</v>
      </c>
      <c r="DX13" s="239">
        <f>IFERROR(INDEX($A:$DD,IF($EI$4="Entrants",MATCH($DU13,$CP:$CP,0),MATCH($DU13,$CY:$CY,0)),IF($EI$4="Entrants",62,21)),"")</f>
        <v>7.03</v>
      </c>
      <c r="DY13" s="12">
        <f>DY12+1</f>
        <v>4</v>
      </c>
      <c r="DZ13" s="243">
        <f>MAX(DZ12-1,0)</f>
        <v>119</v>
      </c>
      <c r="EA13" s="242" t="str">
        <f>IFERROR(INDEX($A:$DT,IF($EI$4="Entrants",MATCH($DY13,$DF:$DF,0),MATCH($DY13,$DO:$DO,0)),11),"")</f>
        <v>NIMES PONT DU GARD</v>
      </c>
      <c r="EB13" s="241">
        <f>IFERROR(INDEX($A:$DT,IF($EI$4="Entrants",MATCH($DY13,$DF:$DF,0),MATCH($DY13,$DO:$DO,0)),IF($EI$4="Entrants",78,49)),"")</f>
        <v>-0.69</v>
      </c>
      <c r="EC13" s="240">
        <f>IFERROR(INDEX($A:$DT,IF($EI$4="Entrants",MATCH($DY13,$DF:$DF,0),MATCH($DY13,$DO:$DO,0)),IF($EI$4="Entrants",62,21)),"")</f>
        <v>7.45</v>
      </c>
      <c r="ED13" s="239">
        <f>IFERROR(IF(EB13&gt;0,"+"&amp;ROUND(EB13,2),ROUND(EB13,2)),"")</f>
        <v>-0.69</v>
      </c>
      <c r="EG13" s="48" t="s">
        <v>252</v>
      </c>
      <c r="EH13" s="13"/>
      <c r="EI13" s="13"/>
      <c r="EJ13" s="48" t="str">
        <f t="shared" si="47"/>
        <v>Pays de la Loire</v>
      </c>
      <c r="EK13" s="12">
        <v>7</v>
      </c>
      <c r="EN13" s="48" t="s">
        <v>193</v>
      </c>
      <c r="EO13" s="48" t="s">
        <v>251</v>
      </c>
      <c r="EP13" s="12">
        <f t="shared" si="48"/>
        <v>1</v>
      </c>
      <c r="EQ13" s="12">
        <f>IF(EP13=1,SUM(EP$6:EP13),0)</f>
        <v>7</v>
      </c>
      <c r="EU13" s="328">
        <f t="shared" si="31"/>
        <v>7.03</v>
      </c>
      <c r="EV13" s="328">
        <f t="shared" si="32"/>
        <v>7.93</v>
      </c>
      <c r="EW13" s="328">
        <f t="shared" si="33"/>
        <v>8.5399999999999991</v>
      </c>
      <c r="EX13" s="328">
        <f t="shared" si="34"/>
        <v>8.0399999999999991</v>
      </c>
      <c r="EY13" s="328">
        <f t="shared" si="35"/>
        <v>7.41</v>
      </c>
      <c r="EZ13" s="328">
        <f t="shared" si="36"/>
        <v>6.86</v>
      </c>
      <c r="FA13" s="328">
        <f t="shared" si="37"/>
        <v>5.96</v>
      </c>
      <c r="FB13" s="328">
        <f t="shared" si="38"/>
        <v>6.44</v>
      </c>
      <c r="FK13" s="328">
        <f t="shared" si="39"/>
        <v>7.83</v>
      </c>
      <c r="FL13" s="328">
        <f t="shared" si="40"/>
        <v>8.2799999999999994</v>
      </c>
      <c r="FM13" s="328">
        <f t="shared" si="41"/>
        <v>8.7100000000000009</v>
      </c>
      <c r="FN13" s="328">
        <f t="shared" si="42"/>
        <v>8.51</v>
      </c>
      <c r="FO13" s="328">
        <f t="shared" si="43"/>
        <v>7.5</v>
      </c>
      <c r="FP13" s="328">
        <f t="shared" si="44"/>
        <v>6.9</v>
      </c>
      <c r="FQ13" s="328">
        <f t="shared" si="45"/>
        <v>5.63</v>
      </c>
      <c r="FR13" s="328">
        <f t="shared" si="46"/>
        <v>6.1</v>
      </c>
    </row>
    <row r="14" spans="1:174" ht="19.5" x14ac:dyDescent="0.25">
      <c r="A14" s="13">
        <f t="shared" si="0"/>
        <v>1</v>
      </c>
      <c r="B14" s="13">
        <f t="shared" si="1"/>
        <v>1</v>
      </c>
      <c r="C14" s="13">
        <f t="shared" si="30"/>
        <v>1</v>
      </c>
      <c r="D14" s="13">
        <f t="shared" si="2"/>
        <v>1</v>
      </c>
      <c r="E14" s="13">
        <f t="shared" si="3"/>
        <v>1</v>
      </c>
      <c r="F14" s="13" t="s">
        <v>253</v>
      </c>
      <c r="G14" s="13" t="s">
        <v>188</v>
      </c>
      <c r="H14" s="8" t="s">
        <v>21</v>
      </c>
      <c r="I14" s="8" t="s">
        <v>228</v>
      </c>
      <c r="J14" s="8">
        <v>741132</v>
      </c>
      <c r="K14" s="8" t="s">
        <v>22</v>
      </c>
      <c r="L14" s="8" t="s">
        <v>9</v>
      </c>
      <c r="M14" s="8" t="s">
        <v>10</v>
      </c>
      <c r="N14" s="237">
        <v>7.96</v>
      </c>
      <c r="O14" s="237">
        <v>8.48</v>
      </c>
      <c r="P14" s="237">
        <v>8.9600000000000009</v>
      </c>
      <c r="Q14" s="237">
        <v>8.4</v>
      </c>
      <c r="R14" s="237">
        <v>8.01</v>
      </c>
      <c r="S14" s="237">
        <v>7.7</v>
      </c>
      <c r="T14" s="237">
        <v>5.0599999999999996</v>
      </c>
      <c r="U14" s="237">
        <v>5.56</v>
      </c>
      <c r="V14" s="238"/>
      <c r="AD14" s="237">
        <v>7.82</v>
      </c>
      <c r="AE14" s="237">
        <v>8.57</v>
      </c>
      <c r="AF14" s="237">
        <v>9</v>
      </c>
      <c r="AG14" s="237">
        <v>8.4499999999999993</v>
      </c>
      <c r="AH14" s="237">
        <v>7.3</v>
      </c>
      <c r="AI14" s="237">
        <v>7.88</v>
      </c>
      <c r="AJ14" s="237">
        <v>5.03</v>
      </c>
      <c r="AK14" s="237">
        <v>5.43</v>
      </c>
      <c r="AL14" s="238"/>
      <c r="AT14" s="237">
        <f t="shared" si="4"/>
        <v>0.14000000000000001</v>
      </c>
      <c r="AU14" s="237">
        <f t="shared" si="5"/>
        <v>-0.09</v>
      </c>
      <c r="AV14" s="237">
        <f t="shared" si="6"/>
        <v>-0.04</v>
      </c>
      <c r="AW14" s="237">
        <f t="shared" si="7"/>
        <v>-0.05</v>
      </c>
      <c r="AX14" s="237">
        <f t="shared" si="8"/>
        <v>0.71</v>
      </c>
      <c r="AY14" s="237">
        <f t="shared" si="9"/>
        <v>-0.18</v>
      </c>
      <c r="AZ14" s="237">
        <f t="shared" si="10"/>
        <v>0.03</v>
      </c>
      <c r="BA14" s="237">
        <f t="shared" si="11"/>
        <v>0.13</v>
      </c>
      <c r="BB14" s="238"/>
      <c r="BJ14" s="237">
        <f t="shared" si="12"/>
        <v>7.96</v>
      </c>
      <c r="BK14" s="237">
        <f t="shared" si="13"/>
        <v>8.48</v>
      </c>
      <c r="BL14" s="237">
        <f t="shared" si="14"/>
        <v>8.9600000000000009</v>
      </c>
      <c r="BM14" s="237">
        <f t="shared" si="15"/>
        <v>8.4</v>
      </c>
      <c r="BN14" s="237">
        <f t="shared" si="16"/>
        <v>8.01</v>
      </c>
      <c r="BO14" s="237">
        <f t="shared" si="17"/>
        <v>7.7</v>
      </c>
      <c r="BP14" s="237">
        <f t="shared" si="18"/>
        <v>5.0599999999999996</v>
      </c>
      <c r="BQ14" s="237">
        <f t="shared" si="19"/>
        <v>5.56</v>
      </c>
      <c r="BR14" s="238"/>
      <c r="BZ14" s="237">
        <f t="shared" si="20"/>
        <v>0.14000000000000001</v>
      </c>
      <c r="CA14" s="237">
        <f t="shared" si="21"/>
        <v>-0.09</v>
      </c>
      <c r="CB14" s="237">
        <f t="shared" si="22"/>
        <v>-0.04</v>
      </c>
      <c r="CC14" s="237">
        <f t="shared" si="23"/>
        <v>-0.05</v>
      </c>
      <c r="CD14" s="237">
        <f t="shared" si="24"/>
        <v>0.71</v>
      </c>
      <c r="CE14" s="237">
        <f t="shared" si="25"/>
        <v>-0.18</v>
      </c>
      <c r="CF14" s="237">
        <f t="shared" si="26"/>
        <v>0.03</v>
      </c>
      <c r="CG14" s="237">
        <f t="shared" si="27"/>
        <v>0.13</v>
      </c>
      <c r="CH14" s="238"/>
      <c r="CP14" s="236">
        <f>IFERROR(IF($E14=1,RANK(BJ14,BJ:BJ,1)+COUNTIF(BJ$4:BJ14,BJ14)-1,"-"),"-")</f>
        <v>88</v>
      </c>
      <c r="CQ14" s="236">
        <f>IFERROR(IF($E14=1,RANK(BK14,BK:BK,1)+COUNTIF(BK$4:BK14,BK14)-1,"-"),"-")</f>
        <v>88</v>
      </c>
      <c r="CR14" s="236">
        <f>IFERROR(IF($E14=1,RANK(BL14,BL:BL,1)+COUNTIF(BL$4:BL14,BL14)-1,"-"),"-")</f>
        <v>117</v>
      </c>
      <c r="CS14" s="236">
        <f>IFERROR(IF($E14=1,RANK(BM14,BM:BM,1)+COUNTIF(BM$4:BM14,BM14)-1,"-"),"-")</f>
        <v>65</v>
      </c>
      <c r="CT14" s="236">
        <f>IFERROR(IF($E14=1,RANK(BN14,BN:BN,1)+COUNTIF(BN$4:BN14,BN14)-1,"-"),"-")</f>
        <v>77</v>
      </c>
      <c r="CU14" s="236">
        <f>IFERROR(IF($E14=1,RANK(BO14,BO:BO,1)+COUNTIF(BO$4:BO14,BO14)-1,"-"),"-")</f>
        <v>72</v>
      </c>
      <c r="CV14" s="236">
        <f>IFERROR(IF($E14=1,RANK(BP14,BP:BP,1)+COUNTIF(BP$4:BP14,BP14)-1,"-"),"-")</f>
        <v>5</v>
      </c>
      <c r="CW14" s="236">
        <f>IFERROR(IF($E14=1,RANK(BQ14,BQ:BQ,1)+COUNTIF(BQ$4:BQ14,BQ14)-1,"-"),"-")</f>
        <v>4</v>
      </c>
      <c r="CX14" s="238"/>
      <c r="DF14" s="236">
        <f>IFERROR(IF($E14=1,RANK(BZ14,BZ:BZ,1)+COUNTIF(BZ$3:BZ13,BZ14),"-"),"-")</f>
        <v>84</v>
      </c>
      <c r="DG14" s="236">
        <f>IFERROR(IF($E14=1,RANK(CA14,CA:CA,1)+COUNTIF(CA$3:CA13,CA14),"-"),"-")</f>
        <v>32</v>
      </c>
      <c r="DH14" s="236">
        <f>IFERROR(IF($E14=1,RANK(CB14,CB:CB,1)+COUNTIF(CB$3:CB13,CB14),"-"),"-")</f>
        <v>55</v>
      </c>
      <c r="DI14" s="236">
        <f>IFERROR(IF($E14=1,RANK(CC14,CC:CC,1)+COUNTIF(CC$3:CC13,CC14),"-"),"-")</f>
        <v>37</v>
      </c>
      <c r="DJ14" s="236">
        <f>IFERROR(IF($E14=1,RANK(CD14,CD:CD,1)+COUNTIF(CD$3:CD13,CD14),"-"),"-")</f>
        <v>105</v>
      </c>
      <c r="DK14" s="236">
        <f>IFERROR(IF($E14=1,RANK(CE14,CE:CE,1)+COUNTIF(CE$3:CE13,CE14),"-"),"-")</f>
        <v>27</v>
      </c>
      <c r="DL14" s="236">
        <f>IFERROR(IF($E14=1,RANK(CF14,CF:CF,1)+COUNTIF(CF$3:CF13,CF14),"-"),"-")</f>
        <v>48</v>
      </c>
      <c r="DM14" s="236">
        <f>IFERROR(IF($E14=1,RANK(CG14,CG:CG,1)+COUNTIF(CG$3:CG13,CG14),"-"),"-")</f>
        <v>69</v>
      </c>
      <c r="DN14" s="7"/>
      <c r="DO14" s="236" t="str">
        <f>IFERROR(IF($E14=1,RANK(CI14,CI:CI,1)+COUNTIF(CI$4:CI14,CI14)-1,"-"),"-")</f>
        <v>-</v>
      </c>
      <c r="DP14" s="236" t="str">
        <f>IFERROR(IF($E14=1,RANK(CJ14,CJ:CJ,1)+COUNTIF(CJ$4:CJ14,CJ14)-1,"-"),"-")</f>
        <v>-</v>
      </c>
      <c r="DQ14" s="236" t="str">
        <f>IFERROR(IF($E14=1,RANK(CK14,CK:CK,1)+COUNTIF(CK$4:CK14,CK14)-1,"-"),"-")</f>
        <v>-</v>
      </c>
      <c r="DR14" s="236" t="str">
        <f>IFERROR(IF($E14=1,RANK(CL14,CL:CL,1)+COUNTIF(CL$4:CL14,CL14)-1,"-"),"-")</f>
        <v>-</v>
      </c>
      <c r="DS14" s="236" t="str">
        <f>IFERROR(IF($E14=1,RANK(CM14,CM:CM,1)+COUNTIF(CM$4:CM14,CM14)-1,"-"),"-")</f>
        <v>-</v>
      </c>
      <c r="DT14" s="236" t="str">
        <f>IFERROR(IF($E14=1,RANK(CN14,CN:CN,1)+COUNTIF(CN$4:CN14,CN14)-1,"-"),"-")</f>
        <v>-</v>
      </c>
      <c r="DU14" s="12">
        <f>DU13+1</f>
        <v>5</v>
      </c>
      <c r="DV14" s="243">
        <f>DV13-1</f>
        <v>141</v>
      </c>
      <c r="DW14" s="242" t="str">
        <f>IFERROR(INDEX($A:$DD,IF($EI$4="Entrants",MATCH($DU14,$CP:$CP,0),MATCH($DU14,$CY:$CY,0)),11),"")</f>
        <v>NICE RIQUIER</v>
      </c>
      <c r="DX14" s="239">
        <f>IFERROR(INDEX($A:$DD,IF($EI$4="Entrants",MATCH($DU14,$CP:$CP,0),MATCH($DU14,$CY:$CY,0)),IF($EI$4="Entrants",62,21)),"")</f>
        <v>7.04</v>
      </c>
      <c r="DY14" s="12">
        <f>DY13+1</f>
        <v>5</v>
      </c>
      <c r="DZ14" s="243">
        <f>MAX(DZ13-1,0)</f>
        <v>118</v>
      </c>
      <c r="EA14" s="242" t="str">
        <f>IFERROR(INDEX($A:$DT,IF($EI$4="Entrants",MATCH($DY14,$DF:$DF,0),MATCH($DY14,$DO:$DO,0)),11),"")</f>
        <v>AGDE</v>
      </c>
      <c r="EB14" s="241">
        <f>IFERROR(INDEX($A:$DT,IF($EI$4="Entrants",MATCH($DY14,$DF:$DF,0),MATCH($DY14,$DO:$DO,0)),IF($EI$4="Entrants",78,49)),"")</f>
        <v>-0.52</v>
      </c>
      <c r="EC14" s="240">
        <f>IFERROR(INDEX($A:$DT,IF($EI$4="Entrants",MATCH($DY14,$DF:$DF,0),MATCH($DY14,$DO:$DO,0)),IF($EI$4="Entrants",62,21)),"")</f>
        <v>7.24</v>
      </c>
      <c r="ED14" s="239">
        <f>IFERROR(IF(EB14&gt;0,"+"&amp;ROUND(EB14,2),ROUND(EB14,2)),"")</f>
        <v>-0.52</v>
      </c>
      <c r="EG14" s="48"/>
      <c r="EJ14" s="48" t="str">
        <f t="shared" si="47"/>
        <v>Bretagne</v>
      </c>
      <c r="EK14" s="12">
        <v>8</v>
      </c>
      <c r="EN14" s="48" t="s">
        <v>194</v>
      </c>
      <c r="EO14" s="48" t="s">
        <v>251</v>
      </c>
      <c r="EP14" s="12">
        <f t="shared" si="48"/>
        <v>1</v>
      </c>
      <c r="EQ14" s="12">
        <f>IF(EP14=1,SUM(EP$6:EP14),0)</f>
        <v>8</v>
      </c>
      <c r="EU14" s="328">
        <f t="shared" si="31"/>
        <v>7.96</v>
      </c>
      <c r="EV14" s="328">
        <f t="shared" si="32"/>
        <v>8.48</v>
      </c>
      <c r="EW14" s="328">
        <f t="shared" si="33"/>
        <v>8.9600000000000009</v>
      </c>
      <c r="EX14" s="328">
        <f t="shared" si="34"/>
        <v>8.4</v>
      </c>
      <c r="EY14" s="328">
        <f t="shared" si="35"/>
        <v>8.01</v>
      </c>
      <c r="EZ14" s="328">
        <f t="shared" si="36"/>
        <v>7.7</v>
      </c>
      <c r="FA14" s="328">
        <f t="shared" si="37"/>
        <v>5.0599999999999996</v>
      </c>
      <c r="FB14" s="328">
        <f t="shared" si="38"/>
        <v>5.56</v>
      </c>
      <c r="FK14" s="328">
        <f t="shared" si="39"/>
        <v>7.82</v>
      </c>
      <c r="FL14" s="328">
        <f t="shared" si="40"/>
        <v>8.57</v>
      </c>
      <c r="FM14" s="328">
        <f t="shared" si="41"/>
        <v>9</v>
      </c>
      <c r="FN14" s="328">
        <f t="shared" si="42"/>
        <v>8.4499999999999993</v>
      </c>
      <c r="FO14" s="328">
        <f t="shared" si="43"/>
        <v>7.3</v>
      </c>
      <c r="FP14" s="328">
        <f t="shared" si="44"/>
        <v>7.88</v>
      </c>
      <c r="FQ14" s="328">
        <f t="shared" si="45"/>
        <v>5.03</v>
      </c>
      <c r="FR14" s="328">
        <f t="shared" si="46"/>
        <v>5.43</v>
      </c>
    </row>
    <row r="15" spans="1:174" ht="15.75" x14ac:dyDescent="0.25">
      <c r="A15" s="13">
        <f t="shared" si="0"/>
        <v>1</v>
      </c>
      <c r="B15" s="13">
        <f t="shared" si="1"/>
        <v>1</v>
      </c>
      <c r="C15" s="13">
        <f t="shared" si="30"/>
        <v>1</v>
      </c>
      <c r="D15" s="13">
        <f t="shared" si="2"/>
        <v>1</v>
      </c>
      <c r="E15" s="13">
        <f t="shared" si="3"/>
        <v>1</v>
      </c>
      <c r="F15" s="48" t="s">
        <v>253</v>
      </c>
      <c r="G15" s="48" t="s">
        <v>188</v>
      </c>
      <c r="H15" s="295" t="s">
        <v>21</v>
      </c>
      <c r="I15" s="295" t="s">
        <v>228</v>
      </c>
      <c r="J15" s="295">
        <v>743716</v>
      </c>
      <c r="K15" s="295" t="s">
        <v>161</v>
      </c>
      <c r="L15" s="9" t="s">
        <v>9</v>
      </c>
      <c r="M15" s="9" t="s">
        <v>10</v>
      </c>
      <c r="N15" s="237">
        <v>7.97</v>
      </c>
      <c r="O15" s="237">
        <v>8.61</v>
      </c>
      <c r="P15" s="237">
        <v>8.48</v>
      </c>
      <c r="Q15" s="237">
        <v>8.61</v>
      </c>
      <c r="R15" s="237">
        <v>7.9</v>
      </c>
      <c r="S15" s="237">
        <v>8.2200000000000006</v>
      </c>
      <c r="T15" s="237">
        <v>5.53</v>
      </c>
      <c r="U15" s="237">
        <v>6.12</v>
      </c>
      <c r="V15" s="238"/>
      <c r="AD15" s="237" t="s">
        <v>153</v>
      </c>
      <c r="AE15" s="237" t="s">
        <v>153</v>
      </c>
      <c r="AF15" s="237" t="s">
        <v>153</v>
      </c>
      <c r="AG15" s="237" t="s">
        <v>153</v>
      </c>
      <c r="AH15" s="237" t="s">
        <v>153</v>
      </c>
      <c r="AI15" s="237" t="s">
        <v>153</v>
      </c>
      <c r="AJ15" s="237" t="s">
        <v>153</v>
      </c>
      <c r="AK15" s="237" t="s">
        <v>153</v>
      </c>
      <c r="AL15" s="238"/>
      <c r="AT15" s="237" t="str">
        <f t="shared" si="4"/>
        <v>-</v>
      </c>
      <c r="AU15" s="237" t="str">
        <f t="shared" si="5"/>
        <v>-</v>
      </c>
      <c r="AV15" s="237" t="str">
        <f t="shared" si="6"/>
        <v>-</v>
      </c>
      <c r="AW15" s="237" t="str">
        <f t="shared" si="7"/>
        <v>-</v>
      </c>
      <c r="AX15" s="237" t="str">
        <f t="shared" si="8"/>
        <v>-</v>
      </c>
      <c r="AY15" s="237" t="str">
        <f t="shared" si="9"/>
        <v>-</v>
      </c>
      <c r="AZ15" s="237" t="str">
        <f t="shared" si="10"/>
        <v>-</v>
      </c>
      <c r="BA15" s="237" t="str">
        <f t="shared" si="11"/>
        <v>-</v>
      </c>
      <c r="BB15" s="238"/>
      <c r="BJ15" s="237">
        <f t="shared" si="12"/>
        <v>7.97</v>
      </c>
      <c r="BK15" s="237">
        <f t="shared" si="13"/>
        <v>8.61</v>
      </c>
      <c r="BL15" s="237">
        <f t="shared" si="14"/>
        <v>8.48</v>
      </c>
      <c r="BM15" s="237">
        <f t="shared" si="15"/>
        <v>8.61</v>
      </c>
      <c r="BN15" s="237">
        <f t="shared" si="16"/>
        <v>7.9</v>
      </c>
      <c r="BO15" s="237">
        <f t="shared" si="17"/>
        <v>8.2200000000000006</v>
      </c>
      <c r="BP15" s="237">
        <f t="shared" si="18"/>
        <v>5.53</v>
      </c>
      <c r="BQ15" s="237">
        <f t="shared" si="19"/>
        <v>6.12</v>
      </c>
      <c r="BR15" s="238"/>
      <c r="BZ15" s="237" t="str">
        <f t="shared" si="20"/>
        <v>-</v>
      </c>
      <c r="CA15" s="237" t="str">
        <f t="shared" si="21"/>
        <v>-</v>
      </c>
      <c r="CB15" s="237" t="str">
        <f t="shared" si="22"/>
        <v>-</v>
      </c>
      <c r="CC15" s="237" t="str">
        <f t="shared" si="23"/>
        <v>-</v>
      </c>
      <c r="CD15" s="237" t="str">
        <f t="shared" si="24"/>
        <v>-</v>
      </c>
      <c r="CE15" s="237" t="str">
        <f t="shared" si="25"/>
        <v>-</v>
      </c>
      <c r="CF15" s="237" t="str">
        <f t="shared" si="26"/>
        <v>-</v>
      </c>
      <c r="CG15" s="237" t="str">
        <f t="shared" si="27"/>
        <v>-</v>
      </c>
      <c r="CH15" s="238"/>
      <c r="CP15" s="236">
        <f>IFERROR(IF($E15=1,RANK(BJ15,BJ:BJ,1)+COUNTIF(BJ$4:BJ15,BJ15)-1,"-"),"-")</f>
        <v>90</v>
      </c>
      <c r="CQ15" s="236">
        <f>IFERROR(IF($E15=1,RANK(BK15,BK:BK,1)+COUNTIF(BK$4:BK15,BK15)-1,"-"),"-")</f>
        <v>108</v>
      </c>
      <c r="CR15" s="236">
        <f>IFERROR(IF($E15=1,RANK(BL15,BL:BL,1)+COUNTIF(BL$4:BL15,BL15)-1,"-"),"-")</f>
        <v>38</v>
      </c>
      <c r="CS15" s="236">
        <f>IFERROR(IF($E15=1,RANK(BM15,BM:BM,1)+COUNTIF(BM$4:BM15,BM15)-1,"-"),"-")</f>
        <v>97</v>
      </c>
      <c r="CT15" s="236">
        <f>IFERROR(IF($E15=1,RANK(BN15,BN:BN,1)+COUNTIF(BN$4:BN15,BN15)-1,"-"),"-")</f>
        <v>59</v>
      </c>
      <c r="CU15" s="236">
        <f>IFERROR(IF($E15=1,RANK(BO15,BO:BO,1)+COUNTIF(BO$4:BO15,BO15)-1,"-"),"-")</f>
        <v>135</v>
      </c>
      <c r="CV15" s="236">
        <f>IFERROR(IF($E15=1,RANK(BP15,BP:BP,1)+COUNTIF(BP$4:BP15,BP15)-1,"-"),"-")</f>
        <v>19</v>
      </c>
      <c r="CW15" s="236">
        <f>IFERROR(IF($E15=1,RANK(BQ15,BQ:BQ,1)+COUNTIF(BQ$4:BQ15,BQ15)-1,"-"),"-")</f>
        <v>18</v>
      </c>
      <c r="CX15" s="238"/>
      <c r="DF15" s="236" t="str">
        <f>IFERROR(IF($E15=1,RANK(BZ15,BZ:BZ,1)+COUNTIF(BZ$3:BZ14,BZ15),"-"),"-")</f>
        <v>-</v>
      </c>
      <c r="DG15" s="236" t="str">
        <f>IFERROR(IF($E15=1,RANK(CA15,CA:CA,1)+COUNTIF(CA$3:CA14,CA15),"-"),"-")</f>
        <v>-</v>
      </c>
      <c r="DH15" s="236" t="str">
        <f>IFERROR(IF($E15=1,RANK(CB15,CB:CB,1)+COUNTIF(CB$3:CB14,CB15),"-"),"-")</f>
        <v>-</v>
      </c>
      <c r="DI15" s="236" t="str">
        <f>IFERROR(IF($E15=1,RANK(CC15,CC:CC,1)+COUNTIF(CC$3:CC14,CC15),"-"),"-")</f>
        <v>-</v>
      </c>
      <c r="DJ15" s="236" t="str">
        <f>IFERROR(IF($E15=1,RANK(CD15,CD:CD,1)+COUNTIF(CD$3:CD14,CD15),"-"),"-")</f>
        <v>-</v>
      </c>
      <c r="DK15" s="236" t="str">
        <f>IFERROR(IF($E15=1,RANK(CE15,CE:CE,1)+COUNTIF(CE$3:CE14,CE15),"-"),"-")</f>
        <v>-</v>
      </c>
      <c r="DL15" s="236" t="str">
        <f>IFERROR(IF($E15=1,RANK(CF15,CF:CF,1)+COUNTIF(CF$3:CF14,CF15),"-"),"-")</f>
        <v>-</v>
      </c>
      <c r="DM15" s="236" t="str">
        <f>IFERROR(IF($E15=1,RANK(CG15,CG:CG,1)+COUNTIF(CG$3:CG14,CG15),"-"),"-")</f>
        <v>-</v>
      </c>
      <c r="DN15" s="7"/>
      <c r="DO15" s="236" t="str">
        <f>IFERROR(IF($E15=1,RANK(CI15,CI:CI,1)+COUNTIF(CI$4:CI15,CI15)-1,"-"),"-")</f>
        <v>-</v>
      </c>
      <c r="DP15" s="236" t="str">
        <f>IFERROR(IF($E15=1,RANK(CJ15,CJ:CJ,1)+COUNTIF(CJ$4:CJ15,CJ15)-1,"-"),"-")</f>
        <v>-</v>
      </c>
      <c r="DQ15" s="236" t="str">
        <f>IFERROR(IF($E15=1,RANK(CK15,CK:CK,1)+COUNTIF(CK$4:CK15,CK15)-1,"-"),"-")</f>
        <v>-</v>
      </c>
      <c r="DR15" s="236" t="str">
        <f>IFERROR(IF($E15=1,RANK(CL15,CL:CL,1)+COUNTIF(CL$4:CL15,CL15)-1,"-"),"-")</f>
        <v>-</v>
      </c>
      <c r="DS15" s="236" t="str">
        <f>IFERROR(IF($E15=1,RANK(CM15,CM:CM,1)+COUNTIF(CM$4:CM15,CM15)-1,"-"),"-")</f>
        <v>-</v>
      </c>
      <c r="DT15" s="236" t="str">
        <f>IFERROR(IF($E15=1,RANK(CN15,CN:CN,1)+COUNTIF(CN$4:CN15,CN15)-1,"-"),"-")</f>
        <v>-</v>
      </c>
      <c r="DU15" s="250" t="s">
        <v>147</v>
      </c>
      <c r="DV15" s="249" t="s">
        <v>147</v>
      </c>
      <c r="DW15" s="248" t="s">
        <v>263</v>
      </c>
      <c r="DX15" s="247" t="s">
        <v>258</v>
      </c>
      <c r="DY15" s="250" t="s">
        <v>147</v>
      </c>
      <c r="DZ15" s="249" t="s">
        <v>147</v>
      </c>
      <c r="EA15" s="248" t="s">
        <v>261</v>
      </c>
      <c r="EB15" s="247" t="s">
        <v>182</v>
      </c>
      <c r="EC15" s="247" t="s">
        <v>258</v>
      </c>
      <c r="ED15" s="247" t="s">
        <v>182</v>
      </c>
      <c r="EJ15" s="48" t="str">
        <f t="shared" si="47"/>
        <v>Centre Val de Loire</v>
      </c>
      <c r="EK15" s="12">
        <v>9</v>
      </c>
      <c r="EN15" s="48" t="s">
        <v>195</v>
      </c>
      <c r="EO15" s="48" t="s">
        <v>251</v>
      </c>
      <c r="EP15" s="12">
        <f t="shared" si="48"/>
        <v>1</v>
      </c>
      <c r="EQ15" s="12">
        <f>IF(EP15=1,SUM(EP$6:EP15),0)</f>
        <v>9</v>
      </c>
      <c r="EU15" s="328">
        <f t="shared" si="31"/>
        <v>7.97</v>
      </c>
      <c r="EV15" s="328">
        <f t="shared" si="32"/>
        <v>8.61</v>
      </c>
      <c r="EW15" s="328">
        <f t="shared" si="33"/>
        <v>8.48</v>
      </c>
      <c r="EX15" s="328">
        <f t="shared" si="34"/>
        <v>8.61</v>
      </c>
      <c r="EY15" s="328">
        <f t="shared" si="35"/>
        <v>7.9</v>
      </c>
      <c r="EZ15" s="328">
        <f t="shared" si="36"/>
        <v>8.2200000000000006</v>
      </c>
      <c r="FA15" s="328">
        <f t="shared" si="37"/>
        <v>5.53</v>
      </c>
      <c r="FB15" s="328">
        <f t="shared" si="38"/>
        <v>6.12</v>
      </c>
      <c r="FK15" s="328" t="str">
        <f t="shared" si="39"/>
        <v>-</v>
      </c>
      <c r="FL15" s="328" t="str">
        <f t="shared" si="40"/>
        <v>-</v>
      </c>
      <c r="FM15" s="328" t="str">
        <f t="shared" si="41"/>
        <v>-</v>
      </c>
      <c r="FN15" s="328" t="str">
        <f t="shared" si="42"/>
        <v>-</v>
      </c>
      <c r="FO15" s="328" t="str">
        <f t="shared" si="43"/>
        <v>-</v>
      </c>
      <c r="FP15" s="328" t="str">
        <f t="shared" si="44"/>
        <v>-</v>
      </c>
      <c r="FQ15" s="328" t="str">
        <f t="shared" si="45"/>
        <v>-</v>
      </c>
      <c r="FR15" s="328" t="str">
        <f t="shared" si="46"/>
        <v>-</v>
      </c>
    </row>
    <row r="16" spans="1:174" ht="19.5" x14ac:dyDescent="0.25">
      <c r="A16" s="13">
        <f t="shared" si="0"/>
        <v>1</v>
      </c>
      <c r="B16" s="13">
        <f t="shared" si="1"/>
        <v>1</v>
      </c>
      <c r="C16" s="13">
        <f t="shared" si="30"/>
        <v>1</v>
      </c>
      <c r="D16" s="13">
        <f t="shared" si="2"/>
        <v>1</v>
      </c>
      <c r="E16" s="13">
        <f t="shared" si="3"/>
        <v>1</v>
      </c>
      <c r="F16" s="48" t="s">
        <v>253</v>
      </c>
      <c r="G16" s="48" t="s">
        <v>188</v>
      </c>
      <c r="H16" s="8">
        <v>24</v>
      </c>
      <c r="I16" s="295" t="s">
        <v>228</v>
      </c>
      <c r="J16" s="295">
        <v>746008</v>
      </c>
      <c r="K16" s="295" t="s">
        <v>23</v>
      </c>
      <c r="L16" s="9" t="s">
        <v>9</v>
      </c>
      <c r="M16" s="9" t="s">
        <v>10</v>
      </c>
      <c r="N16" s="237">
        <v>7.62</v>
      </c>
      <c r="O16" s="237">
        <v>7.95</v>
      </c>
      <c r="P16" s="237">
        <v>8.3000000000000007</v>
      </c>
      <c r="Q16" s="237">
        <v>7.88</v>
      </c>
      <c r="R16" s="237">
        <v>7.55</v>
      </c>
      <c r="S16" s="237">
        <v>7.9</v>
      </c>
      <c r="T16" s="237">
        <v>6.09</v>
      </c>
      <c r="U16" s="237">
        <v>6.9</v>
      </c>
      <c r="V16" s="238"/>
      <c r="AD16" s="237">
        <v>7.74</v>
      </c>
      <c r="AE16" s="237">
        <v>8.51</v>
      </c>
      <c r="AF16" s="237">
        <v>8.77</v>
      </c>
      <c r="AG16" s="237">
        <v>7.97</v>
      </c>
      <c r="AH16" s="237">
        <v>7.6</v>
      </c>
      <c r="AI16" s="237">
        <v>8.11</v>
      </c>
      <c r="AJ16" s="237">
        <v>6.6</v>
      </c>
      <c r="AK16" s="237">
        <v>6.79</v>
      </c>
      <c r="AL16" s="238"/>
      <c r="AT16" s="237">
        <f t="shared" si="4"/>
        <v>-0.12</v>
      </c>
      <c r="AU16" s="237">
        <f t="shared" si="5"/>
        <v>-0.56000000000000005</v>
      </c>
      <c r="AV16" s="237">
        <f t="shared" si="6"/>
        <v>-0.47</v>
      </c>
      <c r="AW16" s="237">
        <f t="shared" si="7"/>
        <v>-0.09</v>
      </c>
      <c r="AX16" s="237">
        <f t="shared" si="8"/>
        <v>-0.05</v>
      </c>
      <c r="AY16" s="237">
        <f t="shared" si="9"/>
        <v>-0.21</v>
      </c>
      <c r="AZ16" s="237">
        <f t="shared" si="10"/>
        <v>-0.51</v>
      </c>
      <c r="BA16" s="237">
        <f t="shared" si="11"/>
        <v>0.11</v>
      </c>
      <c r="BB16" s="238"/>
      <c r="BJ16" s="237">
        <f t="shared" si="12"/>
        <v>7.62</v>
      </c>
      <c r="BK16" s="237">
        <f t="shared" si="13"/>
        <v>7.95</v>
      </c>
      <c r="BL16" s="237">
        <f t="shared" si="14"/>
        <v>8.3000000000000007</v>
      </c>
      <c r="BM16" s="237">
        <f t="shared" si="15"/>
        <v>7.88</v>
      </c>
      <c r="BN16" s="237">
        <f t="shared" si="16"/>
        <v>7.55</v>
      </c>
      <c r="BO16" s="237">
        <f t="shared" si="17"/>
        <v>7.9</v>
      </c>
      <c r="BP16" s="237">
        <f t="shared" si="18"/>
        <v>6.09</v>
      </c>
      <c r="BQ16" s="237">
        <f t="shared" si="19"/>
        <v>6.9</v>
      </c>
      <c r="BR16" s="238"/>
      <c r="BZ16" s="237">
        <f t="shared" si="20"/>
        <v>-0.12</v>
      </c>
      <c r="CA16" s="237">
        <f t="shared" si="21"/>
        <v>-0.56000000000000005</v>
      </c>
      <c r="CB16" s="237">
        <f t="shared" si="22"/>
        <v>-0.47</v>
      </c>
      <c r="CC16" s="237">
        <f t="shared" si="23"/>
        <v>-0.09</v>
      </c>
      <c r="CD16" s="237">
        <f t="shared" si="24"/>
        <v>-0.05</v>
      </c>
      <c r="CE16" s="237">
        <f t="shared" si="25"/>
        <v>-0.21</v>
      </c>
      <c r="CF16" s="237">
        <f t="shared" si="26"/>
        <v>-0.51</v>
      </c>
      <c r="CG16" s="237">
        <f t="shared" si="27"/>
        <v>0.11</v>
      </c>
      <c r="CH16" s="238"/>
      <c r="CP16" s="236">
        <f>IFERROR(IF($E16=1,RANK(BJ16,BJ:BJ,1)+COUNTIF(BJ$4:BJ16,BJ16)-1,"-"),"-")</f>
        <v>42</v>
      </c>
      <c r="CQ16" s="236">
        <f>IFERROR(IF($E16=1,RANK(BK16,BK:BK,1)+COUNTIF(BK$4:BK16,BK16)-1,"-"),"-")</f>
        <v>25</v>
      </c>
      <c r="CR16" s="236">
        <f>IFERROR(IF($E16=1,RANK(BL16,BL:BL,1)+COUNTIF(BL$4:BL16,BL16)-1,"-"),"-")</f>
        <v>20</v>
      </c>
      <c r="CS16" s="236">
        <f>IFERROR(IF($E16=1,RANK(BM16,BM:BM,1)+COUNTIF(BM$4:BM16,BM16)-1,"-"),"-")</f>
        <v>14</v>
      </c>
      <c r="CT16" s="236">
        <f>IFERROR(IF($E16=1,RANK(BN16,BN:BN,1)+COUNTIF(BN$4:BN16,BN16)-1,"-"),"-")</f>
        <v>25</v>
      </c>
      <c r="CU16" s="236">
        <f>IFERROR(IF($E16=1,RANK(BO16,BO:BO,1)+COUNTIF(BO$4:BO16,BO16)-1,"-"),"-")</f>
        <v>94</v>
      </c>
      <c r="CV16" s="236">
        <f>IFERROR(IF($E16=1,RANK(BP16,BP:BP,1)+COUNTIF(BP$4:BP16,BP16)-1,"-"),"-")</f>
        <v>48</v>
      </c>
      <c r="CW16" s="236">
        <f>IFERROR(IF($E16=1,RANK(BQ16,BQ:BQ,1)+COUNTIF(BQ$4:BQ16,BQ16)-1,"-"),"-")</f>
        <v>89</v>
      </c>
      <c r="CX16" s="238"/>
      <c r="DF16" s="236">
        <f>IFERROR(IF($E16=1,RANK(BZ16,BZ:BZ,1)+COUNTIF(BZ$3:BZ15,BZ16),"-"),"-")</f>
        <v>30</v>
      </c>
      <c r="DG16" s="236">
        <f>IFERROR(IF($E16=1,RANK(CA16,CA:CA,1)+COUNTIF(CA$3:CA15,CA16),"-"),"-")</f>
        <v>7</v>
      </c>
      <c r="DH16" s="236">
        <f>IFERROR(IF($E16=1,RANK(CB16,CB:CB,1)+COUNTIF(CB$3:CB15,CB16),"-"),"-")</f>
        <v>9</v>
      </c>
      <c r="DI16" s="236">
        <f>IFERROR(IF($E16=1,RANK(CC16,CC:CC,1)+COUNTIF(CC$3:CC15,CC16),"-"),"-")</f>
        <v>32</v>
      </c>
      <c r="DJ16" s="236">
        <f>IFERROR(IF($E16=1,RANK(CD16,CD:CD,1)+COUNTIF(CD$3:CD15,CD16),"-"),"-")</f>
        <v>19</v>
      </c>
      <c r="DK16" s="236">
        <f>IFERROR(IF($E16=1,RANK(CE16,CE:CE,1)+COUNTIF(CE$3:CE15,CE16),"-"),"-")</f>
        <v>26</v>
      </c>
      <c r="DL16" s="236">
        <f>IFERROR(IF($E16=1,RANK(CF16,CF:CF,1)+COUNTIF(CF$3:CF15,CF16),"-"),"-")</f>
        <v>14</v>
      </c>
      <c r="DM16" s="236">
        <f>IFERROR(IF($E16=1,RANK(CG16,CG:CG,1)+COUNTIF(CG$3:CG15,CG16),"-"),"-")</f>
        <v>66</v>
      </c>
      <c r="DN16" s="7"/>
      <c r="DO16" s="236" t="str">
        <f>IFERROR(IF($E16=1,RANK(CI16,CI:CI,1)+COUNTIF(CI$4:CI16,CI16)-1,"-"),"-")</f>
        <v>-</v>
      </c>
      <c r="DP16" s="236" t="str">
        <f>IFERROR(IF($E16=1,RANK(CJ16,CJ:CJ,1)+COUNTIF(CJ$4:CJ16,CJ16)-1,"-"),"-")</f>
        <v>-</v>
      </c>
      <c r="DQ16" s="236" t="str">
        <f>IFERROR(IF($E16=1,RANK(CK16,CK:CK,1)+COUNTIF(CK$4:CK16,CK16)-1,"-"),"-")</f>
        <v>-</v>
      </c>
      <c r="DR16" s="236" t="str">
        <f>IFERROR(IF($E16=1,RANK(CL16,CL:CL,1)+COUNTIF(CL$4:CL16,CL16)-1,"-"),"-")</f>
        <v>-</v>
      </c>
      <c r="DS16" s="236" t="str">
        <f>IFERROR(IF($E16=1,RANK(CM16,CM:CM,1)+COUNTIF(CM$4:CM16,CM16)-1,"-"),"-")</f>
        <v>-</v>
      </c>
      <c r="DT16" s="236" t="str">
        <f>IFERROR(IF($E16=1,RANK(CN16,CN:CN,1)+COUNTIF(CN$4:CN16,CN16)-1,"-"),"-")</f>
        <v>-</v>
      </c>
      <c r="DU16" s="12">
        <f>$F$2+1-DV16</f>
        <v>145</v>
      </c>
      <c r="DV16" s="243">
        <f>IF($EI$4="Entrants",MIN($CQ:$CQ),MIN($CZ:$CZ))</f>
        <v>1</v>
      </c>
      <c r="DW16" s="242" t="str">
        <f>IFERROR(INDEX($A:$DD,IF($EI$4="Entrants",MATCH($DU16,$CQ:$CQ,0),MATCH($DU16,$CZ:$CZ,0)),11),"")</f>
        <v>LORRAINE TGV</v>
      </c>
      <c r="DX16" s="239">
        <f>IFERROR(INDEX($A:$DD,IF($EI$4="Entrants",MATCH($DU16,$CQ:$CQ,0),MATCH($DU16,$CZ:$CZ,0)),IF($EI$4="Entrants",63,22)),"")</f>
        <v>9.4700000000000006</v>
      </c>
      <c r="DY16" s="12">
        <f>DZ22+1-DZ16</f>
        <v>122</v>
      </c>
      <c r="DZ16" s="243">
        <f>MAX(IF($EI$4="Entrants",MIN($DG:$DG),MIN($DP:$DP)),0)</f>
        <v>1</v>
      </c>
      <c r="EA16" s="242" t="str">
        <f>IFERROR(INDEX($A:$DT,IF($EI$4="Entrants",MATCH($DY16,$DG:$DG,0),MATCH($DY16,$DP:$DP,0)),11),"")</f>
        <v>CARCASSONNE</v>
      </c>
      <c r="EB16" s="241">
        <f>IFERROR(INDEX($A:$DT,IF($EI$4="Entrants",MATCH($DY16,$DG:$DG,0),MATCH($DY16,$DP:$DP,0)),IF($EI$4="Entrants",79,50)),"")</f>
        <v>0.86</v>
      </c>
      <c r="EC16" s="240">
        <f>IFERROR(INDEX($A:$DT,IF($EI$4="Entrants",MATCH($DY16,$DG:$DG,0),MATCH($DY16,$DP:$DP,0)),IF($EI$4="Entrants",63,22)),"")</f>
        <v>8.3800000000000008</v>
      </c>
      <c r="ED16" s="239" t="str">
        <f>IFERROR(IF(EB16&gt;0,"+"&amp;ROUND(EB16,2),ROUND(EB16,2)),"")</f>
        <v>+0,86</v>
      </c>
      <c r="EJ16" s="48" t="str">
        <f t="shared" si="47"/>
        <v>Champagne-Ardenne</v>
      </c>
      <c r="EK16" s="12">
        <v>10</v>
      </c>
      <c r="EN16" s="13" t="s">
        <v>198</v>
      </c>
      <c r="EO16" s="13" t="s">
        <v>197</v>
      </c>
      <c r="EP16" s="12">
        <f t="shared" si="48"/>
        <v>1</v>
      </c>
      <c r="EQ16" s="12">
        <f>IF(EP16=1,SUM(EP$6:EP16),0)</f>
        <v>10</v>
      </c>
      <c r="EU16" s="328">
        <f t="shared" si="31"/>
        <v>7.62</v>
      </c>
      <c r="EV16" s="328">
        <f t="shared" si="32"/>
        <v>7.95</v>
      </c>
      <c r="EW16" s="328">
        <f t="shared" si="33"/>
        <v>8.3000000000000007</v>
      </c>
      <c r="EX16" s="328">
        <f t="shared" si="34"/>
        <v>7.88</v>
      </c>
      <c r="EY16" s="328">
        <f t="shared" si="35"/>
        <v>7.55</v>
      </c>
      <c r="EZ16" s="328">
        <f t="shared" si="36"/>
        <v>7.9</v>
      </c>
      <c r="FA16" s="328">
        <f t="shared" si="37"/>
        <v>6.09</v>
      </c>
      <c r="FB16" s="328">
        <f t="shared" si="38"/>
        <v>6.9</v>
      </c>
      <c r="FK16" s="328">
        <f t="shared" si="39"/>
        <v>7.74</v>
      </c>
      <c r="FL16" s="328">
        <f t="shared" si="40"/>
        <v>8.51</v>
      </c>
      <c r="FM16" s="328">
        <f t="shared" si="41"/>
        <v>8.77</v>
      </c>
      <c r="FN16" s="328">
        <f t="shared" si="42"/>
        <v>7.97</v>
      </c>
      <c r="FO16" s="328">
        <f t="shared" si="43"/>
        <v>7.6</v>
      </c>
      <c r="FP16" s="328">
        <f t="shared" si="44"/>
        <v>8.11</v>
      </c>
      <c r="FQ16" s="328">
        <f t="shared" si="45"/>
        <v>6.6</v>
      </c>
      <c r="FR16" s="328">
        <f t="shared" si="46"/>
        <v>6.79</v>
      </c>
    </row>
    <row r="17" spans="1:174" ht="19.5" x14ac:dyDescent="0.25">
      <c r="A17" s="13">
        <f t="shared" si="0"/>
        <v>1</v>
      </c>
      <c r="B17" s="13">
        <f t="shared" si="1"/>
        <v>1</v>
      </c>
      <c r="C17" s="13">
        <f t="shared" si="30"/>
        <v>1</v>
      </c>
      <c r="D17" s="13">
        <f t="shared" si="2"/>
        <v>1</v>
      </c>
      <c r="E17" s="13">
        <f t="shared" si="3"/>
        <v>1</v>
      </c>
      <c r="F17" s="48" t="s">
        <v>253</v>
      </c>
      <c r="G17" s="48" t="s">
        <v>188</v>
      </c>
      <c r="H17" s="295" t="s">
        <v>21</v>
      </c>
      <c r="I17" s="295" t="s">
        <v>228</v>
      </c>
      <c r="J17" s="295">
        <v>745497</v>
      </c>
      <c r="K17" s="295" t="s">
        <v>189</v>
      </c>
      <c r="L17" s="9" t="s">
        <v>9</v>
      </c>
      <c r="M17" s="9" t="s">
        <v>10</v>
      </c>
      <c r="N17" s="237">
        <v>7.76</v>
      </c>
      <c r="O17" s="237">
        <v>7.62</v>
      </c>
      <c r="P17" s="237">
        <v>8.24</v>
      </c>
      <c r="Q17" s="237">
        <v>7.72</v>
      </c>
      <c r="R17" s="237">
        <v>7.37</v>
      </c>
      <c r="S17" s="237">
        <v>6.21</v>
      </c>
      <c r="T17" s="237">
        <v>5.71</v>
      </c>
      <c r="U17" s="237">
        <v>6.26</v>
      </c>
      <c r="V17" s="238"/>
      <c r="AD17" s="237" t="s">
        <v>153</v>
      </c>
      <c r="AE17" s="237" t="s">
        <v>153</v>
      </c>
      <c r="AF17" s="237" t="s">
        <v>153</v>
      </c>
      <c r="AG17" s="237" t="s">
        <v>153</v>
      </c>
      <c r="AH17" s="237" t="s">
        <v>153</v>
      </c>
      <c r="AI17" s="237" t="s">
        <v>153</v>
      </c>
      <c r="AJ17" s="237" t="s">
        <v>153</v>
      </c>
      <c r="AK17" s="237" t="s">
        <v>153</v>
      </c>
      <c r="AL17" s="238"/>
      <c r="AT17" s="237" t="str">
        <f t="shared" si="4"/>
        <v>-</v>
      </c>
      <c r="AU17" s="237" t="str">
        <f t="shared" si="5"/>
        <v>-</v>
      </c>
      <c r="AV17" s="237" t="str">
        <f t="shared" si="6"/>
        <v>-</v>
      </c>
      <c r="AW17" s="237" t="str">
        <f t="shared" si="7"/>
        <v>-</v>
      </c>
      <c r="AX17" s="237" t="str">
        <f t="shared" si="8"/>
        <v>-</v>
      </c>
      <c r="AY17" s="237" t="str">
        <f t="shared" si="9"/>
        <v>-</v>
      </c>
      <c r="AZ17" s="237" t="str">
        <f t="shared" si="10"/>
        <v>-</v>
      </c>
      <c r="BA17" s="237" t="str">
        <f t="shared" si="11"/>
        <v>-</v>
      </c>
      <c r="BB17" s="238"/>
      <c r="BJ17" s="237">
        <f t="shared" si="12"/>
        <v>7.76</v>
      </c>
      <c r="BK17" s="237">
        <f t="shared" si="13"/>
        <v>7.62</v>
      </c>
      <c r="BL17" s="237">
        <f t="shared" si="14"/>
        <v>8.24</v>
      </c>
      <c r="BM17" s="237">
        <f t="shared" si="15"/>
        <v>7.72</v>
      </c>
      <c r="BN17" s="237">
        <f t="shared" si="16"/>
        <v>7.37</v>
      </c>
      <c r="BO17" s="237">
        <f t="shared" si="17"/>
        <v>6.21</v>
      </c>
      <c r="BP17" s="237">
        <f t="shared" si="18"/>
        <v>5.71</v>
      </c>
      <c r="BQ17" s="237">
        <f t="shared" si="19"/>
        <v>6.26</v>
      </c>
      <c r="BR17" s="238"/>
      <c r="BZ17" s="237" t="str">
        <f t="shared" si="20"/>
        <v>-</v>
      </c>
      <c r="CA17" s="237" t="str">
        <f t="shared" si="21"/>
        <v>-</v>
      </c>
      <c r="CB17" s="237" t="str">
        <f t="shared" si="22"/>
        <v>-</v>
      </c>
      <c r="CC17" s="237" t="str">
        <f t="shared" si="23"/>
        <v>-</v>
      </c>
      <c r="CD17" s="237" t="str">
        <f t="shared" si="24"/>
        <v>-</v>
      </c>
      <c r="CE17" s="237" t="str">
        <f t="shared" si="25"/>
        <v>-</v>
      </c>
      <c r="CF17" s="237" t="str">
        <f t="shared" si="26"/>
        <v>-</v>
      </c>
      <c r="CG17" s="237" t="str">
        <f t="shared" si="27"/>
        <v>-</v>
      </c>
      <c r="CH17" s="238"/>
      <c r="CP17" s="236">
        <f>IFERROR(IF($E17=1,RANK(BJ17,BJ:BJ,1)+COUNTIF(BJ$4:BJ17,BJ17)-1,"-"),"-")</f>
        <v>59</v>
      </c>
      <c r="CQ17" s="236">
        <f>IFERROR(IF($E17=1,RANK(BK17,BK:BK,1)+COUNTIF(BK$4:BK17,BK17)-1,"-"),"-")</f>
        <v>7</v>
      </c>
      <c r="CR17" s="236">
        <f>IFERROR(IF($E17=1,RANK(BL17,BL:BL,1)+COUNTIF(BL$4:BL17,BL17)-1,"-"),"-")</f>
        <v>15</v>
      </c>
      <c r="CS17" s="236">
        <f>IFERROR(IF($E17=1,RANK(BM17,BM:BM,1)+COUNTIF(BM$4:BM17,BM17)-1,"-"),"-")</f>
        <v>11</v>
      </c>
      <c r="CT17" s="236">
        <f>IFERROR(IF($E17=1,RANK(BN17,BN:BN,1)+COUNTIF(BN$4:BN17,BN17)-1,"-"),"-")</f>
        <v>11</v>
      </c>
      <c r="CU17" s="236">
        <f>IFERROR(IF($E17=1,RANK(BO17,BO:BO,1)+COUNTIF(BO$4:BO17,BO17)-1,"-"),"-")</f>
        <v>4</v>
      </c>
      <c r="CV17" s="236">
        <f>IFERROR(IF($E17=1,RANK(BP17,BP:BP,1)+COUNTIF(BP$4:BP17,BP17)-1,"-"),"-")</f>
        <v>26</v>
      </c>
      <c r="CW17" s="236">
        <f>IFERROR(IF($E17=1,RANK(BQ17,BQ:BQ,1)+COUNTIF(BQ$4:BQ17,BQ17)-1,"-"),"-")</f>
        <v>32</v>
      </c>
      <c r="CX17" s="238"/>
      <c r="DF17" s="236" t="str">
        <f>IFERROR(IF($E17=1,RANK(BZ17,BZ:BZ,1)+COUNTIF(BZ$3:BZ16,BZ17),"-"),"-")</f>
        <v>-</v>
      </c>
      <c r="DG17" s="236" t="str">
        <f>IFERROR(IF($E17=1,RANK(CA17,CA:CA,1)+COUNTIF(CA$3:CA16,CA17),"-"),"-")</f>
        <v>-</v>
      </c>
      <c r="DH17" s="236" t="str">
        <f>IFERROR(IF($E17=1,RANK(CB17,CB:CB,1)+COUNTIF(CB$3:CB16,CB17),"-"),"-")</f>
        <v>-</v>
      </c>
      <c r="DI17" s="236" t="str">
        <f>IFERROR(IF($E17=1,RANK(CC17,CC:CC,1)+COUNTIF(CC$3:CC16,CC17),"-"),"-")</f>
        <v>-</v>
      </c>
      <c r="DJ17" s="236" t="str">
        <f>IFERROR(IF($E17=1,RANK(CD17,CD:CD,1)+COUNTIF(CD$3:CD16,CD17),"-"),"-")</f>
        <v>-</v>
      </c>
      <c r="DK17" s="236" t="str">
        <f>IFERROR(IF($E17=1,RANK(CE17,CE:CE,1)+COUNTIF(CE$3:CE16,CE17),"-"),"-")</f>
        <v>-</v>
      </c>
      <c r="DL17" s="236" t="str">
        <f>IFERROR(IF($E17=1,RANK(CF17,CF:CF,1)+COUNTIF(CF$3:CF16,CF17),"-"),"-")</f>
        <v>-</v>
      </c>
      <c r="DM17" s="236" t="str">
        <f>IFERROR(IF($E17=1,RANK(CG17,CG:CG,1)+COUNTIF(CG$3:CG16,CG17),"-"),"-")</f>
        <v>-</v>
      </c>
      <c r="DN17" s="7"/>
      <c r="DO17" s="236" t="str">
        <f>IFERROR(IF($E17=1,RANK(CI17,CI:CI,1)+COUNTIF(CI$4:CI17,CI17)-1,"-"),"-")</f>
        <v>-</v>
      </c>
      <c r="DP17" s="236" t="str">
        <f>IFERROR(IF($E17=1,RANK(CJ17,CJ:CJ,1)+COUNTIF(CJ$4:CJ17,CJ17)-1,"-"),"-")</f>
        <v>-</v>
      </c>
      <c r="DQ17" s="236" t="str">
        <f>IFERROR(IF($E17=1,RANK(CK17,CK:CK,1)+COUNTIF(CK$4:CK17,CK17)-1,"-"),"-")</f>
        <v>-</v>
      </c>
      <c r="DR17" s="236" t="str">
        <f>IFERROR(IF($E17=1,RANK(CL17,CL:CL,1)+COUNTIF(CL$4:CL17,CL17)-1,"-"),"-")</f>
        <v>-</v>
      </c>
      <c r="DS17" s="236" t="str">
        <f>IFERROR(IF($E17=1,RANK(CM17,CM:CM,1)+COUNTIF(CM$4:CM17,CM17)-1,"-"),"-")</f>
        <v>-</v>
      </c>
      <c r="DT17" s="236" t="str">
        <f>IFERROR(IF($E17=1,RANK(CN17,CN:CN,1)+COUNTIF(CN$4:CN17,CN17)-1,"-"),"-")</f>
        <v>-</v>
      </c>
      <c r="DU17" s="12">
        <f>DU16-1</f>
        <v>144</v>
      </c>
      <c r="DV17" s="243">
        <f>DV16+1</f>
        <v>2</v>
      </c>
      <c r="DW17" s="242" t="str">
        <f>IFERROR(INDEX($A:$DD,IF($EI$4="Entrants",MATCH($DU17,$CQ:$CQ,0),MATCH($DU17,$CZ:$CZ,0)),11),"")</f>
        <v>MEUSE TGV</v>
      </c>
      <c r="DX17" s="239">
        <f>IFERROR(INDEX($A:$DD,IF($EI$4="Entrants",MATCH($DU17,$CQ:$CQ,0),MATCH($DU17,$CZ:$CZ,0)),IF($EI$4="Entrants",63,22)),"")</f>
        <v>9.25</v>
      </c>
      <c r="DY17" s="12">
        <f>DY16-1</f>
        <v>121</v>
      </c>
      <c r="DZ17" s="243">
        <f>MAX(DZ16+1,0)</f>
        <v>2</v>
      </c>
      <c r="EA17" s="242" t="str">
        <f>IFERROR(INDEX($A:$DT,IF($EI$4="Entrants",MATCH($DY17,$DG:$DG,0),MATCH($DY17,$DP:$DP,0)),11),"")</f>
        <v>LA ROCHELLE VILLE</v>
      </c>
      <c r="EB17" s="241">
        <f>IFERROR(INDEX($A:$DT,IF($EI$4="Entrants",MATCH($DY17,$DG:$DG,0),MATCH($DY17,$DP:$DP,0)),IF($EI$4="Entrants",79,50)),"")</f>
        <v>0.82</v>
      </c>
      <c r="EC17" s="240">
        <f>IFERROR(INDEX($A:$DT,IF($EI$4="Entrants",MATCH($DY17,$DG:$DG,0),MATCH($DY17,$DP:$DP,0)),IF($EI$4="Entrants",63,22)),"")</f>
        <v>8.82</v>
      </c>
      <c r="ED17" s="239" t="str">
        <f>IFERROR(IF(EB17&gt;0,"+"&amp;ROUND(EB17,2),ROUND(EB17,2)),"")</f>
        <v>+0,82</v>
      </c>
      <c r="EJ17" s="48" t="str">
        <f t="shared" si="47"/>
        <v>Alsace</v>
      </c>
      <c r="EK17" s="12">
        <v>11</v>
      </c>
      <c r="EN17" s="49" t="s">
        <v>199</v>
      </c>
      <c r="EO17" s="49" t="s">
        <v>197</v>
      </c>
      <c r="EP17" s="12">
        <f t="shared" si="48"/>
        <v>1</v>
      </c>
      <c r="EQ17" s="12">
        <f>IF(EP17=1,SUM(EP$6:EP17),0)</f>
        <v>11</v>
      </c>
      <c r="EU17" s="328">
        <f t="shared" si="31"/>
        <v>7.76</v>
      </c>
      <c r="EV17" s="328">
        <f t="shared" si="32"/>
        <v>7.62</v>
      </c>
      <c r="EW17" s="328">
        <f t="shared" si="33"/>
        <v>8.24</v>
      </c>
      <c r="EX17" s="328">
        <f t="shared" si="34"/>
        <v>7.72</v>
      </c>
      <c r="EY17" s="328">
        <f t="shared" si="35"/>
        <v>7.37</v>
      </c>
      <c r="EZ17" s="328">
        <f t="shared" si="36"/>
        <v>6.21</v>
      </c>
      <c r="FA17" s="328">
        <f t="shared" si="37"/>
        <v>5.71</v>
      </c>
      <c r="FB17" s="328">
        <f t="shared" si="38"/>
        <v>6.26</v>
      </c>
      <c r="FK17" s="328" t="str">
        <f t="shared" si="39"/>
        <v>-</v>
      </c>
      <c r="FL17" s="328" t="str">
        <f t="shared" si="40"/>
        <v>-</v>
      </c>
      <c r="FM17" s="328" t="str">
        <f t="shared" si="41"/>
        <v>-</v>
      </c>
      <c r="FN17" s="328" t="str">
        <f t="shared" si="42"/>
        <v>-</v>
      </c>
      <c r="FO17" s="328" t="str">
        <f t="shared" si="43"/>
        <v>-</v>
      </c>
      <c r="FP17" s="328" t="str">
        <f t="shared" si="44"/>
        <v>-</v>
      </c>
      <c r="FQ17" s="328" t="str">
        <f t="shared" si="45"/>
        <v>-</v>
      </c>
      <c r="FR17" s="328" t="str">
        <f t="shared" si="46"/>
        <v>-</v>
      </c>
    </row>
    <row r="18" spans="1:174" ht="19.5" x14ac:dyDescent="0.25">
      <c r="A18" s="13">
        <f t="shared" si="0"/>
        <v>1</v>
      </c>
      <c r="B18" s="13">
        <f t="shared" si="1"/>
        <v>1</v>
      </c>
      <c r="C18" s="13">
        <f t="shared" si="30"/>
        <v>1</v>
      </c>
      <c r="D18" s="13">
        <f t="shared" si="2"/>
        <v>1</v>
      </c>
      <c r="E18" s="13">
        <f t="shared" si="3"/>
        <v>1</v>
      </c>
      <c r="F18" s="48" t="s">
        <v>253</v>
      </c>
      <c r="G18" s="48" t="s">
        <v>190</v>
      </c>
      <c r="H18" s="295" t="s">
        <v>21</v>
      </c>
      <c r="I18" s="295" t="s">
        <v>228</v>
      </c>
      <c r="J18" s="295">
        <v>713545</v>
      </c>
      <c r="K18" s="295" t="s">
        <v>163</v>
      </c>
      <c r="L18" s="9" t="s">
        <v>9</v>
      </c>
      <c r="M18" s="9" t="s">
        <v>10</v>
      </c>
      <c r="N18" s="237">
        <v>8.1300000000000008</v>
      </c>
      <c r="O18" s="237">
        <v>8.68</v>
      </c>
      <c r="P18" s="237">
        <v>8.98</v>
      </c>
      <c r="Q18" s="237">
        <v>8.59</v>
      </c>
      <c r="R18" s="237">
        <v>8.3800000000000008</v>
      </c>
      <c r="S18" s="237">
        <v>8.14</v>
      </c>
      <c r="T18" s="237">
        <v>6.87</v>
      </c>
      <c r="U18" s="237">
        <v>6.81</v>
      </c>
      <c r="V18" s="238"/>
      <c r="AD18" s="237" t="s">
        <v>153</v>
      </c>
      <c r="AE18" s="237" t="s">
        <v>153</v>
      </c>
      <c r="AF18" s="237" t="s">
        <v>153</v>
      </c>
      <c r="AG18" s="237" t="s">
        <v>153</v>
      </c>
      <c r="AH18" s="237" t="s">
        <v>153</v>
      </c>
      <c r="AI18" s="237" t="s">
        <v>153</v>
      </c>
      <c r="AJ18" s="237" t="s">
        <v>153</v>
      </c>
      <c r="AK18" s="237" t="s">
        <v>153</v>
      </c>
      <c r="AL18" s="238"/>
      <c r="AT18" s="237" t="str">
        <f t="shared" si="4"/>
        <v>-</v>
      </c>
      <c r="AU18" s="237" t="str">
        <f t="shared" si="5"/>
        <v>-</v>
      </c>
      <c r="AV18" s="237" t="str">
        <f t="shared" si="6"/>
        <v>-</v>
      </c>
      <c r="AW18" s="237" t="str">
        <f t="shared" si="7"/>
        <v>-</v>
      </c>
      <c r="AX18" s="237" t="str">
        <f t="shared" si="8"/>
        <v>-</v>
      </c>
      <c r="AY18" s="237" t="str">
        <f t="shared" si="9"/>
        <v>-</v>
      </c>
      <c r="AZ18" s="237" t="str">
        <f t="shared" si="10"/>
        <v>-</v>
      </c>
      <c r="BA18" s="237" t="str">
        <f t="shared" si="11"/>
        <v>-</v>
      </c>
      <c r="BB18" s="238"/>
      <c r="BJ18" s="237">
        <f t="shared" si="12"/>
        <v>8.1300000000000008</v>
      </c>
      <c r="BK18" s="237">
        <f t="shared" si="13"/>
        <v>8.68</v>
      </c>
      <c r="BL18" s="237">
        <f t="shared" si="14"/>
        <v>8.98</v>
      </c>
      <c r="BM18" s="237">
        <f t="shared" si="15"/>
        <v>8.59</v>
      </c>
      <c r="BN18" s="237">
        <f t="shared" si="16"/>
        <v>8.3800000000000008</v>
      </c>
      <c r="BO18" s="237">
        <f t="shared" si="17"/>
        <v>8.14</v>
      </c>
      <c r="BP18" s="237">
        <f t="shared" si="18"/>
        <v>6.87</v>
      </c>
      <c r="BQ18" s="237">
        <f t="shared" si="19"/>
        <v>6.81</v>
      </c>
      <c r="BR18" s="238"/>
      <c r="BZ18" s="237" t="str">
        <f t="shared" si="20"/>
        <v>-</v>
      </c>
      <c r="CA18" s="237" t="str">
        <f t="shared" si="21"/>
        <v>-</v>
      </c>
      <c r="CB18" s="237" t="str">
        <f t="shared" si="22"/>
        <v>-</v>
      </c>
      <c r="CC18" s="237" t="str">
        <f t="shared" si="23"/>
        <v>-</v>
      </c>
      <c r="CD18" s="237" t="str">
        <f t="shared" si="24"/>
        <v>-</v>
      </c>
      <c r="CE18" s="237" t="str">
        <f t="shared" si="25"/>
        <v>-</v>
      </c>
      <c r="CF18" s="237" t="str">
        <f t="shared" si="26"/>
        <v>-</v>
      </c>
      <c r="CG18" s="237" t="str">
        <f t="shared" si="27"/>
        <v>-</v>
      </c>
      <c r="CH18" s="238"/>
      <c r="CP18" s="236">
        <f>IFERROR(IF($E18=1,RANK(BJ18,BJ:BJ,1)+COUNTIF(BJ$4:BJ18,BJ18)-1,"-"),"-")</f>
        <v>114</v>
      </c>
      <c r="CQ18" s="236">
        <f>IFERROR(IF($E18=1,RANK(BK18,BK:BK,1)+COUNTIF(BK$4:BK18,BK18)-1,"-"),"-")</f>
        <v>117</v>
      </c>
      <c r="CR18" s="236">
        <f>IFERROR(IF($E18=1,RANK(BL18,BL:BL,1)+COUNTIF(BL$4:BL18,BL18)-1,"-"),"-")</f>
        <v>122</v>
      </c>
      <c r="CS18" s="236">
        <f>IFERROR(IF($E18=1,RANK(BM18,BM:BM,1)+COUNTIF(BM$4:BM18,BM18)-1,"-"),"-")</f>
        <v>94</v>
      </c>
      <c r="CT18" s="236">
        <f>IFERROR(IF($E18=1,RANK(BN18,BN:BN,1)+COUNTIF(BN$4:BN18,BN18)-1,"-"),"-")</f>
        <v>129</v>
      </c>
      <c r="CU18" s="236">
        <f>IFERROR(IF($E18=1,RANK(BO18,BO:BO,1)+COUNTIF(BO$4:BO18,BO18)-1,"-"),"-")</f>
        <v>129</v>
      </c>
      <c r="CV18" s="236">
        <f>IFERROR(IF($E18=1,RANK(BP18,BP:BP,1)+COUNTIF(BP$4:BP18,BP18)-1,"-"),"-")</f>
        <v>101</v>
      </c>
      <c r="CW18" s="236">
        <f>IFERROR(IF($E18=1,RANK(BQ18,BQ:BQ,1)+COUNTIF(BQ$4:BQ18,BQ18)-1,"-"),"-")</f>
        <v>80</v>
      </c>
      <c r="CX18" s="238"/>
      <c r="DF18" s="236" t="str">
        <f>IFERROR(IF($E18=1,RANK(BZ18,BZ:BZ,1)+COUNTIF(BZ$3:BZ17,BZ18),"-"),"-")</f>
        <v>-</v>
      </c>
      <c r="DG18" s="236" t="str">
        <f>IFERROR(IF($E18=1,RANK(CA18,CA:CA,1)+COUNTIF(CA$3:CA17,CA18),"-"),"-")</f>
        <v>-</v>
      </c>
      <c r="DH18" s="236" t="str">
        <f>IFERROR(IF($E18=1,RANK(CB18,CB:CB,1)+COUNTIF(CB$3:CB17,CB18),"-"),"-")</f>
        <v>-</v>
      </c>
      <c r="DI18" s="236" t="str">
        <f>IFERROR(IF($E18=1,RANK(CC18,CC:CC,1)+COUNTIF(CC$3:CC17,CC18),"-"),"-")</f>
        <v>-</v>
      </c>
      <c r="DJ18" s="236" t="str">
        <f>IFERROR(IF($E18=1,RANK(CD18,CD:CD,1)+COUNTIF(CD$3:CD17,CD18),"-"),"-")</f>
        <v>-</v>
      </c>
      <c r="DK18" s="236" t="str">
        <f>IFERROR(IF($E18=1,RANK(CE18,CE:CE,1)+COUNTIF(CE$3:CE17,CE18),"-"),"-")</f>
        <v>-</v>
      </c>
      <c r="DL18" s="236" t="str">
        <f>IFERROR(IF($E18=1,RANK(CF18,CF:CF,1)+COUNTIF(CF$3:CF17,CF18),"-"),"-")</f>
        <v>-</v>
      </c>
      <c r="DM18" s="236" t="str">
        <f>IFERROR(IF($E18=1,RANK(CG18,CG:CG,1)+COUNTIF(CG$3:CG17,CG18),"-"),"-")</f>
        <v>-</v>
      </c>
      <c r="DN18" s="7"/>
      <c r="DO18" s="236" t="str">
        <f>IFERROR(IF($E18=1,RANK(CI18,CI:CI,1)+COUNTIF(CI$4:CI18,CI18)-1,"-"),"-")</f>
        <v>-</v>
      </c>
      <c r="DP18" s="236" t="str">
        <f>IFERROR(IF($E18=1,RANK(CJ18,CJ:CJ,1)+COUNTIF(CJ$4:CJ18,CJ18)-1,"-"),"-")</f>
        <v>-</v>
      </c>
      <c r="DQ18" s="236" t="str">
        <f>IFERROR(IF($E18=1,RANK(CK18,CK:CK,1)+COUNTIF(CK$4:CK18,CK18)-1,"-"),"-")</f>
        <v>-</v>
      </c>
      <c r="DR18" s="236" t="str">
        <f>IFERROR(IF($E18=1,RANK(CL18,CL:CL,1)+COUNTIF(CL$4:CL18,CL18)-1,"-"),"-")</f>
        <v>-</v>
      </c>
      <c r="DS18" s="236" t="str">
        <f>IFERROR(IF($E18=1,RANK(CM18,CM:CM,1)+COUNTIF(CM$4:CM18,CM18)-1,"-"),"-")</f>
        <v>-</v>
      </c>
      <c r="DT18" s="236" t="str">
        <f>IFERROR(IF($E18=1,RANK(CN18,CN:CN,1)+COUNTIF(CN$4:CN18,CN18)-1,"-"),"-")</f>
        <v>-</v>
      </c>
      <c r="DU18" s="12">
        <f>DU17-1</f>
        <v>143</v>
      </c>
      <c r="DV18" s="243">
        <f>DV17+1</f>
        <v>3</v>
      </c>
      <c r="DW18" s="242" t="str">
        <f>IFERROR(INDEX($A:$DD,IF($EI$4="Entrants",MATCH($DU18,$CQ:$CQ,0),MATCH($DU18,$CZ:$CZ,0)),11),"")</f>
        <v>CHATEAUROUX</v>
      </c>
      <c r="DX18" s="239">
        <f>IFERROR(INDEX($A:$DD,IF($EI$4="Entrants",MATCH($DU18,$CQ:$CQ,0),MATCH($DU18,$CZ:$CZ,0)),IF($EI$4="Entrants",63,22)),"")</f>
        <v>9.1</v>
      </c>
      <c r="DY18" s="12">
        <f>DY17-1</f>
        <v>120</v>
      </c>
      <c r="DZ18" s="243">
        <f>MAX(DZ17+1,0)</f>
        <v>3</v>
      </c>
      <c r="EA18" s="242" t="str">
        <f>IFERROR(INDEX($A:$DT,IF($EI$4="Entrants",MATCH($DY18,$DG:$DG,0),MATCH($DY18,$DP:$DP,0)),11),"")</f>
        <v>COMPIEGNE</v>
      </c>
      <c r="EB18" s="241">
        <f>IFERROR(INDEX($A:$DT,IF($EI$4="Entrants",MATCH($DY18,$DG:$DG,0),MATCH($DY18,$DP:$DP,0)),IF($EI$4="Entrants",79,50)),"")</f>
        <v>0.81</v>
      </c>
      <c r="EC18" s="240">
        <f>IFERROR(INDEX($A:$DT,IF($EI$4="Entrants",MATCH($DY18,$DG:$DG,0),MATCH($DY18,$DP:$DP,0)),IF($EI$4="Entrants",63,22)),"")</f>
        <v>8.65</v>
      </c>
      <c r="ED18" s="239" t="str">
        <f>IFERROR(IF(EB18&gt;0,"+"&amp;ROUND(EB18,2),ROUND(EB18,2)),"")</f>
        <v>+0,81</v>
      </c>
      <c r="EJ18" s="48" t="str">
        <f t="shared" si="47"/>
        <v>Lorraine</v>
      </c>
      <c r="EK18" s="12">
        <v>12</v>
      </c>
      <c r="EN18" s="48" t="s">
        <v>200</v>
      </c>
      <c r="EO18" s="48" t="s">
        <v>197</v>
      </c>
      <c r="EP18" s="12">
        <f t="shared" si="48"/>
        <v>1</v>
      </c>
      <c r="EQ18" s="12">
        <f>IF(EP18=1,SUM(EP$6:EP18),0)</f>
        <v>12</v>
      </c>
      <c r="EU18" s="328">
        <f t="shared" si="31"/>
        <v>8.1300000000000008</v>
      </c>
      <c r="EV18" s="328">
        <f t="shared" si="32"/>
        <v>8.68</v>
      </c>
      <c r="EW18" s="328">
        <f t="shared" si="33"/>
        <v>8.98</v>
      </c>
      <c r="EX18" s="328">
        <f t="shared" si="34"/>
        <v>8.59</v>
      </c>
      <c r="EY18" s="328">
        <f t="shared" si="35"/>
        <v>8.3800000000000008</v>
      </c>
      <c r="EZ18" s="328">
        <f t="shared" si="36"/>
        <v>8.14</v>
      </c>
      <c r="FA18" s="328">
        <f t="shared" si="37"/>
        <v>6.87</v>
      </c>
      <c r="FB18" s="328">
        <f t="shared" si="38"/>
        <v>6.81</v>
      </c>
      <c r="FK18" s="328" t="str">
        <f t="shared" si="39"/>
        <v>-</v>
      </c>
      <c r="FL18" s="328" t="str">
        <f t="shared" si="40"/>
        <v>-</v>
      </c>
      <c r="FM18" s="328" t="str">
        <f t="shared" si="41"/>
        <v>-</v>
      </c>
      <c r="FN18" s="328" t="str">
        <f t="shared" si="42"/>
        <v>-</v>
      </c>
      <c r="FO18" s="328" t="str">
        <f t="shared" si="43"/>
        <v>-</v>
      </c>
      <c r="FP18" s="328" t="str">
        <f t="shared" si="44"/>
        <v>-</v>
      </c>
      <c r="FQ18" s="328" t="str">
        <f t="shared" si="45"/>
        <v>-</v>
      </c>
      <c r="FR18" s="328" t="str">
        <f t="shared" si="46"/>
        <v>-</v>
      </c>
    </row>
    <row r="19" spans="1:174" ht="19.5" x14ac:dyDescent="0.25">
      <c r="A19" s="13">
        <f t="shared" si="0"/>
        <v>1</v>
      </c>
      <c r="B19" s="13">
        <f t="shared" si="1"/>
        <v>1</v>
      </c>
      <c r="C19" s="13">
        <f t="shared" si="30"/>
        <v>1</v>
      </c>
      <c r="D19" s="13">
        <f t="shared" si="2"/>
        <v>1</v>
      </c>
      <c r="E19" s="13">
        <f t="shared" si="3"/>
        <v>1</v>
      </c>
      <c r="F19" s="48" t="s">
        <v>253</v>
      </c>
      <c r="G19" s="48" t="s">
        <v>190</v>
      </c>
      <c r="H19" s="8">
        <v>24</v>
      </c>
      <c r="I19" s="295" t="s">
        <v>226</v>
      </c>
      <c r="J19" s="295">
        <v>300822</v>
      </c>
      <c r="K19" s="295" t="s">
        <v>24</v>
      </c>
      <c r="L19" s="9" t="s">
        <v>9</v>
      </c>
      <c r="M19" s="9" t="s">
        <v>10</v>
      </c>
      <c r="N19" s="237">
        <v>8.6199999999999992</v>
      </c>
      <c r="O19" s="237">
        <v>8.6300000000000008</v>
      </c>
      <c r="P19" s="237">
        <v>8.84</v>
      </c>
      <c r="Q19" s="237">
        <v>9.26</v>
      </c>
      <c r="R19" s="237">
        <v>8.4499999999999993</v>
      </c>
      <c r="S19" s="237">
        <v>8.1300000000000008</v>
      </c>
      <c r="T19" s="237">
        <v>7</v>
      </c>
      <c r="U19" s="237">
        <v>7.53</v>
      </c>
      <c r="V19" s="238"/>
      <c r="AD19" s="237">
        <v>8.8800000000000008</v>
      </c>
      <c r="AE19" s="237">
        <v>9.07</v>
      </c>
      <c r="AF19" s="237">
        <v>9.3699999999999992</v>
      </c>
      <c r="AG19" s="237">
        <v>9.34</v>
      </c>
      <c r="AH19" s="237">
        <v>9.01</v>
      </c>
      <c r="AI19" s="237">
        <v>8.1</v>
      </c>
      <c r="AJ19" s="237">
        <v>7.26</v>
      </c>
      <c r="AK19" s="237">
        <v>8.11</v>
      </c>
      <c r="AL19" s="238"/>
      <c r="AT19" s="237">
        <f t="shared" si="4"/>
        <v>-0.26</v>
      </c>
      <c r="AU19" s="237">
        <f t="shared" si="5"/>
        <v>-0.44</v>
      </c>
      <c r="AV19" s="237">
        <f t="shared" si="6"/>
        <v>-0.53</v>
      </c>
      <c r="AW19" s="237">
        <f t="shared" si="7"/>
        <v>-0.08</v>
      </c>
      <c r="AX19" s="237">
        <f t="shared" si="8"/>
        <v>-0.56000000000000005</v>
      </c>
      <c r="AY19" s="237">
        <f t="shared" si="9"/>
        <v>0.03</v>
      </c>
      <c r="AZ19" s="237">
        <f t="shared" si="10"/>
        <v>-0.26</v>
      </c>
      <c r="BA19" s="237">
        <f t="shared" si="11"/>
        <v>-0.57999999999999996</v>
      </c>
      <c r="BB19" s="238"/>
      <c r="BJ19" s="237">
        <f t="shared" si="12"/>
        <v>8.6199999999999992</v>
      </c>
      <c r="BK19" s="237">
        <f t="shared" si="13"/>
        <v>8.6300000000000008</v>
      </c>
      <c r="BL19" s="237">
        <f t="shared" si="14"/>
        <v>8.84</v>
      </c>
      <c r="BM19" s="237">
        <f t="shared" si="15"/>
        <v>9.26</v>
      </c>
      <c r="BN19" s="237">
        <f t="shared" si="16"/>
        <v>8.4499999999999993</v>
      </c>
      <c r="BO19" s="237">
        <f t="shared" si="17"/>
        <v>8.1300000000000008</v>
      </c>
      <c r="BP19" s="237">
        <f t="shared" si="18"/>
        <v>7</v>
      </c>
      <c r="BQ19" s="237">
        <f t="shared" si="19"/>
        <v>7.53</v>
      </c>
      <c r="BR19" s="238"/>
      <c r="BZ19" s="237">
        <f t="shared" si="20"/>
        <v>-0.26</v>
      </c>
      <c r="CA19" s="237">
        <f t="shared" si="21"/>
        <v>-0.44</v>
      </c>
      <c r="CB19" s="237">
        <f t="shared" si="22"/>
        <v>-0.53</v>
      </c>
      <c r="CC19" s="237">
        <f t="shared" si="23"/>
        <v>-0.08</v>
      </c>
      <c r="CD19" s="237">
        <f t="shared" si="24"/>
        <v>-0.56000000000000005</v>
      </c>
      <c r="CE19" s="237">
        <f t="shared" si="25"/>
        <v>0.03</v>
      </c>
      <c r="CF19" s="237">
        <f t="shared" si="26"/>
        <v>-0.26</v>
      </c>
      <c r="CG19" s="237">
        <f t="shared" si="27"/>
        <v>-0.57999999999999996</v>
      </c>
      <c r="CH19" s="238"/>
      <c r="CP19" s="236">
        <f>IFERROR(IF($E19=1,RANK(BJ19,BJ:BJ,1)+COUNTIF(BJ$4:BJ19,BJ19)-1,"-"),"-")</f>
        <v>145</v>
      </c>
      <c r="CQ19" s="236">
        <f>IFERROR(IF($E19=1,RANK(BK19,BK:BK,1)+COUNTIF(BK$4:BK19,BK19)-1,"-"),"-")</f>
        <v>111</v>
      </c>
      <c r="CR19" s="236">
        <f>IFERROR(IF($E19=1,RANK(BL19,BL:BL,1)+COUNTIF(BL$4:BL19,BL19)-1,"-"),"-")</f>
        <v>95</v>
      </c>
      <c r="CS19" s="236">
        <f>IFERROR(IF($E19=1,RANK(BM19,BM:BM,1)+COUNTIF(BM$4:BM19,BM19)-1,"-"),"-")</f>
        <v>142</v>
      </c>
      <c r="CT19" s="236">
        <f>IFERROR(IF($E19=1,RANK(BN19,BN:BN,1)+COUNTIF(BN$4:BN19,BN19)-1,"-"),"-")</f>
        <v>134</v>
      </c>
      <c r="CU19" s="236">
        <f>IFERROR(IF($E19=1,RANK(BO19,BO:BO,1)+COUNTIF(BO$4:BO19,BO19)-1,"-"),"-")</f>
        <v>128</v>
      </c>
      <c r="CV19" s="236">
        <f>IFERROR(IF($E19=1,RANK(BP19,BP:BP,1)+COUNTIF(BP$4:BP19,BP19)-1,"-"),"-")</f>
        <v>107</v>
      </c>
      <c r="CW19" s="236">
        <f>IFERROR(IF($E19=1,RANK(BQ19,BQ:BQ,1)+COUNTIF(BQ$4:BQ19,BQ19)-1,"-"),"-")</f>
        <v>133</v>
      </c>
      <c r="CX19" s="238"/>
      <c r="DF19" s="236">
        <f>IFERROR(IF($E19=1,RANK(BZ19,BZ:BZ,1)+COUNTIF(BZ$3:BZ18,BZ19),"-"),"-")</f>
        <v>15</v>
      </c>
      <c r="DG19" s="236">
        <f>IFERROR(IF($E19=1,RANK(CA19,CA:CA,1)+COUNTIF(CA$3:CA18,CA19),"-"),"-")</f>
        <v>11</v>
      </c>
      <c r="DH19" s="236">
        <f>IFERROR(IF($E19=1,RANK(CB19,CB:CB,1)+COUNTIF(CB$3:CB18,CB19),"-"),"-")</f>
        <v>6</v>
      </c>
      <c r="DI19" s="236">
        <f>IFERROR(IF($E19=1,RANK(CC19,CC:CC,1)+COUNTIF(CC$3:CC18,CC19),"-"),"-")</f>
        <v>33</v>
      </c>
      <c r="DJ19" s="236">
        <f>IFERROR(IF($E19=1,RANK(CD19,CD:CD,1)+COUNTIF(CD$3:CD18,CD19),"-"),"-")</f>
        <v>4</v>
      </c>
      <c r="DK19" s="236">
        <f>IFERROR(IF($E19=1,RANK(CE19,CE:CE,1)+COUNTIF(CE$3:CE18,CE19),"-"),"-")</f>
        <v>46</v>
      </c>
      <c r="DL19" s="236">
        <f>IFERROR(IF($E19=1,RANK(CF19,CF:CF,1)+COUNTIF(CF$3:CF18,CF19),"-"),"-")</f>
        <v>27</v>
      </c>
      <c r="DM19" s="236">
        <f>IFERROR(IF($E19=1,RANK(CG19,CG:CG,1)+COUNTIF(CG$3:CG18,CG19),"-"),"-")</f>
        <v>13</v>
      </c>
      <c r="DN19" s="7"/>
      <c r="DO19" s="236" t="str">
        <f>IFERROR(IF($E19=1,RANK(CI19,CI:CI,1)+COUNTIF(CI$4:CI19,CI19)-1,"-"),"-")</f>
        <v>-</v>
      </c>
      <c r="DP19" s="236" t="str">
        <f>IFERROR(IF($E19=1,RANK(CJ19,CJ:CJ,1)+COUNTIF(CJ$4:CJ19,CJ19)-1,"-"),"-")</f>
        <v>-</v>
      </c>
      <c r="DQ19" s="236" t="str">
        <f>IFERROR(IF($E19=1,RANK(CK19,CK:CK,1)+COUNTIF(CK$4:CK19,CK19)-1,"-"),"-")</f>
        <v>-</v>
      </c>
      <c r="DR19" s="236" t="str">
        <f>IFERROR(IF($E19=1,RANK(CL19,CL:CL,1)+COUNTIF(CL$4:CL19,CL19)-1,"-"),"-")</f>
        <v>-</v>
      </c>
      <c r="DS19" s="236" t="str">
        <f>IFERROR(IF($E19=1,RANK(CM19,CM:CM,1)+COUNTIF(CM$4:CM19,CM19)-1,"-"),"-")</f>
        <v>-</v>
      </c>
      <c r="DT19" s="236" t="str">
        <f>IFERROR(IF($E19=1,RANK(CN19,CN:CN,1)+COUNTIF(CN$4:CN19,CN19)-1,"-"),"-")</f>
        <v>-</v>
      </c>
      <c r="DU19" s="12">
        <f>DU18-1</f>
        <v>142</v>
      </c>
      <c r="DV19" s="243">
        <f>DV18+1</f>
        <v>4</v>
      </c>
      <c r="DW19" s="242" t="str">
        <f>IFERROR(INDEX($A:$DD,IF($EI$4="Entrants",MATCH($DU19,$CQ:$CQ,0),MATCH($DU19,$CZ:$CZ,0)),11),"")</f>
        <v>MACON LOCHE TGV</v>
      </c>
      <c r="DX19" s="239">
        <f>IFERROR(INDEX($A:$DD,IF($EI$4="Entrants",MATCH($DU19,$CQ:$CQ,0),MATCH($DU19,$CZ:$CZ,0)),IF($EI$4="Entrants",63,22)),"")</f>
        <v>9.06</v>
      </c>
      <c r="DY19" s="12">
        <f>DY18-1</f>
        <v>119</v>
      </c>
      <c r="DZ19" s="243">
        <f>MAX(DZ18+1,0)</f>
        <v>4</v>
      </c>
      <c r="EA19" s="242" t="str">
        <f>IFERROR(INDEX($A:$DT,IF($EI$4="Entrants",MATCH($DY19,$DG:$DG,0),MATCH($DY19,$DP:$DP,0)),11),"")</f>
        <v>ANTIBES</v>
      </c>
      <c r="EB19" s="241">
        <f>IFERROR(INDEX($A:$DT,IF($EI$4="Entrants",MATCH($DY19,$DG:$DG,0),MATCH($DY19,$DP:$DP,0)),IF($EI$4="Entrants",79,50)),"")</f>
        <v>0.78</v>
      </c>
      <c r="EC19" s="240">
        <f>IFERROR(INDEX($A:$DT,IF($EI$4="Entrants",MATCH($DY19,$DG:$DG,0),MATCH($DY19,$DP:$DP,0)),IF($EI$4="Entrants",63,22)),"")</f>
        <v>8.42</v>
      </c>
      <c r="ED19" s="239" t="str">
        <f>IFERROR(IF(EB19&gt;0,"+"&amp;ROUND(EB19,2),ROUND(EB19,2)),"")</f>
        <v>+0,78</v>
      </c>
      <c r="EJ19" s="48" t="str">
        <f t="shared" si="47"/>
        <v>UG Gares Régionales</v>
      </c>
      <c r="EK19" s="12">
        <v>13</v>
      </c>
      <c r="EN19" s="48" t="s">
        <v>255</v>
      </c>
      <c r="EO19" s="48" t="s">
        <v>252</v>
      </c>
      <c r="EP19" s="12">
        <f t="shared" si="48"/>
        <v>1</v>
      </c>
      <c r="EQ19" s="12">
        <f>IF(EP19=1,SUM(EP$6:EP19),0)</f>
        <v>13</v>
      </c>
      <c r="EU19" s="328">
        <f t="shared" si="31"/>
        <v>8.6199999999999992</v>
      </c>
      <c r="EV19" s="328">
        <f t="shared" si="32"/>
        <v>8.6300000000000008</v>
      </c>
      <c r="EW19" s="328">
        <f t="shared" si="33"/>
        <v>8.84</v>
      </c>
      <c r="EX19" s="328">
        <f t="shared" si="34"/>
        <v>9.26</v>
      </c>
      <c r="EY19" s="328">
        <f t="shared" si="35"/>
        <v>8.4499999999999993</v>
      </c>
      <c r="EZ19" s="328">
        <f t="shared" si="36"/>
        <v>8.1300000000000008</v>
      </c>
      <c r="FA19" s="328">
        <f t="shared" si="37"/>
        <v>7</v>
      </c>
      <c r="FB19" s="328">
        <f t="shared" si="38"/>
        <v>7.53</v>
      </c>
      <c r="FK19" s="328">
        <f t="shared" si="39"/>
        <v>8.8800000000000008</v>
      </c>
      <c r="FL19" s="328">
        <f t="shared" si="40"/>
        <v>9.07</v>
      </c>
      <c r="FM19" s="328">
        <f t="shared" si="41"/>
        <v>9.3699999999999992</v>
      </c>
      <c r="FN19" s="328">
        <f t="shared" si="42"/>
        <v>9.34</v>
      </c>
      <c r="FO19" s="328">
        <f t="shared" si="43"/>
        <v>9.01</v>
      </c>
      <c r="FP19" s="328">
        <f t="shared" si="44"/>
        <v>8.1</v>
      </c>
      <c r="FQ19" s="328">
        <f t="shared" si="45"/>
        <v>7.26</v>
      </c>
      <c r="FR19" s="328">
        <f t="shared" si="46"/>
        <v>8.11</v>
      </c>
    </row>
    <row r="20" spans="1:174" ht="19.5" x14ac:dyDescent="0.25">
      <c r="A20" s="13">
        <f t="shared" si="0"/>
        <v>1</v>
      </c>
      <c r="B20" s="13">
        <f t="shared" si="1"/>
        <v>1</v>
      </c>
      <c r="C20" s="13">
        <f t="shared" si="30"/>
        <v>1</v>
      </c>
      <c r="D20" s="13">
        <f t="shared" si="2"/>
        <v>1</v>
      </c>
      <c r="E20" s="13">
        <f t="shared" si="3"/>
        <v>1</v>
      </c>
      <c r="F20" s="48" t="s">
        <v>253</v>
      </c>
      <c r="G20" s="48" t="s">
        <v>190</v>
      </c>
      <c r="H20" s="295" t="s">
        <v>21</v>
      </c>
      <c r="I20" s="295" t="s">
        <v>228</v>
      </c>
      <c r="J20" s="295">
        <v>184002</v>
      </c>
      <c r="K20" s="295" t="s">
        <v>164</v>
      </c>
      <c r="L20" s="9" t="s">
        <v>9</v>
      </c>
      <c r="M20" s="9" t="s">
        <v>10</v>
      </c>
      <c r="N20" s="237">
        <v>7.85</v>
      </c>
      <c r="O20" s="237">
        <v>8.41</v>
      </c>
      <c r="P20" s="237">
        <v>8.67</v>
      </c>
      <c r="Q20" s="237">
        <v>8.3000000000000007</v>
      </c>
      <c r="R20" s="237">
        <v>7.77</v>
      </c>
      <c r="S20" s="237">
        <v>7.64</v>
      </c>
      <c r="T20" s="237">
        <v>6.69</v>
      </c>
      <c r="U20" s="237">
        <v>7.1</v>
      </c>
      <c r="V20" s="238"/>
      <c r="AD20" s="237" t="s">
        <v>153</v>
      </c>
      <c r="AE20" s="237" t="s">
        <v>153</v>
      </c>
      <c r="AF20" s="237" t="s">
        <v>153</v>
      </c>
      <c r="AG20" s="237" t="s">
        <v>153</v>
      </c>
      <c r="AH20" s="237" t="s">
        <v>153</v>
      </c>
      <c r="AI20" s="237" t="s">
        <v>153</v>
      </c>
      <c r="AJ20" s="237" t="s">
        <v>153</v>
      </c>
      <c r="AK20" s="237" t="s">
        <v>153</v>
      </c>
      <c r="AL20" s="238"/>
      <c r="AT20" s="237" t="str">
        <f t="shared" si="4"/>
        <v>-</v>
      </c>
      <c r="AU20" s="237" t="str">
        <f t="shared" si="5"/>
        <v>-</v>
      </c>
      <c r="AV20" s="237" t="str">
        <f t="shared" si="6"/>
        <v>-</v>
      </c>
      <c r="AW20" s="237" t="str">
        <f t="shared" si="7"/>
        <v>-</v>
      </c>
      <c r="AX20" s="237" t="str">
        <f t="shared" si="8"/>
        <v>-</v>
      </c>
      <c r="AY20" s="237" t="str">
        <f t="shared" si="9"/>
        <v>-</v>
      </c>
      <c r="AZ20" s="237" t="str">
        <f t="shared" si="10"/>
        <v>-</v>
      </c>
      <c r="BA20" s="237" t="str">
        <f t="shared" si="11"/>
        <v>-</v>
      </c>
      <c r="BB20" s="238"/>
      <c r="BJ20" s="237">
        <f t="shared" si="12"/>
        <v>7.85</v>
      </c>
      <c r="BK20" s="237">
        <f t="shared" si="13"/>
        <v>8.41</v>
      </c>
      <c r="BL20" s="237">
        <f t="shared" si="14"/>
        <v>8.67</v>
      </c>
      <c r="BM20" s="237">
        <f t="shared" si="15"/>
        <v>8.3000000000000007</v>
      </c>
      <c r="BN20" s="237">
        <f t="shared" si="16"/>
        <v>7.77</v>
      </c>
      <c r="BO20" s="237">
        <f t="shared" si="17"/>
        <v>7.64</v>
      </c>
      <c r="BP20" s="237">
        <f t="shared" si="18"/>
        <v>6.69</v>
      </c>
      <c r="BQ20" s="237">
        <f t="shared" si="19"/>
        <v>7.1</v>
      </c>
      <c r="BR20" s="238"/>
      <c r="BZ20" s="237" t="str">
        <f t="shared" si="20"/>
        <v>-</v>
      </c>
      <c r="CA20" s="237" t="str">
        <f t="shared" si="21"/>
        <v>-</v>
      </c>
      <c r="CB20" s="237" t="str">
        <f t="shared" si="22"/>
        <v>-</v>
      </c>
      <c r="CC20" s="237" t="str">
        <f t="shared" si="23"/>
        <v>-</v>
      </c>
      <c r="CD20" s="237" t="str">
        <f t="shared" si="24"/>
        <v>-</v>
      </c>
      <c r="CE20" s="237" t="str">
        <f t="shared" si="25"/>
        <v>-</v>
      </c>
      <c r="CF20" s="237" t="str">
        <f t="shared" si="26"/>
        <v>-</v>
      </c>
      <c r="CG20" s="237" t="str">
        <f t="shared" si="27"/>
        <v>-</v>
      </c>
      <c r="CH20" s="238"/>
      <c r="CP20" s="236">
        <f>IFERROR(IF($E20=1,RANK(BJ20,BJ:BJ,1)+COUNTIF(BJ$4:BJ20,BJ20)-1,"-"),"-")</f>
        <v>65</v>
      </c>
      <c r="CQ20" s="236">
        <f>IFERROR(IF($E20=1,RANK(BK20,BK:BK,1)+COUNTIF(BK$4:BK20,BK20)-1,"-"),"-")</f>
        <v>77</v>
      </c>
      <c r="CR20" s="236">
        <f>IFERROR(IF($E20=1,RANK(BL20,BL:BL,1)+COUNTIF(BL$4:BL20,BL20)-1,"-"),"-")</f>
        <v>66</v>
      </c>
      <c r="CS20" s="236">
        <f>IFERROR(IF($E20=1,RANK(BM20,BM:BM,1)+COUNTIF(BM$4:BM20,BM20)-1,"-"),"-")</f>
        <v>53</v>
      </c>
      <c r="CT20" s="236">
        <f>IFERROR(IF($E20=1,RANK(BN20,BN:BN,1)+COUNTIF(BN$4:BN20,BN20)-1,"-"),"-")</f>
        <v>46</v>
      </c>
      <c r="CU20" s="236">
        <f>IFERROR(IF($E20=1,RANK(BO20,BO:BO,1)+COUNTIF(BO$4:BO20,BO20)-1,"-"),"-")</f>
        <v>60</v>
      </c>
      <c r="CV20" s="236">
        <f>IFERROR(IF($E20=1,RANK(BP20,BP:BP,1)+COUNTIF(BP$4:BP20,BP20)-1,"-"),"-")</f>
        <v>88</v>
      </c>
      <c r="CW20" s="236">
        <f>IFERROR(IF($E20=1,RANK(BQ20,BQ:BQ,1)+COUNTIF(BQ$4:BQ20,BQ20)-1,"-"),"-")</f>
        <v>109</v>
      </c>
      <c r="CX20" s="238"/>
      <c r="DF20" s="236" t="str">
        <f>IFERROR(IF($E20=1,RANK(BZ20,BZ:BZ,1)+COUNTIF(BZ$3:BZ19,BZ20),"-"),"-")</f>
        <v>-</v>
      </c>
      <c r="DG20" s="236" t="str">
        <f>IFERROR(IF($E20=1,RANK(CA20,CA:CA,1)+COUNTIF(CA$3:CA19,CA20),"-"),"-")</f>
        <v>-</v>
      </c>
      <c r="DH20" s="236" t="str">
        <f>IFERROR(IF($E20=1,RANK(CB20,CB:CB,1)+COUNTIF(CB$3:CB19,CB20),"-"),"-")</f>
        <v>-</v>
      </c>
      <c r="DI20" s="236" t="str">
        <f>IFERROR(IF($E20=1,RANK(CC20,CC:CC,1)+COUNTIF(CC$3:CC19,CC20),"-"),"-")</f>
        <v>-</v>
      </c>
      <c r="DJ20" s="236" t="str">
        <f>IFERROR(IF($E20=1,RANK(CD20,CD:CD,1)+COUNTIF(CD$3:CD19,CD20),"-"),"-")</f>
        <v>-</v>
      </c>
      <c r="DK20" s="236" t="str">
        <f>IFERROR(IF($E20=1,RANK(CE20,CE:CE,1)+COUNTIF(CE$3:CE19,CE20),"-"),"-")</f>
        <v>-</v>
      </c>
      <c r="DL20" s="236" t="str">
        <f>IFERROR(IF($E20=1,RANK(CF20,CF:CF,1)+COUNTIF(CF$3:CF19,CF20),"-"),"-")</f>
        <v>-</v>
      </c>
      <c r="DM20" s="236" t="str">
        <f>IFERROR(IF($E20=1,RANK(CG20,CG:CG,1)+COUNTIF(CG$3:CG19,CG20),"-"),"-")</f>
        <v>-</v>
      </c>
      <c r="DN20" s="7"/>
      <c r="DO20" s="236" t="str">
        <f>IFERROR(IF($E20=1,RANK(CI20,CI:CI,1)+COUNTIF(CI$4:CI20,CI20)-1,"-"),"-")</f>
        <v>-</v>
      </c>
      <c r="DP20" s="236" t="str">
        <f>IFERROR(IF($E20=1,RANK(CJ20,CJ:CJ,1)+COUNTIF(CJ$4:CJ20,CJ20)-1,"-"),"-")</f>
        <v>-</v>
      </c>
      <c r="DQ20" s="236" t="str">
        <f>IFERROR(IF($E20=1,RANK(CK20,CK:CK,1)+COUNTIF(CK$4:CK20,CK20)-1,"-"),"-")</f>
        <v>-</v>
      </c>
      <c r="DR20" s="236" t="str">
        <f>IFERROR(IF($E20=1,RANK(CL20,CL:CL,1)+COUNTIF(CL$4:CL20,CL20)-1,"-"),"-")</f>
        <v>-</v>
      </c>
      <c r="DS20" s="236" t="str">
        <f>IFERROR(IF($E20=1,RANK(CM20,CM:CM,1)+COUNTIF(CM$4:CM20,CM20)-1,"-"),"-")</f>
        <v>-</v>
      </c>
      <c r="DT20" s="236" t="str">
        <f>IFERROR(IF($E20=1,RANK(CN20,CN:CN,1)+COUNTIF(CN$4:CN20,CN20)-1,"-"),"-")</f>
        <v>-</v>
      </c>
      <c r="DU20" s="12">
        <f>DU19-1</f>
        <v>141</v>
      </c>
      <c r="DV20" s="243">
        <f>DV19+1</f>
        <v>5</v>
      </c>
      <c r="DW20" s="242" t="str">
        <f>IFERROR(INDEX($A:$DD,IF($EI$4="Entrants",MATCH($DU20,$CQ:$CQ,0),MATCH($DU20,$CZ:$CZ,0)),11),"")</f>
        <v>VENDOME VILLIERS SUR LOIR</v>
      </c>
      <c r="DX20" s="239">
        <f>IFERROR(INDEX($A:$DD,IF($EI$4="Entrants",MATCH($DU20,$CQ:$CQ,0),MATCH($DU20,$CZ:$CZ,0)),IF($EI$4="Entrants",63,22)),"")</f>
        <v>9.0500000000000007</v>
      </c>
      <c r="DY20" s="12">
        <f>DY19-1</f>
        <v>118</v>
      </c>
      <c r="DZ20" s="243">
        <f>MAX(DZ19+1,0)</f>
        <v>5</v>
      </c>
      <c r="EA20" s="242" t="str">
        <f>IFERROR(INDEX($A:$DT,IF($EI$4="Entrants",MATCH($DY20,$DG:$DG,0),MATCH($DY20,$DP:$DP,0)),11),"")</f>
        <v>CANNES</v>
      </c>
      <c r="EB20" s="241">
        <f>IFERROR(INDEX($A:$DT,IF($EI$4="Entrants",MATCH($DY20,$DG:$DG,0),MATCH($DY20,$DP:$DP,0)),IF($EI$4="Entrants",79,50)),"")</f>
        <v>0.74</v>
      </c>
      <c r="EC20" s="240">
        <f>IFERROR(INDEX($A:$DT,IF($EI$4="Entrants",MATCH($DY20,$DG:$DG,0),MATCH($DY20,$DP:$DP,0)),IF($EI$4="Entrants",63,22)),"")</f>
        <v>8.31</v>
      </c>
      <c r="ED20" s="239" t="str">
        <f>IFERROR(IF(EB20&gt;0,"+"&amp;ROUND(EB20,2),ROUND(EB20,2)),"")</f>
        <v>+0,74</v>
      </c>
      <c r="EJ20" s="48" t="str">
        <f t="shared" si="47"/>
        <v>Provences Alpes</v>
      </c>
      <c r="EK20" s="12">
        <v>14</v>
      </c>
      <c r="EN20" s="48" t="s">
        <v>201</v>
      </c>
      <c r="EO20" s="48" t="s">
        <v>252</v>
      </c>
      <c r="EP20" s="12">
        <f t="shared" si="48"/>
        <v>1</v>
      </c>
      <c r="EQ20" s="12">
        <f>IF(EP20=1,SUM(EP$6:EP20),0)</f>
        <v>14</v>
      </c>
      <c r="EU20" s="328">
        <f t="shared" si="31"/>
        <v>7.85</v>
      </c>
      <c r="EV20" s="328">
        <f t="shared" si="32"/>
        <v>8.41</v>
      </c>
      <c r="EW20" s="328">
        <f t="shared" si="33"/>
        <v>8.67</v>
      </c>
      <c r="EX20" s="328">
        <f t="shared" si="34"/>
        <v>8.3000000000000007</v>
      </c>
      <c r="EY20" s="328">
        <f t="shared" si="35"/>
        <v>7.77</v>
      </c>
      <c r="EZ20" s="328">
        <f t="shared" si="36"/>
        <v>7.64</v>
      </c>
      <c r="FA20" s="328">
        <f t="shared" si="37"/>
        <v>6.69</v>
      </c>
      <c r="FB20" s="328">
        <f t="shared" si="38"/>
        <v>7.1</v>
      </c>
      <c r="FK20" s="328" t="str">
        <f t="shared" si="39"/>
        <v>-</v>
      </c>
      <c r="FL20" s="328" t="str">
        <f t="shared" si="40"/>
        <v>-</v>
      </c>
      <c r="FM20" s="328" t="str">
        <f t="shared" si="41"/>
        <v>-</v>
      </c>
      <c r="FN20" s="328" t="str">
        <f t="shared" si="42"/>
        <v>-</v>
      </c>
      <c r="FO20" s="328" t="str">
        <f t="shared" si="43"/>
        <v>-</v>
      </c>
      <c r="FP20" s="328" t="str">
        <f t="shared" si="44"/>
        <v>-</v>
      </c>
      <c r="FQ20" s="328" t="str">
        <f t="shared" si="45"/>
        <v>-</v>
      </c>
      <c r="FR20" s="328" t="str">
        <f t="shared" si="46"/>
        <v>-</v>
      </c>
    </row>
    <row r="21" spans="1:174" x14ac:dyDescent="0.25">
      <c r="A21" s="13">
        <f t="shared" si="0"/>
        <v>1</v>
      </c>
      <c r="B21" s="13">
        <f t="shared" si="1"/>
        <v>1</v>
      </c>
      <c r="C21" s="13">
        <f t="shared" si="30"/>
        <v>1</v>
      </c>
      <c r="D21" s="13">
        <f t="shared" si="2"/>
        <v>1</v>
      </c>
      <c r="E21" s="13">
        <f t="shared" si="3"/>
        <v>1</v>
      </c>
      <c r="F21" s="48" t="s">
        <v>253</v>
      </c>
      <c r="G21" s="48" t="s">
        <v>188</v>
      </c>
      <c r="H21" s="295" t="s">
        <v>21</v>
      </c>
      <c r="I21" s="295" t="s">
        <v>228</v>
      </c>
      <c r="J21" s="295">
        <v>745000</v>
      </c>
      <c r="K21" s="295" t="s">
        <v>25</v>
      </c>
      <c r="L21" s="9" t="s">
        <v>9</v>
      </c>
      <c r="M21" s="9" t="s">
        <v>10</v>
      </c>
      <c r="N21" s="237">
        <v>8.23</v>
      </c>
      <c r="O21" s="237">
        <v>7.87</v>
      </c>
      <c r="P21" s="237">
        <v>8.3000000000000007</v>
      </c>
      <c r="Q21" s="237">
        <v>8.6300000000000008</v>
      </c>
      <c r="R21" s="237">
        <v>8.1300000000000008</v>
      </c>
      <c r="S21" s="237">
        <v>7.65</v>
      </c>
      <c r="T21" s="237">
        <v>7.33</v>
      </c>
      <c r="U21" s="237">
        <v>6.71</v>
      </c>
      <c r="V21" s="238"/>
      <c r="AD21" s="237" t="s">
        <v>153</v>
      </c>
      <c r="AE21" s="237" t="s">
        <v>153</v>
      </c>
      <c r="AF21" s="237" t="s">
        <v>153</v>
      </c>
      <c r="AG21" s="237" t="s">
        <v>153</v>
      </c>
      <c r="AH21" s="237" t="s">
        <v>153</v>
      </c>
      <c r="AI21" s="237" t="s">
        <v>153</v>
      </c>
      <c r="AJ21" s="237" t="s">
        <v>153</v>
      </c>
      <c r="AK21" s="237" t="s">
        <v>153</v>
      </c>
      <c r="AL21" s="238"/>
      <c r="AT21" s="237" t="str">
        <f t="shared" si="4"/>
        <v>-</v>
      </c>
      <c r="AU21" s="237" t="str">
        <f t="shared" si="5"/>
        <v>-</v>
      </c>
      <c r="AV21" s="237" t="str">
        <f t="shared" si="6"/>
        <v>-</v>
      </c>
      <c r="AW21" s="237" t="str">
        <f t="shared" si="7"/>
        <v>-</v>
      </c>
      <c r="AX21" s="237" t="str">
        <f t="shared" si="8"/>
        <v>-</v>
      </c>
      <c r="AY21" s="237" t="str">
        <f t="shared" si="9"/>
        <v>-</v>
      </c>
      <c r="AZ21" s="237" t="str">
        <f t="shared" si="10"/>
        <v>-</v>
      </c>
      <c r="BA21" s="237" t="str">
        <f t="shared" si="11"/>
        <v>-</v>
      </c>
      <c r="BB21" s="238"/>
      <c r="BJ21" s="237">
        <f t="shared" si="12"/>
        <v>8.23</v>
      </c>
      <c r="BK21" s="237">
        <f t="shared" si="13"/>
        <v>7.87</v>
      </c>
      <c r="BL21" s="237">
        <f t="shared" si="14"/>
        <v>8.3000000000000007</v>
      </c>
      <c r="BM21" s="237">
        <f t="shared" si="15"/>
        <v>8.6300000000000008</v>
      </c>
      <c r="BN21" s="237">
        <f t="shared" si="16"/>
        <v>8.1300000000000008</v>
      </c>
      <c r="BO21" s="237">
        <f t="shared" si="17"/>
        <v>7.65</v>
      </c>
      <c r="BP21" s="237">
        <f t="shared" si="18"/>
        <v>7.33</v>
      </c>
      <c r="BQ21" s="237">
        <f t="shared" si="19"/>
        <v>6.71</v>
      </c>
      <c r="BR21" s="238"/>
      <c r="BZ21" s="237" t="str">
        <f t="shared" si="20"/>
        <v>-</v>
      </c>
      <c r="CA21" s="237" t="str">
        <f t="shared" si="21"/>
        <v>-</v>
      </c>
      <c r="CB21" s="237" t="str">
        <f t="shared" si="22"/>
        <v>-</v>
      </c>
      <c r="CC21" s="237" t="str">
        <f t="shared" si="23"/>
        <v>-</v>
      </c>
      <c r="CD21" s="237" t="str">
        <f t="shared" si="24"/>
        <v>-</v>
      </c>
      <c r="CE21" s="237" t="str">
        <f t="shared" si="25"/>
        <v>-</v>
      </c>
      <c r="CF21" s="237" t="str">
        <f t="shared" si="26"/>
        <v>-</v>
      </c>
      <c r="CG21" s="237" t="str">
        <f t="shared" si="27"/>
        <v>-</v>
      </c>
      <c r="CH21" s="238"/>
      <c r="CP21" s="236">
        <f>IFERROR(IF($E21=1,RANK(BJ21,BJ:BJ,1)+COUNTIF(BJ$4:BJ21,BJ21)-1,"-"),"-")</f>
        <v>129</v>
      </c>
      <c r="CQ21" s="236">
        <f>IFERROR(IF($E21=1,RANK(BK21,BK:BK,1)+COUNTIF(BK$4:BK21,BK21)-1,"-"),"-")</f>
        <v>17</v>
      </c>
      <c r="CR21" s="236">
        <f>IFERROR(IF($E21=1,RANK(BL21,BL:BL,1)+COUNTIF(BL$4:BL21,BL21)-1,"-"),"-")</f>
        <v>21</v>
      </c>
      <c r="CS21" s="236">
        <f>IFERROR(IF($E21=1,RANK(BM21,BM:BM,1)+COUNTIF(BM$4:BM21,BM21)-1,"-"),"-")</f>
        <v>101</v>
      </c>
      <c r="CT21" s="236">
        <f>IFERROR(IF($E21=1,RANK(BN21,BN:BN,1)+COUNTIF(BN$4:BN21,BN21)-1,"-"),"-")</f>
        <v>96</v>
      </c>
      <c r="CU21" s="236">
        <f>IFERROR(IF($E21=1,RANK(BO21,BO:BO,1)+COUNTIF(BO$4:BO21,BO21)-1,"-"),"-")</f>
        <v>63</v>
      </c>
      <c r="CV21" s="236">
        <f>IFERROR(IF($E21=1,RANK(BP21,BP:BP,1)+COUNTIF(BP$4:BP21,BP21)-1,"-"),"-")</f>
        <v>128</v>
      </c>
      <c r="CW21" s="236">
        <f>IFERROR(IF($E21=1,RANK(BQ21,BQ:BQ,1)+COUNTIF(BQ$4:BQ21,BQ21)-1,"-"),"-")</f>
        <v>66</v>
      </c>
      <c r="CX21" s="238"/>
      <c r="DF21" s="236" t="str">
        <f>IFERROR(IF($E21=1,RANK(BZ21,BZ:BZ,1)+COUNTIF(BZ$3:BZ20,BZ21),"-"),"-")</f>
        <v>-</v>
      </c>
      <c r="DG21" s="236" t="str">
        <f>IFERROR(IF($E21=1,RANK(CA21,CA:CA,1)+COUNTIF(CA$3:CA20,CA21),"-"),"-")</f>
        <v>-</v>
      </c>
      <c r="DH21" s="236" t="str">
        <f>IFERROR(IF($E21=1,RANK(CB21,CB:CB,1)+COUNTIF(CB$3:CB20,CB21),"-"),"-")</f>
        <v>-</v>
      </c>
      <c r="DI21" s="236" t="str">
        <f>IFERROR(IF($E21=1,RANK(CC21,CC:CC,1)+COUNTIF(CC$3:CC20,CC21),"-"),"-")</f>
        <v>-</v>
      </c>
      <c r="DJ21" s="236" t="str">
        <f>IFERROR(IF($E21=1,RANK(CD21,CD:CD,1)+COUNTIF(CD$3:CD20,CD21),"-"),"-")</f>
        <v>-</v>
      </c>
      <c r="DK21" s="236" t="str">
        <f>IFERROR(IF($E21=1,RANK(CE21,CE:CE,1)+COUNTIF(CE$3:CE20,CE21),"-"),"-")</f>
        <v>-</v>
      </c>
      <c r="DL21" s="236" t="str">
        <f>IFERROR(IF($E21=1,RANK(CF21,CF:CF,1)+COUNTIF(CF$3:CF20,CF21),"-"),"-")</f>
        <v>-</v>
      </c>
      <c r="DM21" s="236" t="str">
        <f>IFERROR(IF($E21=1,RANK(CG21,CG:CG,1)+COUNTIF(CG$3:CG20,CG21),"-"),"-")</f>
        <v>-</v>
      </c>
      <c r="DN21" s="7"/>
      <c r="DO21" s="236" t="str">
        <f>IFERROR(IF($E21=1,RANK(CI21,CI:CI,1)+COUNTIF(CI$4:CI21,CI21)-1,"-"),"-")</f>
        <v>-</v>
      </c>
      <c r="DP21" s="236" t="str">
        <f>IFERROR(IF($E21=1,RANK(CJ21,CJ:CJ,1)+COUNTIF(CJ$4:CJ21,CJ21)-1,"-"),"-")</f>
        <v>-</v>
      </c>
      <c r="DQ21" s="236" t="str">
        <f>IFERROR(IF($E21=1,RANK(CK21,CK:CK,1)+COUNTIF(CK$4:CK21,CK21)-1,"-"),"-")</f>
        <v>-</v>
      </c>
      <c r="DR21" s="236" t="str">
        <f>IFERROR(IF($E21=1,RANK(CL21,CL:CL,1)+COUNTIF(CL$4:CL21,CL21)-1,"-"),"-")</f>
        <v>-</v>
      </c>
      <c r="DS21" s="236" t="str">
        <f>IFERROR(IF($E21=1,RANK(CM21,CM:CM,1)+COUNTIF(CM$4:CM21,CM21)-1,"-"),"-")</f>
        <v>-</v>
      </c>
      <c r="DT21" s="236" t="str">
        <f>IFERROR(IF($E21=1,RANK(CN21,CN:CN,1)+COUNTIF(CN$4:CN21,CN21)-1,"-"),"-")</f>
        <v>-</v>
      </c>
      <c r="DW21" s="245" t="s">
        <v>260</v>
      </c>
      <c r="DX21" s="244" t="s">
        <v>258</v>
      </c>
      <c r="EA21" s="245" t="s">
        <v>259</v>
      </c>
      <c r="EB21" s="244" t="s">
        <v>182</v>
      </c>
      <c r="EC21" s="244" t="s">
        <v>258</v>
      </c>
      <c r="ED21" s="244" t="s">
        <v>182</v>
      </c>
      <c r="EJ21" s="48" t="str">
        <f t="shared" si="47"/>
        <v>Côte d'Azur</v>
      </c>
      <c r="EK21" s="12">
        <v>15</v>
      </c>
      <c r="EN21" s="48" t="s">
        <v>202</v>
      </c>
      <c r="EO21" s="48" t="s">
        <v>252</v>
      </c>
      <c r="EP21" s="12">
        <f t="shared" si="48"/>
        <v>1</v>
      </c>
      <c r="EQ21" s="12">
        <f>IF(EP21=1,SUM(EP$6:EP21),0)</f>
        <v>15</v>
      </c>
      <c r="EU21" s="328">
        <f t="shared" si="31"/>
        <v>8.23</v>
      </c>
      <c r="EV21" s="328">
        <f t="shared" si="32"/>
        <v>7.87</v>
      </c>
      <c r="EW21" s="328">
        <f t="shared" si="33"/>
        <v>8.3000000000000007</v>
      </c>
      <c r="EX21" s="328">
        <f t="shared" si="34"/>
        <v>8.6300000000000008</v>
      </c>
      <c r="EY21" s="328">
        <f t="shared" si="35"/>
        <v>8.1300000000000008</v>
      </c>
      <c r="EZ21" s="328">
        <f t="shared" si="36"/>
        <v>7.65</v>
      </c>
      <c r="FA21" s="328">
        <f t="shared" si="37"/>
        <v>7.33</v>
      </c>
      <c r="FB21" s="328">
        <f t="shared" si="38"/>
        <v>6.71</v>
      </c>
      <c r="FK21" s="328" t="str">
        <f t="shared" si="39"/>
        <v>-</v>
      </c>
      <c r="FL21" s="328" t="str">
        <f t="shared" si="40"/>
        <v>-</v>
      </c>
      <c r="FM21" s="328" t="str">
        <f t="shared" si="41"/>
        <v>-</v>
      </c>
      <c r="FN21" s="328" t="str">
        <f t="shared" si="42"/>
        <v>-</v>
      </c>
      <c r="FO21" s="328" t="str">
        <f t="shared" si="43"/>
        <v>-</v>
      </c>
      <c r="FP21" s="328" t="str">
        <f t="shared" si="44"/>
        <v>-</v>
      </c>
      <c r="FQ21" s="328" t="str">
        <f t="shared" si="45"/>
        <v>-</v>
      </c>
      <c r="FR21" s="328" t="str">
        <f t="shared" si="46"/>
        <v>-</v>
      </c>
    </row>
    <row r="22" spans="1:174" ht="19.5" x14ac:dyDescent="0.25">
      <c r="A22" s="13">
        <f t="shared" si="0"/>
        <v>1</v>
      </c>
      <c r="B22" s="13">
        <f t="shared" si="1"/>
        <v>1</v>
      </c>
      <c r="C22" s="13">
        <f t="shared" si="30"/>
        <v>1</v>
      </c>
      <c r="D22" s="13">
        <f t="shared" si="2"/>
        <v>1</v>
      </c>
      <c r="E22" s="13">
        <f t="shared" si="3"/>
        <v>1</v>
      </c>
      <c r="F22" s="48" t="s">
        <v>253</v>
      </c>
      <c r="G22" s="48" t="s">
        <v>190</v>
      </c>
      <c r="H22" s="8">
        <v>24</v>
      </c>
      <c r="I22" s="295" t="s">
        <v>226</v>
      </c>
      <c r="J22" s="295">
        <v>300863</v>
      </c>
      <c r="K22" s="295" t="s">
        <v>26</v>
      </c>
      <c r="L22" s="9" t="s">
        <v>9</v>
      </c>
      <c r="M22" s="9" t="s">
        <v>10</v>
      </c>
      <c r="N22" s="237">
        <v>7.91</v>
      </c>
      <c r="O22" s="237">
        <v>8.4700000000000006</v>
      </c>
      <c r="P22" s="237">
        <v>8.61</v>
      </c>
      <c r="Q22" s="237">
        <v>8.9600000000000009</v>
      </c>
      <c r="R22" s="237">
        <v>7.71</v>
      </c>
      <c r="S22" s="237">
        <v>7.47</v>
      </c>
      <c r="T22" s="237">
        <v>6.44</v>
      </c>
      <c r="U22" s="237">
        <v>6.77</v>
      </c>
      <c r="V22" s="238"/>
      <c r="AD22" s="237">
        <v>7.27</v>
      </c>
      <c r="AE22" s="237">
        <v>8.2799999999999994</v>
      </c>
      <c r="AF22" s="237">
        <v>8.69</v>
      </c>
      <c r="AG22" s="237">
        <v>8.68</v>
      </c>
      <c r="AH22" s="237">
        <v>7.61</v>
      </c>
      <c r="AI22" s="237" t="s">
        <v>153</v>
      </c>
      <c r="AJ22" s="237">
        <v>5.94</v>
      </c>
      <c r="AK22" s="237">
        <v>6.6</v>
      </c>
      <c r="AL22" s="238"/>
      <c r="AT22" s="237">
        <f t="shared" si="4"/>
        <v>0.64</v>
      </c>
      <c r="AU22" s="237">
        <f t="shared" si="5"/>
        <v>0.19</v>
      </c>
      <c r="AV22" s="237">
        <f t="shared" si="6"/>
        <v>-0.08</v>
      </c>
      <c r="AW22" s="237">
        <f t="shared" si="7"/>
        <v>0.28000000000000003</v>
      </c>
      <c r="AX22" s="237">
        <f t="shared" si="8"/>
        <v>0.1</v>
      </c>
      <c r="AY22" s="237" t="str">
        <f t="shared" si="9"/>
        <v>-</v>
      </c>
      <c r="AZ22" s="237">
        <f t="shared" si="10"/>
        <v>0.5</v>
      </c>
      <c r="BA22" s="237">
        <f t="shared" si="11"/>
        <v>0.17</v>
      </c>
      <c r="BB22" s="238"/>
      <c r="BJ22" s="237">
        <f t="shared" si="12"/>
        <v>7.91</v>
      </c>
      <c r="BK22" s="237">
        <f t="shared" si="13"/>
        <v>8.4700000000000006</v>
      </c>
      <c r="BL22" s="237">
        <f t="shared" si="14"/>
        <v>8.61</v>
      </c>
      <c r="BM22" s="237">
        <f t="shared" si="15"/>
        <v>8.9600000000000009</v>
      </c>
      <c r="BN22" s="237">
        <f t="shared" si="16"/>
        <v>7.71</v>
      </c>
      <c r="BO22" s="237">
        <f t="shared" si="17"/>
        <v>7.47</v>
      </c>
      <c r="BP22" s="237">
        <f t="shared" si="18"/>
        <v>6.44</v>
      </c>
      <c r="BQ22" s="237">
        <f t="shared" si="19"/>
        <v>6.77</v>
      </c>
      <c r="BR22" s="238"/>
      <c r="BZ22" s="237">
        <f t="shared" si="20"/>
        <v>0.64</v>
      </c>
      <c r="CA22" s="237">
        <f t="shared" si="21"/>
        <v>0.19</v>
      </c>
      <c r="CB22" s="237">
        <f t="shared" si="22"/>
        <v>-0.08</v>
      </c>
      <c r="CC22" s="237">
        <f t="shared" si="23"/>
        <v>0.28000000000000003</v>
      </c>
      <c r="CD22" s="237">
        <f t="shared" si="24"/>
        <v>0.1</v>
      </c>
      <c r="CE22" s="237" t="str">
        <f t="shared" si="25"/>
        <v>-</v>
      </c>
      <c r="CF22" s="237">
        <f t="shared" si="26"/>
        <v>0.5</v>
      </c>
      <c r="CG22" s="237">
        <f t="shared" si="27"/>
        <v>0.17</v>
      </c>
      <c r="CH22" s="238"/>
      <c r="CP22" s="236">
        <f>IFERROR(IF($E22=1,RANK(BJ22,BJ:BJ,1)+COUNTIF(BJ$4:BJ22,BJ22)-1,"-"),"-")</f>
        <v>73</v>
      </c>
      <c r="CQ22" s="236">
        <f>IFERROR(IF($E22=1,RANK(BK22,BK:BK,1)+COUNTIF(BK$4:BK22,BK22)-1,"-"),"-")</f>
        <v>87</v>
      </c>
      <c r="CR22" s="236">
        <f>IFERROR(IF($E22=1,RANK(BL22,BL:BL,1)+COUNTIF(BL$4:BL22,BL22)-1,"-"),"-")</f>
        <v>57</v>
      </c>
      <c r="CS22" s="236">
        <f>IFERROR(IF($E22=1,RANK(BM22,BM:BM,1)+COUNTIF(BM$4:BM22,BM22)-1,"-"),"-")</f>
        <v>130</v>
      </c>
      <c r="CT22" s="236">
        <f>IFERROR(IF($E22=1,RANK(BN22,BN:BN,1)+COUNTIF(BN$4:BN22,BN22)-1,"-"),"-")</f>
        <v>41</v>
      </c>
      <c r="CU22" s="236">
        <f>IFERROR(IF($E22=1,RANK(BO22,BO:BO,1)+COUNTIF(BO$4:BO22,BO22)-1,"-"),"-")</f>
        <v>44</v>
      </c>
      <c r="CV22" s="236">
        <f>IFERROR(IF($E22=1,RANK(BP22,BP:BP,1)+COUNTIF(BP$4:BP22,BP22)-1,"-"),"-")</f>
        <v>68</v>
      </c>
      <c r="CW22" s="236">
        <f>IFERROR(IF($E22=1,RANK(BQ22,BQ:BQ,1)+COUNTIF(BQ$4:BQ22,BQ22)-1,"-"),"-")</f>
        <v>76</v>
      </c>
      <c r="CX22" s="238"/>
      <c r="DF22" s="236">
        <f>IFERROR(IF($E22=1,RANK(BZ22,BZ:BZ,1)+COUNTIF(BZ$3:BZ21,BZ22),"-"),"-")</f>
        <v>120</v>
      </c>
      <c r="DG22" s="236">
        <f>IFERROR(IF($E22=1,RANK(CA22,CA:CA,1)+COUNTIF(CA$3:CA21,CA22),"-"),"-")</f>
        <v>93</v>
      </c>
      <c r="DH22" s="236">
        <f>IFERROR(IF($E22=1,RANK(CB22,CB:CB,1)+COUNTIF(CB$3:CB21,CB22),"-"),"-")</f>
        <v>52</v>
      </c>
      <c r="DI22" s="236">
        <f>IFERROR(IF($E22=1,RANK(CC22,CC:CC,1)+COUNTIF(CC$3:CC21,CC22),"-"),"-")</f>
        <v>88</v>
      </c>
      <c r="DJ22" s="236">
        <f>IFERROR(IF($E22=1,RANK(CD22,CD:CD,1)+COUNTIF(CD$3:CD21,CD22),"-"),"-")</f>
        <v>32</v>
      </c>
      <c r="DK22" s="236" t="str">
        <f>IFERROR(IF($E22=1,RANK(CE22,CE:CE,1)+COUNTIF(CE$3:CE21,CE22),"-"),"-")</f>
        <v>-</v>
      </c>
      <c r="DL22" s="236">
        <f>IFERROR(IF($E22=1,RANK(CF22,CF:CF,1)+COUNTIF(CF$3:CF21,CF22),"-"),"-")</f>
        <v>92</v>
      </c>
      <c r="DM22" s="236">
        <f>IFERROR(IF($E22=1,RANK(CG22,CG:CG,1)+COUNTIF(CG$3:CG21,CG22),"-"),"-")</f>
        <v>74</v>
      </c>
      <c r="DN22" s="7"/>
      <c r="DO22" s="236" t="str">
        <f>IFERROR(IF($E22=1,RANK(CI22,CI:CI,1)+COUNTIF(CI$4:CI22,CI22)-1,"-"),"-")</f>
        <v>-</v>
      </c>
      <c r="DP22" s="236" t="str">
        <f>IFERROR(IF($E22=1,RANK(CJ22,CJ:CJ,1)+COUNTIF(CJ$4:CJ22,CJ22)-1,"-"),"-")</f>
        <v>-</v>
      </c>
      <c r="DQ22" s="236" t="str">
        <f>IFERROR(IF($E22=1,RANK(CK22,CK:CK,1)+COUNTIF(CK$4:CK22,CK22)-1,"-"),"-")</f>
        <v>-</v>
      </c>
      <c r="DR22" s="236" t="str">
        <f>IFERROR(IF($E22=1,RANK(CL22,CL:CL,1)+COUNTIF(CL$4:CL22,CL22)-1,"-"),"-")</f>
        <v>-</v>
      </c>
      <c r="DS22" s="236" t="str">
        <f>IFERROR(IF($E22=1,RANK(CM22,CM:CM,1)+COUNTIF(CM$4:CM22,CM22)-1,"-"),"-")</f>
        <v>-</v>
      </c>
      <c r="DT22" s="236" t="str">
        <f>IFERROR(IF($E22=1,RANK(CN22,CN:CN,1)+COUNTIF(CN$4:CN22,CN22)-1,"-"),"-")</f>
        <v>-</v>
      </c>
      <c r="DU22" s="12">
        <f>$F$2+1-DV22</f>
        <v>1</v>
      </c>
      <c r="DV22" s="243">
        <f>IF($EI$4="Entrants",MAX($CQ:$CQ),MAX($CZ:$CZ))</f>
        <v>145</v>
      </c>
      <c r="DW22" s="242" t="str">
        <f>IFERROR(INDEX($A:$DD,IF($EI$4="Entrants",MATCH($DU22,$CQ:$CQ,0),MATCH($DU22,$CZ:$CZ,0)),11),"")</f>
        <v>GAP</v>
      </c>
      <c r="DX22" s="239">
        <f>IFERROR(INDEX($A:$DD,IF($EI$4="Entrants",MATCH($DU22,$CQ:$CQ,0),MATCH($DU22,$CZ:$CZ,0)),IF($EI$4="Entrants",63,22)),"")</f>
        <v>7.21</v>
      </c>
      <c r="DY22" s="12">
        <v>1</v>
      </c>
      <c r="DZ22" s="243">
        <f>IF($EI$4="Entrants",MAX($DG:$DG),MAX($DP:$DP))</f>
        <v>122</v>
      </c>
      <c r="EA22" s="242" t="str">
        <f>IFERROR(INDEX($A:$DT,IF($EI$4="Entrants",MATCH($DY22,$DG:$DG,0),MATCH($DY22,$DP:$DP,0)),11),"")</f>
        <v>BEZIERS</v>
      </c>
      <c r="EB22" s="241">
        <f>IFERROR(INDEX($A:$DT,IF($EI$4="Entrants",MATCH($DY22,$DG:$DG,0),MATCH($DY22,$DP:$DP,0)),IF($EI$4="Entrants",79,50)),"")</f>
        <v>-0.99</v>
      </c>
      <c r="EC22" s="240">
        <f>IFERROR(INDEX($A:$DT,IF($EI$4="Entrants",MATCH($DY22,$DG:$DG,0),MATCH($DY22,$DP:$DP,0)),IF($EI$4="Entrants",63,22)),"")</f>
        <v>7.46</v>
      </c>
      <c r="ED22" s="239">
        <f>IFERROR(IF(EB22&gt;0,"+"&amp;ROUND(EB22,2),ROUND(EB22,2)),"")</f>
        <v>-0.99</v>
      </c>
      <c r="EJ22" s="48" t="str">
        <f t="shared" si="47"/>
        <v>Toulouse Occitanie Pyrénées</v>
      </c>
      <c r="EK22" s="12">
        <v>16</v>
      </c>
      <c r="EN22" s="48" t="s">
        <v>203</v>
      </c>
      <c r="EO22" s="48" t="s">
        <v>252</v>
      </c>
      <c r="EP22" s="12">
        <f t="shared" si="48"/>
        <v>1</v>
      </c>
      <c r="EQ22" s="12">
        <f>IF(EP22=1,SUM(EP$6:EP22),0)</f>
        <v>16</v>
      </c>
      <c r="EU22" s="328">
        <f t="shared" si="31"/>
        <v>7.91</v>
      </c>
      <c r="EV22" s="328">
        <f t="shared" si="32"/>
        <v>8.4700000000000006</v>
      </c>
      <c r="EW22" s="328">
        <f t="shared" si="33"/>
        <v>8.61</v>
      </c>
      <c r="EX22" s="328">
        <f t="shared" si="34"/>
        <v>8.9600000000000009</v>
      </c>
      <c r="EY22" s="328">
        <f t="shared" si="35"/>
        <v>7.71</v>
      </c>
      <c r="EZ22" s="328">
        <f t="shared" si="36"/>
        <v>7.47</v>
      </c>
      <c r="FA22" s="328">
        <f t="shared" si="37"/>
        <v>6.44</v>
      </c>
      <c r="FB22" s="328">
        <f t="shared" si="38"/>
        <v>6.77</v>
      </c>
      <c r="FK22" s="328">
        <f t="shared" si="39"/>
        <v>7.27</v>
      </c>
      <c r="FL22" s="328">
        <f t="shared" si="40"/>
        <v>8.2799999999999994</v>
      </c>
      <c r="FM22" s="328">
        <f t="shared" si="41"/>
        <v>8.69</v>
      </c>
      <c r="FN22" s="328">
        <f t="shared" si="42"/>
        <v>8.68</v>
      </c>
      <c r="FO22" s="328">
        <f t="shared" si="43"/>
        <v>7.61</v>
      </c>
      <c r="FP22" s="328" t="str">
        <f t="shared" si="44"/>
        <v>-</v>
      </c>
      <c r="FQ22" s="328">
        <f t="shared" si="45"/>
        <v>5.94</v>
      </c>
      <c r="FR22" s="328">
        <f t="shared" si="46"/>
        <v>6.6</v>
      </c>
    </row>
    <row r="23" spans="1:174" ht="19.5" x14ac:dyDescent="0.25">
      <c r="A23" s="13">
        <f t="shared" si="0"/>
        <v>1</v>
      </c>
      <c r="B23" s="13">
        <f t="shared" si="1"/>
        <v>1</v>
      </c>
      <c r="C23" s="13">
        <f t="shared" si="30"/>
        <v>1</v>
      </c>
      <c r="D23" s="13">
        <f t="shared" si="2"/>
        <v>1</v>
      </c>
      <c r="E23" s="13">
        <f t="shared" si="3"/>
        <v>1</v>
      </c>
      <c r="F23" s="48" t="s">
        <v>253</v>
      </c>
      <c r="G23" s="48" t="s">
        <v>190</v>
      </c>
      <c r="H23" s="8">
        <v>24</v>
      </c>
      <c r="I23" s="295" t="s">
        <v>228</v>
      </c>
      <c r="J23" s="295">
        <v>718007</v>
      </c>
      <c r="K23" s="295" t="s">
        <v>27</v>
      </c>
      <c r="L23" s="9" t="s">
        <v>9</v>
      </c>
      <c r="M23" s="9" t="s">
        <v>10</v>
      </c>
      <c r="N23" s="237">
        <v>7.98</v>
      </c>
      <c r="O23" s="237">
        <v>8.3699999999999992</v>
      </c>
      <c r="P23" s="237">
        <v>8.84</v>
      </c>
      <c r="Q23" s="237">
        <v>8.3000000000000007</v>
      </c>
      <c r="R23" s="237">
        <v>8.1300000000000008</v>
      </c>
      <c r="S23" s="237">
        <v>7.81</v>
      </c>
      <c r="T23" s="237">
        <v>7.11</v>
      </c>
      <c r="U23" s="237">
        <v>7.46</v>
      </c>
      <c r="V23" s="238"/>
      <c r="AD23" s="237">
        <v>7.66</v>
      </c>
      <c r="AE23" s="237">
        <v>7.83</v>
      </c>
      <c r="AF23" s="237">
        <v>8.5500000000000007</v>
      </c>
      <c r="AG23" s="237">
        <v>7.52</v>
      </c>
      <c r="AH23" s="237">
        <v>7.47</v>
      </c>
      <c r="AI23" s="237">
        <v>6.87</v>
      </c>
      <c r="AJ23" s="237">
        <v>5.97</v>
      </c>
      <c r="AK23" s="237">
        <v>6.54</v>
      </c>
      <c r="AL23" s="238"/>
      <c r="AT23" s="237">
        <f t="shared" si="4"/>
        <v>0.32</v>
      </c>
      <c r="AU23" s="237">
        <f t="shared" si="5"/>
        <v>0.54</v>
      </c>
      <c r="AV23" s="237">
        <f t="shared" si="6"/>
        <v>0.28999999999999998</v>
      </c>
      <c r="AW23" s="237">
        <f t="shared" si="7"/>
        <v>0.78</v>
      </c>
      <c r="AX23" s="237">
        <f t="shared" si="8"/>
        <v>0.66</v>
      </c>
      <c r="AY23" s="237">
        <f t="shared" si="9"/>
        <v>0.94</v>
      </c>
      <c r="AZ23" s="237">
        <f t="shared" si="10"/>
        <v>1.1399999999999999</v>
      </c>
      <c r="BA23" s="237">
        <f t="shared" si="11"/>
        <v>0.92</v>
      </c>
      <c r="BB23" s="238"/>
      <c r="BJ23" s="237">
        <f t="shared" si="12"/>
        <v>7.98</v>
      </c>
      <c r="BK23" s="237">
        <f t="shared" si="13"/>
        <v>8.3699999999999992</v>
      </c>
      <c r="BL23" s="237">
        <f t="shared" si="14"/>
        <v>8.84</v>
      </c>
      <c r="BM23" s="237">
        <f t="shared" si="15"/>
        <v>8.3000000000000007</v>
      </c>
      <c r="BN23" s="237">
        <f t="shared" si="16"/>
        <v>8.1300000000000008</v>
      </c>
      <c r="BO23" s="237">
        <f t="shared" si="17"/>
        <v>7.81</v>
      </c>
      <c r="BP23" s="237">
        <f t="shared" si="18"/>
        <v>7.11</v>
      </c>
      <c r="BQ23" s="237">
        <f t="shared" si="19"/>
        <v>7.46</v>
      </c>
      <c r="BR23" s="238"/>
      <c r="BZ23" s="237">
        <f t="shared" si="20"/>
        <v>0.32</v>
      </c>
      <c r="CA23" s="237">
        <f t="shared" si="21"/>
        <v>0.54</v>
      </c>
      <c r="CB23" s="237">
        <f t="shared" si="22"/>
        <v>0.28999999999999998</v>
      </c>
      <c r="CC23" s="237">
        <f t="shared" si="23"/>
        <v>0.78</v>
      </c>
      <c r="CD23" s="237">
        <f t="shared" si="24"/>
        <v>0.66</v>
      </c>
      <c r="CE23" s="237">
        <f t="shared" si="25"/>
        <v>0.94</v>
      </c>
      <c r="CF23" s="237">
        <f t="shared" si="26"/>
        <v>1.1399999999999999</v>
      </c>
      <c r="CG23" s="237">
        <f t="shared" si="27"/>
        <v>0.92</v>
      </c>
      <c r="CH23" s="238"/>
      <c r="CP23" s="236">
        <f>IFERROR(IF($E23=1,RANK(BJ23,BJ:BJ,1)+COUNTIF(BJ$4:BJ23,BJ23)-1,"-"),"-")</f>
        <v>93</v>
      </c>
      <c r="CQ23" s="236">
        <f>IFERROR(IF($E23=1,RANK(BK23,BK:BK,1)+COUNTIF(BK$4:BK23,BK23)-1,"-"),"-")</f>
        <v>70</v>
      </c>
      <c r="CR23" s="236">
        <f>IFERROR(IF($E23=1,RANK(BL23,BL:BL,1)+COUNTIF(BL$4:BL23,BL23)-1,"-"),"-")</f>
        <v>96</v>
      </c>
      <c r="CS23" s="236">
        <f>IFERROR(IF($E23=1,RANK(BM23,BM:BM,1)+COUNTIF(BM$4:BM23,BM23)-1,"-"),"-")</f>
        <v>54</v>
      </c>
      <c r="CT23" s="236">
        <f>IFERROR(IF($E23=1,RANK(BN23,BN:BN,1)+COUNTIF(BN$4:BN23,BN23)-1,"-"),"-")</f>
        <v>97</v>
      </c>
      <c r="CU23" s="236">
        <f>IFERROR(IF($E23=1,RANK(BO23,BO:BO,1)+COUNTIF(BO$4:BO23,BO23)-1,"-"),"-")</f>
        <v>82</v>
      </c>
      <c r="CV23" s="236">
        <f>IFERROR(IF($E23=1,RANK(BP23,BP:BP,1)+COUNTIF(BP$4:BP23,BP23)-1,"-"),"-")</f>
        <v>115</v>
      </c>
      <c r="CW23" s="236">
        <f>IFERROR(IF($E23=1,RANK(BQ23,BQ:BQ,1)+COUNTIF(BQ$4:BQ23,BQ23)-1,"-"),"-")</f>
        <v>129</v>
      </c>
      <c r="CX23" s="238"/>
      <c r="DF23" s="236">
        <f>IFERROR(IF($E23=1,RANK(BZ23,BZ:BZ,1)+COUNTIF(BZ$3:BZ22,BZ23),"-"),"-")</f>
        <v>105</v>
      </c>
      <c r="DG23" s="236">
        <f>IFERROR(IF($E23=1,RANK(CA23,CA:CA,1)+COUNTIF(CA$3:CA22,CA23),"-"),"-")</f>
        <v>113</v>
      </c>
      <c r="DH23" s="236">
        <f>IFERROR(IF($E23=1,RANK(CB23,CB:CB,1)+COUNTIF(CB$3:CB22,CB23),"-"),"-")</f>
        <v>104</v>
      </c>
      <c r="DI23" s="236">
        <f>IFERROR(IF($E23=1,RANK(CC23,CC:CC,1)+COUNTIF(CC$3:CC22,CC23),"-"),"-")</f>
        <v>120</v>
      </c>
      <c r="DJ23" s="236">
        <f>IFERROR(IF($E23=1,RANK(CD23,CD:CD,1)+COUNTIF(CD$3:CD22,CD23),"-"),"-")</f>
        <v>101</v>
      </c>
      <c r="DK23" s="236">
        <f>IFERROR(IF($E23=1,RANK(CE23,CE:CE,1)+COUNTIF(CE$3:CE22,CE23),"-"),"-")</f>
        <v>99</v>
      </c>
      <c r="DL23" s="236">
        <f>IFERROR(IF($E23=1,RANK(CF23,CF:CF,1)+COUNTIF(CF$3:CF22,CF23),"-"),"-")</f>
        <v>117</v>
      </c>
      <c r="DM23" s="236">
        <f>IFERROR(IF($E23=1,RANK(CG23,CG:CG,1)+COUNTIF(CG$3:CG22,CG23),"-"),"-")</f>
        <v>116</v>
      </c>
      <c r="DN23" s="7"/>
      <c r="DO23" s="236" t="str">
        <f>IFERROR(IF($E23=1,RANK(CI23,CI:CI,1)+COUNTIF(CI$4:CI23,CI23)-1,"-"),"-")</f>
        <v>-</v>
      </c>
      <c r="DP23" s="236" t="str">
        <f>IFERROR(IF($E23=1,RANK(CJ23,CJ:CJ,1)+COUNTIF(CJ$4:CJ23,CJ23)-1,"-"),"-")</f>
        <v>-</v>
      </c>
      <c r="DQ23" s="236" t="str">
        <f>IFERROR(IF($E23=1,RANK(CK23,CK:CK,1)+COUNTIF(CK$4:CK23,CK23)-1,"-"),"-")</f>
        <v>-</v>
      </c>
      <c r="DR23" s="236" t="str">
        <f>IFERROR(IF($E23=1,RANK(CL23,CL:CL,1)+COUNTIF(CL$4:CL23,CL23)-1,"-"),"-")</f>
        <v>-</v>
      </c>
      <c r="DS23" s="236" t="str">
        <f>IFERROR(IF($E23=1,RANK(CM23,CM:CM,1)+COUNTIF(CM$4:CM23,CM23)-1,"-"),"-")</f>
        <v>-</v>
      </c>
      <c r="DT23" s="236" t="str">
        <f>IFERROR(IF($E23=1,RANK(CN23,CN:CN,1)+COUNTIF(CN$4:CN23,CN23)-1,"-"),"-")</f>
        <v>-</v>
      </c>
      <c r="DU23" s="12">
        <f>DU22+1</f>
        <v>2</v>
      </c>
      <c r="DV23" s="243">
        <f>DV22-1</f>
        <v>144</v>
      </c>
      <c r="DW23" s="242" t="str">
        <f>IFERROR(INDEX($A:$DD,IF($EI$4="Entrants",MATCH($DU23,$CQ:$CQ,0),MATCH($DU23,$CZ:$CZ,0)),11),"")</f>
        <v>NIMES</v>
      </c>
      <c r="DX23" s="239">
        <f>IFERROR(INDEX($A:$DD,IF($EI$4="Entrants",MATCH($DU23,$CQ:$CQ,0),MATCH($DU23,$CZ:$CZ,0)),IF($EI$4="Entrants",63,22)),"")</f>
        <v>7.4</v>
      </c>
      <c r="DY23" s="12">
        <f>DY22+1</f>
        <v>2</v>
      </c>
      <c r="DZ23" s="243">
        <f>MAX(DZ22-1,0)</f>
        <v>121</v>
      </c>
      <c r="EA23" s="242" t="str">
        <f>IFERROR(INDEX($A:$DT,IF($EI$4="Entrants",MATCH($DY23,$DG:$DG,0),MATCH($DY23,$DP:$DP,0)),11),"")</f>
        <v>NIMES</v>
      </c>
      <c r="EB23" s="241">
        <f>IFERROR(INDEX($A:$DT,IF($EI$4="Entrants",MATCH($DY23,$DG:$DG,0),MATCH($DY23,$DP:$DP,0)),IF($EI$4="Entrants",79,50)),"")</f>
        <v>-0.68</v>
      </c>
      <c r="EC23" s="240">
        <f>IFERROR(INDEX($A:$DT,IF($EI$4="Entrants",MATCH($DY23,$DG:$DG,0),MATCH($DY23,$DP:$DP,0)),IF($EI$4="Entrants",63,22)),"")</f>
        <v>7.4</v>
      </c>
      <c r="ED23" s="239">
        <f>IFERROR(IF(EB23&gt;0,"+"&amp;ROUND(EB23,2),ROUND(EB23,2)),"")</f>
        <v>-0.68</v>
      </c>
      <c r="EJ23" s="48" t="str">
        <f t="shared" si="47"/>
        <v>UG Gares Centrales</v>
      </c>
      <c r="EK23" s="12">
        <v>17</v>
      </c>
      <c r="EN23" s="48" t="s">
        <v>256</v>
      </c>
      <c r="EO23" s="48" t="s">
        <v>252</v>
      </c>
      <c r="EP23" s="12">
        <f t="shared" si="48"/>
        <v>1</v>
      </c>
      <c r="EQ23" s="12">
        <f>IF(EP23=1,SUM(EP$6:EP23),0)</f>
        <v>17</v>
      </c>
      <c r="EU23" s="328">
        <f t="shared" si="31"/>
        <v>7.98</v>
      </c>
      <c r="EV23" s="328">
        <f t="shared" si="32"/>
        <v>8.3699999999999992</v>
      </c>
      <c r="EW23" s="328">
        <f t="shared" si="33"/>
        <v>8.84</v>
      </c>
      <c r="EX23" s="328">
        <f t="shared" si="34"/>
        <v>8.3000000000000007</v>
      </c>
      <c r="EY23" s="328">
        <f t="shared" si="35"/>
        <v>8.1300000000000008</v>
      </c>
      <c r="EZ23" s="328">
        <f t="shared" si="36"/>
        <v>7.81</v>
      </c>
      <c r="FA23" s="328">
        <f t="shared" si="37"/>
        <v>7.11</v>
      </c>
      <c r="FB23" s="328">
        <f t="shared" si="38"/>
        <v>7.46</v>
      </c>
      <c r="FK23" s="328">
        <f t="shared" si="39"/>
        <v>7.66</v>
      </c>
      <c r="FL23" s="328">
        <f t="shared" si="40"/>
        <v>7.83</v>
      </c>
      <c r="FM23" s="328">
        <f t="shared" si="41"/>
        <v>8.5500000000000007</v>
      </c>
      <c r="FN23" s="328">
        <f t="shared" si="42"/>
        <v>7.52</v>
      </c>
      <c r="FO23" s="328">
        <f t="shared" si="43"/>
        <v>7.47</v>
      </c>
      <c r="FP23" s="328">
        <f t="shared" si="44"/>
        <v>6.87</v>
      </c>
      <c r="FQ23" s="328">
        <f t="shared" si="45"/>
        <v>5.97</v>
      </c>
      <c r="FR23" s="328">
        <f t="shared" si="46"/>
        <v>6.54</v>
      </c>
    </row>
    <row r="24" spans="1:174" ht="19.5" x14ac:dyDescent="0.25">
      <c r="A24" s="13">
        <f t="shared" si="0"/>
        <v>1</v>
      </c>
      <c r="B24" s="13">
        <f t="shared" si="1"/>
        <v>1</v>
      </c>
      <c r="C24" s="13">
        <f t="shared" si="30"/>
        <v>1</v>
      </c>
      <c r="D24" s="13">
        <f t="shared" si="2"/>
        <v>1</v>
      </c>
      <c r="E24" s="13">
        <f t="shared" si="3"/>
        <v>1</v>
      </c>
      <c r="F24" s="48" t="s">
        <v>253</v>
      </c>
      <c r="G24" s="48" t="s">
        <v>188</v>
      </c>
      <c r="H24" s="8">
        <v>24</v>
      </c>
      <c r="I24" s="295" t="s">
        <v>228</v>
      </c>
      <c r="J24" s="295">
        <v>743005</v>
      </c>
      <c r="K24" s="295" t="s">
        <v>28</v>
      </c>
      <c r="L24" s="9" t="s">
        <v>9</v>
      </c>
      <c r="M24" s="9" t="s">
        <v>10</v>
      </c>
      <c r="N24" s="237">
        <v>7.91</v>
      </c>
      <c r="O24" s="237">
        <v>8.39</v>
      </c>
      <c r="P24" s="237">
        <v>8.9700000000000006</v>
      </c>
      <c r="Q24" s="237">
        <v>8.43</v>
      </c>
      <c r="R24" s="237">
        <v>8.06</v>
      </c>
      <c r="S24" s="237">
        <v>8</v>
      </c>
      <c r="T24" s="237">
        <v>6.43</v>
      </c>
      <c r="U24" s="237">
        <v>5.71</v>
      </c>
      <c r="V24" s="238"/>
      <c r="AD24" s="237">
        <v>8.0500000000000007</v>
      </c>
      <c r="AE24" s="237">
        <v>8.56</v>
      </c>
      <c r="AF24" s="237">
        <v>9.07</v>
      </c>
      <c r="AG24" s="237">
        <v>8.44</v>
      </c>
      <c r="AH24" s="237">
        <v>8.1199999999999992</v>
      </c>
      <c r="AI24" s="237">
        <v>8.49</v>
      </c>
      <c r="AJ24" s="237">
        <v>6.94</v>
      </c>
      <c r="AK24" s="237">
        <v>7.61</v>
      </c>
      <c r="AL24" s="238"/>
      <c r="AT24" s="237">
        <f t="shared" si="4"/>
        <v>-0.14000000000000001</v>
      </c>
      <c r="AU24" s="237">
        <f t="shared" si="5"/>
        <v>-0.17</v>
      </c>
      <c r="AV24" s="237">
        <f t="shared" si="6"/>
        <v>-0.1</v>
      </c>
      <c r="AW24" s="237">
        <f t="shared" si="7"/>
        <v>-0.01</v>
      </c>
      <c r="AX24" s="237">
        <f t="shared" si="8"/>
        <v>-0.06</v>
      </c>
      <c r="AY24" s="237">
        <f t="shared" si="9"/>
        <v>-0.49</v>
      </c>
      <c r="AZ24" s="237">
        <f t="shared" si="10"/>
        <v>-0.51</v>
      </c>
      <c r="BA24" s="237">
        <f t="shared" si="11"/>
        <v>-1.9</v>
      </c>
      <c r="BB24" s="238"/>
      <c r="BJ24" s="237">
        <f t="shared" si="12"/>
        <v>7.91</v>
      </c>
      <c r="BK24" s="237">
        <f t="shared" si="13"/>
        <v>8.39</v>
      </c>
      <c r="BL24" s="237">
        <f t="shared" si="14"/>
        <v>8.9700000000000006</v>
      </c>
      <c r="BM24" s="237">
        <f t="shared" si="15"/>
        <v>8.43</v>
      </c>
      <c r="BN24" s="237">
        <f t="shared" si="16"/>
        <v>8.06</v>
      </c>
      <c r="BO24" s="237">
        <f t="shared" si="17"/>
        <v>8</v>
      </c>
      <c r="BP24" s="237">
        <f t="shared" si="18"/>
        <v>6.43</v>
      </c>
      <c r="BQ24" s="237">
        <f t="shared" si="19"/>
        <v>5.71</v>
      </c>
      <c r="BR24" s="238"/>
      <c r="BZ24" s="237">
        <f t="shared" si="20"/>
        <v>-0.14000000000000001</v>
      </c>
      <c r="CA24" s="237">
        <f t="shared" si="21"/>
        <v>-0.17</v>
      </c>
      <c r="CB24" s="237">
        <f t="shared" si="22"/>
        <v>-0.1</v>
      </c>
      <c r="CC24" s="237">
        <f t="shared" si="23"/>
        <v>-0.01</v>
      </c>
      <c r="CD24" s="237">
        <f t="shared" si="24"/>
        <v>-0.06</v>
      </c>
      <c r="CE24" s="237">
        <f t="shared" si="25"/>
        <v>-0.49</v>
      </c>
      <c r="CF24" s="237">
        <f t="shared" si="26"/>
        <v>-0.51</v>
      </c>
      <c r="CG24" s="237">
        <f t="shared" si="27"/>
        <v>-1.9</v>
      </c>
      <c r="CH24" s="238"/>
      <c r="CP24" s="236">
        <f>IFERROR(IF($E24=1,RANK(BJ24,BJ:BJ,1)+COUNTIF(BJ$4:BJ24,BJ24)-1,"-"),"-")</f>
        <v>74</v>
      </c>
      <c r="CQ24" s="236">
        <f>IFERROR(IF($E24=1,RANK(BK24,BK:BK,1)+COUNTIF(BK$4:BK24,BK24)-1,"-"),"-")</f>
        <v>72</v>
      </c>
      <c r="CR24" s="236">
        <f>IFERROR(IF($E24=1,RANK(BL24,BL:BL,1)+COUNTIF(BL$4:BL24,BL24)-1,"-"),"-")</f>
        <v>119</v>
      </c>
      <c r="CS24" s="236">
        <f>IFERROR(IF($E24=1,RANK(BM24,BM:BM,1)+COUNTIF(BM$4:BM24,BM24)-1,"-"),"-")</f>
        <v>71</v>
      </c>
      <c r="CT24" s="236">
        <f>IFERROR(IF($E24=1,RANK(BN24,BN:BN,1)+COUNTIF(BN$4:BN24,BN24)-1,"-"),"-")</f>
        <v>83</v>
      </c>
      <c r="CU24" s="236">
        <f>IFERROR(IF($E24=1,RANK(BO24,BO:BO,1)+COUNTIF(BO$4:BO24,BO24)-1,"-"),"-")</f>
        <v>112</v>
      </c>
      <c r="CV24" s="236">
        <f>IFERROR(IF($E24=1,RANK(BP24,BP:BP,1)+COUNTIF(BP$4:BP24,BP24)-1,"-"),"-")</f>
        <v>65</v>
      </c>
      <c r="CW24" s="236">
        <f>IFERROR(IF($E24=1,RANK(BQ24,BQ:BQ,1)+COUNTIF(BQ$4:BQ24,BQ24)-1,"-"),"-")</f>
        <v>8</v>
      </c>
      <c r="CX24" s="238"/>
      <c r="DF24" s="236">
        <f>IFERROR(IF($E24=1,RANK(BZ24,BZ:BZ,1)+COUNTIF(BZ$3:BZ23,BZ24),"-"),"-")</f>
        <v>24</v>
      </c>
      <c r="DG24" s="236">
        <f>IFERROR(IF($E24=1,RANK(CA24,CA:CA,1)+COUNTIF(CA$3:CA23,CA24),"-"),"-")</f>
        <v>30</v>
      </c>
      <c r="DH24" s="236">
        <f>IFERROR(IF($E24=1,RANK(CB24,CB:CB,1)+COUNTIF(CB$3:CB23,CB24),"-"),"-")</f>
        <v>46</v>
      </c>
      <c r="DI24" s="236">
        <f>IFERROR(IF($E24=1,RANK(CC24,CC:CC,1)+COUNTIF(CC$3:CC23,CC24),"-"),"-")</f>
        <v>43</v>
      </c>
      <c r="DJ24" s="236">
        <f>IFERROR(IF($E24=1,RANK(CD24,CD:CD,1)+COUNTIF(CD$3:CD23,CD24),"-"),"-")</f>
        <v>17</v>
      </c>
      <c r="DK24" s="236">
        <f>IFERROR(IF($E24=1,RANK(CE24,CE:CE,1)+COUNTIF(CE$3:CE23,CE24),"-"),"-")</f>
        <v>11</v>
      </c>
      <c r="DL24" s="236">
        <f>IFERROR(IF($E24=1,RANK(CF24,CF:CF,1)+COUNTIF(CF$3:CF23,CF24),"-"),"-")</f>
        <v>15</v>
      </c>
      <c r="DM24" s="236">
        <f>IFERROR(IF($E24=1,RANK(CG24,CG:CG,1)+COUNTIF(CG$3:CG23,CG24),"-"),"-")</f>
        <v>1</v>
      </c>
      <c r="DN24" s="7"/>
      <c r="DO24" s="236" t="str">
        <f>IFERROR(IF($E24=1,RANK(CI24,CI:CI,1)+COUNTIF(CI$4:CI24,CI24)-1,"-"),"-")</f>
        <v>-</v>
      </c>
      <c r="DP24" s="236" t="str">
        <f>IFERROR(IF($E24=1,RANK(CJ24,CJ:CJ,1)+COUNTIF(CJ$4:CJ24,CJ24)-1,"-"),"-")</f>
        <v>-</v>
      </c>
      <c r="DQ24" s="236" t="str">
        <f>IFERROR(IF($E24=1,RANK(CK24,CK:CK,1)+COUNTIF(CK$4:CK24,CK24)-1,"-"),"-")</f>
        <v>-</v>
      </c>
      <c r="DR24" s="236" t="str">
        <f>IFERROR(IF($E24=1,RANK(CL24,CL:CL,1)+COUNTIF(CL$4:CL24,CL24)-1,"-"),"-")</f>
        <v>-</v>
      </c>
      <c r="DS24" s="236" t="str">
        <f>IFERROR(IF($E24=1,RANK(CM24,CM:CM,1)+COUNTIF(CM$4:CM24,CM24)-1,"-"),"-")</f>
        <v>-</v>
      </c>
      <c r="DT24" s="236" t="str">
        <f>IFERROR(IF($E24=1,RANK(CN24,CN:CN,1)+COUNTIF(CN$4:CN24,CN24)-1,"-"),"-")</f>
        <v>-</v>
      </c>
      <c r="DU24" s="12">
        <f>DU23+1</f>
        <v>3</v>
      </c>
      <c r="DV24" s="243">
        <f>DV23-1</f>
        <v>143</v>
      </c>
      <c r="DW24" s="242" t="str">
        <f>IFERROR(INDEX($A:$DD,IF($EI$4="Entrants",MATCH($DU24,$CQ:$CQ,0),MATCH($DU24,$CZ:$CZ,0)),11),"")</f>
        <v>BEZIERS</v>
      </c>
      <c r="DX24" s="239">
        <f>IFERROR(INDEX($A:$DD,IF($EI$4="Entrants",MATCH($DU24,$CQ:$CQ,0),MATCH($DU24,$CZ:$CZ,0)),IF($EI$4="Entrants",63,22)),"")</f>
        <v>7.46</v>
      </c>
      <c r="DY24" s="12">
        <f>DY23+1</f>
        <v>3</v>
      </c>
      <c r="DZ24" s="243">
        <f>MAX(DZ23-1,0)</f>
        <v>120</v>
      </c>
      <c r="EA24" s="242" t="str">
        <f>IFERROR(INDEX($A:$DT,IF($EI$4="Entrants",MATCH($DY24,$DG:$DG,0),MATCH($DY24,$DP:$DP,0)),11),"")</f>
        <v>MONACO</v>
      </c>
      <c r="EB24" s="241">
        <f>IFERROR(INDEX($A:$DT,IF($EI$4="Entrants",MATCH($DY24,$DG:$DG,0),MATCH($DY24,$DP:$DP,0)),IF($EI$4="Entrants",79,50)),"")</f>
        <v>-0.65</v>
      </c>
      <c r="EC24" s="240">
        <f>IFERROR(INDEX($A:$DT,IF($EI$4="Entrants",MATCH($DY24,$DG:$DG,0),MATCH($DY24,$DP:$DP,0)),IF($EI$4="Entrants",63,22)),"")</f>
        <v>7.6</v>
      </c>
      <c r="ED24" s="239">
        <f>IFERROR(IF(EB24&gt;0,"+"&amp;ROUND(EB24,2),ROUND(EB24,2)),"")</f>
        <v>-0.65</v>
      </c>
      <c r="EJ24" s="48" t="str">
        <f t="shared" si="47"/>
        <v>Picardie</v>
      </c>
      <c r="EK24" s="12">
        <v>18</v>
      </c>
      <c r="EN24" s="48" t="s">
        <v>205</v>
      </c>
      <c r="EO24" s="17" t="s">
        <v>216</v>
      </c>
      <c r="EP24" s="12">
        <f t="shared" si="48"/>
        <v>1</v>
      </c>
      <c r="EQ24" s="12">
        <f>IF(EP24=1,SUM(EP$6:EP24),0)</f>
        <v>18</v>
      </c>
      <c r="EU24" s="328">
        <f t="shared" si="31"/>
        <v>7.91</v>
      </c>
      <c r="EV24" s="328">
        <f t="shared" si="32"/>
        <v>8.39</v>
      </c>
      <c r="EW24" s="328">
        <f t="shared" si="33"/>
        <v>8.9700000000000006</v>
      </c>
      <c r="EX24" s="328">
        <f t="shared" si="34"/>
        <v>8.43</v>
      </c>
      <c r="EY24" s="328">
        <f t="shared" si="35"/>
        <v>8.06</v>
      </c>
      <c r="EZ24" s="328">
        <f t="shared" si="36"/>
        <v>8</v>
      </c>
      <c r="FA24" s="328">
        <f t="shared" si="37"/>
        <v>6.43</v>
      </c>
      <c r="FB24" s="328">
        <f t="shared" si="38"/>
        <v>5.71</v>
      </c>
      <c r="FK24" s="328">
        <f t="shared" si="39"/>
        <v>8.0500000000000007</v>
      </c>
      <c r="FL24" s="328">
        <f t="shared" si="40"/>
        <v>8.56</v>
      </c>
      <c r="FM24" s="328">
        <f t="shared" si="41"/>
        <v>9.07</v>
      </c>
      <c r="FN24" s="328">
        <f t="shared" si="42"/>
        <v>8.44</v>
      </c>
      <c r="FO24" s="328">
        <f t="shared" si="43"/>
        <v>8.1199999999999992</v>
      </c>
      <c r="FP24" s="328">
        <f t="shared" si="44"/>
        <v>8.49</v>
      </c>
      <c r="FQ24" s="328">
        <f t="shared" si="45"/>
        <v>6.94</v>
      </c>
      <c r="FR24" s="328">
        <f t="shared" si="46"/>
        <v>7.61</v>
      </c>
    </row>
    <row r="25" spans="1:174" ht="19.5" x14ac:dyDescent="0.25">
      <c r="A25" s="13">
        <f t="shared" si="0"/>
        <v>1</v>
      </c>
      <c r="B25" s="13">
        <f t="shared" si="1"/>
        <v>1</v>
      </c>
      <c r="C25" s="13">
        <f t="shared" si="30"/>
        <v>1</v>
      </c>
      <c r="D25" s="13">
        <f t="shared" si="2"/>
        <v>1</v>
      </c>
      <c r="E25" s="13">
        <f t="shared" si="3"/>
        <v>1</v>
      </c>
      <c r="F25" s="48" t="s">
        <v>253</v>
      </c>
      <c r="G25" s="48" t="s">
        <v>191</v>
      </c>
      <c r="H25" s="295" t="s">
        <v>21</v>
      </c>
      <c r="I25" s="295" t="s">
        <v>228</v>
      </c>
      <c r="J25" s="295">
        <v>723429</v>
      </c>
      <c r="K25" s="295" t="s">
        <v>165</v>
      </c>
      <c r="L25" s="9" t="s">
        <v>9</v>
      </c>
      <c r="M25" s="9" t="s">
        <v>10</v>
      </c>
      <c r="N25" s="237">
        <v>7.69</v>
      </c>
      <c r="O25" s="237">
        <v>8.43</v>
      </c>
      <c r="P25" s="237">
        <v>8.7100000000000009</v>
      </c>
      <c r="Q25" s="237">
        <v>8.19</v>
      </c>
      <c r="R25" s="237">
        <v>7.63</v>
      </c>
      <c r="S25" s="237">
        <v>7.8</v>
      </c>
      <c r="T25" s="237">
        <v>5.62</v>
      </c>
      <c r="U25" s="237">
        <v>6.35</v>
      </c>
      <c r="V25" s="238"/>
      <c r="AD25" s="237">
        <v>7.79</v>
      </c>
      <c r="AE25" s="237">
        <v>8.32</v>
      </c>
      <c r="AF25" s="237">
        <v>8.5299999999999994</v>
      </c>
      <c r="AG25" s="237">
        <v>7.93</v>
      </c>
      <c r="AH25" s="237">
        <v>7.44</v>
      </c>
      <c r="AI25" s="237" t="s">
        <v>153</v>
      </c>
      <c r="AJ25" s="237">
        <v>5.59</v>
      </c>
      <c r="AK25" s="237">
        <v>6.13</v>
      </c>
      <c r="AL25" s="238"/>
      <c r="AT25" s="237">
        <f t="shared" si="4"/>
        <v>-0.1</v>
      </c>
      <c r="AU25" s="237">
        <f t="shared" si="5"/>
        <v>0.11</v>
      </c>
      <c r="AV25" s="237">
        <f t="shared" si="6"/>
        <v>0.18</v>
      </c>
      <c r="AW25" s="237">
        <f t="shared" si="7"/>
        <v>0.26</v>
      </c>
      <c r="AX25" s="237">
        <f t="shared" si="8"/>
        <v>0.19</v>
      </c>
      <c r="AY25" s="237" t="str">
        <f t="shared" si="9"/>
        <v>-</v>
      </c>
      <c r="AZ25" s="237">
        <f t="shared" si="10"/>
        <v>0.03</v>
      </c>
      <c r="BA25" s="237">
        <f t="shared" si="11"/>
        <v>0.22</v>
      </c>
      <c r="BB25" s="238"/>
      <c r="BJ25" s="237">
        <f t="shared" si="12"/>
        <v>7.69</v>
      </c>
      <c r="BK25" s="237">
        <f t="shared" si="13"/>
        <v>8.43</v>
      </c>
      <c r="BL25" s="237">
        <f t="shared" si="14"/>
        <v>8.7100000000000009</v>
      </c>
      <c r="BM25" s="237">
        <f t="shared" si="15"/>
        <v>8.19</v>
      </c>
      <c r="BN25" s="237">
        <f t="shared" si="16"/>
        <v>7.63</v>
      </c>
      <c r="BO25" s="237">
        <f t="shared" si="17"/>
        <v>7.8</v>
      </c>
      <c r="BP25" s="237">
        <f t="shared" si="18"/>
        <v>5.62</v>
      </c>
      <c r="BQ25" s="237">
        <f t="shared" si="19"/>
        <v>6.35</v>
      </c>
      <c r="BR25" s="238"/>
      <c r="BZ25" s="237">
        <f t="shared" si="20"/>
        <v>-0.1</v>
      </c>
      <c r="CA25" s="237">
        <f t="shared" si="21"/>
        <v>0.11</v>
      </c>
      <c r="CB25" s="237">
        <f t="shared" si="22"/>
        <v>0.18</v>
      </c>
      <c r="CC25" s="237">
        <f t="shared" si="23"/>
        <v>0.26</v>
      </c>
      <c r="CD25" s="237">
        <f t="shared" si="24"/>
        <v>0.19</v>
      </c>
      <c r="CE25" s="237" t="str">
        <f t="shared" si="25"/>
        <v>-</v>
      </c>
      <c r="CF25" s="237">
        <f t="shared" si="26"/>
        <v>0.03</v>
      </c>
      <c r="CG25" s="237">
        <f t="shared" si="27"/>
        <v>0.22</v>
      </c>
      <c r="CH25" s="238"/>
      <c r="CP25" s="236">
        <f>IFERROR(IF($E25=1,RANK(BJ25,BJ:BJ,1)+COUNTIF(BJ$4:BJ25,BJ25)-1,"-"),"-")</f>
        <v>50</v>
      </c>
      <c r="CQ25" s="236">
        <f>IFERROR(IF($E25=1,RANK(BK25,BK:BK,1)+COUNTIF(BK$4:BK25,BK25)-1,"-"),"-")</f>
        <v>81</v>
      </c>
      <c r="CR25" s="236">
        <f>IFERROR(IF($E25=1,RANK(BL25,BL:BL,1)+COUNTIF(BL$4:BL25,BL25)-1,"-"),"-")</f>
        <v>70</v>
      </c>
      <c r="CS25" s="236">
        <f>IFERROR(IF($E25=1,RANK(BM25,BM:BM,1)+COUNTIF(BM$4:BM25,BM25)-1,"-"),"-")</f>
        <v>40</v>
      </c>
      <c r="CT25" s="236">
        <f>IFERROR(IF($E25=1,RANK(BN25,BN:BN,1)+COUNTIF(BN$4:BN25,BN25)-1,"-"),"-")</f>
        <v>34</v>
      </c>
      <c r="CU25" s="236">
        <f>IFERROR(IF($E25=1,RANK(BO25,BO:BO,1)+COUNTIF(BO$4:BO25,BO25)-1,"-"),"-")</f>
        <v>80</v>
      </c>
      <c r="CV25" s="236">
        <f>IFERROR(IF($E25=1,RANK(BP25,BP:BP,1)+COUNTIF(BP$4:BP25,BP25)-1,"-"),"-")</f>
        <v>22</v>
      </c>
      <c r="CW25" s="236">
        <f>IFERROR(IF($E25=1,RANK(BQ25,BQ:BQ,1)+COUNTIF(BQ$4:BQ25,BQ25)-1,"-"),"-")</f>
        <v>38</v>
      </c>
      <c r="CX25" s="238"/>
      <c r="DF25" s="236">
        <f>IFERROR(IF($E25=1,RANK(BZ25,BZ:BZ,1)+COUNTIF(BZ$3:BZ24,BZ25),"-"),"-")</f>
        <v>34</v>
      </c>
      <c r="DG25" s="236">
        <f>IFERROR(IF($E25=1,RANK(CA25,CA:CA,1)+COUNTIF(CA$3:CA24,CA25),"-"),"-")</f>
        <v>77</v>
      </c>
      <c r="DH25" s="236">
        <f>IFERROR(IF($E25=1,RANK(CB25,CB:CB,1)+COUNTIF(CB$3:CB24,CB25),"-"),"-")</f>
        <v>93</v>
      </c>
      <c r="DI25" s="236">
        <f>IFERROR(IF($E25=1,RANK(CC25,CC:CC,1)+COUNTIF(CC$3:CC24,CC25),"-"),"-")</f>
        <v>84</v>
      </c>
      <c r="DJ25" s="236">
        <f>IFERROR(IF($E25=1,RANK(CD25,CD:CD,1)+COUNTIF(CD$3:CD24,CD25),"-"),"-")</f>
        <v>44</v>
      </c>
      <c r="DK25" s="236" t="str">
        <f>IFERROR(IF($E25=1,RANK(CE25,CE:CE,1)+COUNTIF(CE$3:CE24,CE25),"-"),"-")</f>
        <v>-</v>
      </c>
      <c r="DL25" s="236">
        <f>IFERROR(IF($E25=1,RANK(CF25,CF:CF,1)+COUNTIF(CF$3:CF24,CF25),"-"),"-")</f>
        <v>49</v>
      </c>
      <c r="DM25" s="236">
        <f>IFERROR(IF($E25=1,RANK(CG25,CG:CG,1)+COUNTIF(CG$3:CG24,CG25),"-"),"-")</f>
        <v>80</v>
      </c>
      <c r="DN25" s="7"/>
      <c r="DO25" s="236" t="str">
        <f>IFERROR(IF($E25=1,RANK(CI25,CI:CI,1)+COUNTIF(CI$4:CI25,CI25)-1,"-"),"-")</f>
        <v>-</v>
      </c>
      <c r="DP25" s="236" t="str">
        <f>IFERROR(IF($E25=1,RANK(CJ25,CJ:CJ,1)+COUNTIF(CJ$4:CJ25,CJ25)-1,"-"),"-")</f>
        <v>-</v>
      </c>
      <c r="DQ25" s="236" t="str">
        <f>IFERROR(IF($E25=1,RANK(CK25,CK:CK,1)+COUNTIF(CK$4:CK25,CK25)-1,"-"),"-")</f>
        <v>-</v>
      </c>
      <c r="DR25" s="236" t="str">
        <f>IFERROR(IF($E25=1,RANK(CL25,CL:CL,1)+COUNTIF(CL$4:CL25,CL25)-1,"-"),"-")</f>
        <v>-</v>
      </c>
      <c r="DS25" s="236" t="str">
        <f>IFERROR(IF($E25=1,RANK(CM25,CM:CM,1)+COUNTIF(CM$4:CM25,CM25)-1,"-"),"-")</f>
        <v>-</v>
      </c>
      <c r="DT25" s="236" t="str">
        <f>IFERROR(IF($E25=1,RANK(CN25,CN:CN,1)+COUNTIF(CN$4:CN25,CN25)-1,"-"),"-")</f>
        <v>-</v>
      </c>
      <c r="DU25" s="12">
        <f>DU24+1</f>
        <v>4</v>
      </c>
      <c r="DV25" s="243">
        <f>DV24-1</f>
        <v>142</v>
      </c>
      <c r="DW25" s="242" t="str">
        <f>IFERROR(INDEX($A:$DD,IF($EI$4="Entrants",MATCH($DU25,$CQ:$CQ,0),MATCH($DU25,$CZ:$CZ,0)),11),"")</f>
        <v>PARIS GARE DU NORD (GARE A)</v>
      </c>
      <c r="DX25" s="239">
        <f>IFERROR(INDEX($A:$DD,IF($EI$4="Entrants",MATCH($DU25,$CQ:$CQ,0),MATCH($DU25,$CZ:$CZ,0)),IF($EI$4="Entrants",63,22)),"")</f>
        <v>7.5</v>
      </c>
      <c r="DY25" s="12">
        <f>DY24+1</f>
        <v>4</v>
      </c>
      <c r="DZ25" s="243">
        <f>MAX(DZ24-1,0)</f>
        <v>119</v>
      </c>
      <c r="EA25" s="242" t="str">
        <f>IFERROR(INDEX($A:$DT,IF($EI$4="Entrants",MATCH($DY25,$DG:$DG,0),MATCH($DY25,$DP:$DP,0)),11),"")</f>
        <v>LE CREUSOT MONTCEAU MONTCHANIN</v>
      </c>
      <c r="EB25" s="241">
        <f>IFERROR(INDEX($A:$DT,IF($EI$4="Entrants",MATCH($DY25,$DG:$DG,0),MATCH($DY25,$DP:$DP,0)),IF($EI$4="Entrants",79,50)),"")</f>
        <v>-0.62</v>
      </c>
      <c r="EC25" s="240">
        <f>IFERROR(INDEX($A:$DT,IF($EI$4="Entrants",MATCH($DY25,$DG:$DG,0),MATCH($DY25,$DP:$DP,0)),IF($EI$4="Entrants",63,22)),"")</f>
        <v>8.1999999999999993</v>
      </c>
      <c r="ED25" s="239">
        <f>IFERROR(IF(EB25&gt;0,"+"&amp;ROUND(EB25,2),ROUND(EB25,2)),"")</f>
        <v>-0.62</v>
      </c>
      <c r="EJ25" s="48" t="str">
        <f t="shared" si="47"/>
        <v>Nord-Pas-de-Calais</v>
      </c>
      <c r="EK25" s="12">
        <v>19</v>
      </c>
      <c r="EN25" s="48" t="s">
        <v>206</v>
      </c>
      <c r="EO25" s="17" t="s">
        <v>216</v>
      </c>
      <c r="EP25" s="12">
        <f t="shared" si="48"/>
        <v>1</v>
      </c>
      <c r="EQ25" s="12">
        <f>IF(EP25=1,SUM(EP$6:EP25),0)</f>
        <v>19</v>
      </c>
      <c r="EU25" s="328">
        <f t="shared" si="31"/>
        <v>7.69</v>
      </c>
      <c r="EV25" s="328">
        <f t="shared" si="32"/>
        <v>8.43</v>
      </c>
      <c r="EW25" s="328">
        <f t="shared" si="33"/>
        <v>8.7100000000000009</v>
      </c>
      <c r="EX25" s="328">
        <f t="shared" si="34"/>
        <v>8.19</v>
      </c>
      <c r="EY25" s="328">
        <f t="shared" si="35"/>
        <v>7.63</v>
      </c>
      <c r="EZ25" s="328">
        <f t="shared" si="36"/>
        <v>7.8</v>
      </c>
      <c r="FA25" s="328">
        <f t="shared" si="37"/>
        <v>5.62</v>
      </c>
      <c r="FB25" s="328">
        <f t="shared" si="38"/>
        <v>6.35</v>
      </c>
      <c r="FK25" s="328">
        <f t="shared" si="39"/>
        <v>7.79</v>
      </c>
      <c r="FL25" s="328">
        <f t="shared" si="40"/>
        <v>8.32</v>
      </c>
      <c r="FM25" s="328">
        <f t="shared" si="41"/>
        <v>8.5299999999999994</v>
      </c>
      <c r="FN25" s="328">
        <f t="shared" si="42"/>
        <v>7.93</v>
      </c>
      <c r="FO25" s="328">
        <f t="shared" si="43"/>
        <v>7.44</v>
      </c>
      <c r="FP25" s="328" t="str">
        <f t="shared" si="44"/>
        <v>-</v>
      </c>
      <c r="FQ25" s="328">
        <f t="shared" si="45"/>
        <v>5.59</v>
      </c>
      <c r="FR25" s="328">
        <f t="shared" si="46"/>
        <v>6.13</v>
      </c>
    </row>
    <row r="26" spans="1:174" ht="19.5" x14ac:dyDescent="0.25">
      <c r="A26" s="13">
        <f t="shared" si="0"/>
        <v>1</v>
      </c>
      <c r="B26" s="13">
        <f t="shared" si="1"/>
        <v>1</v>
      </c>
      <c r="C26" s="13">
        <f t="shared" si="30"/>
        <v>1</v>
      </c>
      <c r="D26" s="13">
        <f t="shared" si="2"/>
        <v>1</v>
      </c>
      <c r="E26" s="13">
        <f t="shared" si="3"/>
        <v>1</v>
      </c>
      <c r="F26" s="48" t="s">
        <v>253</v>
      </c>
      <c r="G26" s="48" t="s">
        <v>190</v>
      </c>
      <c r="H26" s="295" t="s">
        <v>21</v>
      </c>
      <c r="I26" s="295" t="s">
        <v>228</v>
      </c>
      <c r="J26" s="295">
        <v>725002</v>
      </c>
      <c r="K26" s="295" t="s">
        <v>166</v>
      </c>
      <c r="L26" s="9" t="s">
        <v>9</v>
      </c>
      <c r="M26" s="9" t="s">
        <v>10</v>
      </c>
      <c r="N26" s="237">
        <v>7.88</v>
      </c>
      <c r="O26" s="237">
        <v>8.7799999999999994</v>
      </c>
      <c r="P26" s="237">
        <v>8.85</v>
      </c>
      <c r="Q26" s="237">
        <v>8.4</v>
      </c>
      <c r="R26" s="237">
        <v>8.39</v>
      </c>
      <c r="S26" s="237">
        <v>8.5399999999999991</v>
      </c>
      <c r="T26" s="237">
        <v>7.18</v>
      </c>
      <c r="U26" s="237">
        <v>7.72</v>
      </c>
      <c r="V26" s="238"/>
      <c r="AD26" s="237" t="s">
        <v>153</v>
      </c>
      <c r="AE26" s="237" t="s">
        <v>153</v>
      </c>
      <c r="AF26" s="237" t="s">
        <v>153</v>
      </c>
      <c r="AG26" s="237" t="s">
        <v>153</v>
      </c>
      <c r="AH26" s="237" t="s">
        <v>153</v>
      </c>
      <c r="AI26" s="237" t="s">
        <v>153</v>
      </c>
      <c r="AJ26" s="237" t="s">
        <v>153</v>
      </c>
      <c r="AK26" s="237" t="s">
        <v>153</v>
      </c>
      <c r="AL26" s="238"/>
      <c r="AT26" s="237" t="str">
        <f t="shared" si="4"/>
        <v>-</v>
      </c>
      <c r="AU26" s="237" t="str">
        <f t="shared" si="5"/>
        <v>-</v>
      </c>
      <c r="AV26" s="237" t="str">
        <f t="shared" si="6"/>
        <v>-</v>
      </c>
      <c r="AW26" s="237" t="str">
        <f t="shared" si="7"/>
        <v>-</v>
      </c>
      <c r="AX26" s="237" t="str">
        <f t="shared" si="8"/>
        <v>-</v>
      </c>
      <c r="AY26" s="237" t="str">
        <f t="shared" si="9"/>
        <v>-</v>
      </c>
      <c r="AZ26" s="237" t="str">
        <f t="shared" si="10"/>
        <v>-</v>
      </c>
      <c r="BA26" s="237" t="str">
        <f t="shared" si="11"/>
        <v>-</v>
      </c>
      <c r="BB26" s="238"/>
      <c r="BJ26" s="237">
        <f t="shared" si="12"/>
        <v>7.88</v>
      </c>
      <c r="BK26" s="237">
        <f t="shared" si="13"/>
        <v>8.7799999999999994</v>
      </c>
      <c r="BL26" s="237">
        <f t="shared" si="14"/>
        <v>8.85</v>
      </c>
      <c r="BM26" s="237">
        <f t="shared" si="15"/>
        <v>8.4</v>
      </c>
      <c r="BN26" s="237">
        <f t="shared" si="16"/>
        <v>8.39</v>
      </c>
      <c r="BO26" s="237">
        <f t="shared" si="17"/>
        <v>8.5399999999999991</v>
      </c>
      <c r="BP26" s="237">
        <f t="shared" si="18"/>
        <v>7.18</v>
      </c>
      <c r="BQ26" s="237">
        <f t="shared" si="19"/>
        <v>7.72</v>
      </c>
      <c r="BR26" s="238"/>
      <c r="BZ26" s="237" t="str">
        <f t="shared" si="20"/>
        <v>-</v>
      </c>
      <c r="CA26" s="237" t="str">
        <f t="shared" si="21"/>
        <v>-</v>
      </c>
      <c r="CB26" s="237" t="str">
        <f t="shared" si="22"/>
        <v>-</v>
      </c>
      <c r="CC26" s="237" t="str">
        <f t="shared" si="23"/>
        <v>-</v>
      </c>
      <c r="CD26" s="237" t="str">
        <f t="shared" si="24"/>
        <v>-</v>
      </c>
      <c r="CE26" s="237" t="str">
        <f t="shared" si="25"/>
        <v>-</v>
      </c>
      <c r="CF26" s="237" t="str">
        <f t="shared" si="26"/>
        <v>-</v>
      </c>
      <c r="CG26" s="237" t="str">
        <f t="shared" si="27"/>
        <v>-</v>
      </c>
      <c r="CH26" s="238"/>
      <c r="CP26" s="236">
        <f>IFERROR(IF($E26=1,RANK(BJ26,BJ:BJ,1)+COUNTIF(BJ$4:BJ26,BJ26)-1,"-"),"-")</f>
        <v>70</v>
      </c>
      <c r="CQ26" s="236">
        <f>IFERROR(IF($E26=1,RANK(BK26,BK:BK,1)+COUNTIF(BK$4:BK26,BK26)-1,"-"),"-")</f>
        <v>129</v>
      </c>
      <c r="CR26" s="236">
        <f>IFERROR(IF($E26=1,RANK(BL26,BL:BL,1)+COUNTIF(BL$4:BL26,BL26)-1,"-"),"-")</f>
        <v>100</v>
      </c>
      <c r="CS26" s="236">
        <f>IFERROR(IF($E26=1,RANK(BM26,BM:BM,1)+COUNTIF(BM$4:BM26,BM26)-1,"-"),"-")</f>
        <v>66</v>
      </c>
      <c r="CT26" s="236">
        <f>IFERROR(IF($E26=1,RANK(BN26,BN:BN,1)+COUNTIF(BN$4:BN26,BN26)-1,"-"),"-")</f>
        <v>131</v>
      </c>
      <c r="CU26" s="236">
        <f>IFERROR(IF($E26=1,RANK(BO26,BO:BO,1)+COUNTIF(BO$4:BO26,BO26)-1,"-"),"-")</f>
        <v>145</v>
      </c>
      <c r="CV26" s="236">
        <f>IFERROR(IF($E26=1,RANK(BP26,BP:BP,1)+COUNTIF(BP$4:BP26,BP26)-1,"-"),"-")</f>
        <v>122</v>
      </c>
      <c r="CW26" s="236">
        <f>IFERROR(IF($E26=1,RANK(BQ26,BQ:BQ,1)+COUNTIF(BQ$4:BQ26,BQ26)-1,"-"),"-")</f>
        <v>139</v>
      </c>
      <c r="CX26" s="238"/>
      <c r="DF26" s="236" t="str">
        <f>IFERROR(IF($E26=1,RANK(BZ26,BZ:BZ,1)+COUNTIF(BZ$3:BZ25,BZ26),"-"),"-")</f>
        <v>-</v>
      </c>
      <c r="DG26" s="236" t="str">
        <f>IFERROR(IF($E26=1,RANK(CA26,CA:CA,1)+COUNTIF(CA$3:CA25,CA26),"-"),"-")</f>
        <v>-</v>
      </c>
      <c r="DH26" s="236" t="str">
        <f>IFERROR(IF($E26=1,RANK(CB26,CB:CB,1)+COUNTIF(CB$3:CB25,CB26),"-"),"-")</f>
        <v>-</v>
      </c>
      <c r="DI26" s="236" t="str">
        <f>IFERROR(IF($E26=1,RANK(CC26,CC:CC,1)+COUNTIF(CC$3:CC25,CC26),"-"),"-")</f>
        <v>-</v>
      </c>
      <c r="DJ26" s="236" t="str">
        <f>IFERROR(IF($E26=1,RANK(CD26,CD:CD,1)+COUNTIF(CD$3:CD25,CD26),"-"),"-")</f>
        <v>-</v>
      </c>
      <c r="DK26" s="236" t="str">
        <f>IFERROR(IF($E26=1,RANK(CE26,CE:CE,1)+COUNTIF(CE$3:CE25,CE26),"-"),"-")</f>
        <v>-</v>
      </c>
      <c r="DL26" s="236" t="str">
        <f>IFERROR(IF($E26=1,RANK(CF26,CF:CF,1)+COUNTIF(CF$3:CF25,CF26),"-"),"-")</f>
        <v>-</v>
      </c>
      <c r="DM26" s="236" t="str">
        <f>IFERROR(IF($E26=1,RANK(CG26,CG:CG,1)+COUNTIF(CG$3:CG25,CG26),"-"),"-")</f>
        <v>-</v>
      </c>
      <c r="DN26" s="7"/>
      <c r="DO26" s="236" t="str">
        <f>IFERROR(IF($E26=1,RANK(CI26,CI:CI,1)+COUNTIF(CI$4:CI26,CI26)-1,"-"),"-")</f>
        <v>-</v>
      </c>
      <c r="DP26" s="236" t="str">
        <f>IFERROR(IF($E26=1,RANK(CJ26,CJ:CJ,1)+COUNTIF(CJ$4:CJ26,CJ26)-1,"-"),"-")</f>
        <v>-</v>
      </c>
      <c r="DQ26" s="236" t="str">
        <f>IFERROR(IF($E26=1,RANK(CK26,CK:CK,1)+COUNTIF(CK$4:CK26,CK26)-1,"-"),"-")</f>
        <v>-</v>
      </c>
      <c r="DR26" s="236" t="str">
        <f>IFERROR(IF($E26=1,RANK(CL26,CL:CL,1)+COUNTIF(CL$4:CL26,CL26)-1,"-"),"-")</f>
        <v>-</v>
      </c>
      <c r="DS26" s="236" t="str">
        <f>IFERROR(IF($E26=1,RANK(CM26,CM:CM,1)+COUNTIF(CM$4:CM26,CM26)-1,"-"),"-")</f>
        <v>-</v>
      </c>
      <c r="DT26" s="236" t="str">
        <f>IFERROR(IF($E26=1,RANK(CN26,CN:CN,1)+COUNTIF(CN$4:CN26,CN26)-1,"-"),"-")</f>
        <v>-</v>
      </c>
      <c r="DU26" s="12">
        <f>DU25+1</f>
        <v>5</v>
      </c>
      <c r="DV26" s="243">
        <f>DV25-1</f>
        <v>141</v>
      </c>
      <c r="DW26" s="242" t="str">
        <f>IFERROR(INDEX($A:$DD,IF($EI$4="Entrants",MATCH($DU26,$CQ:$CQ,0),MATCH($DU26,$CZ:$CZ,0)),11),"")</f>
        <v>NICE RIQUIER</v>
      </c>
      <c r="DX26" s="239">
        <f>IFERROR(INDEX($A:$DD,IF($EI$4="Entrants",MATCH($DU26,$CQ:$CQ,0),MATCH($DU26,$CZ:$CZ,0)),IF($EI$4="Entrants",63,22)),"")</f>
        <v>7.57</v>
      </c>
      <c r="DY26" s="12">
        <f>DY25+1</f>
        <v>5</v>
      </c>
      <c r="DZ26" s="243">
        <f>MAX(DZ25-1,0)</f>
        <v>118</v>
      </c>
      <c r="EA26" s="242" t="str">
        <f>IFERROR(INDEX($A:$DT,IF($EI$4="Entrants",MATCH($DY26,$DG:$DG,0),MATCH($DY26,$DP:$DP,0)),11),"")</f>
        <v>DIJON VILLE</v>
      </c>
      <c r="EB26" s="241">
        <f>IFERROR(INDEX($A:$DT,IF($EI$4="Entrants",MATCH($DY26,$DG:$DG,0),MATCH($DY26,$DP:$DP,0)),IF($EI$4="Entrants",79,50)),"")</f>
        <v>-0.56999999999999995</v>
      </c>
      <c r="EC26" s="240">
        <f>IFERROR(INDEX($A:$DT,IF($EI$4="Entrants",MATCH($DY26,$DG:$DG,0),MATCH($DY26,$DP:$DP,0)),IF($EI$4="Entrants",63,22)),"")</f>
        <v>8.01</v>
      </c>
      <c r="ED26" s="239">
        <f>IFERROR(IF(EB26&gt;0,"+"&amp;ROUND(EB26,2),ROUND(EB26,2)),"")</f>
        <v>-0.56999999999999995</v>
      </c>
      <c r="EJ26" s="48" t="str">
        <f t="shared" si="47"/>
        <v>Normandie</v>
      </c>
      <c r="EK26" s="12">
        <v>20</v>
      </c>
      <c r="EN26" s="48" t="s">
        <v>207</v>
      </c>
      <c r="EO26" s="17" t="s">
        <v>216</v>
      </c>
      <c r="EP26" s="12">
        <f t="shared" si="48"/>
        <v>1</v>
      </c>
      <c r="EQ26" s="12">
        <f>IF(EP26=1,SUM(EP$6:EP26),0)</f>
        <v>20</v>
      </c>
      <c r="EU26" s="328">
        <f t="shared" si="31"/>
        <v>7.88</v>
      </c>
      <c r="EV26" s="328">
        <f t="shared" si="32"/>
        <v>8.7799999999999994</v>
      </c>
      <c r="EW26" s="328">
        <f t="shared" si="33"/>
        <v>8.85</v>
      </c>
      <c r="EX26" s="328">
        <f t="shared" si="34"/>
        <v>8.4</v>
      </c>
      <c r="EY26" s="328">
        <f t="shared" si="35"/>
        <v>8.39</v>
      </c>
      <c r="EZ26" s="328">
        <f t="shared" si="36"/>
        <v>8.5399999999999991</v>
      </c>
      <c r="FA26" s="328">
        <f t="shared" si="37"/>
        <v>7.18</v>
      </c>
      <c r="FB26" s="328">
        <f t="shared" si="38"/>
        <v>7.72</v>
      </c>
      <c r="FK26" s="328" t="str">
        <f t="shared" si="39"/>
        <v>-</v>
      </c>
      <c r="FL26" s="328" t="str">
        <f t="shared" si="40"/>
        <v>-</v>
      </c>
      <c r="FM26" s="328" t="str">
        <f t="shared" si="41"/>
        <v>-</v>
      </c>
      <c r="FN26" s="328" t="str">
        <f t="shared" si="42"/>
        <v>-</v>
      </c>
      <c r="FO26" s="328" t="str">
        <f t="shared" si="43"/>
        <v>-</v>
      </c>
      <c r="FP26" s="328" t="str">
        <f t="shared" si="44"/>
        <v>-</v>
      </c>
      <c r="FQ26" s="328" t="str">
        <f t="shared" si="45"/>
        <v>-</v>
      </c>
      <c r="FR26" s="328" t="str">
        <f t="shared" si="46"/>
        <v>-</v>
      </c>
    </row>
    <row r="27" spans="1:174" ht="15.75" x14ac:dyDescent="0.25">
      <c r="A27" s="13">
        <f t="shared" si="0"/>
        <v>1</v>
      </c>
      <c r="B27" s="13">
        <f t="shared" si="1"/>
        <v>1</v>
      </c>
      <c r="C27" s="13">
        <f t="shared" si="30"/>
        <v>1</v>
      </c>
      <c r="D27" s="13">
        <f t="shared" si="2"/>
        <v>1</v>
      </c>
      <c r="E27" s="13">
        <f t="shared" si="3"/>
        <v>1</v>
      </c>
      <c r="F27" s="48" t="s">
        <v>253</v>
      </c>
      <c r="G27" s="48" t="s">
        <v>188</v>
      </c>
      <c r="H27" s="8">
        <v>24</v>
      </c>
      <c r="I27" s="295" t="s">
        <v>228</v>
      </c>
      <c r="J27" s="295">
        <v>741009</v>
      </c>
      <c r="K27" s="295" t="s">
        <v>30</v>
      </c>
      <c r="L27" s="9" t="s">
        <v>9</v>
      </c>
      <c r="M27" s="9" t="s">
        <v>10</v>
      </c>
      <c r="N27" s="237">
        <v>8.2799999999999994</v>
      </c>
      <c r="O27" s="237">
        <v>8.16</v>
      </c>
      <c r="P27" s="237">
        <v>8.56</v>
      </c>
      <c r="Q27" s="237">
        <v>8.52</v>
      </c>
      <c r="R27" s="237">
        <v>8.27</v>
      </c>
      <c r="S27" s="237">
        <v>7.88</v>
      </c>
      <c r="T27" s="237">
        <v>7.38</v>
      </c>
      <c r="U27" s="237">
        <v>7.22</v>
      </c>
      <c r="V27" s="238"/>
      <c r="AD27" s="237">
        <v>7.81</v>
      </c>
      <c r="AE27" s="237">
        <v>8.36</v>
      </c>
      <c r="AF27" s="237">
        <v>8.83</v>
      </c>
      <c r="AG27" s="237">
        <v>8.5299999999999994</v>
      </c>
      <c r="AH27" s="237">
        <v>7.97</v>
      </c>
      <c r="AI27" s="237">
        <v>7.87</v>
      </c>
      <c r="AJ27" s="237">
        <v>7.28</v>
      </c>
      <c r="AK27" s="237">
        <v>7.51</v>
      </c>
      <c r="AL27" s="238"/>
      <c r="AT27" s="237">
        <f t="shared" si="4"/>
        <v>0.47</v>
      </c>
      <c r="AU27" s="237">
        <f t="shared" si="5"/>
        <v>-0.2</v>
      </c>
      <c r="AV27" s="237">
        <f t="shared" si="6"/>
        <v>-0.27</v>
      </c>
      <c r="AW27" s="237">
        <f t="shared" si="7"/>
        <v>-0.01</v>
      </c>
      <c r="AX27" s="237">
        <f t="shared" si="8"/>
        <v>0.3</v>
      </c>
      <c r="AY27" s="237">
        <f t="shared" si="9"/>
        <v>0.01</v>
      </c>
      <c r="AZ27" s="237">
        <f t="shared" si="10"/>
        <v>0.1</v>
      </c>
      <c r="BA27" s="237">
        <f t="shared" si="11"/>
        <v>-0.28999999999999998</v>
      </c>
      <c r="BB27" s="238"/>
      <c r="BJ27" s="237">
        <f t="shared" si="12"/>
        <v>8.2799999999999994</v>
      </c>
      <c r="BK27" s="237">
        <f t="shared" si="13"/>
        <v>8.16</v>
      </c>
      <c r="BL27" s="237">
        <f t="shared" si="14"/>
        <v>8.56</v>
      </c>
      <c r="BM27" s="237">
        <f t="shared" si="15"/>
        <v>8.52</v>
      </c>
      <c r="BN27" s="237">
        <f t="shared" si="16"/>
        <v>8.27</v>
      </c>
      <c r="BO27" s="237">
        <f t="shared" si="17"/>
        <v>7.88</v>
      </c>
      <c r="BP27" s="237">
        <f t="shared" si="18"/>
        <v>7.38</v>
      </c>
      <c r="BQ27" s="237">
        <f t="shared" si="19"/>
        <v>7.22</v>
      </c>
      <c r="BR27" s="238"/>
      <c r="BZ27" s="237">
        <f t="shared" si="20"/>
        <v>0.47</v>
      </c>
      <c r="CA27" s="237">
        <f t="shared" si="21"/>
        <v>-0.2</v>
      </c>
      <c r="CB27" s="237">
        <f t="shared" si="22"/>
        <v>-0.27</v>
      </c>
      <c r="CC27" s="237">
        <f t="shared" si="23"/>
        <v>-0.01</v>
      </c>
      <c r="CD27" s="237">
        <f t="shared" si="24"/>
        <v>0.3</v>
      </c>
      <c r="CE27" s="237">
        <f t="shared" si="25"/>
        <v>0.01</v>
      </c>
      <c r="CF27" s="237">
        <f t="shared" si="26"/>
        <v>0.1</v>
      </c>
      <c r="CG27" s="237">
        <f t="shared" si="27"/>
        <v>-0.28999999999999998</v>
      </c>
      <c r="CH27" s="238"/>
      <c r="CP27" s="236">
        <f>IFERROR(IF($E27=1,RANK(BJ27,BJ:BJ,1)+COUNTIF(BJ$4:BJ27,BJ27)-1,"-"),"-")</f>
        <v>136</v>
      </c>
      <c r="CQ27" s="236">
        <f>IFERROR(IF($E27=1,RANK(BK27,BK:BK,1)+COUNTIF(BK$4:BK27,BK27)-1,"-"),"-")</f>
        <v>39</v>
      </c>
      <c r="CR27" s="236">
        <f>IFERROR(IF($E27=1,RANK(BL27,BL:BL,1)+COUNTIF(BL$4:BL27,BL27)-1,"-"),"-")</f>
        <v>51</v>
      </c>
      <c r="CS27" s="236">
        <f>IFERROR(IF($E27=1,RANK(BM27,BM:BM,1)+COUNTIF(BM$4:BM27,BM27)-1,"-"),"-")</f>
        <v>82</v>
      </c>
      <c r="CT27" s="236">
        <f>IFERROR(IF($E27=1,RANK(BN27,BN:BN,1)+COUNTIF(BN$4:BN27,BN27)-1,"-"),"-")</f>
        <v>114</v>
      </c>
      <c r="CU27" s="236">
        <f>IFERROR(IF($E27=1,RANK(BO27,BO:BO,1)+COUNTIF(BO$4:BO27,BO27)-1,"-"),"-")</f>
        <v>92</v>
      </c>
      <c r="CV27" s="236">
        <f>IFERROR(IF($E27=1,RANK(BP27,BP:BP,1)+COUNTIF(BP$4:BP27,BP27)-1,"-"),"-")</f>
        <v>132</v>
      </c>
      <c r="CW27" s="236">
        <f>IFERROR(IF($E27=1,RANK(BQ27,BQ:BQ,1)+COUNTIF(BQ$4:BQ27,BQ27)-1,"-"),"-")</f>
        <v>115</v>
      </c>
      <c r="CX27" s="238"/>
      <c r="DF27" s="236">
        <f>IFERROR(IF($E27=1,RANK(BZ27,BZ:BZ,1)+COUNTIF(BZ$3:BZ26,BZ27),"-"),"-")</f>
        <v>116</v>
      </c>
      <c r="DG27" s="236">
        <f>IFERROR(IF($E27=1,RANK(CA27,CA:CA,1)+COUNTIF(CA$3:CA26,CA27),"-"),"-")</f>
        <v>28</v>
      </c>
      <c r="DH27" s="236">
        <f>IFERROR(IF($E27=1,RANK(CB27,CB:CB,1)+COUNTIF(CB$3:CB26,CB27),"-"),"-")</f>
        <v>19</v>
      </c>
      <c r="DI27" s="236">
        <f>IFERROR(IF($E27=1,RANK(CC27,CC:CC,1)+COUNTIF(CC$3:CC26,CC27),"-"),"-")</f>
        <v>44</v>
      </c>
      <c r="DJ27" s="236">
        <f>IFERROR(IF($E27=1,RANK(CD27,CD:CD,1)+COUNTIF(CD$3:CD26,CD27),"-"),"-")</f>
        <v>59</v>
      </c>
      <c r="DK27" s="236">
        <f>IFERROR(IF($E27=1,RANK(CE27,CE:CE,1)+COUNTIF(CE$3:CE26,CE27),"-"),"-")</f>
        <v>43</v>
      </c>
      <c r="DL27" s="236">
        <f>IFERROR(IF($E27=1,RANK(CF27,CF:CF,1)+COUNTIF(CF$3:CF26,CF27),"-"),"-")</f>
        <v>57</v>
      </c>
      <c r="DM27" s="236">
        <f>IFERROR(IF($E27=1,RANK(CG27,CG:CG,1)+COUNTIF(CG$3:CG26,CG27),"-"),"-")</f>
        <v>26</v>
      </c>
      <c r="DN27" s="7"/>
      <c r="DO27" s="236" t="str">
        <f>IFERROR(IF($E27=1,RANK(CI27,CI:CI,1)+COUNTIF(CI$4:CI27,CI27)-1,"-"),"-")</f>
        <v>-</v>
      </c>
      <c r="DP27" s="236" t="str">
        <f>IFERROR(IF($E27=1,RANK(CJ27,CJ:CJ,1)+COUNTIF(CJ$4:CJ27,CJ27)-1,"-"),"-")</f>
        <v>-</v>
      </c>
      <c r="DQ27" s="236" t="str">
        <f>IFERROR(IF($E27=1,RANK(CK27,CK:CK,1)+COUNTIF(CK$4:CK27,CK27)-1,"-"),"-")</f>
        <v>-</v>
      </c>
      <c r="DR27" s="236" t="str">
        <f>IFERROR(IF($E27=1,RANK(CL27,CL:CL,1)+COUNTIF(CL$4:CL27,CL27)-1,"-"),"-")</f>
        <v>-</v>
      </c>
      <c r="DS27" s="236" t="str">
        <f>IFERROR(IF($E27=1,RANK(CM27,CM:CM,1)+COUNTIF(CM$4:CM27,CM27)-1,"-"),"-")</f>
        <v>-</v>
      </c>
      <c r="DT27" s="236" t="str">
        <f>IFERROR(IF($E27=1,RANK(CN27,CN:CN,1)+COUNTIF(CN$4:CN27,CN27)-1,"-"),"-")</f>
        <v>-</v>
      </c>
      <c r="DU27" s="250" t="s">
        <v>148</v>
      </c>
      <c r="DV27" s="249" t="s">
        <v>148</v>
      </c>
      <c r="DW27" s="248" t="s">
        <v>263</v>
      </c>
      <c r="DX27" s="247" t="s">
        <v>258</v>
      </c>
      <c r="DY27" s="250" t="s">
        <v>148</v>
      </c>
      <c r="DZ27" s="249" t="s">
        <v>148</v>
      </c>
      <c r="EA27" s="248" t="s">
        <v>261</v>
      </c>
      <c r="EB27" s="247" t="s">
        <v>182</v>
      </c>
      <c r="EC27" s="247" t="s">
        <v>258</v>
      </c>
      <c r="ED27" s="247" t="s">
        <v>182</v>
      </c>
      <c r="EJ27" s="48" t="str">
        <f t="shared" si="47"/>
        <v>Aquitaine</v>
      </c>
      <c r="EK27" s="12">
        <v>21</v>
      </c>
      <c r="EN27" s="48" t="s">
        <v>208</v>
      </c>
      <c r="EO27" s="48" t="s">
        <v>129</v>
      </c>
      <c r="EP27" s="12">
        <f t="shared" si="48"/>
        <v>1</v>
      </c>
      <c r="EQ27" s="12">
        <f>IF(EP27=1,SUM(EP$6:EP27),0)</f>
        <v>21</v>
      </c>
      <c r="EU27" s="328">
        <f t="shared" si="31"/>
        <v>8.2799999999999994</v>
      </c>
      <c r="EV27" s="328">
        <f t="shared" si="32"/>
        <v>8.16</v>
      </c>
      <c r="EW27" s="328">
        <f t="shared" si="33"/>
        <v>8.56</v>
      </c>
      <c r="EX27" s="328">
        <f t="shared" si="34"/>
        <v>8.52</v>
      </c>
      <c r="EY27" s="328">
        <f t="shared" si="35"/>
        <v>8.27</v>
      </c>
      <c r="EZ27" s="328">
        <f t="shared" si="36"/>
        <v>7.88</v>
      </c>
      <c r="FA27" s="328">
        <f t="shared" si="37"/>
        <v>7.38</v>
      </c>
      <c r="FB27" s="328">
        <f t="shared" si="38"/>
        <v>7.22</v>
      </c>
      <c r="FK27" s="328">
        <f t="shared" si="39"/>
        <v>7.81</v>
      </c>
      <c r="FL27" s="328">
        <f t="shared" si="40"/>
        <v>8.36</v>
      </c>
      <c r="FM27" s="328">
        <f t="shared" si="41"/>
        <v>8.83</v>
      </c>
      <c r="FN27" s="328">
        <f t="shared" si="42"/>
        <v>8.5299999999999994</v>
      </c>
      <c r="FO27" s="328">
        <f t="shared" si="43"/>
        <v>7.97</v>
      </c>
      <c r="FP27" s="328">
        <f t="shared" si="44"/>
        <v>7.87</v>
      </c>
      <c r="FQ27" s="328">
        <f t="shared" si="45"/>
        <v>7.28</v>
      </c>
      <c r="FR27" s="328">
        <f t="shared" si="46"/>
        <v>7.51</v>
      </c>
    </row>
    <row r="28" spans="1:174" ht="19.5" x14ac:dyDescent="0.25">
      <c r="A28" s="13">
        <f t="shared" si="0"/>
        <v>1</v>
      </c>
      <c r="B28" s="13">
        <f t="shared" si="1"/>
        <v>1</v>
      </c>
      <c r="C28" s="13">
        <f t="shared" si="30"/>
        <v>1</v>
      </c>
      <c r="D28" s="13">
        <f t="shared" si="2"/>
        <v>1</v>
      </c>
      <c r="E28" s="13">
        <f t="shared" si="3"/>
        <v>1</v>
      </c>
      <c r="F28" s="48" t="s">
        <v>253</v>
      </c>
      <c r="G28" s="48" t="s">
        <v>192</v>
      </c>
      <c r="H28" s="8">
        <v>24</v>
      </c>
      <c r="I28" s="295" t="s">
        <v>228</v>
      </c>
      <c r="J28" s="295">
        <v>734004</v>
      </c>
      <c r="K28" s="295" t="s">
        <v>31</v>
      </c>
      <c r="L28" s="9" t="s">
        <v>9</v>
      </c>
      <c r="M28" s="9" t="s">
        <v>10</v>
      </c>
      <c r="N28" s="237">
        <v>8.1999999999999993</v>
      </c>
      <c r="O28" s="237">
        <v>8.5</v>
      </c>
      <c r="P28" s="237">
        <v>8.76</v>
      </c>
      <c r="Q28" s="237">
        <v>8.5399999999999991</v>
      </c>
      <c r="R28" s="237">
        <v>8.59</v>
      </c>
      <c r="S28" s="237">
        <v>8.4</v>
      </c>
      <c r="T28" s="237">
        <v>7.37</v>
      </c>
      <c r="U28" s="237">
        <v>7.75</v>
      </c>
      <c r="V28" s="238"/>
      <c r="AD28" s="237">
        <v>8.25</v>
      </c>
      <c r="AE28" s="237">
        <v>8.49</v>
      </c>
      <c r="AF28" s="237">
        <v>8.74</v>
      </c>
      <c r="AG28" s="237">
        <v>8.65</v>
      </c>
      <c r="AH28" s="237">
        <v>8.5500000000000007</v>
      </c>
      <c r="AI28" s="237">
        <v>8.31</v>
      </c>
      <c r="AJ28" s="237">
        <v>7.28</v>
      </c>
      <c r="AK28" s="237">
        <v>6.93</v>
      </c>
      <c r="AL28" s="238"/>
      <c r="AT28" s="237">
        <f t="shared" si="4"/>
        <v>-0.05</v>
      </c>
      <c r="AU28" s="237">
        <f t="shared" si="5"/>
        <v>0.01</v>
      </c>
      <c r="AV28" s="237">
        <f t="shared" si="6"/>
        <v>0.02</v>
      </c>
      <c r="AW28" s="237">
        <f t="shared" si="7"/>
        <v>-0.11</v>
      </c>
      <c r="AX28" s="237">
        <f t="shared" si="8"/>
        <v>0.04</v>
      </c>
      <c r="AY28" s="237">
        <f t="shared" si="9"/>
        <v>0.09</v>
      </c>
      <c r="AZ28" s="237">
        <f t="shared" si="10"/>
        <v>0.09</v>
      </c>
      <c r="BA28" s="237">
        <f t="shared" si="11"/>
        <v>0.82</v>
      </c>
      <c r="BB28" s="238"/>
      <c r="BJ28" s="237">
        <f t="shared" si="12"/>
        <v>8.1999999999999993</v>
      </c>
      <c r="BK28" s="237">
        <f t="shared" si="13"/>
        <v>8.5</v>
      </c>
      <c r="BL28" s="237">
        <f t="shared" si="14"/>
        <v>8.76</v>
      </c>
      <c r="BM28" s="237">
        <f t="shared" si="15"/>
        <v>8.5399999999999991</v>
      </c>
      <c r="BN28" s="237">
        <f t="shared" si="16"/>
        <v>8.59</v>
      </c>
      <c r="BO28" s="237">
        <f t="shared" si="17"/>
        <v>8.4</v>
      </c>
      <c r="BP28" s="237">
        <f t="shared" si="18"/>
        <v>7.37</v>
      </c>
      <c r="BQ28" s="237">
        <f t="shared" si="19"/>
        <v>7.75</v>
      </c>
      <c r="BR28" s="238"/>
      <c r="BZ28" s="237">
        <f t="shared" si="20"/>
        <v>-0.05</v>
      </c>
      <c r="CA28" s="237">
        <f t="shared" si="21"/>
        <v>0.01</v>
      </c>
      <c r="CB28" s="237">
        <f t="shared" si="22"/>
        <v>0.02</v>
      </c>
      <c r="CC28" s="237">
        <f t="shared" si="23"/>
        <v>-0.11</v>
      </c>
      <c r="CD28" s="237">
        <f t="shared" si="24"/>
        <v>0.04</v>
      </c>
      <c r="CE28" s="237">
        <f t="shared" si="25"/>
        <v>0.09</v>
      </c>
      <c r="CF28" s="237">
        <f t="shared" si="26"/>
        <v>0.09</v>
      </c>
      <c r="CG28" s="237">
        <f t="shared" si="27"/>
        <v>0.82</v>
      </c>
      <c r="CH28" s="238"/>
      <c r="CP28" s="236">
        <f>IFERROR(IF($E28=1,RANK(BJ28,BJ:BJ,1)+COUNTIF(BJ$4:BJ28,BJ28)-1,"-"),"-")</f>
        <v>123</v>
      </c>
      <c r="CQ28" s="236">
        <f>IFERROR(IF($E28=1,RANK(BK28,BK:BK,1)+COUNTIF(BK$4:BK28,BK28)-1,"-"),"-")</f>
        <v>93</v>
      </c>
      <c r="CR28" s="236">
        <f>IFERROR(IF($E28=1,RANK(BL28,BL:BL,1)+COUNTIF(BL$4:BL28,BL28)-1,"-"),"-")</f>
        <v>79</v>
      </c>
      <c r="CS28" s="236">
        <f>IFERROR(IF($E28=1,RANK(BM28,BM:BM,1)+COUNTIF(BM$4:BM28,BM28)-1,"-"),"-")</f>
        <v>83</v>
      </c>
      <c r="CT28" s="236">
        <f>IFERROR(IF($E28=1,RANK(BN28,BN:BN,1)+COUNTIF(BN$4:BN28,BN28)-1,"-"),"-")</f>
        <v>140</v>
      </c>
      <c r="CU28" s="236">
        <f>IFERROR(IF($E28=1,RANK(BO28,BO:BO,1)+COUNTIF(BO$4:BO28,BO28)-1,"-"),"-")</f>
        <v>143</v>
      </c>
      <c r="CV28" s="236">
        <f>IFERROR(IF($E28=1,RANK(BP28,BP:BP,1)+COUNTIF(BP$4:BP28,BP28)-1,"-"),"-")</f>
        <v>130</v>
      </c>
      <c r="CW28" s="236">
        <f>IFERROR(IF($E28=1,RANK(BQ28,BQ:BQ,1)+COUNTIF(BQ$4:BQ28,BQ28)-1,"-"),"-")</f>
        <v>140</v>
      </c>
      <c r="CX28" s="238"/>
      <c r="DF28" s="236">
        <f>IFERROR(IF($E28=1,RANK(BZ28,BZ:BZ,1)+COUNTIF(BZ$3:BZ27,BZ28),"-"),"-")</f>
        <v>44</v>
      </c>
      <c r="DG28" s="236">
        <f>IFERROR(IF($E28=1,RANK(CA28,CA:CA,1)+COUNTIF(CA$3:CA27,CA28),"-"),"-")</f>
        <v>50</v>
      </c>
      <c r="DH28" s="236">
        <f>IFERROR(IF($E28=1,RANK(CB28,CB:CB,1)+COUNTIF(CB$3:CB27,CB28),"-"),"-")</f>
        <v>69</v>
      </c>
      <c r="DI28" s="236">
        <f>IFERROR(IF($E28=1,RANK(CC28,CC:CC,1)+COUNTIF(CC$3:CC27,CC28),"-"),"-")</f>
        <v>29</v>
      </c>
      <c r="DJ28" s="236">
        <f>IFERROR(IF($E28=1,RANK(CD28,CD:CD,1)+COUNTIF(CD$3:CD27,CD28),"-"),"-")</f>
        <v>25</v>
      </c>
      <c r="DK28" s="236">
        <f>IFERROR(IF($E28=1,RANK(CE28,CE:CE,1)+COUNTIF(CE$3:CE27,CE28),"-"),"-")</f>
        <v>52</v>
      </c>
      <c r="DL28" s="236">
        <f>IFERROR(IF($E28=1,RANK(CF28,CF:CF,1)+COUNTIF(CF$3:CF27,CF28),"-"),"-")</f>
        <v>54</v>
      </c>
      <c r="DM28" s="236">
        <f>IFERROR(IF($E28=1,RANK(CG28,CG:CG,1)+COUNTIF(CG$3:CG27,CG28),"-"),"-")</f>
        <v>114</v>
      </c>
      <c r="DN28" s="7"/>
      <c r="DO28" s="236" t="str">
        <f>IFERROR(IF($E28=1,RANK(CI28,CI:CI,1)+COUNTIF(CI$4:CI28,CI28)-1,"-"),"-")</f>
        <v>-</v>
      </c>
      <c r="DP28" s="236" t="str">
        <f>IFERROR(IF($E28=1,RANK(CJ28,CJ:CJ,1)+COUNTIF(CJ$4:CJ28,CJ28)-1,"-"),"-")</f>
        <v>-</v>
      </c>
      <c r="DQ28" s="236" t="str">
        <f>IFERROR(IF($E28=1,RANK(CK28,CK:CK,1)+COUNTIF(CK$4:CK28,CK28)-1,"-"),"-")</f>
        <v>-</v>
      </c>
      <c r="DR28" s="236" t="str">
        <f>IFERROR(IF($E28=1,RANK(CL28,CL:CL,1)+COUNTIF(CL$4:CL28,CL28)-1,"-"),"-")</f>
        <v>-</v>
      </c>
      <c r="DS28" s="236" t="str">
        <f>IFERROR(IF($E28=1,RANK(CM28,CM:CM,1)+COUNTIF(CM$4:CM28,CM28)-1,"-"),"-")</f>
        <v>-</v>
      </c>
      <c r="DT28" s="236" t="str">
        <f>IFERROR(IF($E28=1,RANK(CN28,CN:CN,1)+COUNTIF(CN$4:CN28,CN28)-1,"-"),"-")</f>
        <v>-</v>
      </c>
      <c r="DU28" s="12">
        <f>$F$2+1-DV28</f>
        <v>145</v>
      </c>
      <c r="DV28" s="243">
        <f>IF($EI$4="Entrants",MIN($CR:$CR),MIN($DA:$DA))</f>
        <v>1</v>
      </c>
      <c r="DW28" s="242" t="str">
        <f>IFERROR(INDEX($A:$DD,IF($EI$4="Entrants",MATCH($DU28,$CR:$CR,0),MATCH($DU28,$DA:$DA,0)),11),"")</f>
        <v>LORRAINE TGV</v>
      </c>
      <c r="DX28" s="239">
        <f>IFERROR(INDEX($A:$DD,IF($EI$4="Entrants",MATCH($DU28,$CR:$CR,0),MATCH($DU28,$DA:$DA,0)),IF($EI$4="Entrants",64,23)),"")</f>
        <v>9.5500000000000007</v>
      </c>
      <c r="DY28" s="12">
        <f>DZ34+1-DZ28</f>
        <v>122</v>
      </c>
      <c r="DZ28" s="243">
        <f>IF($EI$4="Entrants",MIN($DH:$DH),MIN($DQ:$DQ))</f>
        <v>1</v>
      </c>
      <c r="EA28" s="242" t="str">
        <f>IFERROR(INDEX($A:$DT,IF($EI$4="Entrants",MATCH($DY28,$DH:$DH,0),MATCH($DY28,$DQ:$DQ,0)),11),"")</f>
        <v>LA ROCHELLE VILLE</v>
      </c>
      <c r="EB28" s="241">
        <f>IFERROR(INDEX($A:$DT,IF($EI$4="Entrants",MATCH($DY28,$DH:$DH,0),MATCH($DY28,$DQ:$DQ,0)),IF($EI$4="Entrants",80,51)),"")</f>
        <v>1.05</v>
      </c>
      <c r="EC28" s="240">
        <f>IFERROR(INDEX($A:$DT,IF($EI$4="Entrants",MATCH($DY28,$DH:$DH,0),MATCH($DY28,$DQ:$DQ,0)),IF($EI$4="Entrants",64,23)),"")</f>
        <v>8.74</v>
      </c>
      <c r="ED28" s="239" t="str">
        <f>IFERROR(IF(EB28&gt;0,"+"&amp;ROUND(EB28,2),ROUND(EB28,2)),"")</f>
        <v>+1,05</v>
      </c>
      <c r="EJ28" s="48" t="str">
        <f t="shared" si="47"/>
        <v>Poitou-Charentes</v>
      </c>
      <c r="EK28" s="12">
        <v>22</v>
      </c>
      <c r="EN28" s="48" t="s">
        <v>209</v>
      </c>
      <c r="EO28" s="48" t="s">
        <v>129</v>
      </c>
      <c r="EP28" s="12">
        <f t="shared" si="48"/>
        <v>1</v>
      </c>
      <c r="EQ28" s="12">
        <f>IF(EP28=1,SUM(EP$6:EP28),0)</f>
        <v>22</v>
      </c>
      <c r="EU28" s="328">
        <f t="shared" si="31"/>
        <v>8.1999999999999993</v>
      </c>
      <c r="EV28" s="328">
        <f t="shared" si="32"/>
        <v>8.5</v>
      </c>
      <c r="EW28" s="328">
        <f t="shared" si="33"/>
        <v>8.76</v>
      </c>
      <c r="EX28" s="328">
        <f t="shared" si="34"/>
        <v>8.5399999999999991</v>
      </c>
      <c r="EY28" s="328">
        <f t="shared" si="35"/>
        <v>8.59</v>
      </c>
      <c r="EZ28" s="328">
        <f t="shared" si="36"/>
        <v>8.4</v>
      </c>
      <c r="FA28" s="328">
        <f t="shared" si="37"/>
        <v>7.37</v>
      </c>
      <c r="FB28" s="328">
        <f t="shared" si="38"/>
        <v>7.75</v>
      </c>
      <c r="FK28" s="328">
        <f t="shared" si="39"/>
        <v>8.25</v>
      </c>
      <c r="FL28" s="328">
        <f t="shared" si="40"/>
        <v>8.49</v>
      </c>
      <c r="FM28" s="328">
        <f t="shared" si="41"/>
        <v>8.74</v>
      </c>
      <c r="FN28" s="328">
        <f t="shared" si="42"/>
        <v>8.65</v>
      </c>
      <c r="FO28" s="328">
        <f t="shared" si="43"/>
        <v>8.5500000000000007</v>
      </c>
      <c r="FP28" s="328">
        <f t="shared" si="44"/>
        <v>8.31</v>
      </c>
      <c r="FQ28" s="328">
        <f t="shared" si="45"/>
        <v>7.28</v>
      </c>
      <c r="FR28" s="328">
        <f t="shared" si="46"/>
        <v>6.93</v>
      </c>
    </row>
    <row r="29" spans="1:174" ht="19.5" x14ac:dyDescent="0.25">
      <c r="A29" s="13">
        <f t="shared" si="0"/>
        <v>1</v>
      </c>
      <c r="B29" s="13">
        <f t="shared" si="1"/>
        <v>1</v>
      </c>
      <c r="C29" s="13">
        <f t="shared" si="30"/>
        <v>1</v>
      </c>
      <c r="D29" s="13">
        <f t="shared" si="2"/>
        <v>1</v>
      </c>
      <c r="E29" s="13">
        <f t="shared" si="3"/>
        <v>1</v>
      </c>
      <c r="F29" s="48" t="s">
        <v>253</v>
      </c>
      <c r="G29" s="48" t="s">
        <v>190</v>
      </c>
      <c r="H29" s="8">
        <v>24</v>
      </c>
      <c r="I29" s="295" t="s">
        <v>227</v>
      </c>
      <c r="J29" s="295">
        <v>713040</v>
      </c>
      <c r="K29" s="295" t="s">
        <v>32</v>
      </c>
      <c r="L29" s="9" t="s">
        <v>9</v>
      </c>
      <c r="M29" s="9" t="s">
        <v>10</v>
      </c>
      <c r="N29" s="237">
        <v>7.56</v>
      </c>
      <c r="O29" s="237">
        <v>8.01</v>
      </c>
      <c r="P29" s="237">
        <v>8.6199999999999992</v>
      </c>
      <c r="Q29" s="237">
        <v>8.36</v>
      </c>
      <c r="R29" s="237">
        <v>7.78</v>
      </c>
      <c r="S29" s="237">
        <v>7.87</v>
      </c>
      <c r="T29" s="237">
        <v>6.45</v>
      </c>
      <c r="U29" s="237">
        <v>6.44</v>
      </c>
      <c r="V29" s="238"/>
      <c r="AD29" s="237">
        <v>8.01</v>
      </c>
      <c r="AE29" s="237">
        <v>8.58</v>
      </c>
      <c r="AF29" s="237">
        <v>8.92</v>
      </c>
      <c r="AG29" s="237">
        <v>8.73</v>
      </c>
      <c r="AH29" s="237">
        <v>8.17</v>
      </c>
      <c r="AI29" s="237">
        <v>8.2100000000000009</v>
      </c>
      <c r="AJ29" s="237">
        <v>6.74</v>
      </c>
      <c r="AK29" s="237">
        <v>6.66</v>
      </c>
      <c r="AL29" s="238"/>
      <c r="AT29" s="237">
        <f t="shared" si="4"/>
        <v>-0.45</v>
      </c>
      <c r="AU29" s="237">
        <f t="shared" si="5"/>
        <v>-0.56999999999999995</v>
      </c>
      <c r="AV29" s="237">
        <f t="shared" si="6"/>
        <v>-0.3</v>
      </c>
      <c r="AW29" s="237">
        <f t="shared" si="7"/>
        <v>-0.37</v>
      </c>
      <c r="AX29" s="237">
        <f t="shared" si="8"/>
        <v>-0.39</v>
      </c>
      <c r="AY29" s="237">
        <f t="shared" si="9"/>
        <v>-0.34</v>
      </c>
      <c r="AZ29" s="237">
        <f t="shared" si="10"/>
        <v>-0.28999999999999998</v>
      </c>
      <c r="BA29" s="237">
        <f t="shared" si="11"/>
        <v>-0.22</v>
      </c>
      <c r="BB29" s="238"/>
      <c r="BJ29" s="237">
        <f t="shared" si="12"/>
        <v>7.56</v>
      </c>
      <c r="BK29" s="237">
        <f t="shared" si="13"/>
        <v>8.01</v>
      </c>
      <c r="BL29" s="237">
        <f t="shared" si="14"/>
        <v>8.6199999999999992</v>
      </c>
      <c r="BM29" s="237">
        <f t="shared" si="15"/>
        <v>8.36</v>
      </c>
      <c r="BN29" s="237">
        <f t="shared" si="16"/>
        <v>7.78</v>
      </c>
      <c r="BO29" s="237">
        <f t="shared" si="17"/>
        <v>7.87</v>
      </c>
      <c r="BP29" s="237">
        <f t="shared" si="18"/>
        <v>6.45</v>
      </c>
      <c r="BQ29" s="237">
        <f t="shared" si="19"/>
        <v>6.44</v>
      </c>
      <c r="BR29" s="238"/>
      <c r="BZ29" s="237">
        <f t="shared" si="20"/>
        <v>-0.45</v>
      </c>
      <c r="CA29" s="237">
        <f t="shared" si="21"/>
        <v>-0.56999999999999995</v>
      </c>
      <c r="CB29" s="237">
        <f t="shared" si="22"/>
        <v>-0.3</v>
      </c>
      <c r="CC29" s="237">
        <f t="shared" si="23"/>
        <v>-0.37</v>
      </c>
      <c r="CD29" s="237">
        <f t="shared" si="24"/>
        <v>-0.39</v>
      </c>
      <c r="CE29" s="237">
        <f t="shared" si="25"/>
        <v>-0.34</v>
      </c>
      <c r="CF29" s="237">
        <f t="shared" si="26"/>
        <v>-0.28999999999999998</v>
      </c>
      <c r="CG29" s="237">
        <f t="shared" si="27"/>
        <v>-0.22</v>
      </c>
      <c r="CH29" s="238"/>
      <c r="CP29" s="236">
        <f>IFERROR(IF($E29=1,RANK(BJ29,BJ:BJ,1)+COUNTIF(BJ$4:BJ29,BJ29)-1,"-"),"-")</f>
        <v>35</v>
      </c>
      <c r="CQ29" s="236">
        <f>IFERROR(IF($E29=1,RANK(BK29,BK:BK,1)+COUNTIF(BK$4:BK29,BK29)-1,"-"),"-")</f>
        <v>29</v>
      </c>
      <c r="CR29" s="236">
        <f>IFERROR(IF($E29=1,RANK(BL29,BL:BL,1)+COUNTIF(BL$4:BL29,BL29)-1,"-"),"-")</f>
        <v>60</v>
      </c>
      <c r="CS29" s="236">
        <f>IFERROR(IF($E29=1,RANK(BM29,BM:BM,1)+COUNTIF(BM$4:BM29,BM29)-1,"-"),"-")</f>
        <v>62</v>
      </c>
      <c r="CT29" s="236">
        <f>IFERROR(IF($E29=1,RANK(BN29,BN:BN,1)+COUNTIF(BN$4:BN29,BN29)-1,"-"),"-")</f>
        <v>49</v>
      </c>
      <c r="CU29" s="236">
        <f>IFERROR(IF($E29=1,RANK(BO29,BO:BO,1)+COUNTIF(BO$4:BO29,BO29)-1,"-"),"-")</f>
        <v>87</v>
      </c>
      <c r="CV29" s="236">
        <f>IFERROR(IF($E29=1,RANK(BP29,BP:BP,1)+COUNTIF(BP$4:BP29,BP29)-1,"-"),"-")</f>
        <v>70</v>
      </c>
      <c r="CW29" s="236">
        <f>IFERROR(IF($E29=1,RANK(BQ29,BQ:BQ,1)+COUNTIF(BQ$4:BQ29,BQ29)-1,"-"),"-")</f>
        <v>48</v>
      </c>
      <c r="CX29" s="238"/>
      <c r="DF29" s="236">
        <f>IFERROR(IF($E29=1,RANK(BZ29,BZ:BZ,1)+COUNTIF(BZ$3:BZ28,BZ29),"-"),"-")</f>
        <v>6</v>
      </c>
      <c r="DG29" s="236">
        <f>IFERROR(IF($E29=1,RANK(CA29,CA:CA,1)+COUNTIF(CA$3:CA28,CA29),"-"),"-")</f>
        <v>5</v>
      </c>
      <c r="DH29" s="236">
        <f>IFERROR(IF($E29=1,RANK(CB29,CB:CB,1)+COUNTIF(CB$3:CB28,CB29),"-"),"-")</f>
        <v>13</v>
      </c>
      <c r="DI29" s="236">
        <f>IFERROR(IF($E29=1,RANK(CC29,CC:CC,1)+COUNTIF(CC$3:CC28,CC29),"-"),"-")</f>
        <v>7</v>
      </c>
      <c r="DJ29" s="236">
        <f>IFERROR(IF($E29=1,RANK(CD29,CD:CD,1)+COUNTIF(CD$3:CD28,CD29),"-"),"-")</f>
        <v>6</v>
      </c>
      <c r="DK29" s="236">
        <f>IFERROR(IF($E29=1,RANK(CE29,CE:CE,1)+COUNTIF(CE$3:CE28,CE29),"-"),"-")</f>
        <v>17</v>
      </c>
      <c r="DL29" s="236">
        <f>IFERROR(IF($E29=1,RANK(CF29,CF:CF,1)+COUNTIF(CF$3:CF28,CF29),"-"),"-")</f>
        <v>25</v>
      </c>
      <c r="DM29" s="236">
        <f>IFERROR(IF($E29=1,RANK(CG29,CG:CG,1)+COUNTIF(CG$3:CG28,CG29),"-"),"-")</f>
        <v>36</v>
      </c>
      <c r="DN29" s="7"/>
      <c r="DO29" s="236" t="str">
        <f>IFERROR(IF($E29=1,RANK(CI29,CI:CI,1)+COUNTIF(CI$4:CI29,CI29)-1,"-"),"-")</f>
        <v>-</v>
      </c>
      <c r="DP29" s="236" t="str">
        <f>IFERROR(IF($E29=1,RANK(CJ29,CJ:CJ,1)+COUNTIF(CJ$4:CJ29,CJ29)-1,"-"),"-")</f>
        <v>-</v>
      </c>
      <c r="DQ29" s="236" t="str">
        <f>IFERROR(IF($E29=1,RANK(CK29,CK:CK,1)+COUNTIF(CK$4:CK29,CK29)-1,"-"),"-")</f>
        <v>-</v>
      </c>
      <c r="DR29" s="236" t="str">
        <f>IFERROR(IF($E29=1,RANK(CL29,CL:CL,1)+COUNTIF(CL$4:CL29,CL29)-1,"-"),"-")</f>
        <v>-</v>
      </c>
      <c r="DS29" s="236" t="str">
        <f>IFERROR(IF($E29=1,RANK(CM29,CM:CM,1)+COUNTIF(CM$4:CM29,CM29)-1,"-"),"-")</f>
        <v>-</v>
      </c>
      <c r="DT29" s="236" t="str">
        <f>IFERROR(IF($E29=1,RANK(CN29,CN:CN,1)+COUNTIF(CN$4:CN29,CN29)-1,"-"),"-")</f>
        <v>-</v>
      </c>
      <c r="DU29" s="12">
        <f>DU28-1</f>
        <v>144</v>
      </c>
      <c r="DV29" s="243">
        <f>DV28+1</f>
        <v>2</v>
      </c>
      <c r="DW29" s="242" t="str">
        <f>IFERROR(INDEX($A:$DD,IF($EI$4="Entrants",MATCH($DU29,$CR:$CR,0),MATCH($DU29,$DA:$DA,0)),11),"")</f>
        <v>CHATEAUROUX</v>
      </c>
      <c r="DX29" s="239">
        <f>IFERROR(INDEX($A:$DD,IF($EI$4="Entrants",MATCH($DU29,$CR:$CR,0),MATCH($DU29,$DA:$DA,0)),IF($EI$4="Entrants",64,23)),"")</f>
        <v>9.39</v>
      </c>
      <c r="DY29" s="12">
        <f>DY28-1</f>
        <v>121</v>
      </c>
      <c r="DZ29" s="243">
        <f>MAX(DZ28+1,0)</f>
        <v>2</v>
      </c>
      <c r="EA29" s="242" t="str">
        <f>IFERROR(INDEX($A:$DT,IF($EI$4="Entrants",MATCH($DY29,$DH:$DH,0),MATCH($DY29,$DQ:$DQ,0)),11),"")</f>
        <v>CARCASSONNE</v>
      </c>
      <c r="EB29" s="241">
        <f>IFERROR(INDEX($A:$DT,IF($EI$4="Entrants",MATCH($DY29,$DH:$DH,0),MATCH($DY29,$DQ:$DQ,0)),IF($EI$4="Entrants",80,51)),"")</f>
        <v>1.04</v>
      </c>
      <c r="EC29" s="240">
        <f>IFERROR(INDEX($A:$DT,IF($EI$4="Entrants",MATCH($DY29,$DH:$DH,0),MATCH($DY29,$DQ:$DQ,0)),IF($EI$4="Entrants",64,23)),"")</f>
        <v>8.8699999999999992</v>
      </c>
      <c r="ED29" s="239" t="str">
        <f>IFERROR(IF(EB29&gt;0,"+"&amp;ROUND(EB29,2),ROUND(EB29,2)),"")</f>
        <v>+1,04</v>
      </c>
      <c r="EJ29" s="48" t="str">
        <f t="shared" si="47"/>
        <v>Bordeaux Métropole</v>
      </c>
      <c r="EK29" s="12">
        <v>23</v>
      </c>
      <c r="EN29" s="48" t="s">
        <v>257</v>
      </c>
      <c r="EO29" s="48" t="s">
        <v>129</v>
      </c>
      <c r="EP29" s="12">
        <f t="shared" si="48"/>
        <v>1</v>
      </c>
      <c r="EQ29" s="12">
        <f>IF(EP29=1,SUM(EP$6:EP29),0)</f>
        <v>23</v>
      </c>
      <c r="EU29" s="328">
        <f t="shared" si="31"/>
        <v>7.56</v>
      </c>
      <c r="EV29" s="328">
        <f t="shared" si="32"/>
        <v>8.01</v>
      </c>
      <c r="EW29" s="328">
        <f t="shared" si="33"/>
        <v>8.6199999999999992</v>
      </c>
      <c r="EX29" s="328">
        <f t="shared" si="34"/>
        <v>8.36</v>
      </c>
      <c r="EY29" s="328">
        <f t="shared" si="35"/>
        <v>7.78</v>
      </c>
      <c r="EZ29" s="328">
        <f t="shared" si="36"/>
        <v>7.87</v>
      </c>
      <c r="FA29" s="328">
        <f t="shared" si="37"/>
        <v>6.45</v>
      </c>
      <c r="FB29" s="328">
        <f t="shared" si="38"/>
        <v>6.44</v>
      </c>
      <c r="FK29" s="328">
        <f t="shared" si="39"/>
        <v>8.01</v>
      </c>
      <c r="FL29" s="328">
        <f t="shared" si="40"/>
        <v>8.58</v>
      </c>
      <c r="FM29" s="328">
        <f t="shared" si="41"/>
        <v>8.92</v>
      </c>
      <c r="FN29" s="328">
        <f t="shared" si="42"/>
        <v>8.73</v>
      </c>
      <c r="FO29" s="328">
        <f t="shared" si="43"/>
        <v>8.17</v>
      </c>
      <c r="FP29" s="328">
        <f t="shared" si="44"/>
        <v>8.2100000000000009</v>
      </c>
      <c r="FQ29" s="328">
        <f t="shared" si="45"/>
        <v>6.74</v>
      </c>
      <c r="FR29" s="328">
        <f t="shared" si="46"/>
        <v>6.66</v>
      </c>
    </row>
    <row r="30" spans="1:174" ht="19.5" x14ac:dyDescent="0.25">
      <c r="A30" s="13">
        <f t="shared" si="0"/>
        <v>1</v>
      </c>
      <c r="B30" s="13">
        <f t="shared" si="1"/>
        <v>1</v>
      </c>
      <c r="C30" s="13">
        <f t="shared" si="30"/>
        <v>1</v>
      </c>
      <c r="D30" s="13">
        <f t="shared" si="2"/>
        <v>1</v>
      </c>
      <c r="E30" s="13">
        <f t="shared" si="3"/>
        <v>1</v>
      </c>
      <c r="F30" s="48" t="s">
        <v>253</v>
      </c>
      <c r="G30" s="48" t="s">
        <v>188</v>
      </c>
      <c r="H30" s="8">
        <v>24</v>
      </c>
      <c r="I30" s="295" t="s">
        <v>227</v>
      </c>
      <c r="J30" s="295">
        <v>747006</v>
      </c>
      <c r="K30" s="295" t="s">
        <v>33</v>
      </c>
      <c r="L30" s="9" t="s">
        <v>9</v>
      </c>
      <c r="M30" s="9" t="s">
        <v>10</v>
      </c>
      <c r="N30" s="237">
        <v>7.27</v>
      </c>
      <c r="O30" s="237">
        <v>8.39</v>
      </c>
      <c r="P30" s="237">
        <v>8.9700000000000006</v>
      </c>
      <c r="Q30" s="237">
        <v>7.94</v>
      </c>
      <c r="R30" s="237">
        <v>7.55</v>
      </c>
      <c r="S30" s="237">
        <v>7.5</v>
      </c>
      <c r="T30" s="237">
        <v>4.87</v>
      </c>
      <c r="U30" s="237">
        <v>5.4</v>
      </c>
      <c r="V30" s="238"/>
      <c r="AD30" s="237">
        <v>7.58</v>
      </c>
      <c r="AE30" s="237">
        <v>8.2100000000000009</v>
      </c>
      <c r="AF30" s="237">
        <v>8.4</v>
      </c>
      <c r="AG30" s="237">
        <v>7.87</v>
      </c>
      <c r="AH30" s="237">
        <v>7.49</v>
      </c>
      <c r="AI30" s="237">
        <v>7.05</v>
      </c>
      <c r="AJ30" s="237">
        <v>5.47</v>
      </c>
      <c r="AK30" s="237">
        <v>5.91</v>
      </c>
      <c r="AL30" s="238"/>
      <c r="AT30" s="237">
        <f t="shared" si="4"/>
        <v>-0.31</v>
      </c>
      <c r="AU30" s="237">
        <f t="shared" si="5"/>
        <v>0.18</v>
      </c>
      <c r="AV30" s="237">
        <f t="shared" si="6"/>
        <v>0.56999999999999995</v>
      </c>
      <c r="AW30" s="237">
        <f t="shared" si="7"/>
        <v>7.0000000000000007E-2</v>
      </c>
      <c r="AX30" s="237">
        <f t="shared" si="8"/>
        <v>0.06</v>
      </c>
      <c r="AY30" s="237">
        <f t="shared" si="9"/>
        <v>0.45</v>
      </c>
      <c r="AZ30" s="237">
        <f t="shared" si="10"/>
        <v>-0.6</v>
      </c>
      <c r="BA30" s="237">
        <f t="shared" si="11"/>
        <v>-0.51</v>
      </c>
      <c r="BB30" s="238"/>
      <c r="BJ30" s="237">
        <f t="shared" si="12"/>
        <v>7.27</v>
      </c>
      <c r="BK30" s="237">
        <f t="shared" si="13"/>
        <v>8.39</v>
      </c>
      <c r="BL30" s="237">
        <f t="shared" si="14"/>
        <v>8.9700000000000006</v>
      </c>
      <c r="BM30" s="237">
        <f t="shared" si="15"/>
        <v>7.94</v>
      </c>
      <c r="BN30" s="237">
        <f t="shared" si="16"/>
        <v>7.55</v>
      </c>
      <c r="BO30" s="237">
        <f t="shared" si="17"/>
        <v>7.5</v>
      </c>
      <c r="BP30" s="237">
        <f t="shared" si="18"/>
        <v>4.87</v>
      </c>
      <c r="BQ30" s="237">
        <f t="shared" si="19"/>
        <v>5.4</v>
      </c>
      <c r="BR30" s="238"/>
      <c r="BZ30" s="237">
        <f t="shared" si="20"/>
        <v>-0.31</v>
      </c>
      <c r="CA30" s="237">
        <f t="shared" si="21"/>
        <v>0.18</v>
      </c>
      <c r="CB30" s="237">
        <f t="shared" si="22"/>
        <v>0.56999999999999995</v>
      </c>
      <c r="CC30" s="237">
        <f t="shared" si="23"/>
        <v>7.0000000000000007E-2</v>
      </c>
      <c r="CD30" s="237">
        <f t="shared" si="24"/>
        <v>0.06</v>
      </c>
      <c r="CE30" s="237">
        <f t="shared" si="25"/>
        <v>0.45</v>
      </c>
      <c r="CF30" s="237">
        <f t="shared" si="26"/>
        <v>-0.6</v>
      </c>
      <c r="CG30" s="237">
        <f t="shared" si="27"/>
        <v>-0.51</v>
      </c>
      <c r="CH30" s="238"/>
      <c r="CP30" s="236">
        <f>IFERROR(IF($E30=1,RANK(BJ30,BJ:BJ,1)+COUNTIF(BJ$4:BJ30,BJ30)-1,"-"),"-")</f>
        <v>12</v>
      </c>
      <c r="CQ30" s="236">
        <f>IFERROR(IF($E30=1,RANK(BK30,BK:BK,1)+COUNTIF(BK$4:BK30,BK30)-1,"-"),"-")</f>
        <v>73</v>
      </c>
      <c r="CR30" s="236">
        <f>IFERROR(IF($E30=1,RANK(BL30,BL:BL,1)+COUNTIF(BL$4:BL30,BL30)-1,"-"),"-")</f>
        <v>120</v>
      </c>
      <c r="CS30" s="236">
        <f>IFERROR(IF($E30=1,RANK(BM30,BM:BM,1)+COUNTIF(BM$4:BM30,BM30)-1,"-"),"-")</f>
        <v>17</v>
      </c>
      <c r="CT30" s="236">
        <f>IFERROR(IF($E30=1,RANK(BN30,BN:BN,1)+COUNTIF(BN$4:BN30,BN30)-1,"-"),"-")</f>
        <v>26</v>
      </c>
      <c r="CU30" s="236">
        <f>IFERROR(IF($E30=1,RANK(BO30,BO:BO,1)+COUNTIF(BO$4:BO30,BO30)-1,"-"),"-")</f>
        <v>48</v>
      </c>
      <c r="CV30" s="236">
        <f>IFERROR(IF($E30=1,RANK(BP30,BP:BP,1)+COUNTIF(BP$4:BP30,BP30)-1,"-"),"-")</f>
        <v>2</v>
      </c>
      <c r="CW30" s="236">
        <f>IFERROR(IF($E30=1,RANK(BQ30,BQ:BQ,1)+COUNTIF(BQ$4:BQ30,BQ30)-1,"-"),"-")</f>
        <v>2</v>
      </c>
      <c r="CX30" s="238"/>
      <c r="DF30" s="236">
        <f>IFERROR(IF($E30=1,RANK(BZ30,BZ:BZ,1)+COUNTIF(BZ$3:BZ29,BZ30),"-"),"-")</f>
        <v>11</v>
      </c>
      <c r="DG30" s="236">
        <f>IFERROR(IF($E30=1,RANK(CA30,CA:CA,1)+COUNTIF(CA$3:CA29,CA30),"-"),"-")</f>
        <v>92</v>
      </c>
      <c r="DH30" s="236">
        <f>IFERROR(IF($E30=1,RANK(CB30,CB:CB,1)+COUNTIF(CB$3:CB29,CB30),"-"),"-")</f>
        <v>117</v>
      </c>
      <c r="DI30" s="236">
        <f>IFERROR(IF($E30=1,RANK(CC30,CC:CC,1)+COUNTIF(CC$3:CC29,CC30),"-"),"-")</f>
        <v>56</v>
      </c>
      <c r="DJ30" s="236">
        <f>IFERROR(IF($E30=1,RANK(CD30,CD:CD,1)+COUNTIF(CD$3:CD29,CD30),"-"),"-")</f>
        <v>29</v>
      </c>
      <c r="DK30" s="236">
        <f>IFERROR(IF($E30=1,RANK(CE30,CE:CE,1)+COUNTIF(CE$3:CE29,CE30),"-"),"-")</f>
        <v>79</v>
      </c>
      <c r="DL30" s="236">
        <f>IFERROR(IF($E30=1,RANK(CF30,CF:CF,1)+COUNTIF(CF$3:CF29,CF30),"-"),"-")</f>
        <v>10</v>
      </c>
      <c r="DM30" s="236">
        <f>IFERROR(IF($E30=1,RANK(CG30,CG:CG,1)+COUNTIF(CG$3:CG29,CG30),"-"),"-")</f>
        <v>14</v>
      </c>
      <c r="DN30" s="7"/>
      <c r="DO30" s="236" t="str">
        <f>IFERROR(IF($E30=1,RANK(CI30,CI:CI,1)+COUNTIF(CI$4:CI30,CI30)-1,"-"),"-")</f>
        <v>-</v>
      </c>
      <c r="DP30" s="236" t="str">
        <f>IFERROR(IF($E30=1,RANK(CJ30,CJ:CJ,1)+COUNTIF(CJ$4:CJ30,CJ30)-1,"-"),"-")</f>
        <v>-</v>
      </c>
      <c r="DQ30" s="236" t="str">
        <f>IFERROR(IF($E30=1,RANK(CK30,CK:CK,1)+COUNTIF(CK$4:CK30,CK30)-1,"-"),"-")</f>
        <v>-</v>
      </c>
      <c r="DR30" s="236" t="str">
        <f>IFERROR(IF($E30=1,RANK(CL30,CL:CL,1)+COUNTIF(CL$4:CL30,CL30)-1,"-"),"-")</f>
        <v>-</v>
      </c>
      <c r="DS30" s="236" t="str">
        <f>IFERROR(IF($E30=1,RANK(CM30,CM:CM,1)+COUNTIF(CM$4:CM30,CM30)-1,"-"),"-")</f>
        <v>-</v>
      </c>
      <c r="DT30" s="236" t="str">
        <f>IFERROR(IF($E30=1,RANK(CN30,CN:CN,1)+COUNTIF(CN$4:CN30,CN30)-1,"-"),"-")</f>
        <v>-</v>
      </c>
      <c r="DU30" s="12">
        <f>DU29-1</f>
        <v>143</v>
      </c>
      <c r="DV30" s="243">
        <f>DV29+1</f>
        <v>3</v>
      </c>
      <c r="DW30" s="242" t="str">
        <f>IFERROR(INDEX($A:$DD,IF($EI$4="Entrants",MATCH($DU30,$CR:$CR,0),MATCH($DU30,$DA:$DA,0)),11),"")</f>
        <v>TOURS</v>
      </c>
      <c r="DX30" s="239">
        <f>IFERROR(INDEX($A:$DD,IF($EI$4="Entrants",MATCH($DU30,$CR:$CR,0),MATCH($DU30,$DA:$DA,0)),IF($EI$4="Entrants",64,23)),"")</f>
        <v>9.3800000000000008</v>
      </c>
      <c r="DY30" s="12">
        <f>DY29-1</f>
        <v>120</v>
      </c>
      <c r="DZ30" s="243">
        <f>MAX(DZ29+1,0)</f>
        <v>3</v>
      </c>
      <c r="EA30" s="242" t="str">
        <f>IFERROR(INDEX($A:$DT,IF($EI$4="Entrants",MATCH($DY30,$DH:$DH,0),MATCH($DY30,$DQ:$DQ,0)),11),"")</f>
        <v>CANNES</v>
      </c>
      <c r="EB30" s="241">
        <f>IFERROR(INDEX($A:$DT,IF($EI$4="Entrants",MATCH($DY30,$DH:$DH,0),MATCH($DY30,$DQ:$DQ,0)),IF($EI$4="Entrants",80,51)),"")</f>
        <v>1.04</v>
      </c>
      <c r="EC30" s="240">
        <f>IFERROR(INDEX($A:$DT,IF($EI$4="Entrants",MATCH($DY30,$DH:$DH,0),MATCH($DY30,$DQ:$DQ,0)),IF($EI$4="Entrants",64,23)),"")</f>
        <v>9.17</v>
      </c>
      <c r="ED30" s="239" t="str">
        <f>IFERROR(IF(EB30&gt;0,"+"&amp;ROUND(EB30,2),ROUND(EB30,2)),"")</f>
        <v>+1,04</v>
      </c>
      <c r="EJ30" s="48" t="str">
        <f t="shared" si="47"/>
        <v>Limousin</v>
      </c>
      <c r="EK30" s="12">
        <v>24</v>
      </c>
      <c r="EN30" s="48" t="s">
        <v>210</v>
      </c>
      <c r="EO30" s="48" t="s">
        <v>129</v>
      </c>
      <c r="EP30" s="12">
        <f t="shared" si="48"/>
        <v>1</v>
      </c>
      <c r="EQ30" s="12">
        <f>IF(EP30=1,SUM(EP$6:EP30),0)</f>
        <v>24</v>
      </c>
      <c r="EU30" s="328">
        <f t="shared" si="31"/>
        <v>7.27</v>
      </c>
      <c r="EV30" s="328">
        <f t="shared" si="32"/>
        <v>8.39</v>
      </c>
      <c r="EW30" s="328">
        <f t="shared" si="33"/>
        <v>8.9700000000000006</v>
      </c>
      <c r="EX30" s="328">
        <f t="shared" si="34"/>
        <v>7.94</v>
      </c>
      <c r="EY30" s="328">
        <f t="shared" si="35"/>
        <v>7.55</v>
      </c>
      <c r="EZ30" s="328">
        <f t="shared" si="36"/>
        <v>7.5</v>
      </c>
      <c r="FA30" s="328">
        <f t="shared" si="37"/>
        <v>4.87</v>
      </c>
      <c r="FB30" s="328">
        <f t="shared" si="38"/>
        <v>5.4</v>
      </c>
      <c r="FK30" s="328">
        <f t="shared" si="39"/>
        <v>7.58</v>
      </c>
      <c r="FL30" s="328">
        <f t="shared" si="40"/>
        <v>8.2100000000000009</v>
      </c>
      <c r="FM30" s="328">
        <f t="shared" si="41"/>
        <v>8.4</v>
      </c>
      <c r="FN30" s="328">
        <f t="shared" si="42"/>
        <v>7.87</v>
      </c>
      <c r="FO30" s="328">
        <f t="shared" si="43"/>
        <v>7.49</v>
      </c>
      <c r="FP30" s="328">
        <f t="shared" si="44"/>
        <v>7.05</v>
      </c>
      <c r="FQ30" s="328">
        <f t="shared" si="45"/>
        <v>5.47</v>
      </c>
      <c r="FR30" s="328">
        <f t="shared" si="46"/>
        <v>5.91</v>
      </c>
    </row>
    <row r="31" spans="1:174" ht="19.5" x14ac:dyDescent="0.25">
      <c r="A31" s="13">
        <f t="shared" si="0"/>
        <v>1</v>
      </c>
      <c r="B31" s="13">
        <f t="shared" si="1"/>
        <v>1</v>
      </c>
      <c r="C31" s="13">
        <f t="shared" si="30"/>
        <v>1</v>
      </c>
      <c r="D31" s="13">
        <f t="shared" si="2"/>
        <v>1</v>
      </c>
      <c r="E31" s="13">
        <f t="shared" si="3"/>
        <v>1</v>
      </c>
      <c r="F31" s="48" t="s">
        <v>253</v>
      </c>
      <c r="G31" s="48" t="s">
        <v>190</v>
      </c>
      <c r="H31" s="8">
        <v>24</v>
      </c>
      <c r="I31" s="295" t="s">
        <v>226</v>
      </c>
      <c r="J31" s="295">
        <v>694109</v>
      </c>
      <c r="K31" s="295" t="s">
        <v>34</v>
      </c>
      <c r="L31" s="9" t="s">
        <v>9</v>
      </c>
      <c r="M31" s="9" t="s">
        <v>10</v>
      </c>
      <c r="N31" s="237">
        <v>8.11</v>
      </c>
      <c r="O31" s="237">
        <v>8.1999999999999993</v>
      </c>
      <c r="P31" s="237">
        <v>8.41</v>
      </c>
      <c r="Q31" s="237">
        <v>8.65</v>
      </c>
      <c r="R31" s="237">
        <v>7.96</v>
      </c>
      <c r="S31" s="237">
        <v>7.14</v>
      </c>
      <c r="T31" s="237">
        <v>5.71</v>
      </c>
      <c r="U31" s="237">
        <v>7.28</v>
      </c>
      <c r="V31" s="238"/>
      <c r="AD31" s="237">
        <v>8.02</v>
      </c>
      <c r="AE31" s="237">
        <v>8.82</v>
      </c>
      <c r="AF31" s="237">
        <v>8.83</v>
      </c>
      <c r="AG31" s="237">
        <v>9.02</v>
      </c>
      <c r="AH31" s="237">
        <v>8.2200000000000006</v>
      </c>
      <c r="AI31" s="237">
        <v>6.51</v>
      </c>
      <c r="AJ31" s="237">
        <v>5.79</v>
      </c>
      <c r="AK31" s="237">
        <v>6.99</v>
      </c>
      <c r="AL31" s="238"/>
      <c r="AT31" s="237">
        <f t="shared" si="4"/>
        <v>0.09</v>
      </c>
      <c r="AU31" s="237">
        <f t="shared" si="5"/>
        <v>-0.62</v>
      </c>
      <c r="AV31" s="237">
        <f t="shared" si="6"/>
        <v>-0.42</v>
      </c>
      <c r="AW31" s="237">
        <f t="shared" si="7"/>
        <v>-0.37</v>
      </c>
      <c r="AX31" s="237">
        <f t="shared" si="8"/>
        <v>-0.26</v>
      </c>
      <c r="AY31" s="237">
        <f t="shared" si="9"/>
        <v>0.63</v>
      </c>
      <c r="AZ31" s="237">
        <f t="shared" si="10"/>
        <v>-0.08</v>
      </c>
      <c r="BA31" s="237">
        <f t="shared" si="11"/>
        <v>0.28999999999999998</v>
      </c>
      <c r="BB31" s="238"/>
      <c r="BJ31" s="237">
        <f t="shared" si="12"/>
        <v>8.11</v>
      </c>
      <c r="BK31" s="237">
        <f t="shared" si="13"/>
        <v>8.1999999999999993</v>
      </c>
      <c r="BL31" s="237">
        <f t="shared" si="14"/>
        <v>8.41</v>
      </c>
      <c r="BM31" s="237">
        <f t="shared" si="15"/>
        <v>8.65</v>
      </c>
      <c r="BN31" s="237">
        <f t="shared" si="16"/>
        <v>7.96</v>
      </c>
      <c r="BO31" s="237">
        <f t="shared" si="17"/>
        <v>7.14</v>
      </c>
      <c r="BP31" s="237">
        <f t="shared" si="18"/>
        <v>5.71</v>
      </c>
      <c r="BQ31" s="237">
        <f t="shared" si="19"/>
        <v>7.28</v>
      </c>
      <c r="BR31" s="238"/>
      <c r="BZ31" s="237">
        <f t="shared" si="20"/>
        <v>0.09</v>
      </c>
      <c r="CA31" s="237">
        <f t="shared" si="21"/>
        <v>-0.62</v>
      </c>
      <c r="CB31" s="237">
        <f t="shared" si="22"/>
        <v>-0.42</v>
      </c>
      <c r="CC31" s="237">
        <f t="shared" si="23"/>
        <v>-0.37</v>
      </c>
      <c r="CD31" s="237">
        <f t="shared" si="24"/>
        <v>-0.26</v>
      </c>
      <c r="CE31" s="237">
        <f t="shared" si="25"/>
        <v>0.63</v>
      </c>
      <c r="CF31" s="237">
        <f t="shared" si="26"/>
        <v>-0.08</v>
      </c>
      <c r="CG31" s="237">
        <f t="shared" si="27"/>
        <v>0.28999999999999998</v>
      </c>
      <c r="CH31" s="238"/>
      <c r="CP31" s="236">
        <f>IFERROR(IF($E31=1,RANK(BJ31,BJ:BJ,1)+COUNTIF(BJ$4:BJ31,BJ31)-1,"-"),"-")</f>
        <v>109</v>
      </c>
      <c r="CQ31" s="236">
        <f>IFERROR(IF($E31=1,RANK(BK31,BK:BK,1)+COUNTIF(BK$4:BK31,BK31)-1,"-"),"-")</f>
        <v>51</v>
      </c>
      <c r="CR31" s="236">
        <f>IFERROR(IF($E31=1,RANK(BL31,BL:BL,1)+COUNTIF(BL$4:BL31,BL31)-1,"-"),"-")</f>
        <v>29</v>
      </c>
      <c r="CS31" s="236">
        <f>IFERROR(IF($E31=1,RANK(BM31,BM:BM,1)+COUNTIF(BM$4:BM31,BM31)-1,"-"),"-")</f>
        <v>105</v>
      </c>
      <c r="CT31" s="236">
        <f>IFERROR(IF($E31=1,RANK(BN31,BN:BN,1)+COUNTIF(BN$4:BN31,BN31)-1,"-"),"-")</f>
        <v>70</v>
      </c>
      <c r="CU31" s="236">
        <f>IFERROR(IF($E31=1,RANK(BO31,BO:BO,1)+COUNTIF(BO$4:BO31,BO31)-1,"-"),"-")</f>
        <v>26</v>
      </c>
      <c r="CV31" s="236">
        <f>IFERROR(IF($E31=1,RANK(BP31,BP:BP,1)+COUNTIF(BP$4:BP31,BP31)-1,"-"),"-")</f>
        <v>27</v>
      </c>
      <c r="CW31" s="236">
        <f>IFERROR(IF($E31=1,RANK(BQ31,BQ:BQ,1)+COUNTIF(BQ$4:BQ31,BQ31)-1,"-"),"-")</f>
        <v>119</v>
      </c>
      <c r="CX31" s="238"/>
      <c r="DF31" s="236">
        <f>IFERROR(IF($E31=1,RANK(BZ31,BZ:BZ,1)+COUNTIF(BZ$3:BZ30,BZ31),"-"),"-")</f>
        <v>71</v>
      </c>
      <c r="DG31" s="236">
        <f>IFERROR(IF($E31=1,RANK(CA31,CA:CA,1)+COUNTIF(CA$3:CA30,CA31),"-"),"-")</f>
        <v>4</v>
      </c>
      <c r="DH31" s="236">
        <f>IFERROR(IF($E31=1,RANK(CB31,CB:CB,1)+COUNTIF(CB$3:CB30,CB31),"-"),"-")</f>
        <v>10</v>
      </c>
      <c r="DI31" s="236">
        <f>IFERROR(IF($E31=1,RANK(CC31,CC:CC,1)+COUNTIF(CC$3:CC30,CC31),"-"),"-")</f>
        <v>8</v>
      </c>
      <c r="DJ31" s="236">
        <f>IFERROR(IF($E31=1,RANK(CD31,CD:CD,1)+COUNTIF(CD$3:CD30,CD31),"-"),"-")</f>
        <v>8</v>
      </c>
      <c r="DK31" s="236">
        <f>IFERROR(IF($E31=1,RANK(CE31,CE:CE,1)+COUNTIF(CE$3:CE30,CE31),"-"),"-")</f>
        <v>88</v>
      </c>
      <c r="DL31" s="236">
        <f>IFERROR(IF($E31=1,RANK(CF31,CF:CF,1)+COUNTIF(CF$3:CF30,CF31),"-"),"-")</f>
        <v>37</v>
      </c>
      <c r="DM31" s="236">
        <f>IFERROR(IF($E31=1,RANK(CG31,CG:CG,1)+COUNTIF(CG$3:CG30,CG31),"-"),"-")</f>
        <v>87</v>
      </c>
      <c r="DN31" s="7"/>
      <c r="DO31" s="236" t="str">
        <f>IFERROR(IF($E31=1,RANK(CI31,CI:CI,1)+COUNTIF(CI$4:CI31,CI31)-1,"-"),"-")</f>
        <v>-</v>
      </c>
      <c r="DP31" s="236" t="str">
        <f>IFERROR(IF($E31=1,RANK(CJ31,CJ:CJ,1)+COUNTIF(CJ$4:CJ31,CJ31)-1,"-"),"-")</f>
        <v>-</v>
      </c>
      <c r="DQ31" s="236" t="str">
        <f>IFERROR(IF($E31=1,RANK(CK31,CK:CK,1)+COUNTIF(CK$4:CK31,CK31)-1,"-"),"-")</f>
        <v>-</v>
      </c>
      <c r="DR31" s="236" t="str">
        <f>IFERROR(IF($E31=1,RANK(CL31,CL:CL,1)+COUNTIF(CL$4:CL31,CL31)-1,"-"),"-")</f>
        <v>-</v>
      </c>
      <c r="DS31" s="236" t="str">
        <f>IFERROR(IF($E31=1,RANK(CM31,CM:CM,1)+COUNTIF(CM$4:CM31,CM31)-1,"-"),"-")</f>
        <v>-</v>
      </c>
      <c r="DT31" s="236" t="str">
        <f>IFERROR(IF($E31=1,RANK(CN31,CN:CN,1)+COUNTIF(CN$4:CN31,CN31)-1,"-"),"-")</f>
        <v>-</v>
      </c>
      <c r="DU31" s="12">
        <f>DU30-1</f>
        <v>142</v>
      </c>
      <c r="DV31" s="243">
        <f>DV30+1</f>
        <v>4</v>
      </c>
      <c r="DW31" s="242" t="str">
        <f>IFERROR(INDEX($A:$DD,IF($EI$4="Entrants",MATCH($DU31,$CR:$CR,0),MATCH($DU31,$DA:$DA,0)),11),"")</f>
        <v>VENDOME VILLIERS SUR LOIR</v>
      </c>
      <c r="DX31" s="239">
        <f>IFERROR(INDEX($A:$DD,IF($EI$4="Entrants",MATCH($DU31,$CR:$CR,0),MATCH($DU31,$DA:$DA,0)),IF($EI$4="Entrants",64,23)),"")</f>
        <v>9.19</v>
      </c>
      <c r="DY31" s="12">
        <f>DY30-1</f>
        <v>119</v>
      </c>
      <c r="DZ31" s="243">
        <f>MAX(DZ30+1,0)</f>
        <v>4</v>
      </c>
      <c r="EA31" s="242" t="str">
        <f>IFERROR(INDEX($A:$DT,IF($EI$4="Entrants",MATCH($DY31,$DH:$DH,0),MATCH($DY31,$DQ:$DQ,0)),11),"")</f>
        <v>VERNON</v>
      </c>
      <c r="EB31" s="241">
        <f>IFERROR(INDEX($A:$DT,IF($EI$4="Entrants",MATCH($DY31,$DH:$DH,0),MATCH($DY31,$DQ:$DQ,0)),IF($EI$4="Entrants",80,51)),"")</f>
        <v>0.64</v>
      </c>
      <c r="EC31" s="240">
        <f>IFERROR(INDEX($A:$DT,IF($EI$4="Entrants",MATCH($DY31,$DH:$DH,0),MATCH($DY31,$DQ:$DQ,0)),IF($EI$4="Entrants",64,23)),"")</f>
        <v>8.83</v>
      </c>
      <c r="ED31" s="239" t="str">
        <f>IFERROR(IF(EB31&gt;0,"+"&amp;ROUND(EB31,2),ROUND(EB31,2)),"")</f>
        <v>+0,64</v>
      </c>
      <c r="EU31" s="328">
        <f t="shared" si="31"/>
        <v>8.11</v>
      </c>
      <c r="EV31" s="328">
        <f t="shared" si="32"/>
        <v>8.1999999999999993</v>
      </c>
      <c r="EW31" s="328">
        <f t="shared" si="33"/>
        <v>8.41</v>
      </c>
      <c r="EX31" s="328">
        <f t="shared" si="34"/>
        <v>8.65</v>
      </c>
      <c r="EY31" s="328">
        <f t="shared" si="35"/>
        <v>7.96</v>
      </c>
      <c r="EZ31" s="328">
        <f t="shared" si="36"/>
        <v>7.14</v>
      </c>
      <c r="FA31" s="328">
        <f t="shared" si="37"/>
        <v>5.71</v>
      </c>
      <c r="FB31" s="328">
        <f t="shared" si="38"/>
        <v>7.28</v>
      </c>
      <c r="FK31" s="328">
        <f t="shared" si="39"/>
        <v>8.02</v>
      </c>
      <c r="FL31" s="328">
        <f t="shared" si="40"/>
        <v>8.82</v>
      </c>
      <c r="FM31" s="328">
        <f t="shared" si="41"/>
        <v>8.83</v>
      </c>
      <c r="FN31" s="328">
        <f t="shared" si="42"/>
        <v>9.02</v>
      </c>
      <c r="FO31" s="328">
        <f t="shared" si="43"/>
        <v>8.2200000000000006</v>
      </c>
      <c r="FP31" s="328">
        <f t="shared" si="44"/>
        <v>6.51</v>
      </c>
      <c r="FQ31" s="328">
        <f t="shared" si="45"/>
        <v>5.79</v>
      </c>
      <c r="FR31" s="328">
        <f t="shared" si="46"/>
        <v>6.99</v>
      </c>
    </row>
    <row r="32" spans="1:174" ht="19.5" x14ac:dyDescent="0.25">
      <c r="A32" s="13">
        <f t="shared" si="0"/>
        <v>1</v>
      </c>
      <c r="B32" s="13">
        <f t="shared" si="1"/>
        <v>1</v>
      </c>
      <c r="C32" s="13">
        <f t="shared" si="30"/>
        <v>1</v>
      </c>
      <c r="D32" s="13">
        <f t="shared" si="2"/>
        <v>1</v>
      </c>
      <c r="E32" s="13">
        <f t="shared" si="3"/>
        <v>1</v>
      </c>
      <c r="F32" s="48" t="s">
        <v>253</v>
      </c>
      <c r="G32" s="48" t="s">
        <v>191</v>
      </c>
      <c r="H32" s="8">
        <v>24</v>
      </c>
      <c r="I32" s="295" t="s">
        <v>227</v>
      </c>
      <c r="J32" s="295">
        <v>723197</v>
      </c>
      <c r="K32" s="295" t="s">
        <v>35</v>
      </c>
      <c r="L32" s="9" t="s">
        <v>9</v>
      </c>
      <c r="M32" s="9" t="s">
        <v>10</v>
      </c>
      <c r="N32" s="237">
        <v>7.03</v>
      </c>
      <c r="O32" s="237">
        <v>7.93</v>
      </c>
      <c r="P32" s="237">
        <v>7.91</v>
      </c>
      <c r="Q32" s="237">
        <v>7.63</v>
      </c>
      <c r="R32" s="237">
        <v>6.6</v>
      </c>
      <c r="S32" s="237">
        <v>7.4</v>
      </c>
      <c r="T32" s="237">
        <v>5.21</v>
      </c>
      <c r="U32" s="237">
        <v>6.23</v>
      </c>
      <c r="V32" s="238"/>
      <c r="AD32" s="237">
        <v>7.1</v>
      </c>
      <c r="AE32" s="237">
        <v>8</v>
      </c>
      <c r="AF32" s="237">
        <v>8.19</v>
      </c>
      <c r="AG32" s="237">
        <v>7.81</v>
      </c>
      <c r="AH32" s="237">
        <v>6.81</v>
      </c>
      <c r="AI32" s="237">
        <v>7.39</v>
      </c>
      <c r="AJ32" s="237">
        <v>5.08</v>
      </c>
      <c r="AK32" s="237">
        <v>5.95</v>
      </c>
      <c r="AL32" s="238"/>
      <c r="AT32" s="237">
        <f t="shared" si="4"/>
        <v>-7.0000000000000007E-2</v>
      </c>
      <c r="AU32" s="237">
        <f t="shared" si="5"/>
        <v>-7.0000000000000007E-2</v>
      </c>
      <c r="AV32" s="237">
        <f t="shared" si="6"/>
        <v>-0.28000000000000003</v>
      </c>
      <c r="AW32" s="237">
        <f t="shared" si="7"/>
        <v>-0.18</v>
      </c>
      <c r="AX32" s="237">
        <f t="shared" si="8"/>
        <v>-0.21</v>
      </c>
      <c r="AY32" s="237">
        <f t="shared" si="9"/>
        <v>0.01</v>
      </c>
      <c r="AZ32" s="237">
        <f t="shared" si="10"/>
        <v>0.13</v>
      </c>
      <c r="BA32" s="237">
        <f t="shared" si="11"/>
        <v>0.28000000000000003</v>
      </c>
      <c r="BB32" s="238"/>
      <c r="BJ32" s="237">
        <f t="shared" si="12"/>
        <v>7.03</v>
      </c>
      <c r="BK32" s="237">
        <f t="shared" si="13"/>
        <v>7.93</v>
      </c>
      <c r="BL32" s="237">
        <f t="shared" si="14"/>
        <v>7.91</v>
      </c>
      <c r="BM32" s="237">
        <f t="shared" si="15"/>
        <v>7.63</v>
      </c>
      <c r="BN32" s="237">
        <f t="shared" si="16"/>
        <v>6.6</v>
      </c>
      <c r="BO32" s="237">
        <f t="shared" si="17"/>
        <v>7.4</v>
      </c>
      <c r="BP32" s="237">
        <f t="shared" si="18"/>
        <v>5.21</v>
      </c>
      <c r="BQ32" s="237">
        <f t="shared" si="19"/>
        <v>6.23</v>
      </c>
      <c r="BR32" s="238"/>
      <c r="BZ32" s="237">
        <f t="shared" si="20"/>
        <v>-7.0000000000000007E-2</v>
      </c>
      <c r="CA32" s="237">
        <f t="shared" si="21"/>
        <v>-7.0000000000000007E-2</v>
      </c>
      <c r="CB32" s="237">
        <f t="shared" si="22"/>
        <v>-0.28000000000000003</v>
      </c>
      <c r="CC32" s="237">
        <f t="shared" si="23"/>
        <v>-0.18</v>
      </c>
      <c r="CD32" s="237">
        <f t="shared" si="24"/>
        <v>-0.21</v>
      </c>
      <c r="CE32" s="237">
        <f t="shared" si="25"/>
        <v>0.01</v>
      </c>
      <c r="CF32" s="237">
        <f t="shared" si="26"/>
        <v>0.13</v>
      </c>
      <c r="CG32" s="237">
        <f t="shared" si="27"/>
        <v>0.28000000000000003</v>
      </c>
      <c r="CH32" s="238"/>
      <c r="CP32" s="236">
        <f>IFERROR(IF($E32=1,RANK(BJ32,BJ:BJ,1)+COUNTIF(BJ$4:BJ32,BJ32)-1,"-"),"-")</f>
        <v>4</v>
      </c>
      <c r="CQ32" s="236">
        <f>IFERROR(IF($E32=1,RANK(BK32,BK:BK,1)+COUNTIF(BK$4:BK32,BK32)-1,"-"),"-")</f>
        <v>24</v>
      </c>
      <c r="CR32" s="236">
        <f>IFERROR(IF($E32=1,RANK(BL32,BL:BL,1)+COUNTIF(BL$4:BL32,BL32)-1,"-"),"-")</f>
        <v>5</v>
      </c>
      <c r="CS32" s="236">
        <f>IFERROR(IF($E32=1,RANK(BM32,BM:BM,1)+COUNTIF(BM$4:BM32,BM32)-1,"-"),"-")</f>
        <v>10</v>
      </c>
      <c r="CT32" s="236">
        <f>IFERROR(IF($E32=1,RANK(BN32,BN:BN,1)+COUNTIF(BN$4:BN32,BN32)-1,"-"),"-")</f>
        <v>1</v>
      </c>
      <c r="CU32" s="236">
        <f>IFERROR(IF($E32=1,RANK(BO32,BO:BO,1)+COUNTIF(BO$4:BO32,BO32)-1,"-"),"-")</f>
        <v>40</v>
      </c>
      <c r="CV32" s="236">
        <f>IFERROR(IF($E32=1,RANK(BP32,BP:BP,1)+COUNTIF(BP$4:BP32,BP32)-1,"-"),"-")</f>
        <v>11</v>
      </c>
      <c r="CW32" s="236">
        <f>IFERROR(IF($E32=1,RANK(BQ32,BQ:BQ,1)+COUNTIF(BQ$4:BQ32,BQ32)-1,"-"),"-")</f>
        <v>30</v>
      </c>
      <c r="CX32" s="238"/>
      <c r="DF32" s="236">
        <f>IFERROR(IF($E32=1,RANK(BZ32,BZ:BZ,1)+COUNTIF(BZ$3:BZ31,BZ32),"-"),"-")</f>
        <v>41</v>
      </c>
      <c r="DG32" s="236">
        <f>IFERROR(IF($E32=1,RANK(CA32,CA:CA,1)+COUNTIF(CA$3:CA31,CA32),"-"),"-")</f>
        <v>34</v>
      </c>
      <c r="DH32" s="236">
        <f>IFERROR(IF($E32=1,RANK(CB32,CB:CB,1)+COUNTIF(CB$3:CB31,CB32),"-"),"-")</f>
        <v>18</v>
      </c>
      <c r="DI32" s="236">
        <f>IFERROR(IF($E32=1,RANK(CC32,CC:CC,1)+COUNTIF(CC$3:CC31,CC32),"-"),"-")</f>
        <v>20</v>
      </c>
      <c r="DJ32" s="236">
        <f>IFERROR(IF($E32=1,RANK(CD32,CD:CD,1)+COUNTIF(CD$3:CD31,CD32),"-"),"-")</f>
        <v>10</v>
      </c>
      <c r="DK32" s="236">
        <f>IFERROR(IF($E32=1,RANK(CE32,CE:CE,1)+COUNTIF(CE$3:CE31,CE32),"-"),"-")</f>
        <v>44</v>
      </c>
      <c r="DL32" s="236">
        <f>IFERROR(IF($E32=1,RANK(CF32,CF:CF,1)+COUNTIF(CF$3:CF31,CF32),"-"),"-")</f>
        <v>62</v>
      </c>
      <c r="DM32" s="236">
        <f>IFERROR(IF($E32=1,RANK(CG32,CG:CG,1)+COUNTIF(CG$3:CG31,CG32),"-"),"-")</f>
        <v>86</v>
      </c>
      <c r="DN32" s="7"/>
      <c r="DO32" s="236" t="str">
        <f>IFERROR(IF($E32=1,RANK(CI32,CI:CI,1)+COUNTIF(CI$4:CI32,CI32)-1,"-"),"-")</f>
        <v>-</v>
      </c>
      <c r="DP32" s="236" t="str">
        <f>IFERROR(IF($E32=1,RANK(CJ32,CJ:CJ,1)+COUNTIF(CJ$4:CJ32,CJ32)-1,"-"),"-")</f>
        <v>-</v>
      </c>
      <c r="DQ32" s="236" t="str">
        <f>IFERROR(IF($E32=1,RANK(CK32,CK:CK,1)+COUNTIF(CK$4:CK32,CK32)-1,"-"),"-")</f>
        <v>-</v>
      </c>
      <c r="DR32" s="236" t="str">
        <f>IFERROR(IF($E32=1,RANK(CL32,CL:CL,1)+COUNTIF(CL$4:CL32,CL32)-1,"-"),"-")</f>
        <v>-</v>
      </c>
      <c r="DS32" s="236" t="str">
        <f>IFERROR(IF($E32=1,RANK(CM32,CM:CM,1)+COUNTIF(CM$4:CM32,CM32)-1,"-"),"-")</f>
        <v>-</v>
      </c>
      <c r="DT32" s="236" t="str">
        <f>IFERROR(IF($E32=1,RANK(CN32,CN:CN,1)+COUNTIF(CN$4:CN32,CN32)-1,"-"),"-")</f>
        <v>-</v>
      </c>
      <c r="DU32" s="12">
        <f>DU31-1</f>
        <v>141</v>
      </c>
      <c r="DV32" s="243">
        <f>DV31+1</f>
        <v>5</v>
      </c>
      <c r="DW32" s="242" t="str">
        <f>IFERROR(INDEX($A:$DD,IF($EI$4="Entrants",MATCH($DU32,$CR:$CR,0),MATCH($DU32,$DA:$DA,0)),11),"")</f>
        <v>LOURDES</v>
      </c>
      <c r="DX32" s="239">
        <f>IFERROR(INDEX($A:$DD,IF($EI$4="Entrants",MATCH($DU32,$CR:$CR,0),MATCH($DU32,$DA:$DA,0)),IF($EI$4="Entrants",64,23)),"")</f>
        <v>9.17</v>
      </c>
      <c r="DY32" s="12">
        <f>DY31-1</f>
        <v>118</v>
      </c>
      <c r="DZ32" s="243">
        <f>MAX(DZ31+1,0)</f>
        <v>5</v>
      </c>
      <c r="EA32" s="242" t="str">
        <f>IFERROR(INDEX($A:$DT,IF($EI$4="Entrants",MATCH($DY32,$DH:$DH,0),MATCH($DY32,$DQ:$DQ,0)),11),"")</f>
        <v>BLOIS-CHAMBORD</v>
      </c>
      <c r="EB32" s="241">
        <f>IFERROR(INDEX($A:$DT,IF($EI$4="Entrants",MATCH($DY32,$DH:$DH,0),MATCH($DY32,$DQ:$DQ,0)),IF($EI$4="Entrants",80,51)),"")</f>
        <v>0.6</v>
      </c>
      <c r="EC32" s="240">
        <f>IFERROR(INDEX($A:$DT,IF($EI$4="Entrants",MATCH($DY32,$DH:$DH,0),MATCH($DY32,$DQ:$DQ,0)),IF($EI$4="Entrants",64,23)),"")</f>
        <v>8.77</v>
      </c>
      <c r="ED32" s="239" t="str">
        <f>IFERROR(IF(EB32&gt;0,"+"&amp;ROUND(EB32,2),ROUND(EB32,2)),"")</f>
        <v>+0,6</v>
      </c>
      <c r="EU32" s="328">
        <f t="shared" si="31"/>
        <v>7.03</v>
      </c>
      <c r="EV32" s="328">
        <f t="shared" si="32"/>
        <v>7.93</v>
      </c>
      <c r="EW32" s="328">
        <f t="shared" si="33"/>
        <v>7.91</v>
      </c>
      <c r="EX32" s="328">
        <f t="shared" si="34"/>
        <v>7.63</v>
      </c>
      <c r="EY32" s="328">
        <f t="shared" si="35"/>
        <v>6.6</v>
      </c>
      <c r="EZ32" s="328">
        <f t="shared" si="36"/>
        <v>7.4</v>
      </c>
      <c r="FA32" s="328">
        <f t="shared" si="37"/>
        <v>5.21</v>
      </c>
      <c r="FB32" s="328">
        <f t="shared" si="38"/>
        <v>6.23</v>
      </c>
      <c r="FK32" s="328">
        <f t="shared" si="39"/>
        <v>7.1</v>
      </c>
      <c r="FL32" s="328">
        <f t="shared" si="40"/>
        <v>8</v>
      </c>
      <c r="FM32" s="328">
        <f t="shared" si="41"/>
        <v>8.19</v>
      </c>
      <c r="FN32" s="328">
        <f t="shared" si="42"/>
        <v>7.81</v>
      </c>
      <c r="FO32" s="328">
        <f t="shared" si="43"/>
        <v>6.81</v>
      </c>
      <c r="FP32" s="328">
        <f t="shared" si="44"/>
        <v>7.39</v>
      </c>
      <c r="FQ32" s="328">
        <f t="shared" si="45"/>
        <v>5.08</v>
      </c>
      <c r="FR32" s="328">
        <f t="shared" si="46"/>
        <v>5.95</v>
      </c>
    </row>
    <row r="33" spans="1:174" x14ac:dyDescent="0.25">
      <c r="A33" s="13">
        <f t="shared" si="0"/>
        <v>1</v>
      </c>
      <c r="B33" s="13">
        <f t="shared" si="1"/>
        <v>1</v>
      </c>
      <c r="C33" s="13">
        <f t="shared" si="30"/>
        <v>1</v>
      </c>
      <c r="D33" s="13">
        <f t="shared" si="2"/>
        <v>1</v>
      </c>
      <c r="E33" s="13">
        <f t="shared" si="3"/>
        <v>1</v>
      </c>
      <c r="F33" s="48" t="s">
        <v>253</v>
      </c>
      <c r="G33" s="48" t="s">
        <v>191</v>
      </c>
      <c r="H33" s="8">
        <v>24</v>
      </c>
      <c r="I33" s="295" t="s">
        <v>227</v>
      </c>
      <c r="J33" s="295">
        <v>722025</v>
      </c>
      <c r="K33" s="295" t="s">
        <v>36</v>
      </c>
      <c r="L33" s="9" t="s">
        <v>9</v>
      </c>
      <c r="M33" s="9" t="s">
        <v>10</v>
      </c>
      <c r="N33" s="237">
        <v>7.38</v>
      </c>
      <c r="O33" s="237">
        <v>8.08</v>
      </c>
      <c r="P33" s="237">
        <v>8.59</v>
      </c>
      <c r="Q33" s="237">
        <v>8.23</v>
      </c>
      <c r="R33" s="237">
        <v>7.9</v>
      </c>
      <c r="S33" s="237">
        <v>7.66</v>
      </c>
      <c r="T33" s="237">
        <v>5.52</v>
      </c>
      <c r="U33" s="237">
        <v>6.2</v>
      </c>
      <c r="V33" s="238"/>
      <c r="AD33" s="237">
        <v>7.51</v>
      </c>
      <c r="AE33" s="237">
        <v>8.0299999999999994</v>
      </c>
      <c r="AF33" s="237">
        <v>8.5</v>
      </c>
      <c r="AG33" s="237">
        <v>8.26</v>
      </c>
      <c r="AH33" s="237">
        <v>7.78</v>
      </c>
      <c r="AI33" s="237">
        <v>7.68</v>
      </c>
      <c r="AJ33" s="237">
        <v>5.78</v>
      </c>
      <c r="AK33" s="237">
        <v>6.56</v>
      </c>
      <c r="AL33" s="238"/>
      <c r="AT33" s="237">
        <f t="shared" si="4"/>
        <v>-0.13</v>
      </c>
      <c r="AU33" s="237">
        <f t="shared" si="5"/>
        <v>0.05</v>
      </c>
      <c r="AV33" s="237">
        <f t="shared" si="6"/>
        <v>0.09</v>
      </c>
      <c r="AW33" s="237">
        <f t="shared" si="7"/>
        <v>-0.03</v>
      </c>
      <c r="AX33" s="237">
        <f t="shared" si="8"/>
        <v>0.12</v>
      </c>
      <c r="AY33" s="237">
        <f t="shared" si="9"/>
        <v>-0.02</v>
      </c>
      <c r="AZ33" s="237">
        <f t="shared" si="10"/>
        <v>-0.26</v>
      </c>
      <c r="BA33" s="237">
        <f t="shared" si="11"/>
        <v>-0.36</v>
      </c>
      <c r="BB33" s="238"/>
      <c r="BJ33" s="237">
        <f t="shared" si="12"/>
        <v>7.38</v>
      </c>
      <c r="BK33" s="237">
        <f t="shared" si="13"/>
        <v>8.08</v>
      </c>
      <c r="BL33" s="237">
        <f t="shared" si="14"/>
        <v>8.59</v>
      </c>
      <c r="BM33" s="237">
        <f t="shared" si="15"/>
        <v>8.23</v>
      </c>
      <c r="BN33" s="237">
        <f t="shared" si="16"/>
        <v>7.9</v>
      </c>
      <c r="BO33" s="237">
        <f t="shared" si="17"/>
        <v>7.66</v>
      </c>
      <c r="BP33" s="237">
        <f t="shared" si="18"/>
        <v>5.52</v>
      </c>
      <c r="BQ33" s="237">
        <f t="shared" si="19"/>
        <v>6.2</v>
      </c>
      <c r="BR33" s="238"/>
      <c r="BZ33" s="237">
        <f t="shared" si="20"/>
        <v>-0.13</v>
      </c>
      <c r="CA33" s="237">
        <f t="shared" si="21"/>
        <v>0.05</v>
      </c>
      <c r="CB33" s="237">
        <f t="shared" si="22"/>
        <v>0.09</v>
      </c>
      <c r="CC33" s="237">
        <f t="shared" si="23"/>
        <v>-0.03</v>
      </c>
      <c r="CD33" s="237">
        <f t="shared" si="24"/>
        <v>0.12</v>
      </c>
      <c r="CE33" s="237">
        <f t="shared" si="25"/>
        <v>-0.02</v>
      </c>
      <c r="CF33" s="237">
        <f t="shared" si="26"/>
        <v>-0.26</v>
      </c>
      <c r="CG33" s="237">
        <f t="shared" si="27"/>
        <v>-0.36</v>
      </c>
      <c r="CH33" s="238"/>
      <c r="CP33" s="236">
        <f>IFERROR(IF($E33=1,RANK(BJ33,BJ:BJ,1)+COUNTIF(BJ$4:BJ33,BJ33)-1,"-"),"-")</f>
        <v>18</v>
      </c>
      <c r="CQ33" s="236">
        <f>IFERROR(IF($E33=1,RANK(BK33,BK:BK,1)+COUNTIF(BK$4:BK33,BK33)-1,"-"),"-")</f>
        <v>32</v>
      </c>
      <c r="CR33" s="236">
        <f>IFERROR(IF($E33=1,RANK(BL33,BL:BL,1)+COUNTIF(BL$4:BL33,BL33)-1,"-"),"-")</f>
        <v>55</v>
      </c>
      <c r="CS33" s="236">
        <f>IFERROR(IF($E33=1,RANK(BM33,BM:BM,1)+COUNTIF(BM$4:BM33,BM33)-1,"-"),"-")</f>
        <v>43</v>
      </c>
      <c r="CT33" s="236">
        <f>IFERROR(IF($E33=1,RANK(BN33,BN:BN,1)+COUNTIF(BN$4:BN33,BN33)-1,"-"),"-")</f>
        <v>60</v>
      </c>
      <c r="CU33" s="236">
        <f>IFERROR(IF($E33=1,RANK(BO33,BO:BO,1)+COUNTIF(BO$4:BO33,BO33)-1,"-"),"-")</f>
        <v>68</v>
      </c>
      <c r="CV33" s="236">
        <f>IFERROR(IF($E33=1,RANK(BP33,BP:BP,1)+COUNTIF(BP$4:BP33,BP33)-1,"-"),"-")</f>
        <v>18</v>
      </c>
      <c r="CW33" s="236">
        <f>IFERROR(IF($E33=1,RANK(BQ33,BQ:BQ,1)+COUNTIF(BQ$4:BQ33,BQ33)-1,"-"),"-")</f>
        <v>26</v>
      </c>
      <c r="CX33" s="238"/>
      <c r="DF33" s="236">
        <f>IFERROR(IF($E33=1,RANK(BZ33,BZ:BZ,1)+COUNTIF(BZ$3:BZ32,BZ33),"-"),"-")</f>
        <v>27</v>
      </c>
      <c r="DG33" s="236">
        <f>IFERROR(IF($E33=1,RANK(CA33,CA:CA,1)+COUNTIF(CA$3:CA32,CA33),"-"),"-")</f>
        <v>57</v>
      </c>
      <c r="DH33" s="236">
        <f>IFERROR(IF($E33=1,RANK(CB33,CB:CB,1)+COUNTIF(CB$3:CB32,CB33),"-"),"-")</f>
        <v>80</v>
      </c>
      <c r="DI33" s="236">
        <f>IFERROR(IF($E33=1,RANK(CC33,CC:CC,1)+COUNTIF(CC$3:CC32,CC33),"-"),"-")</f>
        <v>41</v>
      </c>
      <c r="DJ33" s="236">
        <f>IFERROR(IF($E33=1,RANK(CD33,CD:CD,1)+COUNTIF(CD$3:CD32,CD33),"-"),"-")</f>
        <v>38</v>
      </c>
      <c r="DK33" s="236">
        <f>IFERROR(IF($E33=1,RANK(CE33,CE:CE,1)+COUNTIF(CE$3:CE32,CE33),"-"),"-")</f>
        <v>37</v>
      </c>
      <c r="DL33" s="236">
        <f>IFERROR(IF($E33=1,RANK(CF33,CF:CF,1)+COUNTIF(CF$3:CF32,CF33),"-"),"-")</f>
        <v>28</v>
      </c>
      <c r="DM33" s="236">
        <f>IFERROR(IF($E33=1,RANK(CG33,CG:CG,1)+COUNTIF(CG$3:CG32,CG33),"-"),"-")</f>
        <v>23</v>
      </c>
      <c r="DN33" s="7"/>
      <c r="DO33" s="236" t="str">
        <f>IFERROR(IF($E33=1,RANK(CI33,CI:CI,1)+COUNTIF(CI$4:CI33,CI33)-1,"-"),"-")</f>
        <v>-</v>
      </c>
      <c r="DP33" s="236" t="str">
        <f>IFERROR(IF($E33=1,RANK(CJ33,CJ:CJ,1)+COUNTIF(CJ$4:CJ33,CJ33)-1,"-"),"-")</f>
        <v>-</v>
      </c>
      <c r="DQ33" s="236" t="str">
        <f>IFERROR(IF($E33=1,RANK(CK33,CK:CK,1)+COUNTIF(CK$4:CK33,CK33)-1,"-"),"-")</f>
        <v>-</v>
      </c>
      <c r="DR33" s="236" t="str">
        <f>IFERROR(IF($E33=1,RANK(CL33,CL:CL,1)+COUNTIF(CL$4:CL33,CL33)-1,"-"),"-")</f>
        <v>-</v>
      </c>
      <c r="DS33" s="236" t="str">
        <f>IFERROR(IF($E33=1,RANK(CM33,CM:CM,1)+COUNTIF(CM$4:CM33,CM33)-1,"-"),"-")</f>
        <v>-</v>
      </c>
      <c r="DT33" s="236" t="str">
        <f>IFERROR(IF($E33=1,RANK(CN33,CN:CN,1)+COUNTIF(CN$4:CN33,CN33)-1,"-"),"-")</f>
        <v>-</v>
      </c>
      <c r="DW33" s="245" t="s">
        <v>260</v>
      </c>
      <c r="DX33" s="244" t="s">
        <v>258</v>
      </c>
      <c r="EA33" s="245" t="s">
        <v>259</v>
      </c>
      <c r="EB33" s="244" t="s">
        <v>182</v>
      </c>
      <c r="EC33" s="244" t="s">
        <v>258</v>
      </c>
      <c r="ED33" s="244" t="s">
        <v>182</v>
      </c>
      <c r="EU33" s="328">
        <f t="shared" si="31"/>
        <v>7.38</v>
      </c>
      <c r="EV33" s="328">
        <f t="shared" si="32"/>
        <v>8.08</v>
      </c>
      <c r="EW33" s="328">
        <f t="shared" si="33"/>
        <v>8.59</v>
      </c>
      <c r="EX33" s="328">
        <f t="shared" si="34"/>
        <v>8.23</v>
      </c>
      <c r="EY33" s="328">
        <f t="shared" si="35"/>
        <v>7.9</v>
      </c>
      <c r="EZ33" s="328">
        <f t="shared" si="36"/>
        <v>7.66</v>
      </c>
      <c r="FA33" s="328">
        <f t="shared" si="37"/>
        <v>5.52</v>
      </c>
      <c r="FB33" s="328">
        <f t="shared" si="38"/>
        <v>6.2</v>
      </c>
      <c r="FK33" s="328">
        <f t="shared" si="39"/>
        <v>7.51</v>
      </c>
      <c r="FL33" s="328">
        <f t="shared" si="40"/>
        <v>8.0299999999999994</v>
      </c>
      <c r="FM33" s="328">
        <f t="shared" si="41"/>
        <v>8.5</v>
      </c>
      <c r="FN33" s="328">
        <f t="shared" si="42"/>
        <v>8.26</v>
      </c>
      <c r="FO33" s="328">
        <f t="shared" si="43"/>
        <v>7.78</v>
      </c>
      <c r="FP33" s="328">
        <f t="shared" si="44"/>
        <v>7.68</v>
      </c>
      <c r="FQ33" s="328">
        <f t="shared" si="45"/>
        <v>5.78</v>
      </c>
      <c r="FR33" s="328">
        <f t="shared" si="46"/>
        <v>6.56</v>
      </c>
    </row>
    <row r="34" spans="1:174" ht="19.5" x14ac:dyDescent="0.25">
      <c r="A34" s="13">
        <f t="shared" si="0"/>
        <v>1</v>
      </c>
      <c r="B34" s="13">
        <f t="shared" si="1"/>
        <v>1</v>
      </c>
      <c r="C34" s="13">
        <f t="shared" si="30"/>
        <v>1</v>
      </c>
      <c r="D34" s="13">
        <f t="shared" si="2"/>
        <v>1</v>
      </c>
      <c r="E34" s="13">
        <f t="shared" si="3"/>
        <v>1</v>
      </c>
      <c r="F34" s="48" t="s">
        <v>253</v>
      </c>
      <c r="G34" s="48" t="s">
        <v>191</v>
      </c>
      <c r="H34" s="8">
        <v>24</v>
      </c>
      <c r="I34" s="295" t="s">
        <v>226</v>
      </c>
      <c r="J34" s="295">
        <v>762906</v>
      </c>
      <c r="K34" s="295" t="s">
        <v>37</v>
      </c>
      <c r="L34" s="9" t="s">
        <v>9</v>
      </c>
      <c r="M34" s="9" t="s">
        <v>10</v>
      </c>
      <c r="N34" s="237">
        <v>8.09</v>
      </c>
      <c r="O34" s="237">
        <v>8.6199999999999992</v>
      </c>
      <c r="P34" s="237">
        <v>8.86</v>
      </c>
      <c r="Q34" s="237">
        <v>8.9700000000000006</v>
      </c>
      <c r="R34" s="237">
        <v>8.32</v>
      </c>
      <c r="S34" s="237">
        <v>7.22</v>
      </c>
      <c r="T34" s="237">
        <v>6.41</v>
      </c>
      <c r="U34" s="237">
        <v>6.56</v>
      </c>
      <c r="V34" s="238"/>
      <c r="AD34" s="237">
        <v>8.33</v>
      </c>
      <c r="AE34" s="237">
        <v>8.84</v>
      </c>
      <c r="AF34" s="237">
        <v>9.08</v>
      </c>
      <c r="AG34" s="237">
        <v>9.0299999999999994</v>
      </c>
      <c r="AH34" s="237">
        <v>7.84</v>
      </c>
      <c r="AI34" s="237">
        <v>6.97</v>
      </c>
      <c r="AJ34" s="237">
        <v>6.43</v>
      </c>
      <c r="AK34" s="237">
        <v>6.74</v>
      </c>
      <c r="AL34" s="238"/>
      <c r="AT34" s="237">
        <f t="shared" si="4"/>
        <v>-0.24</v>
      </c>
      <c r="AU34" s="237">
        <f t="shared" si="5"/>
        <v>-0.22</v>
      </c>
      <c r="AV34" s="237">
        <f t="shared" si="6"/>
        <v>-0.22</v>
      </c>
      <c r="AW34" s="237">
        <f t="shared" si="7"/>
        <v>-0.06</v>
      </c>
      <c r="AX34" s="237">
        <f t="shared" si="8"/>
        <v>0.48</v>
      </c>
      <c r="AY34" s="237">
        <f t="shared" si="9"/>
        <v>0.25</v>
      </c>
      <c r="AZ34" s="237">
        <f t="shared" si="10"/>
        <v>-0.02</v>
      </c>
      <c r="BA34" s="237">
        <f t="shared" si="11"/>
        <v>-0.18</v>
      </c>
      <c r="BB34" s="238"/>
      <c r="BJ34" s="237">
        <f t="shared" si="12"/>
        <v>8.09</v>
      </c>
      <c r="BK34" s="237">
        <f t="shared" si="13"/>
        <v>8.6199999999999992</v>
      </c>
      <c r="BL34" s="237">
        <f t="shared" si="14"/>
        <v>8.86</v>
      </c>
      <c r="BM34" s="237">
        <f t="shared" si="15"/>
        <v>8.9700000000000006</v>
      </c>
      <c r="BN34" s="237">
        <f t="shared" si="16"/>
        <v>8.32</v>
      </c>
      <c r="BO34" s="237">
        <f t="shared" si="17"/>
        <v>7.22</v>
      </c>
      <c r="BP34" s="237">
        <f t="shared" si="18"/>
        <v>6.41</v>
      </c>
      <c r="BQ34" s="237">
        <f t="shared" si="19"/>
        <v>6.56</v>
      </c>
      <c r="BR34" s="238"/>
      <c r="BZ34" s="237">
        <f t="shared" si="20"/>
        <v>-0.24</v>
      </c>
      <c r="CA34" s="237">
        <f t="shared" si="21"/>
        <v>-0.22</v>
      </c>
      <c r="CB34" s="237">
        <f t="shared" si="22"/>
        <v>-0.22</v>
      </c>
      <c r="CC34" s="237">
        <f t="shared" si="23"/>
        <v>-0.06</v>
      </c>
      <c r="CD34" s="237">
        <f t="shared" si="24"/>
        <v>0.48</v>
      </c>
      <c r="CE34" s="237">
        <f t="shared" si="25"/>
        <v>0.25</v>
      </c>
      <c r="CF34" s="237">
        <f t="shared" si="26"/>
        <v>-0.02</v>
      </c>
      <c r="CG34" s="237">
        <f t="shared" si="27"/>
        <v>-0.18</v>
      </c>
      <c r="CH34" s="238"/>
      <c r="CP34" s="236">
        <f>IFERROR(IF($E34=1,RANK(BJ34,BJ:BJ,1)+COUNTIF(BJ$4:BJ34,BJ34)-1,"-"),"-")</f>
        <v>105</v>
      </c>
      <c r="CQ34" s="236">
        <f>IFERROR(IF($E34=1,RANK(BK34,BK:BK,1)+COUNTIF(BK$4:BK34,BK34)-1,"-"),"-")</f>
        <v>110</v>
      </c>
      <c r="CR34" s="236">
        <f>IFERROR(IF($E34=1,RANK(BL34,BL:BL,1)+COUNTIF(BL$4:BL34,BL34)-1,"-"),"-")</f>
        <v>101</v>
      </c>
      <c r="CS34" s="236">
        <f>IFERROR(IF($E34=1,RANK(BM34,BM:BM,1)+COUNTIF(BM$4:BM34,BM34)-1,"-"),"-")</f>
        <v>131</v>
      </c>
      <c r="CT34" s="236">
        <f>IFERROR(IF($E34=1,RANK(BN34,BN:BN,1)+COUNTIF(BN$4:BN34,BN34)-1,"-"),"-")</f>
        <v>120</v>
      </c>
      <c r="CU34" s="236">
        <f>IFERROR(IF($E34=1,RANK(BO34,BO:BO,1)+COUNTIF(BO$4:BO34,BO34)-1,"-"),"-")</f>
        <v>29</v>
      </c>
      <c r="CV34" s="236">
        <f>IFERROR(IF($E34=1,RANK(BP34,BP:BP,1)+COUNTIF(BP$4:BP34,BP34)-1,"-"),"-")</f>
        <v>64</v>
      </c>
      <c r="CW34" s="236">
        <f>IFERROR(IF($E34=1,RANK(BQ34,BQ:BQ,1)+COUNTIF(BQ$4:BQ34,BQ34)-1,"-"),"-")</f>
        <v>61</v>
      </c>
      <c r="CX34" s="238"/>
      <c r="DF34" s="236">
        <f>IFERROR(IF($E34=1,RANK(BZ34,BZ:BZ,1)+COUNTIF(BZ$3:BZ33,BZ34),"-"),"-")</f>
        <v>18</v>
      </c>
      <c r="DG34" s="236">
        <f>IFERROR(IF($E34=1,RANK(CA34,CA:CA,1)+COUNTIF(CA$3:CA33,CA34),"-"),"-")</f>
        <v>25</v>
      </c>
      <c r="DH34" s="236">
        <f>IFERROR(IF($E34=1,RANK(CB34,CB:CB,1)+COUNTIF(CB$3:CB33,CB34),"-"),"-")</f>
        <v>28</v>
      </c>
      <c r="DI34" s="236">
        <f>IFERROR(IF($E34=1,RANK(CC34,CC:CC,1)+COUNTIF(CC$3:CC33,CC34),"-"),"-")</f>
        <v>35</v>
      </c>
      <c r="DJ34" s="236">
        <f>IFERROR(IF($E34=1,RANK(CD34,CD:CD,1)+COUNTIF(CD$3:CD33,CD34),"-"),"-")</f>
        <v>78</v>
      </c>
      <c r="DK34" s="236">
        <f>IFERROR(IF($E34=1,RANK(CE34,CE:CE,1)+COUNTIF(CE$3:CE33,CE34),"-"),"-")</f>
        <v>63</v>
      </c>
      <c r="DL34" s="236">
        <f>IFERROR(IF($E34=1,RANK(CF34,CF:CF,1)+COUNTIF(CF$3:CF33,CF34),"-"),"-")</f>
        <v>41</v>
      </c>
      <c r="DM34" s="236">
        <f>IFERROR(IF($E34=1,RANK(CG34,CG:CG,1)+COUNTIF(CG$3:CG33,CG34),"-"),"-")</f>
        <v>39</v>
      </c>
      <c r="DN34" s="7"/>
      <c r="DO34" s="236" t="str">
        <f>IFERROR(IF($E34=1,RANK(CI34,CI:CI,1)+COUNTIF(CI$4:CI34,CI34)-1,"-"),"-")</f>
        <v>-</v>
      </c>
      <c r="DP34" s="236" t="str">
        <f>IFERROR(IF($E34=1,RANK(CJ34,CJ:CJ,1)+COUNTIF(CJ$4:CJ34,CJ34)-1,"-"),"-")</f>
        <v>-</v>
      </c>
      <c r="DQ34" s="236" t="str">
        <f>IFERROR(IF($E34=1,RANK(CK34,CK:CK,1)+COUNTIF(CK$4:CK34,CK34)-1,"-"),"-")</f>
        <v>-</v>
      </c>
      <c r="DR34" s="236" t="str">
        <f>IFERROR(IF($E34=1,RANK(CL34,CL:CL,1)+COUNTIF(CL$4:CL34,CL34)-1,"-"),"-")</f>
        <v>-</v>
      </c>
      <c r="DS34" s="236" t="str">
        <f>IFERROR(IF($E34=1,RANK(CM34,CM:CM,1)+COUNTIF(CM$4:CM34,CM34)-1,"-"),"-")</f>
        <v>-</v>
      </c>
      <c r="DT34" s="236" t="str">
        <f>IFERROR(IF($E34=1,RANK(CN34,CN:CN,1)+COUNTIF(CN$4:CN34,CN34)-1,"-"),"-")</f>
        <v>-</v>
      </c>
      <c r="DU34" s="12">
        <f>$F$2+1-DV34</f>
        <v>1</v>
      </c>
      <c r="DV34" s="243">
        <f>IF($EI$4="Entrants",MAX($CR:$CR),MAX($DA:$DA))</f>
        <v>145</v>
      </c>
      <c r="DW34" s="242" t="str">
        <f>IFERROR(INDEX($A:$DD,IF($EI$4="Entrants",MATCH($DU34,$CR:$CR,0),MATCH($DU34,$DA:$DA,0)),11),"")</f>
        <v>BEZIERS</v>
      </c>
      <c r="DX34" s="239">
        <f>IFERROR(INDEX($A:$DD,IF($EI$4="Entrants",MATCH($DU34,$CR:$CR,0),MATCH($DU34,$DA:$DA,0)),IF($EI$4="Entrants",64,23)),"")</f>
        <v>7.62</v>
      </c>
      <c r="DY34" s="12">
        <v>1</v>
      </c>
      <c r="DZ34" s="243">
        <f>IF($EI$4="Entrants",MAX($DH:$DH),MAX($DQ:$DQ))</f>
        <v>122</v>
      </c>
      <c r="EA34" s="242" t="str">
        <f>IFERROR(INDEX($A:$DT,IF($EI$4="Entrants",MATCH($DY34,$DH:$DH,0),MATCH($DY34,$DQ:$DQ,0)),11),"")</f>
        <v>BEZIERS</v>
      </c>
      <c r="EB34" s="241">
        <f>IFERROR(INDEX($A:$DT,IF($EI$4="Entrants",MATCH($DY34,$DH:$DH,0),MATCH($DY34,$DQ:$DQ,0)),IF($EI$4="Entrants",80,51)),"")</f>
        <v>-1.1299999999999999</v>
      </c>
      <c r="EC34" s="240">
        <f>IFERROR(INDEX($A:$DT,IF($EI$4="Entrants",MATCH($DY34,$DH:$DH,0),MATCH($DY34,$DQ:$DQ,0)),IF($EI$4="Entrants",64,23)),"")</f>
        <v>7.62</v>
      </c>
      <c r="ED34" s="239">
        <f>IFERROR(IF(EB34&gt;0,"+"&amp;ROUND(EB34,2),ROUND(EB34,2)),"")</f>
        <v>-1.1299999999999999</v>
      </c>
      <c r="EU34" s="328">
        <f t="shared" si="31"/>
        <v>8.09</v>
      </c>
      <c r="EV34" s="328">
        <f t="shared" si="32"/>
        <v>8.6199999999999992</v>
      </c>
      <c r="EW34" s="328">
        <f t="shared" si="33"/>
        <v>8.86</v>
      </c>
      <c r="EX34" s="328">
        <f t="shared" si="34"/>
        <v>8.9700000000000006</v>
      </c>
      <c r="EY34" s="328">
        <f t="shared" si="35"/>
        <v>8.32</v>
      </c>
      <c r="EZ34" s="328">
        <f t="shared" si="36"/>
        <v>7.22</v>
      </c>
      <c r="FA34" s="328">
        <f t="shared" si="37"/>
        <v>6.41</v>
      </c>
      <c r="FB34" s="328">
        <f t="shared" si="38"/>
        <v>6.56</v>
      </c>
      <c r="FK34" s="328">
        <f t="shared" si="39"/>
        <v>8.33</v>
      </c>
      <c r="FL34" s="328">
        <f t="shared" si="40"/>
        <v>8.84</v>
      </c>
      <c r="FM34" s="328">
        <f t="shared" si="41"/>
        <v>9.08</v>
      </c>
      <c r="FN34" s="328">
        <f t="shared" si="42"/>
        <v>9.0299999999999994</v>
      </c>
      <c r="FO34" s="328">
        <f t="shared" si="43"/>
        <v>7.84</v>
      </c>
      <c r="FP34" s="328">
        <f t="shared" si="44"/>
        <v>6.97</v>
      </c>
      <c r="FQ34" s="328">
        <f t="shared" si="45"/>
        <v>6.43</v>
      </c>
      <c r="FR34" s="328">
        <f t="shared" si="46"/>
        <v>6.74</v>
      </c>
    </row>
    <row r="35" spans="1:174" ht="19.5" x14ac:dyDescent="0.25">
      <c r="A35" s="13">
        <f t="shared" si="0"/>
        <v>1</v>
      </c>
      <c r="B35" s="13">
        <f t="shared" si="1"/>
        <v>1</v>
      </c>
      <c r="C35" s="13">
        <f t="shared" si="30"/>
        <v>1</v>
      </c>
      <c r="D35" s="13">
        <f t="shared" si="2"/>
        <v>1</v>
      </c>
      <c r="E35" s="13">
        <f t="shared" si="3"/>
        <v>1</v>
      </c>
      <c r="F35" s="48" t="s">
        <v>253</v>
      </c>
      <c r="G35" s="48" t="s">
        <v>191</v>
      </c>
      <c r="H35" s="295" t="s">
        <v>21</v>
      </c>
      <c r="I35" s="295" t="s">
        <v>231</v>
      </c>
      <c r="J35" s="295">
        <v>721159</v>
      </c>
      <c r="K35" s="295" t="s">
        <v>167</v>
      </c>
      <c r="L35" s="9" t="s">
        <v>9</v>
      </c>
      <c r="M35" s="9" t="s">
        <v>10</v>
      </c>
      <c r="N35" s="237">
        <v>8.2200000000000006</v>
      </c>
      <c r="O35" s="237">
        <v>8.4600000000000009</v>
      </c>
      <c r="P35" s="237">
        <v>8.83</v>
      </c>
      <c r="Q35" s="237">
        <v>8.76</v>
      </c>
      <c r="R35" s="237">
        <v>8.5399999999999991</v>
      </c>
      <c r="S35" s="237">
        <v>7.68</v>
      </c>
      <c r="T35" s="237">
        <v>7.7</v>
      </c>
      <c r="U35" s="237">
        <v>6.99</v>
      </c>
      <c r="V35" s="238"/>
      <c r="AD35" s="237" t="s">
        <v>153</v>
      </c>
      <c r="AE35" s="237" t="s">
        <v>153</v>
      </c>
      <c r="AF35" s="237" t="s">
        <v>153</v>
      </c>
      <c r="AG35" s="237" t="s">
        <v>153</v>
      </c>
      <c r="AH35" s="237" t="s">
        <v>153</v>
      </c>
      <c r="AI35" s="237" t="s">
        <v>153</v>
      </c>
      <c r="AJ35" s="237" t="s">
        <v>153</v>
      </c>
      <c r="AK35" s="237" t="s">
        <v>153</v>
      </c>
      <c r="AL35" s="238"/>
      <c r="AT35" s="237" t="str">
        <f t="shared" si="4"/>
        <v>-</v>
      </c>
      <c r="AU35" s="237" t="str">
        <f t="shared" si="5"/>
        <v>-</v>
      </c>
      <c r="AV35" s="237" t="str">
        <f t="shared" si="6"/>
        <v>-</v>
      </c>
      <c r="AW35" s="237" t="str">
        <f t="shared" si="7"/>
        <v>-</v>
      </c>
      <c r="AX35" s="237" t="str">
        <f t="shared" si="8"/>
        <v>-</v>
      </c>
      <c r="AY35" s="237" t="str">
        <f t="shared" si="9"/>
        <v>-</v>
      </c>
      <c r="AZ35" s="237" t="str">
        <f t="shared" si="10"/>
        <v>-</v>
      </c>
      <c r="BA35" s="237" t="str">
        <f t="shared" si="11"/>
        <v>-</v>
      </c>
      <c r="BB35" s="238"/>
      <c r="BJ35" s="237">
        <f t="shared" si="12"/>
        <v>8.2200000000000006</v>
      </c>
      <c r="BK35" s="237">
        <f t="shared" si="13"/>
        <v>8.4600000000000009</v>
      </c>
      <c r="BL35" s="237">
        <f t="shared" si="14"/>
        <v>8.83</v>
      </c>
      <c r="BM35" s="237">
        <f t="shared" si="15"/>
        <v>8.76</v>
      </c>
      <c r="BN35" s="237">
        <f t="shared" si="16"/>
        <v>8.5399999999999991</v>
      </c>
      <c r="BO35" s="237">
        <f t="shared" si="17"/>
        <v>7.68</v>
      </c>
      <c r="BP35" s="237">
        <f t="shared" si="18"/>
        <v>7.7</v>
      </c>
      <c r="BQ35" s="237">
        <f t="shared" si="19"/>
        <v>6.99</v>
      </c>
      <c r="BR35" s="238"/>
      <c r="BZ35" s="237" t="str">
        <f t="shared" si="20"/>
        <v>-</v>
      </c>
      <c r="CA35" s="237" t="str">
        <f t="shared" si="21"/>
        <v>-</v>
      </c>
      <c r="CB35" s="237" t="str">
        <f t="shared" si="22"/>
        <v>-</v>
      </c>
      <c r="CC35" s="237" t="str">
        <f t="shared" si="23"/>
        <v>-</v>
      </c>
      <c r="CD35" s="237" t="str">
        <f t="shared" si="24"/>
        <v>-</v>
      </c>
      <c r="CE35" s="237" t="str">
        <f t="shared" si="25"/>
        <v>-</v>
      </c>
      <c r="CF35" s="237" t="str">
        <f t="shared" si="26"/>
        <v>-</v>
      </c>
      <c r="CG35" s="237" t="str">
        <f t="shared" si="27"/>
        <v>-</v>
      </c>
      <c r="CH35" s="238"/>
      <c r="CP35" s="236">
        <f>IFERROR(IF($E35=1,RANK(BJ35,BJ:BJ,1)+COUNTIF(BJ$4:BJ35,BJ35)-1,"-"),"-")</f>
        <v>127</v>
      </c>
      <c r="CQ35" s="236">
        <f>IFERROR(IF($E35=1,RANK(BK35,BK:BK,1)+COUNTIF(BK$4:BK35,BK35)-1,"-"),"-")</f>
        <v>84</v>
      </c>
      <c r="CR35" s="236">
        <f>IFERROR(IF($E35=1,RANK(BL35,BL:BL,1)+COUNTIF(BL$4:BL35,BL35)-1,"-"),"-")</f>
        <v>93</v>
      </c>
      <c r="CS35" s="236">
        <f>IFERROR(IF($E35=1,RANK(BM35,BM:BM,1)+COUNTIF(BM$4:BM35,BM35)-1,"-"),"-")</f>
        <v>118</v>
      </c>
      <c r="CT35" s="236">
        <f>IFERROR(IF($E35=1,RANK(BN35,BN:BN,1)+COUNTIF(BN$4:BN35,BN35)-1,"-"),"-")</f>
        <v>139</v>
      </c>
      <c r="CU35" s="236">
        <f>IFERROR(IF($E35=1,RANK(BO35,BO:BO,1)+COUNTIF(BO$4:BO35,BO35)-1,"-"),"-")</f>
        <v>70</v>
      </c>
      <c r="CV35" s="236">
        <f>IFERROR(IF($E35=1,RANK(BP35,BP:BP,1)+COUNTIF(BP$4:BP35,BP35)-1,"-"),"-")</f>
        <v>141</v>
      </c>
      <c r="CW35" s="236">
        <f>IFERROR(IF($E35=1,RANK(BQ35,BQ:BQ,1)+COUNTIF(BQ$4:BQ35,BQ35)-1,"-"),"-")</f>
        <v>99</v>
      </c>
      <c r="CX35" s="238"/>
      <c r="DF35" s="236" t="str">
        <f>IFERROR(IF($E35=1,RANK(BZ35,BZ:BZ,1)+COUNTIF(BZ$3:BZ34,BZ35),"-"),"-")</f>
        <v>-</v>
      </c>
      <c r="DG35" s="236" t="str">
        <f>IFERROR(IF($E35=1,RANK(CA35,CA:CA,1)+COUNTIF(CA$3:CA34,CA35),"-"),"-")</f>
        <v>-</v>
      </c>
      <c r="DH35" s="236" t="str">
        <f>IFERROR(IF($E35=1,RANK(CB35,CB:CB,1)+COUNTIF(CB$3:CB34,CB35),"-"),"-")</f>
        <v>-</v>
      </c>
      <c r="DI35" s="236" t="str">
        <f>IFERROR(IF($E35=1,RANK(CC35,CC:CC,1)+COUNTIF(CC$3:CC34,CC35),"-"),"-")</f>
        <v>-</v>
      </c>
      <c r="DJ35" s="236" t="str">
        <f>IFERROR(IF($E35=1,RANK(CD35,CD:CD,1)+COUNTIF(CD$3:CD34,CD35),"-"),"-")</f>
        <v>-</v>
      </c>
      <c r="DK35" s="236" t="str">
        <f>IFERROR(IF($E35=1,RANK(CE35,CE:CE,1)+COUNTIF(CE$3:CE34,CE35),"-"),"-")</f>
        <v>-</v>
      </c>
      <c r="DL35" s="236" t="str">
        <f>IFERROR(IF($E35=1,RANK(CF35,CF:CF,1)+COUNTIF(CF$3:CF34,CF35),"-"),"-")</f>
        <v>-</v>
      </c>
      <c r="DM35" s="236" t="str">
        <f>IFERROR(IF($E35=1,RANK(CG35,CG:CG,1)+COUNTIF(CG$3:CG34,CG35),"-"),"-")</f>
        <v>-</v>
      </c>
      <c r="DN35" s="7"/>
      <c r="DO35" s="236" t="str">
        <f>IFERROR(IF($E35=1,RANK(CI35,CI:CI,1)+COUNTIF(CI$4:CI35,CI35)-1,"-"),"-")</f>
        <v>-</v>
      </c>
      <c r="DP35" s="236" t="str">
        <f>IFERROR(IF($E35=1,RANK(CJ35,CJ:CJ,1)+COUNTIF(CJ$4:CJ35,CJ35)-1,"-"),"-")</f>
        <v>-</v>
      </c>
      <c r="DQ35" s="236" t="str">
        <f>IFERROR(IF($E35=1,RANK(CK35,CK:CK,1)+COUNTIF(CK$4:CK35,CK35)-1,"-"),"-")</f>
        <v>-</v>
      </c>
      <c r="DR35" s="236" t="str">
        <f>IFERROR(IF($E35=1,RANK(CL35,CL:CL,1)+COUNTIF(CL$4:CL35,CL35)-1,"-"),"-")</f>
        <v>-</v>
      </c>
      <c r="DS35" s="236" t="str">
        <f>IFERROR(IF($E35=1,RANK(CM35,CM:CM,1)+COUNTIF(CM$4:CM35,CM35)-1,"-"),"-")</f>
        <v>-</v>
      </c>
      <c r="DT35" s="236" t="str">
        <f>IFERROR(IF($E35=1,RANK(CN35,CN:CN,1)+COUNTIF(CN$4:CN35,CN35)-1,"-"),"-")</f>
        <v>-</v>
      </c>
      <c r="DU35" s="12">
        <f>DU34+1</f>
        <v>2</v>
      </c>
      <c r="DV35" s="243">
        <f>DV34-1</f>
        <v>144</v>
      </c>
      <c r="DW35" s="242" t="str">
        <f>IFERROR(INDEX($A:$DD,IF($EI$4="Entrants",MATCH($DU35,$CR:$CR,0),MATCH($DU35,$DA:$DA,0)),11),"")</f>
        <v>AGDE</v>
      </c>
      <c r="DX35" s="239">
        <f>IFERROR(INDEX($A:$DD,IF($EI$4="Entrants",MATCH($DU35,$CR:$CR,0),MATCH($DU35,$DA:$DA,0)),IF($EI$4="Entrants",64,23)),"")</f>
        <v>7.71</v>
      </c>
      <c r="DY35" s="12">
        <f>DY34+1</f>
        <v>2</v>
      </c>
      <c r="DZ35" s="243">
        <f>MAX(DZ34-1,0)</f>
        <v>121</v>
      </c>
      <c r="EA35" s="242" t="str">
        <f>IFERROR(INDEX($A:$DT,IF($EI$4="Entrants",MATCH($DY35,$DH:$DH,0),MATCH($DY35,$DQ:$DQ,0)),11),"")</f>
        <v>MONACO</v>
      </c>
      <c r="EB35" s="241">
        <f>IFERROR(INDEX($A:$DT,IF($EI$4="Entrants",MATCH($DY35,$DH:$DH,0),MATCH($DY35,$DQ:$DQ,0)),IF($EI$4="Entrants",80,51)),"")</f>
        <v>-0.89</v>
      </c>
      <c r="EC35" s="240">
        <f>IFERROR(INDEX($A:$DT,IF($EI$4="Entrants",MATCH($DY35,$DH:$DH,0),MATCH($DY35,$DQ:$DQ,0)),IF($EI$4="Entrants",64,23)),"")</f>
        <v>8.24</v>
      </c>
      <c r="ED35" s="239">
        <f>IFERROR(IF(EB35&gt;0,"+"&amp;ROUND(EB35,2),ROUND(EB35,2)),"")</f>
        <v>-0.89</v>
      </c>
      <c r="EI35" s="13"/>
      <c r="EU35" s="328">
        <f t="shared" si="31"/>
        <v>8.2200000000000006</v>
      </c>
      <c r="EV35" s="328">
        <f t="shared" si="32"/>
        <v>8.4600000000000009</v>
      </c>
      <c r="EW35" s="328">
        <f t="shared" si="33"/>
        <v>8.83</v>
      </c>
      <c r="EX35" s="328">
        <f t="shared" si="34"/>
        <v>8.76</v>
      </c>
      <c r="EY35" s="328">
        <f t="shared" si="35"/>
        <v>8.5399999999999991</v>
      </c>
      <c r="EZ35" s="328">
        <f t="shared" si="36"/>
        <v>7.68</v>
      </c>
      <c r="FA35" s="328">
        <f t="shared" si="37"/>
        <v>7.7</v>
      </c>
      <c r="FB35" s="328">
        <f t="shared" si="38"/>
        <v>6.99</v>
      </c>
      <c r="FK35" s="328" t="str">
        <f t="shared" si="39"/>
        <v>-</v>
      </c>
      <c r="FL35" s="328" t="str">
        <f t="shared" si="40"/>
        <v>-</v>
      </c>
      <c r="FM35" s="328" t="str">
        <f t="shared" si="41"/>
        <v>-</v>
      </c>
      <c r="FN35" s="328" t="str">
        <f t="shared" si="42"/>
        <v>-</v>
      </c>
      <c r="FO35" s="328" t="str">
        <f t="shared" si="43"/>
        <v>-</v>
      </c>
      <c r="FP35" s="328" t="str">
        <f t="shared" si="44"/>
        <v>-</v>
      </c>
      <c r="FQ35" s="328" t="str">
        <f t="shared" si="45"/>
        <v>-</v>
      </c>
      <c r="FR35" s="328" t="str">
        <f t="shared" si="46"/>
        <v>-</v>
      </c>
    </row>
    <row r="36" spans="1:174" ht="19.5" x14ac:dyDescent="0.25">
      <c r="A36" s="13">
        <f t="shared" ref="A36:A67" si="49">IF($EG$4="National",1,IF($F36=$EG$4,1,""))</f>
        <v>1</v>
      </c>
      <c r="B36" s="13">
        <f t="shared" ref="B36:B67" si="50">IF($EJ$4="Tous",1,IF($G36=$EJ$4,1,""))</f>
        <v>1</v>
      </c>
      <c r="C36" s="13">
        <f t="shared" ref="C36:C67" si="51">IF($EH$4="Gares A et B",1,IF(AND($H36="Gare B",$EH$4="Gares B uniquement"),1,IF(AND(ISNUMBER($H36),$EH$4="Gares A uniquement"),1,"")))</f>
        <v>1</v>
      </c>
      <c r="D36" s="13">
        <f t="shared" ref="D36:D67" si="52">IF(AND(ISNUMBER(N36),$EI$4="Entrants"),1,IF(AND(ISNUMBER(W36),$EI$4="Sortants"),1,""))</f>
        <v>1</v>
      </c>
      <c r="E36" s="13">
        <f t="shared" ref="E36:E67" si="53">IFERROR(IF((A36+C36+D36+B36)=4,1,0),0)</f>
        <v>1</v>
      </c>
      <c r="F36" s="48" t="s">
        <v>253</v>
      </c>
      <c r="G36" s="48" t="s">
        <v>190</v>
      </c>
      <c r="H36" s="8">
        <v>24</v>
      </c>
      <c r="I36" s="295" t="s">
        <v>226</v>
      </c>
      <c r="J36" s="295">
        <v>725705</v>
      </c>
      <c r="K36" s="295" t="s">
        <v>38</v>
      </c>
      <c r="L36" s="9" t="s">
        <v>9</v>
      </c>
      <c r="M36" s="9" t="s">
        <v>10</v>
      </c>
      <c r="N36" s="237">
        <v>7.93</v>
      </c>
      <c r="O36" s="237">
        <v>9.06</v>
      </c>
      <c r="P36" s="237">
        <v>9.0399999999999991</v>
      </c>
      <c r="Q36" s="237">
        <v>9.41</v>
      </c>
      <c r="R36" s="237">
        <v>8.2899999999999991</v>
      </c>
      <c r="S36" s="237">
        <v>6.86</v>
      </c>
      <c r="T36" s="237">
        <v>5.55</v>
      </c>
      <c r="U36" s="237">
        <v>6.53</v>
      </c>
      <c r="V36" s="238"/>
      <c r="AD36" s="237">
        <v>7.84</v>
      </c>
      <c r="AE36" s="237">
        <v>9.07</v>
      </c>
      <c r="AF36" s="237">
        <v>9.01</v>
      </c>
      <c r="AG36" s="237">
        <v>9.3699999999999992</v>
      </c>
      <c r="AH36" s="237">
        <v>7.8</v>
      </c>
      <c r="AI36" s="237" t="s">
        <v>153</v>
      </c>
      <c r="AJ36" s="237">
        <v>5.62</v>
      </c>
      <c r="AK36" s="237">
        <v>6.64</v>
      </c>
      <c r="AL36" s="238"/>
      <c r="AT36" s="237">
        <f t="shared" ref="AT36:AT67" si="54">IFERROR(ROUND(N36-AD36,2),"-")</f>
        <v>0.09</v>
      </c>
      <c r="AU36" s="237">
        <f t="shared" ref="AU36:AU67" si="55">IFERROR(ROUND(O36-AE36,2),"-")</f>
        <v>-0.01</v>
      </c>
      <c r="AV36" s="237">
        <f t="shared" ref="AV36:AV67" si="56">IFERROR(ROUND(P36-AF36,2),"-")</f>
        <v>0.03</v>
      </c>
      <c r="AW36" s="237">
        <f t="shared" ref="AW36:AW67" si="57">IFERROR(ROUND(Q36-AG36,2),"-")</f>
        <v>0.04</v>
      </c>
      <c r="AX36" s="237">
        <f t="shared" ref="AX36:AX67" si="58">IFERROR(ROUND(R36-AH36,2),"-")</f>
        <v>0.49</v>
      </c>
      <c r="AY36" s="237" t="str">
        <f t="shared" ref="AY36:AY67" si="59">IFERROR(ROUND(S36-AI36,2),"-")</f>
        <v>-</v>
      </c>
      <c r="AZ36" s="237">
        <f t="shared" ref="AZ36:AZ67" si="60">IFERROR(ROUND(T36-AJ36,2),"-")</f>
        <v>-7.0000000000000007E-2</v>
      </c>
      <c r="BA36" s="237">
        <f t="shared" ref="BA36:BA67" si="61">IFERROR(ROUND(U36-AK36,2),"-")</f>
        <v>-0.11</v>
      </c>
      <c r="BB36" s="238"/>
      <c r="BJ36" s="237">
        <f t="shared" ref="BJ36:BJ67" si="62">IF($E36=1,ROUND(N36,2),"-")</f>
        <v>7.93</v>
      </c>
      <c r="BK36" s="237">
        <f t="shared" ref="BK36:BK67" si="63">IF($E36=1,ROUND(O36,2),"-")</f>
        <v>9.06</v>
      </c>
      <c r="BL36" s="237">
        <f t="shared" ref="BL36:BL67" si="64">IF($E36=1,ROUND(P36,2),"-")</f>
        <v>9.0399999999999991</v>
      </c>
      <c r="BM36" s="237">
        <f t="shared" ref="BM36:BM67" si="65">IF($E36=1,ROUND(Q36,2),"-")</f>
        <v>9.41</v>
      </c>
      <c r="BN36" s="237">
        <f t="shared" ref="BN36:BN67" si="66">IF($E36=1,ROUND(R36,2),"-")</f>
        <v>8.2899999999999991</v>
      </c>
      <c r="BO36" s="237">
        <f t="shared" ref="BO36:BO67" si="67">IFERROR(IF($E36=1,ROUND(S36,2),"-"),"-")</f>
        <v>6.86</v>
      </c>
      <c r="BP36" s="237">
        <f t="shared" ref="BP36:BP67" si="68">IF($E36=1,ROUND(T36,2),"-")</f>
        <v>5.55</v>
      </c>
      <c r="BQ36" s="237">
        <f t="shared" ref="BQ36:BQ67" si="69">IF($E36=1,ROUND(U36,2),"-")</f>
        <v>6.53</v>
      </c>
      <c r="BR36" s="238"/>
      <c r="BZ36" s="237">
        <f t="shared" ref="BZ36:BZ67" si="70">IF($E36=1,AT36,"-")</f>
        <v>0.09</v>
      </c>
      <c r="CA36" s="237">
        <f t="shared" ref="CA36:CA67" si="71">IF($E36=1,AU36,"-")</f>
        <v>-0.01</v>
      </c>
      <c r="CB36" s="237">
        <f t="shared" ref="CB36:CB67" si="72">IF($E36=1,AV36,"-")</f>
        <v>0.03</v>
      </c>
      <c r="CC36" s="237">
        <f t="shared" ref="CC36:CC67" si="73">IF($E36=1,AW36,"-")</f>
        <v>0.04</v>
      </c>
      <c r="CD36" s="237">
        <f t="shared" ref="CD36:CD67" si="74">IF($E36=1,AX36,"-")</f>
        <v>0.49</v>
      </c>
      <c r="CE36" s="237" t="str">
        <f t="shared" ref="CE36:CE67" si="75">IF($E36=1,AY36,"-")</f>
        <v>-</v>
      </c>
      <c r="CF36" s="237">
        <f t="shared" ref="CF36:CF67" si="76">IF($E36=1,AZ36,"-")</f>
        <v>-7.0000000000000007E-2</v>
      </c>
      <c r="CG36" s="237">
        <f t="shared" ref="CG36:CG67" si="77">IF($E36=1,BA36,"-")</f>
        <v>-0.11</v>
      </c>
      <c r="CH36" s="238"/>
      <c r="CP36" s="236">
        <f>IFERROR(IF($E36=1,RANK(BJ36,BJ:BJ,1)+COUNTIF(BJ$4:BJ36,BJ36)-1,"-"),"-")</f>
        <v>77</v>
      </c>
      <c r="CQ36" s="236">
        <f>IFERROR(IF($E36=1,RANK(BK36,BK:BK,1)+COUNTIF(BK$4:BK36,BK36)-1,"-"),"-")</f>
        <v>142</v>
      </c>
      <c r="CR36" s="236">
        <f>IFERROR(IF($E36=1,RANK(BL36,BL:BL,1)+COUNTIF(BL$4:BL36,BL36)-1,"-"),"-")</f>
        <v>129</v>
      </c>
      <c r="CS36" s="236">
        <f>IFERROR(IF($E36=1,RANK(BM36,BM:BM,1)+COUNTIF(BM$4:BM36,BM36)-1,"-"),"-")</f>
        <v>144</v>
      </c>
      <c r="CT36" s="236">
        <f>IFERROR(IF($E36=1,RANK(BN36,BN:BN,1)+COUNTIF(BN$4:BN36,BN36)-1,"-"),"-")</f>
        <v>115</v>
      </c>
      <c r="CU36" s="236">
        <f>IFERROR(IF($E36=1,RANK(BO36,BO:BO,1)+COUNTIF(BO$4:BO36,BO36)-1,"-"),"-")</f>
        <v>18</v>
      </c>
      <c r="CV36" s="236">
        <f>IFERROR(IF($E36=1,RANK(BP36,BP:BP,1)+COUNTIF(BP$4:BP36,BP36)-1,"-"),"-")</f>
        <v>20</v>
      </c>
      <c r="CW36" s="236">
        <f>IFERROR(IF($E36=1,RANK(BQ36,BQ:BQ,1)+COUNTIF(BQ$4:BQ36,BQ36)-1,"-"),"-")</f>
        <v>55</v>
      </c>
      <c r="CX36" s="238"/>
      <c r="DF36" s="236">
        <f>IFERROR(IF($E36=1,RANK(BZ36,BZ:BZ,1)+COUNTIF(BZ$3:BZ35,BZ36),"-"),"-")</f>
        <v>72</v>
      </c>
      <c r="DG36" s="236">
        <f>IFERROR(IF($E36=1,RANK(CA36,CA:CA,1)+COUNTIF(CA$3:CA35,CA36),"-"),"-")</f>
        <v>46</v>
      </c>
      <c r="DH36" s="236">
        <f>IFERROR(IF($E36=1,RANK(CB36,CB:CB,1)+COUNTIF(CB$3:CB35,CB36),"-"),"-")</f>
        <v>73</v>
      </c>
      <c r="DI36" s="236">
        <f>IFERROR(IF($E36=1,RANK(CC36,CC:CC,1)+COUNTIF(CC$3:CC35,CC36),"-"),"-")</f>
        <v>51</v>
      </c>
      <c r="DJ36" s="236">
        <f>IFERROR(IF($E36=1,RANK(CD36,CD:CD,1)+COUNTIF(CD$3:CD35,CD36),"-"),"-")</f>
        <v>81</v>
      </c>
      <c r="DK36" s="236" t="str">
        <f>IFERROR(IF($E36=1,RANK(CE36,CE:CE,1)+COUNTIF(CE$3:CE35,CE36),"-"),"-")</f>
        <v>-</v>
      </c>
      <c r="DL36" s="236">
        <f>IFERROR(IF($E36=1,RANK(CF36,CF:CF,1)+COUNTIF(CF$3:CF35,CF36),"-"),"-")</f>
        <v>38</v>
      </c>
      <c r="DM36" s="236">
        <f>IFERROR(IF($E36=1,RANK(CG36,CG:CG,1)+COUNTIF(CG$3:CG35,CG36),"-"),"-")</f>
        <v>45</v>
      </c>
      <c r="DN36" s="7"/>
      <c r="DO36" s="236" t="str">
        <f>IFERROR(IF($E36=1,RANK(CI36,CI:CI,1)+COUNTIF(CI$4:CI36,CI36)-1,"-"),"-")</f>
        <v>-</v>
      </c>
      <c r="DP36" s="236" t="str">
        <f>IFERROR(IF($E36=1,RANK(CJ36,CJ:CJ,1)+COUNTIF(CJ$4:CJ36,CJ36)-1,"-"),"-")</f>
        <v>-</v>
      </c>
      <c r="DQ36" s="236" t="str">
        <f>IFERROR(IF($E36=1,RANK(CK36,CK:CK,1)+COUNTIF(CK$4:CK36,CK36)-1,"-"),"-")</f>
        <v>-</v>
      </c>
      <c r="DR36" s="236" t="str">
        <f>IFERROR(IF($E36=1,RANK(CL36,CL:CL,1)+COUNTIF(CL$4:CL36,CL36)-1,"-"),"-")</f>
        <v>-</v>
      </c>
      <c r="DS36" s="236" t="str">
        <f>IFERROR(IF($E36=1,RANK(CM36,CM:CM,1)+COUNTIF(CM$4:CM36,CM36)-1,"-"),"-")</f>
        <v>-</v>
      </c>
      <c r="DT36" s="236" t="str">
        <f>IFERROR(IF($E36=1,RANK(CN36,CN:CN,1)+COUNTIF(CN$4:CN36,CN36)-1,"-"),"-")</f>
        <v>-</v>
      </c>
      <c r="DU36" s="12">
        <f>DU35+1</f>
        <v>3</v>
      </c>
      <c r="DV36" s="243">
        <f>DV35-1</f>
        <v>143</v>
      </c>
      <c r="DW36" s="242" t="str">
        <f>IFERROR(INDEX($A:$DD,IF($EI$4="Entrants",MATCH($DU36,$CR:$CR,0),MATCH($DU36,$DA:$DA,0)),11),"")</f>
        <v>PARIS GARE DU NORD (GARE A)</v>
      </c>
      <c r="DX36" s="239">
        <f>IFERROR(INDEX($A:$DD,IF($EI$4="Entrants",MATCH($DU36,$CR:$CR,0),MATCH($DU36,$DA:$DA,0)),IF($EI$4="Entrants",64,23)),"")</f>
        <v>7.75</v>
      </c>
      <c r="DY36" s="12">
        <f>DY35+1</f>
        <v>3</v>
      </c>
      <c r="DZ36" s="243">
        <f>MAX(DZ35-1,0)</f>
        <v>120</v>
      </c>
      <c r="EA36" s="242" t="str">
        <f>IFERROR(INDEX($A:$DT,IF($EI$4="Entrants",MATCH($DY36,$DH:$DH,0),MATCH($DY36,$DQ:$DQ,0)),11),"")</f>
        <v>PAU</v>
      </c>
      <c r="EB36" s="241">
        <f>IFERROR(INDEX($A:$DT,IF($EI$4="Entrants",MATCH($DY36,$DH:$DH,0),MATCH($DY36,$DQ:$DQ,0)),IF($EI$4="Entrants",80,51)),"")</f>
        <v>-0.83</v>
      </c>
      <c r="EC36" s="240">
        <f>IFERROR(INDEX($A:$DT,IF($EI$4="Entrants",MATCH($DY36,$DH:$DH,0),MATCH($DY36,$DQ:$DQ,0)),IF($EI$4="Entrants",64,23)),"")</f>
        <v>8.0299999999999994</v>
      </c>
      <c r="ED36" s="239">
        <f>IFERROR(IF(EB36&gt;0,"+"&amp;ROUND(EB36,2),ROUND(EB36,2)),"")</f>
        <v>-0.83</v>
      </c>
      <c r="EI36" s="48"/>
      <c r="EU36" s="328">
        <f t="shared" si="31"/>
        <v>7.93</v>
      </c>
      <c r="EV36" s="328">
        <f t="shared" si="32"/>
        <v>9.06</v>
      </c>
      <c r="EW36" s="328">
        <f t="shared" si="33"/>
        <v>9.0399999999999991</v>
      </c>
      <c r="EX36" s="328">
        <f t="shared" si="34"/>
        <v>9.41</v>
      </c>
      <c r="EY36" s="328">
        <f t="shared" si="35"/>
        <v>8.2899999999999991</v>
      </c>
      <c r="EZ36" s="328">
        <f t="shared" si="36"/>
        <v>6.86</v>
      </c>
      <c r="FA36" s="328">
        <f t="shared" si="37"/>
        <v>5.55</v>
      </c>
      <c r="FB36" s="328">
        <f t="shared" si="38"/>
        <v>6.53</v>
      </c>
      <c r="FK36" s="328">
        <f t="shared" si="39"/>
        <v>7.84</v>
      </c>
      <c r="FL36" s="328">
        <f t="shared" si="40"/>
        <v>9.07</v>
      </c>
      <c r="FM36" s="328">
        <f t="shared" si="41"/>
        <v>9.01</v>
      </c>
      <c r="FN36" s="328">
        <f t="shared" si="42"/>
        <v>9.3699999999999992</v>
      </c>
      <c r="FO36" s="328">
        <f t="shared" si="43"/>
        <v>7.8</v>
      </c>
      <c r="FP36" s="328" t="str">
        <f t="shared" si="44"/>
        <v>-</v>
      </c>
      <c r="FQ36" s="328">
        <f t="shared" si="45"/>
        <v>5.62</v>
      </c>
      <c r="FR36" s="328">
        <f t="shared" si="46"/>
        <v>6.64</v>
      </c>
    </row>
    <row r="37" spans="1:174" ht="19.5" x14ac:dyDescent="0.25">
      <c r="A37" s="13">
        <f t="shared" si="49"/>
        <v>1</v>
      </c>
      <c r="B37" s="13">
        <f t="shared" si="50"/>
        <v>1</v>
      </c>
      <c r="C37" s="13">
        <f t="shared" si="51"/>
        <v>1</v>
      </c>
      <c r="D37" s="13">
        <f t="shared" si="52"/>
        <v>1</v>
      </c>
      <c r="E37" s="13">
        <f t="shared" si="53"/>
        <v>1</v>
      </c>
      <c r="F37" s="48" t="s">
        <v>253</v>
      </c>
      <c r="G37" s="48" t="s">
        <v>190</v>
      </c>
      <c r="H37" s="295" t="s">
        <v>21</v>
      </c>
      <c r="I37" s="295" t="s">
        <v>228</v>
      </c>
      <c r="J37" s="295">
        <v>725689</v>
      </c>
      <c r="K37" s="295" t="s">
        <v>168</v>
      </c>
      <c r="L37" s="9" t="s">
        <v>9</v>
      </c>
      <c r="M37" s="9" t="s">
        <v>10</v>
      </c>
      <c r="N37" s="237">
        <v>7.33</v>
      </c>
      <c r="O37" s="237">
        <v>8.16</v>
      </c>
      <c r="P37" s="237">
        <v>8.4600000000000009</v>
      </c>
      <c r="Q37" s="237">
        <v>8.27</v>
      </c>
      <c r="R37" s="237">
        <v>7.65</v>
      </c>
      <c r="S37" s="237">
        <v>7.87</v>
      </c>
      <c r="T37" s="237">
        <v>5.18</v>
      </c>
      <c r="U37" s="237">
        <v>6.25</v>
      </c>
      <c r="V37" s="238"/>
      <c r="AD37" s="237" t="s">
        <v>153</v>
      </c>
      <c r="AE37" s="237" t="s">
        <v>153</v>
      </c>
      <c r="AF37" s="237" t="s">
        <v>153</v>
      </c>
      <c r="AG37" s="237" t="s">
        <v>153</v>
      </c>
      <c r="AH37" s="237" t="s">
        <v>153</v>
      </c>
      <c r="AI37" s="237" t="s">
        <v>153</v>
      </c>
      <c r="AJ37" s="237" t="s">
        <v>153</v>
      </c>
      <c r="AK37" s="237" t="s">
        <v>153</v>
      </c>
      <c r="AL37" s="238"/>
      <c r="AT37" s="237" t="str">
        <f t="shared" si="54"/>
        <v>-</v>
      </c>
      <c r="AU37" s="237" t="str">
        <f t="shared" si="55"/>
        <v>-</v>
      </c>
      <c r="AV37" s="237" t="str">
        <f t="shared" si="56"/>
        <v>-</v>
      </c>
      <c r="AW37" s="237" t="str">
        <f t="shared" si="57"/>
        <v>-</v>
      </c>
      <c r="AX37" s="237" t="str">
        <f t="shared" si="58"/>
        <v>-</v>
      </c>
      <c r="AY37" s="237" t="str">
        <f t="shared" si="59"/>
        <v>-</v>
      </c>
      <c r="AZ37" s="237" t="str">
        <f t="shared" si="60"/>
        <v>-</v>
      </c>
      <c r="BA37" s="237" t="str">
        <f t="shared" si="61"/>
        <v>-</v>
      </c>
      <c r="BB37" s="238"/>
      <c r="BJ37" s="237">
        <f t="shared" si="62"/>
        <v>7.33</v>
      </c>
      <c r="BK37" s="237">
        <f t="shared" si="63"/>
        <v>8.16</v>
      </c>
      <c r="BL37" s="237">
        <f t="shared" si="64"/>
        <v>8.4600000000000009</v>
      </c>
      <c r="BM37" s="237">
        <f t="shared" si="65"/>
        <v>8.27</v>
      </c>
      <c r="BN37" s="237">
        <f t="shared" si="66"/>
        <v>7.65</v>
      </c>
      <c r="BO37" s="237">
        <f t="shared" si="67"/>
        <v>7.87</v>
      </c>
      <c r="BP37" s="237">
        <f t="shared" si="68"/>
        <v>5.18</v>
      </c>
      <c r="BQ37" s="237">
        <f t="shared" si="69"/>
        <v>6.25</v>
      </c>
      <c r="BR37" s="238"/>
      <c r="BZ37" s="237" t="str">
        <f t="shared" si="70"/>
        <v>-</v>
      </c>
      <c r="CA37" s="237" t="str">
        <f t="shared" si="71"/>
        <v>-</v>
      </c>
      <c r="CB37" s="237" t="str">
        <f t="shared" si="72"/>
        <v>-</v>
      </c>
      <c r="CC37" s="237" t="str">
        <f t="shared" si="73"/>
        <v>-</v>
      </c>
      <c r="CD37" s="237" t="str">
        <f t="shared" si="74"/>
        <v>-</v>
      </c>
      <c r="CE37" s="237" t="str">
        <f t="shared" si="75"/>
        <v>-</v>
      </c>
      <c r="CF37" s="237" t="str">
        <f t="shared" si="76"/>
        <v>-</v>
      </c>
      <c r="CG37" s="237" t="str">
        <f t="shared" si="77"/>
        <v>-</v>
      </c>
      <c r="CH37" s="238"/>
      <c r="CP37" s="236">
        <f>IFERROR(IF($E37=1,RANK(BJ37,BJ:BJ,1)+COUNTIF(BJ$4:BJ37,BJ37)-1,"-"),"-")</f>
        <v>14</v>
      </c>
      <c r="CQ37" s="236">
        <f>IFERROR(IF($E37=1,RANK(BK37,BK:BK,1)+COUNTIF(BK$4:BK37,BK37)-1,"-"),"-")</f>
        <v>40</v>
      </c>
      <c r="CR37" s="236">
        <f>IFERROR(IF($E37=1,RANK(BL37,BL:BL,1)+COUNTIF(BL$4:BL37,BL37)-1,"-"),"-")</f>
        <v>34</v>
      </c>
      <c r="CS37" s="236">
        <f>IFERROR(IF($E37=1,RANK(BM37,BM:BM,1)+COUNTIF(BM$4:BM37,BM37)-1,"-"),"-")</f>
        <v>49</v>
      </c>
      <c r="CT37" s="236">
        <f>IFERROR(IF($E37=1,RANK(BN37,BN:BN,1)+COUNTIF(BN$4:BN37,BN37)-1,"-"),"-")</f>
        <v>36</v>
      </c>
      <c r="CU37" s="236">
        <f>IFERROR(IF($E37=1,RANK(BO37,BO:BO,1)+COUNTIF(BO$4:BO37,BO37)-1,"-"),"-")</f>
        <v>88</v>
      </c>
      <c r="CV37" s="236">
        <f>IFERROR(IF($E37=1,RANK(BP37,BP:BP,1)+COUNTIF(BP$4:BP37,BP37)-1,"-"),"-")</f>
        <v>9</v>
      </c>
      <c r="CW37" s="236">
        <f>IFERROR(IF($E37=1,RANK(BQ37,BQ:BQ,1)+COUNTIF(BQ$4:BQ37,BQ37)-1,"-"),"-")</f>
        <v>31</v>
      </c>
      <c r="CX37" s="238"/>
      <c r="DF37" s="236" t="str">
        <f>IFERROR(IF($E37=1,RANK(BZ37,BZ:BZ,1)+COUNTIF(BZ$3:BZ36,BZ37),"-"),"-")</f>
        <v>-</v>
      </c>
      <c r="DG37" s="236" t="str">
        <f>IFERROR(IF($E37=1,RANK(CA37,CA:CA,1)+COUNTIF(CA$3:CA36,CA37),"-"),"-")</f>
        <v>-</v>
      </c>
      <c r="DH37" s="236" t="str">
        <f>IFERROR(IF($E37=1,RANK(CB37,CB:CB,1)+COUNTIF(CB$3:CB36,CB37),"-"),"-")</f>
        <v>-</v>
      </c>
      <c r="DI37" s="236" t="str">
        <f>IFERROR(IF($E37=1,RANK(CC37,CC:CC,1)+COUNTIF(CC$3:CC36,CC37),"-"),"-")</f>
        <v>-</v>
      </c>
      <c r="DJ37" s="236" t="str">
        <f>IFERROR(IF($E37=1,RANK(CD37,CD:CD,1)+COUNTIF(CD$3:CD36,CD37),"-"),"-")</f>
        <v>-</v>
      </c>
      <c r="DK37" s="236" t="str">
        <f>IFERROR(IF($E37=1,RANK(CE37,CE:CE,1)+COUNTIF(CE$3:CE36,CE37),"-"),"-")</f>
        <v>-</v>
      </c>
      <c r="DL37" s="236" t="str">
        <f>IFERROR(IF($E37=1,RANK(CF37,CF:CF,1)+COUNTIF(CF$3:CF36,CF37),"-"),"-")</f>
        <v>-</v>
      </c>
      <c r="DM37" s="236" t="str">
        <f>IFERROR(IF($E37=1,RANK(CG37,CG:CG,1)+COUNTIF(CG$3:CG36,CG37),"-"),"-")</f>
        <v>-</v>
      </c>
      <c r="DN37" s="7"/>
      <c r="DO37" s="236" t="str">
        <f>IFERROR(IF($E37=1,RANK(CI37,CI:CI,1)+COUNTIF(CI$4:CI37,CI37)-1,"-"),"-")</f>
        <v>-</v>
      </c>
      <c r="DP37" s="236" t="str">
        <f>IFERROR(IF($E37=1,RANK(CJ37,CJ:CJ,1)+COUNTIF(CJ$4:CJ37,CJ37)-1,"-"),"-")</f>
        <v>-</v>
      </c>
      <c r="DQ37" s="236" t="str">
        <f>IFERROR(IF($E37=1,RANK(CK37,CK:CK,1)+COUNTIF(CK$4:CK37,CK37)-1,"-"),"-")</f>
        <v>-</v>
      </c>
      <c r="DR37" s="236" t="str">
        <f>IFERROR(IF($E37=1,RANK(CL37,CL:CL,1)+COUNTIF(CL$4:CL37,CL37)-1,"-"),"-")</f>
        <v>-</v>
      </c>
      <c r="DS37" s="236" t="str">
        <f>IFERROR(IF($E37=1,RANK(CM37,CM:CM,1)+COUNTIF(CM$4:CM37,CM37)-1,"-"),"-")</f>
        <v>-</v>
      </c>
      <c r="DT37" s="236" t="str">
        <f>IFERROR(IF($E37=1,RANK(CN37,CN:CN,1)+COUNTIF(CN$4:CN37,CN37)-1,"-"),"-")</f>
        <v>-</v>
      </c>
      <c r="DU37" s="12">
        <f>DU36+1</f>
        <v>4</v>
      </c>
      <c r="DV37" s="243">
        <f>DV36-1</f>
        <v>142</v>
      </c>
      <c r="DW37" s="242" t="str">
        <f>IFERROR(INDEX($A:$DD,IF($EI$4="Entrants",MATCH($DU37,$CR:$CR,0),MATCH($DU37,$DA:$DA,0)),11),"")</f>
        <v>GAP</v>
      </c>
      <c r="DX37" s="239">
        <f>IFERROR(INDEX($A:$DD,IF($EI$4="Entrants",MATCH($DU37,$CR:$CR,0),MATCH($DU37,$DA:$DA,0)),IF($EI$4="Entrants",64,23)),"")</f>
        <v>7.9</v>
      </c>
      <c r="DY37" s="12">
        <f>DY36+1</f>
        <v>4</v>
      </c>
      <c r="DZ37" s="243">
        <f>MAX(DZ36-1,0)</f>
        <v>119</v>
      </c>
      <c r="EA37" s="242" t="str">
        <f>IFERROR(INDEX($A:$DT,IF($EI$4="Entrants",MATCH($DY37,$DH:$DH,0),MATCH($DY37,$DQ:$DQ,0)),11),"")</f>
        <v>QUIMPER</v>
      </c>
      <c r="EB37" s="241">
        <f>IFERROR(INDEX($A:$DT,IF($EI$4="Entrants",MATCH($DY37,$DH:$DH,0),MATCH($DY37,$DQ:$DQ,0)),IF($EI$4="Entrants",80,51)),"")</f>
        <v>-0.77</v>
      </c>
      <c r="EC37" s="240">
        <f>IFERROR(INDEX($A:$DT,IF($EI$4="Entrants",MATCH($DY37,$DH:$DH,0),MATCH($DY37,$DQ:$DQ,0)),IF($EI$4="Entrants",64,23)),"")</f>
        <v>8.4</v>
      </c>
      <c r="ED37" s="239">
        <f>IFERROR(IF(EB37&gt;0,"+"&amp;ROUND(EB37,2),ROUND(EB37,2)),"")</f>
        <v>-0.77</v>
      </c>
      <c r="EI37" s="49"/>
      <c r="EU37" s="328">
        <f t="shared" si="31"/>
        <v>7.33</v>
      </c>
      <c r="EV37" s="328">
        <f t="shared" si="32"/>
        <v>8.16</v>
      </c>
      <c r="EW37" s="328">
        <f t="shared" si="33"/>
        <v>8.4600000000000009</v>
      </c>
      <c r="EX37" s="328">
        <f t="shared" si="34"/>
        <v>8.27</v>
      </c>
      <c r="EY37" s="328">
        <f t="shared" si="35"/>
        <v>7.65</v>
      </c>
      <c r="EZ37" s="328">
        <f t="shared" si="36"/>
        <v>7.87</v>
      </c>
      <c r="FA37" s="328">
        <f t="shared" si="37"/>
        <v>5.18</v>
      </c>
      <c r="FB37" s="328">
        <f t="shared" si="38"/>
        <v>6.25</v>
      </c>
      <c r="FK37" s="328" t="str">
        <f t="shared" si="39"/>
        <v>-</v>
      </c>
      <c r="FL37" s="328" t="str">
        <f t="shared" si="40"/>
        <v>-</v>
      </c>
      <c r="FM37" s="328" t="str">
        <f t="shared" si="41"/>
        <v>-</v>
      </c>
      <c r="FN37" s="328" t="str">
        <f t="shared" si="42"/>
        <v>-</v>
      </c>
      <c r="FO37" s="328" t="str">
        <f t="shared" si="43"/>
        <v>-</v>
      </c>
      <c r="FP37" s="328" t="str">
        <f t="shared" si="44"/>
        <v>-</v>
      </c>
      <c r="FQ37" s="328" t="str">
        <f t="shared" si="45"/>
        <v>-</v>
      </c>
      <c r="FR37" s="328" t="str">
        <f t="shared" si="46"/>
        <v>-</v>
      </c>
    </row>
    <row r="38" spans="1:174" ht="19.5" x14ac:dyDescent="0.25">
      <c r="A38" s="13">
        <f t="shared" si="49"/>
        <v>1</v>
      </c>
      <c r="B38" s="13">
        <f t="shared" si="50"/>
        <v>1</v>
      </c>
      <c r="C38" s="13">
        <f t="shared" si="51"/>
        <v>1</v>
      </c>
      <c r="D38" s="13">
        <f t="shared" si="52"/>
        <v>1</v>
      </c>
      <c r="E38" s="13">
        <f t="shared" si="53"/>
        <v>1</v>
      </c>
      <c r="F38" s="48" t="s">
        <v>253</v>
      </c>
      <c r="G38" s="48" t="s">
        <v>191</v>
      </c>
      <c r="H38" s="295" t="s">
        <v>21</v>
      </c>
      <c r="I38" s="295" t="s">
        <v>228</v>
      </c>
      <c r="J38" s="295">
        <v>764001</v>
      </c>
      <c r="K38" s="295" t="s">
        <v>39</v>
      </c>
      <c r="L38" s="9" t="s">
        <v>9</v>
      </c>
      <c r="M38" s="9" t="s">
        <v>10</v>
      </c>
      <c r="N38" s="237">
        <v>7.95</v>
      </c>
      <c r="O38" s="237">
        <v>8.11</v>
      </c>
      <c r="P38" s="237">
        <v>8.5299999999999994</v>
      </c>
      <c r="Q38" s="237">
        <v>7.54</v>
      </c>
      <c r="R38" s="237">
        <v>7.09</v>
      </c>
      <c r="S38" s="237">
        <v>6.36</v>
      </c>
      <c r="T38" s="237">
        <v>5.42</v>
      </c>
      <c r="U38" s="237">
        <v>8.0399999999999991</v>
      </c>
      <c r="V38" s="238"/>
      <c r="AD38" s="237" t="s">
        <v>153</v>
      </c>
      <c r="AE38" s="237" t="s">
        <v>153</v>
      </c>
      <c r="AF38" s="237" t="s">
        <v>153</v>
      </c>
      <c r="AG38" s="237" t="s">
        <v>153</v>
      </c>
      <c r="AH38" s="237" t="s">
        <v>153</v>
      </c>
      <c r="AI38" s="237" t="s">
        <v>153</v>
      </c>
      <c r="AJ38" s="237" t="s">
        <v>153</v>
      </c>
      <c r="AK38" s="237" t="s">
        <v>153</v>
      </c>
      <c r="AL38" s="238"/>
      <c r="AT38" s="237" t="str">
        <f t="shared" si="54"/>
        <v>-</v>
      </c>
      <c r="AU38" s="237" t="str">
        <f t="shared" si="55"/>
        <v>-</v>
      </c>
      <c r="AV38" s="237" t="str">
        <f t="shared" si="56"/>
        <v>-</v>
      </c>
      <c r="AW38" s="237" t="str">
        <f t="shared" si="57"/>
        <v>-</v>
      </c>
      <c r="AX38" s="237" t="str">
        <f t="shared" si="58"/>
        <v>-</v>
      </c>
      <c r="AY38" s="237" t="str">
        <f t="shared" si="59"/>
        <v>-</v>
      </c>
      <c r="AZ38" s="237" t="str">
        <f t="shared" si="60"/>
        <v>-</v>
      </c>
      <c r="BA38" s="237" t="str">
        <f t="shared" si="61"/>
        <v>-</v>
      </c>
      <c r="BB38" s="238"/>
      <c r="BJ38" s="237">
        <f t="shared" si="62"/>
        <v>7.95</v>
      </c>
      <c r="BK38" s="237">
        <f t="shared" si="63"/>
        <v>8.11</v>
      </c>
      <c r="BL38" s="237">
        <f t="shared" si="64"/>
        <v>8.5299999999999994</v>
      </c>
      <c r="BM38" s="237">
        <f t="shared" si="65"/>
        <v>7.54</v>
      </c>
      <c r="BN38" s="237">
        <f t="shared" si="66"/>
        <v>7.09</v>
      </c>
      <c r="BO38" s="237">
        <f t="shared" si="67"/>
        <v>6.36</v>
      </c>
      <c r="BP38" s="237">
        <f t="shared" si="68"/>
        <v>5.42</v>
      </c>
      <c r="BQ38" s="237">
        <f t="shared" si="69"/>
        <v>8.0399999999999991</v>
      </c>
      <c r="BR38" s="238"/>
      <c r="BZ38" s="237" t="str">
        <f t="shared" si="70"/>
        <v>-</v>
      </c>
      <c r="CA38" s="237" t="str">
        <f t="shared" si="71"/>
        <v>-</v>
      </c>
      <c r="CB38" s="237" t="str">
        <f t="shared" si="72"/>
        <v>-</v>
      </c>
      <c r="CC38" s="237" t="str">
        <f t="shared" si="73"/>
        <v>-</v>
      </c>
      <c r="CD38" s="237" t="str">
        <f t="shared" si="74"/>
        <v>-</v>
      </c>
      <c r="CE38" s="237" t="str">
        <f t="shared" si="75"/>
        <v>-</v>
      </c>
      <c r="CF38" s="237" t="str">
        <f t="shared" si="76"/>
        <v>-</v>
      </c>
      <c r="CG38" s="237" t="str">
        <f t="shared" si="77"/>
        <v>-</v>
      </c>
      <c r="CH38" s="238"/>
      <c r="CP38" s="236">
        <f>IFERROR(IF($E38=1,RANK(BJ38,BJ:BJ,1)+COUNTIF(BJ$4:BJ38,BJ38)-1,"-"),"-")</f>
        <v>82</v>
      </c>
      <c r="CQ38" s="236">
        <f>IFERROR(IF($E38=1,RANK(BK38,BK:BK,1)+COUNTIF(BK$4:BK38,BK38)-1,"-"),"-")</f>
        <v>37</v>
      </c>
      <c r="CR38" s="236">
        <f>IFERROR(IF($E38=1,RANK(BL38,BL:BL,1)+COUNTIF(BL$4:BL38,BL38)-1,"-"),"-")</f>
        <v>45</v>
      </c>
      <c r="CS38" s="236">
        <f>IFERROR(IF($E38=1,RANK(BM38,BM:BM,1)+COUNTIF(BM$4:BM38,BM38)-1,"-"),"-")</f>
        <v>8</v>
      </c>
      <c r="CT38" s="236">
        <f>IFERROR(IF($E38=1,RANK(BN38,BN:BN,1)+COUNTIF(BN$4:BN38,BN38)-1,"-"),"-")</f>
        <v>5</v>
      </c>
      <c r="CU38" s="236">
        <f>IFERROR(IF($E38=1,RANK(BO38,BO:BO,1)+COUNTIF(BO$4:BO38,BO38)-1,"-"),"-")</f>
        <v>8</v>
      </c>
      <c r="CV38" s="236">
        <f>IFERROR(IF($E38=1,RANK(BP38,BP:BP,1)+COUNTIF(BP$4:BP38,BP38)-1,"-"),"-")</f>
        <v>16</v>
      </c>
      <c r="CW38" s="236">
        <f>IFERROR(IF($E38=1,RANK(BQ38,BQ:BQ,1)+COUNTIF(BQ$4:BQ38,BQ38)-1,"-"),"-")</f>
        <v>145</v>
      </c>
      <c r="CX38" s="238"/>
      <c r="DF38" s="236" t="str">
        <f>IFERROR(IF($E38=1,RANK(BZ38,BZ:BZ,1)+COUNTIF(BZ$3:BZ37,BZ38),"-"),"-")</f>
        <v>-</v>
      </c>
      <c r="DG38" s="236" t="str">
        <f>IFERROR(IF($E38=1,RANK(CA38,CA:CA,1)+COUNTIF(CA$3:CA37,CA38),"-"),"-")</f>
        <v>-</v>
      </c>
      <c r="DH38" s="236" t="str">
        <f>IFERROR(IF($E38=1,RANK(CB38,CB:CB,1)+COUNTIF(CB$3:CB37,CB38),"-"),"-")</f>
        <v>-</v>
      </c>
      <c r="DI38" s="236" t="str">
        <f>IFERROR(IF($E38=1,RANK(CC38,CC:CC,1)+COUNTIF(CC$3:CC37,CC38),"-"),"-")</f>
        <v>-</v>
      </c>
      <c r="DJ38" s="236" t="str">
        <f>IFERROR(IF($E38=1,RANK(CD38,CD:CD,1)+COUNTIF(CD$3:CD37,CD38),"-"),"-")</f>
        <v>-</v>
      </c>
      <c r="DK38" s="236" t="str">
        <f>IFERROR(IF($E38=1,RANK(CE38,CE:CE,1)+COUNTIF(CE$3:CE37,CE38),"-"),"-")</f>
        <v>-</v>
      </c>
      <c r="DL38" s="236" t="str">
        <f>IFERROR(IF($E38=1,RANK(CF38,CF:CF,1)+COUNTIF(CF$3:CF37,CF38),"-"),"-")</f>
        <v>-</v>
      </c>
      <c r="DM38" s="236" t="str">
        <f>IFERROR(IF($E38=1,RANK(CG38,CG:CG,1)+COUNTIF(CG$3:CG37,CG38),"-"),"-")</f>
        <v>-</v>
      </c>
      <c r="DN38" s="7"/>
      <c r="DO38" s="236" t="str">
        <f>IFERROR(IF($E38=1,RANK(CI38,CI:CI,1)+COUNTIF(CI$4:CI38,CI38)-1,"-"),"-")</f>
        <v>-</v>
      </c>
      <c r="DP38" s="236" t="str">
        <f>IFERROR(IF($E38=1,RANK(CJ38,CJ:CJ,1)+COUNTIF(CJ$4:CJ38,CJ38)-1,"-"),"-")</f>
        <v>-</v>
      </c>
      <c r="DQ38" s="236" t="str">
        <f>IFERROR(IF($E38=1,RANK(CK38,CK:CK,1)+COUNTIF(CK$4:CK38,CK38)-1,"-"),"-")</f>
        <v>-</v>
      </c>
      <c r="DR38" s="236" t="str">
        <f>IFERROR(IF($E38=1,RANK(CL38,CL:CL,1)+COUNTIF(CL$4:CL38,CL38)-1,"-"),"-")</f>
        <v>-</v>
      </c>
      <c r="DS38" s="236" t="str">
        <f>IFERROR(IF($E38=1,RANK(CM38,CM:CM,1)+COUNTIF(CM$4:CM38,CM38)-1,"-"),"-")</f>
        <v>-</v>
      </c>
      <c r="DT38" s="236" t="str">
        <f>IFERROR(IF($E38=1,RANK(CN38,CN:CN,1)+COUNTIF(CN$4:CN38,CN38)-1,"-"),"-")</f>
        <v>-</v>
      </c>
      <c r="DU38" s="12">
        <f>DU37+1</f>
        <v>5</v>
      </c>
      <c r="DV38" s="243">
        <f>DV37-1</f>
        <v>141</v>
      </c>
      <c r="DW38" s="242" t="str">
        <f>IFERROR(INDEX($A:$DD,IF($EI$4="Entrants",MATCH($DU38,$CR:$CR,0),MATCH($DU38,$DA:$DA,0)),11),"")</f>
        <v>LYON PART DIEU</v>
      </c>
      <c r="DX38" s="239">
        <f>IFERROR(INDEX($A:$DD,IF($EI$4="Entrants",MATCH($DU38,$CR:$CR,0),MATCH($DU38,$DA:$DA,0)),IF($EI$4="Entrants",64,23)),"")</f>
        <v>7.91</v>
      </c>
      <c r="DY38" s="12">
        <f>DY37+1</f>
        <v>5</v>
      </c>
      <c r="DZ38" s="243">
        <f>MAX(DZ37-1,0)</f>
        <v>118</v>
      </c>
      <c r="EA38" s="242" t="str">
        <f>IFERROR(INDEX($A:$DT,IF($EI$4="Entrants",MATCH($DY38,$DH:$DH,0),MATCH($DY38,$DQ:$DQ,0)),11),"")</f>
        <v>AGDE</v>
      </c>
      <c r="EB38" s="241">
        <f>IFERROR(INDEX($A:$DT,IF($EI$4="Entrants",MATCH($DY38,$DH:$DH,0),MATCH($DY38,$DQ:$DQ,0)),IF($EI$4="Entrants",80,51)),"")</f>
        <v>-0.55000000000000004</v>
      </c>
      <c r="EC38" s="240">
        <f>IFERROR(INDEX($A:$DT,IF($EI$4="Entrants",MATCH($DY38,$DH:$DH,0),MATCH($DY38,$DQ:$DQ,0)),IF($EI$4="Entrants",64,23)),"")</f>
        <v>7.71</v>
      </c>
      <c r="ED38" s="239">
        <f>IFERROR(IF(EB38&gt;0,"+"&amp;ROUND(EB38,2),ROUND(EB38,2)),"")</f>
        <v>-0.55000000000000004</v>
      </c>
      <c r="EI38" s="48"/>
      <c r="EU38" s="328">
        <f t="shared" si="31"/>
        <v>7.95</v>
      </c>
      <c r="EV38" s="328">
        <f t="shared" si="32"/>
        <v>8.11</v>
      </c>
      <c r="EW38" s="328">
        <f t="shared" si="33"/>
        <v>8.5299999999999994</v>
      </c>
      <c r="EX38" s="328">
        <f t="shared" si="34"/>
        <v>7.54</v>
      </c>
      <c r="EY38" s="328">
        <f t="shared" si="35"/>
        <v>7.09</v>
      </c>
      <c r="EZ38" s="328">
        <f t="shared" si="36"/>
        <v>6.36</v>
      </c>
      <c r="FA38" s="328">
        <f t="shared" si="37"/>
        <v>5.42</v>
      </c>
      <c r="FB38" s="328">
        <f t="shared" si="38"/>
        <v>8.0399999999999991</v>
      </c>
      <c r="FK38" s="328" t="str">
        <f t="shared" si="39"/>
        <v>-</v>
      </c>
      <c r="FL38" s="328" t="str">
        <f t="shared" si="40"/>
        <v>-</v>
      </c>
      <c r="FM38" s="328" t="str">
        <f t="shared" si="41"/>
        <v>-</v>
      </c>
      <c r="FN38" s="328" t="str">
        <f t="shared" si="42"/>
        <v>-</v>
      </c>
      <c r="FO38" s="328" t="str">
        <f t="shared" si="43"/>
        <v>-</v>
      </c>
      <c r="FP38" s="328" t="str">
        <f t="shared" si="44"/>
        <v>-</v>
      </c>
      <c r="FQ38" s="328" t="str">
        <f t="shared" si="45"/>
        <v>-</v>
      </c>
      <c r="FR38" s="328" t="str">
        <f t="shared" si="46"/>
        <v>-</v>
      </c>
    </row>
    <row r="39" spans="1:174" ht="15.75" x14ac:dyDescent="0.25">
      <c r="A39" s="13">
        <f t="shared" si="49"/>
        <v>1</v>
      </c>
      <c r="B39" s="13">
        <f t="shared" si="50"/>
        <v>1</v>
      </c>
      <c r="C39" s="13">
        <f t="shared" si="51"/>
        <v>1</v>
      </c>
      <c r="D39" s="13">
        <f t="shared" si="52"/>
        <v>1</v>
      </c>
      <c r="E39" s="13">
        <f t="shared" si="53"/>
        <v>1</v>
      </c>
      <c r="F39" s="48" t="s">
        <v>253</v>
      </c>
      <c r="G39" s="48" t="s">
        <v>192</v>
      </c>
      <c r="H39" s="295" t="s">
        <v>21</v>
      </c>
      <c r="I39" s="295" t="s">
        <v>228</v>
      </c>
      <c r="J39" s="295">
        <v>696328</v>
      </c>
      <c r="K39" s="295" t="s">
        <v>169</v>
      </c>
      <c r="L39" s="9" t="s">
        <v>9</v>
      </c>
      <c r="M39" s="9" t="s">
        <v>10</v>
      </c>
      <c r="N39" s="237">
        <v>7.51</v>
      </c>
      <c r="O39" s="237">
        <v>7.67</v>
      </c>
      <c r="P39" s="237">
        <v>8.31</v>
      </c>
      <c r="Q39" s="237">
        <v>7.43</v>
      </c>
      <c r="R39" s="237">
        <v>7.28</v>
      </c>
      <c r="S39" s="237">
        <v>7.38</v>
      </c>
      <c r="T39" s="237">
        <v>5.17</v>
      </c>
      <c r="U39" s="237">
        <v>6.18</v>
      </c>
      <c r="V39" s="238"/>
      <c r="AD39" s="237" t="s">
        <v>153</v>
      </c>
      <c r="AE39" s="237" t="s">
        <v>153</v>
      </c>
      <c r="AF39" s="237" t="s">
        <v>153</v>
      </c>
      <c r="AG39" s="237" t="s">
        <v>153</v>
      </c>
      <c r="AH39" s="237" t="s">
        <v>153</v>
      </c>
      <c r="AI39" s="237" t="s">
        <v>153</v>
      </c>
      <c r="AJ39" s="237" t="s">
        <v>153</v>
      </c>
      <c r="AK39" s="237" t="s">
        <v>153</v>
      </c>
      <c r="AL39" s="238"/>
      <c r="AT39" s="237" t="str">
        <f t="shared" si="54"/>
        <v>-</v>
      </c>
      <c r="AU39" s="237" t="str">
        <f t="shared" si="55"/>
        <v>-</v>
      </c>
      <c r="AV39" s="237" t="str">
        <f t="shared" si="56"/>
        <v>-</v>
      </c>
      <c r="AW39" s="237" t="str">
        <f t="shared" si="57"/>
        <v>-</v>
      </c>
      <c r="AX39" s="237" t="str">
        <f t="shared" si="58"/>
        <v>-</v>
      </c>
      <c r="AY39" s="237" t="str">
        <f t="shared" si="59"/>
        <v>-</v>
      </c>
      <c r="AZ39" s="237" t="str">
        <f t="shared" si="60"/>
        <v>-</v>
      </c>
      <c r="BA39" s="237" t="str">
        <f t="shared" si="61"/>
        <v>-</v>
      </c>
      <c r="BB39" s="238"/>
      <c r="BJ39" s="237">
        <f t="shared" si="62"/>
        <v>7.51</v>
      </c>
      <c r="BK39" s="237">
        <f t="shared" si="63"/>
        <v>7.67</v>
      </c>
      <c r="BL39" s="237">
        <f t="shared" si="64"/>
        <v>8.31</v>
      </c>
      <c r="BM39" s="237">
        <f t="shared" si="65"/>
        <v>7.43</v>
      </c>
      <c r="BN39" s="237">
        <f t="shared" si="66"/>
        <v>7.28</v>
      </c>
      <c r="BO39" s="237">
        <f t="shared" si="67"/>
        <v>7.38</v>
      </c>
      <c r="BP39" s="237">
        <f t="shared" si="68"/>
        <v>5.17</v>
      </c>
      <c r="BQ39" s="237">
        <f t="shared" si="69"/>
        <v>6.18</v>
      </c>
      <c r="BR39" s="238"/>
      <c r="BZ39" s="237" t="str">
        <f t="shared" si="70"/>
        <v>-</v>
      </c>
      <c r="CA39" s="237" t="str">
        <f t="shared" si="71"/>
        <v>-</v>
      </c>
      <c r="CB39" s="237" t="str">
        <f t="shared" si="72"/>
        <v>-</v>
      </c>
      <c r="CC39" s="237" t="str">
        <f t="shared" si="73"/>
        <v>-</v>
      </c>
      <c r="CD39" s="237" t="str">
        <f t="shared" si="74"/>
        <v>-</v>
      </c>
      <c r="CE39" s="237" t="str">
        <f t="shared" si="75"/>
        <v>-</v>
      </c>
      <c r="CF39" s="237" t="str">
        <f t="shared" si="76"/>
        <v>-</v>
      </c>
      <c r="CG39" s="237" t="str">
        <f t="shared" si="77"/>
        <v>-</v>
      </c>
      <c r="CH39" s="238"/>
      <c r="CP39" s="236">
        <f>IFERROR(IF($E39=1,RANK(BJ39,BJ:BJ,1)+COUNTIF(BJ$4:BJ39,BJ39)-1,"-"),"-")</f>
        <v>26</v>
      </c>
      <c r="CQ39" s="236">
        <f>IFERROR(IF($E39=1,RANK(BK39,BK:BK,1)+COUNTIF(BK$4:BK39,BK39)-1,"-"),"-")</f>
        <v>9</v>
      </c>
      <c r="CR39" s="236">
        <f>IFERROR(IF($E39=1,RANK(BL39,BL:BL,1)+COUNTIF(BL$4:BL39,BL39)-1,"-"),"-")</f>
        <v>23</v>
      </c>
      <c r="CS39" s="236">
        <f>IFERROR(IF($E39=1,RANK(BM39,BM:BM,1)+COUNTIF(BM$4:BM39,BM39)-1,"-"),"-")</f>
        <v>3</v>
      </c>
      <c r="CT39" s="236">
        <f>IFERROR(IF($E39=1,RANK(BN39,BN:BN,1)+COUNTIF(BN$4:BN39,BN39)-1,"-"),"-")</f>
        <v>8</v>
      </c>
      <c r="CU39" s="236">
        <f>IFERROR(IF($E39=1,RANK(BO39,BO:BO,1)+COUNTIF(BO$4:BO39,BO39)-1,"-"),"-")</f>
        <v>37</v>
      </c>
      <c r="CV39" s="236">
        <f>IFERROR(IF($E39=1,RANK(BP39,BP:BP,1)+COUNTIF(BP$4:BP39,BP39)-1,"-"),"-")</f>
        <v>7</v>
      </c>
      <c r="CW39" s="236">
        <f>IFERROR(IF($E39=1,RANK(BQ39,BQ:BQ,1)+COUNTIF(BQ$4:BQ39,BQ39)-1,"-"),"-")</f>
        <v>23</v>
      </c>
      <c r="CX39" s="238"/>
      <c r="DF39" s="236" t="str">
        <f>IFERROR(IF($E39=1,RANK(BZ39,BZ:BZ,1)+COUNTIF(BZ$3:BZ38,BZ39),"-"),"-")</f>
        <v>-</v>
      </c>
      <c r="DG39" s="236" t="str">
        <f>IFERROR(IF($E39=1,RANK(CA39,CA:CA,1)+COUNTIF(CA$3:CA38,CA39),"-"),"-")</f>
        <v>-</v>
      </c>
      <c r="DH39" s="236" t="str">
        <f>IFERROR(IF($E39=1,RANK(CB39,CB:CB,1)+COUNTIF(CB$3:CB38,CB39),"-"),"-")</f>
        <v>-</v>
      </c>
      <c r="DI39" s="236" t="str">
        <f>IFERROR(IF($E39=1,RANK(CC39,CC:CC,1)+COUNTIF(CC$3:CC38,CC39),"-"),"-")</f>
        <v>-</v>
      </c>
      <c r="DJ39" s="236" t="str">
        <f>IFERROR(IF($E39=1,RANK(CD39,CD:CD,1)+COUNTIF(CD$3:CD38,CD39),"-"),"-")</f>
        <v>-</v>
      </c>
      <c r="DK39" s="236" t="str">
        <f>IFERROR(IF($E39=1,RANK(CE39,CE:CE,1)+COUNTIF(CE$3:CE38,CE39),"-"),"-")</f>
        <v>-</v>
      </c>
      <c r="DL39" s="236" t="str">
        <f>IFERROR(IF($E39=1,RANK(CF39,CF:CF,1)+COUNTIF(CF$3:CF38,CF39),"-"),"-")</f>
        <v>-</v>
      </c>
      <c r="DM39" s="236" t="str">
        <f>IFERROR(IF($E39=1,RANK(CG39,CG:CG,1)+COUNTIF(CG$3:CG38,CG39),"-"),"-")</f>
        <v>-</v>
      </c>
      <c r="DN39" s="7"/>
      <c r="DO39" s="236" t="str">
        <f>IFERROR(IF($E39=1,RANK(CI39,CI:CI,1)+COUNTIF(CI$4:CI39,CI39)-1,"-"),"-")</f>
        <v>-</v>
      </c>
      <c r="DP39" s="236" t="str">
        <f>IFERROR(IF($E39=1,RANK(CJ39,CJ:CJ,1)+COUNTIF(CJ$4:CJ39,CJ39)-1,"-"),"-")</f>
        <v>-</v>
      </c>
      <c r="DQ39" s="236" t="str">
        <f>IFERROR(IF($E39=1,RANK(CK39,CK:CK,1)+COUNTIF(CK$4:CK39,CK39)-1,"-"),"-")</f>
        <v>-</v>
      </c>
      <c r="DR39" s="236" t="str">
        <f>IFERROR(IF($E39=1,RANK(CL39,CL:CL,1)+COUNTIF(CL$4:CL39,CL39)-1,"-"),"-")</f>
        <v>-</v>
      </c>
      <c r="DS39" s="236" t="str">
        <f>IFERROR(IF($E39=1,RANK(CM39,CM:CM,1)+COUNTIF(CM$4:CM39,CM39)-1,"-"),"-")</f>
        <v>-</v>
      </c>
      <c r="DT39" s="236" t="str">
        <f>IFERROR(IF($E39=1,RANK(CN39,CN:CN,1)+COUNTIF(CN$4:CN39,CN39)-1,"-"),"-")</f>
        <v>-</v>
      </c>
      <c r="DU39" s="250" t="s">
        <v>149</v>
      </c>
      <c r="DV39" s="249" t="s">
        <v>149</v>
      </c>
      <c r="DW39" s="248" t="s">
        <v>263</v>
      </c>
      <c r="DX39" s="247" t="s">
        <v>258</v>
      </c>
      <c r="DY39" s="250" t="s">
        <v>149</v>
      </c>
      <c r="DZ39" s="249" t="s">
        <v>149</v>
      </c>
      <c r="EA39" s="248" t="s">
        <v>261</v>
      </c>
      <c r="EB39" s="247" t="s">
        <v>182</v>
      </c>
      <c r="EC39" s="247" t="s">
        <v>258</v>
      </c>
      <c r="ED39" s="247" t="s">
        <v>182</v>
      </c>
      <c r="EI39" s="13"/>
      <c r="EJ39" s="13"/>
      <c r="EU39" s="328">
        <f t="shared" si="31"/>
        <v>7.51</v>
      </c>
      <c r="EV39" s="328">
        <f t="shared" si="32"/>
        <v>7.67</v>
      </c>
      <c r="EW39" s="328">
        <f t="shared" si="33"/>
        <v>8.31</v>
      </c>
      <c r="EX39" s="328">
        <f t="shared" si="34"/>
        <v>7.43</v>
      </c>
      <c r="EY39" s="328">
        <f t="shared" si="35"/>
        <v>7.28</v>
      </c>
      <c r="EZ39" s="328">
        <f t="shared" si="36"/>
        <v>7.38</v>
      </c>
      <c r="FA39" s="328">
        <f t="shared" si="37"/>
        <v>5.17</v>
      </c>
      <c r="FB39" s="328">
        <f t="shared" si="38"/>
        <v>6.18</v>
      </c>
      <c r="FK39" s="328" t="str">
        <f t="shared" si="39"/>
        <v>-</v>
      </c>
      <c r="FL39" s="328" t="str">
        <f t="shared" si="40"/>
        <v>-</v>
      </c>
      <c r="FM39" s="328" t="str">
        <f t="shared" si="41"/>
        <v>-</v>
      </c>
      <c r="FN39" s="328" t="str">
        <f t="shared" si="42"/>
        <v>-</v>
      </c>
      <c r="FO39" s="328" t="str">
        <f t="shared" si="43"/>
        <v>-</v>
      </c>
      <c r="FP39" s="328" t="str">
        <f t="shared" si="44"/>
        <v>-</v>
      </c>
      <c r="FQ39" s="328" t="str">
        <f t="shared" si="45"/>
        <v>-</v>
      </c>
      <c r="FR39" s="328" t="str">
        <f t="shared" si="46"/>
        <v>-</v>
      </c>
    </row>
    <row r="40" spans="1:174" ht="19.5" x14ac:dyDescent="0.25">
      <c r="A40" s="13">
        <f t="shared" si="49"/>
        <v>1</v>
      </c>
      <c r="B40" s="13">
        <f t="shared" si="50"/>
        <v>1</v>
      </c>
      <c r="C40" s="13">
        <f t="shared" si="51"/>
        <v>1</v>
      </c>
      <c r="D40" s="13">
        <f t="shared" si="52"/>
        <v>1</v>
      </c>
      <c r="E40" s="13">
        <f t="shared" si="53"/>
        <v>1</v>
      </c>
      <c r="F40" s="48" t="s">
        <v>253</v>
      </c>
      <c r="G40" s="48" t="s">
        <v>190</v>
      </c>
      <c r="H40" s="8">
        <v>24</v>
      </c>
      <c r="I40" s="295" t="s">
        <v>228</v>
      </c>
      <c r="J40" s="295">
        <v>696005</v>
      </c>
      <c r="K40" s="295" t="s">
        <v>41</v>
      </c>
      <c r="L40" s="9" t="s">
        <v>9</v>
      </c>
      <c r="M40" s="9" t="s">
        <v>10</v>
      </c>
      <c r="N40" s="237">
        <v>7.67</v>
      </c>
      <c r="O40" s="237">
        <v>8.2899999999999991</v>
      </c>
      <c r="P40" s="237">
        <v>8.66</v>
      </c>
      <c r="Q40" s="237">
        <v>8.15</v>
      </c>
      <c r="R40" s="237">
        <v>7.86</v>
      </c>
      <c r="S40" s="237">
        <v>7.09</v>
      </c>
      <c r="T40" s="237">
        <v>6.31</v>
      </c>
      <c r="U40" s="237">
        <v>6.94</v>
      </c>
      <c r="V40" s="238"/>
      <c r="AD40" s="237">
        <v>7.36</v>
      </c>
      <c r="AE40" s="237">
        <v>8.51</v>
      </c>
      <c r="AF40" s="237">
        <v>8.9499999999999993</v>
      </c>
      <c r="AG40" s="237">
        <v>8.1</v>
      </c>
      <c r="AH40" s="237">
        <v>7.64</v>
      </c>
      <c r="AI40" s="237" t="s">
        <v>153</v>
      </c>
      <c r="AJ40" s="237">
        <v>5.58</v>
      </c>
      <c r="AK40" s="237">
        <v>6.2</v>
      </c>
      <c r="AL40" s="238"/>
      <c r="AT40" s="237">
        <f t="shared" si="54"/>
        <v>0.31</v>
      </c>
      <c r="AU40" s="237">
        <f t="shared" si="55"/>
        <v>-0.22</v>
      </c>
      <c r="AV40" s="237">
        <f t="shared" si="56"/>
        <v>-0.28999999999999998</v>
      </c>
      <c r="AW40" s="237">
        <f t="shared" si="57"/>
        <v>0.05</v>
      </c>
      <c r="AX40" s="237">
        <f t="shared" si="58"/>
        <v>0.22</v>
      </c>
      <c r="AY40" s="237" t="str">
        <f t="shared" si="59"/>
        <v>-</v>
      </c>
      <c r="AZ40" s="237">
        <f t="shared" si="60"/>
        <v>0.73</v>
      </c>
      <c r="BA40" s="237">
        <f t="shared" si="61"/>
        <v>0.74</v>
      </c>
      <c r="BB40" s="238"/>
      <c r="BJ40" s="237">
        <f t="shared" si="62"/>
        <v>7.67</v>
      </c>
      <c r="BK40" s="237">
        <f t="shared" si="63"/>
        <v>8.2899999999999991</v>
      </c>
      <c r="BL40" s="237">
        <f t="shared" si="64"/>
        <v>8.66</v>
      </c>
      <c r="BM40" s="237">
        <f t="shared" si="65"/>
        <v>8.15</v>
      </c>
      <c r="BN40" s="237">
        <f t="shared" si="66"/>
        <v>7.86</v>
      </c>
      <c r="BO40" s="237">
        <f t="shared" si="67"/>
        <v>7.09</v>
      </c>
      <c r="BP40" s="237">
        <f t="shared" si="68"/>
        <v>6.31</v>
      </c>
      <c r="BQ40" s="237">
        <f t="shared" si="69"/>
        <v>6.94</v>
      </c>
      <c r="BR40" s="238"/>
      <c r="BZ40" s="237">
        <f t="shared" si="70"/>
        <v>0.31</v>
      </c>
      <c r="CA40" s="237">
        <f t="shared" si="71"/>
        <v>-0.22</v>
      </c>
      <c r="CB40" s="237">
        <f t="shared" si="72"/>
        <v>-0.28999999999999998</v>
      </c>
      <c r="CC40" s="237">
        <f t="shared" si="73"/>
        <v>0.05</v>
      </c>
      <c r="CD40" s="237">
        <f t="shared" si="74"/>
        <v>0.22</v>
      </c>
      <c r="CE40" s="237" t="str">
        <f t="shared" si="75"/>
        <v>-</v>
      </c>
      <c r="CF40" s="237">
        <f t="shared" si="76"/>
        <v>0.73</v>
      </c>
      <c r="CG40" s="237">
        <f t="shared" si="77"/>
        <v>0.74</v>
      </c>
      <c r="CH40" s="238"/>
      <c r="CP40" s="236">
        <f>IFERROR(IF($E40=1,RANK(BJ40,BJ:BJ,1)+COUNTIF(BJ$4:BJ40,BJ40)-1,"-"),"-")</f>
        <v>48</v>
      </c>
      <c r="CQ40" s="236">
        <f>IFERROR(IF($E40=1,RANK(BK40,BK:BK,1)+COUNTIF(BK$4:BK40,BK40)-1,"-"),"-")</f>
        <v>59</v>
      </c>
      <c r="CR40" s="236">
        <f>IFERROR(IF($E40=1,RANK(BL40,BL:BL,1)+COUNTIF(BL$4:BL40,BL40)-1,"-"),"-")</f>
        <v>64</v>
      </c>
      <c r="CS40" s="236">
        <f>IFERROR(IF($E40=1,RANK(BM40,BM:BM,1)+COUNTIF(BM$4:BM40,BM40)-1,"-"),"-")</f>
        <v>37</v>
      </c>
      <c r="CT40" s="236">
        <f>IFERROR(IF($E40=1,RANK(BN40,BN:BN,1)+COUNTIF(BN$4:BN40,BN40)-1,"-"),"-")</f>
        <v>57</v>
      </c>
      <c r="CU40" s="236">
        <f>IFERROR(IF($E40=1,RANK(BO40,BO:BO,1)+COUNTIF(BO$4:BO40,BO40)-1,"-"),"-")</f>
        <v>24</v>
      </c>
      <c r="CV40" s="236">
        <f>IFERROR(IF($E40=1,RANK(BP40,BP:BP,1)+COUNTIF(BP$4:BP40,BP40)-1,"-"),"-")</f>
        <v>57</v>
      </c>
      <c r="CW40" s="236">
        <f>IFERROR(IF($E40=1,RANK(BQ40,BQ:BQ,1)+COUNTIF(BQ$4:BQ40,BQ40)-1,"-"),"-")</f>
        <v>97</v>
      </c>
      <c r="CX40" s="238"/>
      <c r="DF40" s="236">
        <f>IFERROR(IF($E40=1,RANK(BZ40,BZ:BZ,1)+COUNTIF(BZ$3:BZ39,BZ40),"-"),"-")</f>
        <v>103</v>
      </c>
      <c r="DG40" s="236">
        <f>IFERROR(IF($E40=1,RANK(CA40,CA:CA,1)+COUNTIF(CA$3:CA39,CA40),"-"),"-")</f>
        <v>26</v>
      </c>
      <c r="DH40" s="236">
        <f>IFERROR(IF($E40=1,RANK(CB40,CB:CB,1)+COUNTIF(CB$3:CB39,CB40),"-"),"-")</f>
        <v>17</v>
      </c>
      <c r="DI40" s="236">
        <f>IFERROR(IF($E40=1,RANK(CC40,CC:CC,1)+COUNTIF(CC$3:CC39,CC40),"-"),"-")</f>
        <v>54</v>
      </c>
      <c r="DJ40" s="236">
        <f>IFERROR(IF($E40=1,RANK(CD40,CD:CD,1)+COUNTIF(CD$3:CD39,CD40),"-"),"-")</f>
        <v>49</v>
      </c>
      <c r="DK40" s="236" t="str">
        <f>IFERROR(IF($E40=1,RANK(CE40,CE:CE,1)+COUNTIF(CE$3:CE39,CE40),"-"),"-")</f>
        <v>-</v>
      </c>
      <c r="DL40" s="236">
        <f>IFERROR(IF($E40=1,RANK(CF40,CF:CF,1)+COUNTIF(CF$3:CF39,CF40),"-"),"-")</f>
        <v>104</v>
      </c>
      <c r="DM40" s="236">
        <f>IFERROR(IF($E40=1,RANK(CG40,CG:CG,1)+COUNTIF(CG$3:CG39,CG40),"-"),"-")</f>
        <v>110</v>
      </c>
      <c r="DN40" s="7"/>
      <c r="DO40" s="236" t="str">
        <f>IFERROR(IF($E40=1,RANK(CI40,CI:CI,1)+COUNTIF(CI$4:CI40,CI40)-1,"-"),"-")</f>
        <v>-</v>
      </c>
      <c r="DP40" s="236" t="str">
        <f>IFERROR(IF($E40=1,RANK(CJ40,CJ:CJ,1)+COUNTIF(CJ$4:CJ40,CJ40)-1,"-"),"-")</f>
        <v>-</v>
      </c>
      <c r="DQ40" s="236" t="str">
        <f>IFERROR(IF($E40=1,RANK(CK40,CK:CK,1)+COUNTIF(CK$4:CK40,CK40)-1,"-"),"-")</f>
        <v>-</v>
      </c>
      <c r="DR40" s="236" t="str">
        <f>IFERROR(IF($E40=1,RANK(CL40,CL:CL,1)+COUNTIF(CL$4:CL40,CL40)-1,"-"),"-")</f>
        <v>-</v>
      </c>
      <c r="DS40" s="236" t="str">
        <f>IFERROR(IF($E40=1,RANK(CM40,CM:CM,1)+COUNTIF(CM$4:CM40,CM40)-1,"-"),"-")</f>
        <v>-</v>
      </c>
      <c r="DT40" s="236" t="str">
        <f>IFERROR(IF($E40=1,RANK(CN40,CN:CN,1)+COUNTIF(CN$4:CN40,CN40)-1,"-"),"-")</f>
        <v>-</v>
      </c>
      <c r="DU40" s="12">
        <f>$F$2+1-DV40</f>
        <v>145</v>
      </c>
      <c r="DV40" s="243">
        <f>IF($EI$4="Entrants",MIN($CS:$CS),MIN($DB:$DB))</f>
        <v>1</v>
      </c>
      <c r="DW40" s="242" t="str">
        <f>IFERROR(INDEX($A:$DD,IF($EI$4="Entrants",MATCH($DU40,$CS:$CS,0),MATCH($DU40,$DB:$DB,0)),11),"")</f>
        <v>MEUSE TGV</v>
      </c>
      <c r="DX40" s="239">
        <f>IFERROR(INDEX($A:$DD,IF($EI$4="Entrants",MATCH($DU40,$CS:$CS,0),MATCH($DU40,$DB:$DB,0)),IF($EI$4="Entrants",65,24)),"")</f>
        <v>9.41</v>
      </c>
      <c r="DY40" s="12">
        <f>DZ46+1-DZ40</f>
        <v>122</v>
      </c>
      <c r="DZ40" s="243">
        <f>IF($EI$4="Entrants",MIN($DI:$DI),MIN($DR:$DR))</f>
        <v>1</v>
      </c>
      <c r="EA40" s="242" t="str">
        <f>IFERROR(INDEX($A:$DT,IF($EI$4="Entrants",MATCH($DY40,$DI:$DI,0),MATCH($DY40,$DR:$DR,0)),11),"")</f>
        <v>LA ROCHELLE VILLE</v>
      </c>
      <c r="EB40" s="241">
        <f>IFERROR(INDEX($A:$DT,IF($EI$4="Entrants",MATCH($DY40,$DI:$DI,0),MATCH($DY40,$DR:$DR,0)),IF($EI$4="Entrants",81,52)),"")</f>
        <v>0.92</v>
      </c>
      <c r="EC40" s="240">
        <f>IFERROR(INDEX($A:$DT,IF($EI$4="Entrants",MATCH($DY40,$DI:$DI,0),MATCH($DY40,$DR:$DR,0)),IF($EI$4="Entrants",65,24)),"")</f>
        <v>9.16</v>
      </c>
      <c r="ED40" s="239" t="str">
        <f>IFERROR(IF(EB40&gt;0,"+"&amp;ROUND(EB40,2),ROUND(EB40,2)),"")</f>
        <v>+0,92</v>
      </c>
      <c r="EI40" s="48"/>
      <c r="EJ40" s="48"/>
      <c r="EU40" s="328">
        <f t="shared" si="31"/>
        <v>7.67</v>
      </c>
      <c r="EV40" s="328">
        <f t="shared" si="32"/>
        <v>8.2899999999999991</v>
      </c>
      <c r="EW40" s="328">
        <f t="shared" si="33"/>
        <v>8.66</v>
      </c>
      <c r="EX40" s="328">
        <f t="shared" si="34"/>
        <v>8.15</v>
      </c>
      <c r="EY40" s="328">
        <f t="shared" si="35"/>
        <v>7.86</v>
      </c>
      <c r="EZ40" s="328">
        <f t="shared" si="36"/>
        <v>7.09</v>
      </c>
      <c r="FA40" s="328">
        <f t="shared" si="37"/>
        <v>6.31</v>
      </c>
      <c r="FB40" s="328">
        <f t="shared" si="38"/>
        <v>6.94</v>
      </c>
      <c r="FK40" s="328">
        <f t="shared" si="39"/>
        <v>7.36</v>
      </c>
      <c r="FL40" s="328">
        <f t="shared" si="40"/>
        <v>8.51</v>
      </c>
      <c r="FM40" s="328">
        <f t="shared" si="41"/>
        <v>8.9499999999999993</v>
      </c>
      <c r="FN40" s="328">
        <f t="shared" si="42"/>
        <v>8.1</v>
      </c>
      <c r="FO40" s="328">
        <f t="shared" si="43"/>
        <v>7.64</v>
      </c>
      <c r="FP40" s="328" t="str">
        <f t="shared" si="44"/>
        <v>-</v>
      </c>
      <c r="FQ40" s="328">
        <f t="shared" si="45"/>
        <v>5.58</v>
      </c>
      <c r="FR40" s="328">
        <f t="shared" si="46"/>
        <v>6.2</v>
      </c>
    </row>
    <row r="41" spans="1:174" ht="19.5" x14ac:dyDescent="0.25">
      <c r="A41" s="13">
        <f t="shared" si="49"/>
        <v>1</v>
      </c>
      <c r="B41" s="13">
        <f t="shared" si="50"/>
        <v>1</v>
      </c>
      <c r="C41" s="13">
        <f t="shared" si="51"/>
        <v>1</v>
      </c>
      <c r="D41" s="13">
        <f t="shared" si="52"/>
        <v>1</v>
      </c>
      <c r="E41" s="13">
        <f t="shared" si="53"/>
        <v>1</v>
      </c>
      <c r="F41" s="48" t="s">
        <v>253</v>
      </c>
      <c r="G41" s="48" t="s">
        <v>192</v>
      </c>
      <c r="H41" s="295" t="s">
        <v>21</v>
      </c>
      <c r="I41" s="295" t="s">
        <v>228</v>
      </c>
      <c r="J41" s="295">
        <v>734053</v>
      </c>
      <c r="K41" s="295" t="s">
        <v>171</v>
      </c>
      <c r="L41" s="9" t="s">
        <v>9</v>
      </c>
      <c r="M41" s="9" t="s">
        <v>10</v>
      </c>
      <c r="N41" s="237">
        <v>8.27</v>
      </c>
      <c r="O41" s="237">
        <v>8.68</v>
      </c>
      <c r="P41" s="237">
        <v>9.1300000000000008</v>
      </c>
      <c r="Q41" s="237">
        <v>8.9</v>
      </c>
      <c r="R41" s="237">
        <v>7.93</v>
      </c>
      <c r="S41" s="237">
        <v>7.68</v>
      </c>
      <c r="T41" s="237">
        <v>6.33</v>
      </c>
      <c r="U41" s="237">
        <v>7.52</v>
      </c>
      <c r="V41" s="238"/>
      <c r="AD41" s="237" t="s">
        <v>153</v>
      </c>
      <c r="AE41" s="237" t="s">
        <v>153</v>
      </c>
      <c r="AF41" s="237" t="s">
        <v>153</v>
      </c>
      <c r="AG41" s="237" t="s">
        <v>153</v>
      </c>
      <c r="AH41" s="237" t="s">
        <v>153</v>
      </c>
      <c r="AI41" s="237" t="s">
        <v>153</v>
      </c>
      <c r="AJ41" s="237" t="s">
        <v>153</v>
      </c>
      <c r="AK41" s="237" t="s">
        <v>153</v>
      </c>
      <c r="AL41" s="238"/>
      <c r="AT41" s="237" t="str">
        <f t="shared" si="54"/>
        <v>-</v>
      </c>
      <c r="AU41" s="237" t="str">
        <f t="shared" si="55"/>
        <v>-</v>
      </c>
      <c r="AV41" s="237" t="str">
        <f t="shared" si="56"/>
        <v>-</v>
      </c>
      <c r="AW41" s="237" t="str">
        <f t="shared" si="57"/>
        <v>-</v>
      </c>
      <c r="AX41" s="237" t="str">
        <f t="shared" si="58"/>
        <v>-</v>
      </c>
      <c r="AY41" s="237" t="str">
        <f t="shared" si="59"/>
        <v>-</v>
      </c>
      <c r="AZ41" s="237" t="str">
        <f t="shared" si="60"/>
        <v>-</v>
      </c>
      <c r="BA41" s="237" t="str">
        <f t="shared" si="61"/>
        <v>-</v>
      </c>
      <c r="BB41" s="238"/>
      <c r="BJ41" s="237">
        <f t="shared" si="62"/>
        <v>8.27</v>
      </c>
      <c r="BK41" s="237">
        <f t="shared" si="63"/>
        <v>8.68</v>
      </c>
      <c r="BL41" s="237">
        <f t="shared" si="64"/>
        <v>9.1300000000000008</v>
      </c>
      <c r="BM41" s="237">
        <f t="shared" si="65"/>
        <v>8.9</v>
      </c>
      <c r="BN41" s="237">
        <f t="shared" si="66"/>
        <v>7.93</v>
      </c>
      <c r="BO41" s="237">
        <f t="shared" si="67"/>
        <v>7.68</v>
      </c>
      <c r="BP41" s="237">
        <f t="shared" si="68"/>
        <v>6.33</v>
      </c>
      <c r="BQ41" s="237">
        <f t="shared" si="69"/>
        <v>7.52</v>
      </c>
      <c r="BR41" s="238"/>
      <c r="BZ41" s="237" t="str">
        <f t="shared" si="70"/>
        <v>-</v>
      </c>
      <c r="CA41" s="237" t="str">
        <f t="shared" si="71"/>
        <v>-</v>
      </c>
      <c r="CB41" s="237" t="str">
        <f t="shared" si="72"/>
        <v>-</v>
      </c>
      <c r="CC41" s="237" t="str">
        <f t="shared" si="73"/>
        <v>-</v>
      </c>
      <c r="CD41" s="237" t="str">
        <f t="shared" si="74"/>
        <v>-</v>
      </c>
      <c r="CE41" s="237" t="str">
        <f t="shared" si="75"/>
        <v>-</v>
      </c>
      <c r="CF41" s="237" t="str">
        <f t="shared" si="76"/>
        <v>-</v>
      </c>
      <c r="CG41" s="237" t="str">
        <f t="shared" si="77"/>
        <v>-</v>
      </c>
      <c r="CH41" s="238"/>
      <c r="CP41" s="236">
        <f>IFERROR(IF($E41=1,RANK(BJ41,BJ:BJ,1)+COUNTIF(BJ$4:BJ41,BJ41)-1,"-"),"-")</f>
        <v>135</v>
      </c>
      <c r="CQ41" s="236">
        <f>IFERROR(IF($E41=1,RANK(BK41,BK:BK,1)+COUNTIF(BK$4:BK41,BK41)-1,"-"),"-")</f>
        <v>118</v>
      </c>
      <c r="CR41" s="236">
        <f>IFERROR(IF($E41=1,RANK(BL41,BL:BL,1)+COUNTIF(BL$4:BL41,BL41)-1,"-"),"-")</f>
        <v>137</v>
      </c>
      <c r="CS41" s="236">
        <f>IFERROR(IF($E41=1,RANK(BM41,BM:BM,1)+COUNTIF(BM$4:BM41,BM41)-1,"-"),"-")</f>
        <v>128</v>
      </c>
      <c r="CT41" s="236">
        <f>IFERROR(IF($E41=1,RANK(BN41,BN:BN,1)+COUNTIF(BN$4:BN41,BN41)-1,"-"),"-")</f>
        <v>65</v>
      </c>
      <c r="CU41" s="236">
        <f>IFERROR(IF($E41=1,RANK(BO41,BO:BO,1)+COUNTIF(BO$4:BO41,BO41)-1,"-"),"-")</f>
        <v>71</v>
      </c>
      <c r="CV41" s="236">
        <f>IFERROR(IF($E41=1,RANK(BP41,BP:BP,1)+COUNTIF(BP$4:BP41,BP41)-1,"-"),"-")</f>
        <v>59</v>
      </c>
      <c r="CW41" s="236">
        <f>IFERROR(IF($E41=1,RANK(BQ41,BQ:BQ,1)+COUNTIF(BQ$4:BQ41,BQ41)-1,"-"),"-")</f>
        <v>132</v>
      </c>
      <c r="CX41" s="238"/>
      <c r="DF41" s="236" t="str">
        <f>IFERROR(IF($E41=1,RANK(BZ41,BZ:BZ,1)+COUNTIF(BZ$3:BZ40,BZ41),"-"),"-")</f>
        <v>-</v>
      </c>
      <c r="DG41" s="236" t="str">
        <f>IFERROR(IF($E41=1,RANK(CA41,CA:CA,1)+COUNTIF(CA$3:CA40,CA41),"-"),"-")</f>
        <v>-</v>
      </c>
      <c r="DH41" s="236" t="str">
        <f>IFERROR(IF($E41=1,RANK(CB41,CB:CB,1)+COUNTIF(CB$3:CB40,CB41),"-"),"-")</f>
        <v>-</v>
      </c>
      <c r="DI41" s="236" t="str">
        <f>IFERROR(IF($E41=1,RANK(CC41,CC:CC,1)+COUNTIF(CC$3:CC40,CC41),"-"),"-")</f>
        <v>-</v>
      </c>
      <c r="DJ41" s="236" t="str">
        <f>IFERROR(IF($E41=1,RANK(CD41,CD:CD,1)+COUNTIF(CD$3:CD40,CD41),"-"),"-")</f>
        <v>-</v>
      </c>
      <c r="DK41" s="236" t="str">
        <f>IFERROR(IF($E41=1,RANK(CE41,CE:CE,1)+COUNTIF(CE$3:CE40,CE41),"-"),"-")</f>
        <v>-</v>
      </c>
      <c r="DL41" s="236" t="str">
        <f>IFERROR(IF($E41=1,RANK(CF41,CF:CF,1)+COUNTIF(CF$3:CF40,CF41),"-"),"-")</f>
        <v>-</v>
      </c>
      <c r="DM41" s="236" t="str">
        <f>IFERROR(IF($E41=1,RANK(CG41,CG:CG,1)+COUNTIF(CG$3:CG40,CG41),"-"),"-")</f>
        <v>-</v>
      </c>
      <c r="DN41" s="7"/>
      <c r="DO41" s="236" t="str">
        <f>IFERROR(IF($E41=1,RANK(CI41,CI:CI,1)+COUNTIF(CI$4:CI41,CI41)-1,"-"),"-")</f>
        <v>-</v>
      </c>
      <c r="DP41" s="236" t="str">
        <f>IFERROR(IF($E41=1,RANK(CJ41,CJ:CJ,1)+COUNTIF(CJ$4:CJ41,CJ41)-1,"-"),"-")</f>
        <v>-</v>
      </c>
      <c r="DQ41" s="236" t="str">
        <f>IFERROR(IF($E41=1,RANK(CK41,CK:CK,1)+COUNTIF(CK$4:CK41,CK41)-1,"-"),"-")</f>
        <v>-</v>
      </c>
      <c r="DR41" s="236" t="str">
        <f>IFERROR(IF($E41=1,RANK(CL41,CL:CL,1)+COUNTIF(CL$4:CL41,CL41)-1,"-"),"-")</f>
        <v>-</v>
      </c>
      <c r="DS41" s="236" t="str">
        <f>IFERROR(IF($E41=1,RANK(CM41,CM:CM,1)+COUNTIF(CM$4:CM41,CM41)-1,"-"),"-")</f>
        <v>-</v>
      </c>
      <c r="DT41" s="236" t="str">
        <f>IFERROR(IF($E41=1,RANK(CN41,CN:CN,1)+COUNTIF(CN$4:CN41,CN41)-1,"-"),"-")</f>
        <v>-</v>
      </c>
      <c r="DU41" s="12">
        <f>DU40-1</f>
        <v>144</v>
      </c>
      <c r="DV41" s="243">
        <f>DV40+1</f>
        <v>2</v>
      </c>
      <c r="DW41" s="242" t="str">
        <f>IFERROR(INDEX($A:$DD,IF($EI$4="Entrants",MATCH($DU41,$CS:$CS,0),MATCH($DU41,$DB:$DB,0)),11),"")</f>
        <v>MACON LOCHE TGV</v>
      </c>
      <c r="DX41" s="239">
        <f>IFERROR(INDEX($A:$DD,IF($EI$4="Entrants",MATCH($DU41,$CS:$CS,0),MATCH($DU41,$DB:$DB,0)),IF($EI$4="Entrants",65,24)),"")</f>
        <v>9.41</v>
      </c>
      <c r="DY41" s="12">
        <f>DY40-1</f>
        <v>121</v>
      </c>
      <c r="DZ41" s="243">
        <f>MAX(DZ40+1,0)</f>
        <v>2</v>
      </c>
      <c r="EA41" s="242" t="str">
        <f>IFERROR(INDEX($A:$DT,IF($EI$4="Entrants",MATCH($DY41,$DI:$DI,0),MATCH($DY41,$DR:$DR,0)),11),"")</f>
        <v>CANNES</v>
      </c>
      <c r="EB41" s="241">
        <f>IFERROR(INDEX($A:$DT,IF($EI$4="Entrants",MATCH($DY41,$DI:$DI,0),MATCH($DY41,$DR:$DR,0)),IF($EI$4="Entrants",81,52)),"")</f>
        <v>0.8</v>
      </c>
      <c r="EC41" s="240">
        <f>IFERROR(INDEX($A:$DT,IF($EI$4="Entrants",MATCH($DY41,$DI:$DI,0),MATCH($DY41,$DR:$DR,0)),IF($EI$4="Entrants",65,24)),"")</f>
        <v>8.42</v>
      </c>
      <c r="ED41" s="239" t="str">
        <f>IFERROR(IF(EB41&gt;0,"+"&amp;ROUND(EB41,2),ROUND(EB41,2)),"")</f>
        <v>+0,8</v>
      </c>
      <c r="EI41" s="48"/>
      <c r="EJ41" s="48"/>
      <c r="EU41" s="328">
        <f t="shared" si="31"/>
        <v>8.27</v>
      </c>
      <c r="EV41" s="328">
        <f t="shared" si="32"/>
        <v>8.68</v>
      </c>
      <c r="EW41" s="328">
        <f t="shared" si="33"/>
        <v>9.1300000000000008</v>
      </c>
      <c r="EX41" s="328">
        <f t="shared" si="34"/>
        <v>8.9</v>
      </c>
      <c r="EY41" s="328">
        <f t="shared" si="35"/>
        <v>7.93</v>
      </c>
      <c r="EZ41" s="328">
        <f t="shared" si="36"/>
        <v>7.68</v>
      </c>
      <c r="FA41" s="328">
        <f t="shared" si="37"/>
        <v>6.33</v>
      </c>
      <c r="FB41" s="328">
        <f t="shared" si="38"/>
        <v>7.52</v>
      </c>
      <c r="FK41" s="328" t="str">
        <f t="shared" si="39"/>
        <v>-</v>
      </c>
      <c r="FL41" s="328" t="str">
        <f t="shared" si="40"/>
        <v>-</v>
      </c>
      <c r="FM41" s="328" t="str">
        <f t="shared" si="41"/>
        <v>-</v>
      </c>
      <c r="FN41" s="328" t="str">
        <f t="shared" si="42"/>
        <v>-</v>
      </c>
      <c r="FO41" s="328" t="str">
        <f t="shared" si="43"/>
        <v>-</v>
      </c>
      <c r="FP41" s="328" t="str">
        <f t="shared" si="44"/>
        <v>-</v>
      </c>
      <c r="FQ41" s="328" t="str">
        <f t="shared" si="45"/>
        <v>-</v>
      </c>
      <c r="FR41" s="328" t="str">
        <f t="shared" si="46"/>
        <v>-</v>
      </c>
    </row>
    <row r="42" spans="1:174" ht="19.5" x14ac:dyDescent="0.25">
      <c r="A42" s="13">
        <f t="shared" si="49"/>
        <v>1</v>
      </c>
      <c r="B42" s="13">
        <f t="shared" si="50"/>
        <v>1</v>
      </c>
      <c r="C42" s="13">
        <f t="shared" si="51"/>
        <v>1</v>
      </c>
      <c r="D42" s="13">
        <f t="shared" si="52"/>
        <v>1</v>
      </c>
      <c r="E42" s="13">
        <f t="shared" si="53"/>
        <v>1</v>
      </c>
      <c r="F42" s="48" t="s">
        <v>253</v>
      </c>
      <c r="G42" s="48" t="s">
        <v>191</v>
      </c>
      <c r="H42" s="295" t="s">
        <v>21</v>
      </c>
      <c r="I42" s="295" t="s">
        <v>231</v>
      </c>
      <c r="J42" s="295">
        <v>726802</v>
      </c>
      <c r="K42" s="295" t="s">
        <v>172</v>
      </c>
      <c r="L42" s="9" t="s">
        <v>9</v>
      </c>
      <c r="M42" s="9" t="s">
        <v>10</v>
      </c>
      <c r="N42" s="237">
        <v>8.1300000000000008</v>
      </c>
      <c r="O42" s="237">
        <v>8.75</v>
      </c>
      <c r="P42" s="237">
        <v>8.82</v>
      </c>
      <c r="Q42" s="237">
        <v>9.06</v>
      </c>
      <c r="R42" s="237">
        <v>7.95</v>
      </c>
      <c r="S42" s="237">
        <v>5.75</v>
      </c>
      <c r="T42" s="237">
        <v>5.21</v>
      </c>
      <c r="U42" s="237">
        <v>5.64</v>
      </c>
      <c r="V42" s="238"/>
      <c r="AD42" s="237" t="s">
        <v>153</v>
      </c>
      <c r="AE42" s="237" t="s">
        <v>153</v>
      </c>
      <c r="AF42" s="237" t="s">
        <v>153</v>
      </c>
      <c r="AG42" s="237" t="s">
        <v>153</v>
      </c>
      <c r="AH42" s="237" t="s">
        <v>153</v>
      </c>
      <c r="AI42" s="237" t="s">
        <v>153</v>
      </c>
      <c r="AJ42" s="237" t="s">
        <v>153</v>
      </c>
      <c r="AK42" s="237" t="s">
        <v>153</v>
      </c>
      <c r="AL42" s="238"/>
      <c r="AT42" s="237" t="str">
        <f t="shared" si="54"/>
        <v>-</v>
      </c>
      <c r="AU42" s="237" t="str">
        <f t="shared" si="55"/>
        <v>-</v>
      </c>
      <c r="AV42" s="237" t="str">
        <f t="shared" si="56"/>
        <v>-</v>
      </c>
      <c r="AW42" s="237" t="str">
        <f t="shared" si="57"/>
        <v>-</v>
      </c>
      <c r="AX42" s="237" t="str">
        <f t="shared" si="58"/>
        <v>-</v>
      </c>
      <c r="AY42" s="237" t="str">
        <f t="shared" si="59"/>
        <v>-</v>
      </c>
      <c r="AZ42" s="237" t="str">
        <f t="shared" si="60"/>
        <v>-</v>
      </c>
      <c r="BA42" s="237" t="str">
        <f t="shared" si="61"/>
        <v>-</v>
      </c>
      <c r="BB42" s="238"/>
      <c r="BJ42" s="237">
        <f t="shared" si="62"/>
        <v>8.1300000000000008</v>
      </c>
      <c r="BK42" s="237">
        <f t="shared" si="63"/>
        <v>8.75</v>
      </c>
      <c r="BL42" s="237">
        <f t="shared" si="64"/>
        <v>8.82</v>
      </c>
      <c r="BM42" s="237">
        <f t="shared" si="65"/>
        <v>9.06</v>
      </c>
      <c r="BN42" s="237">
        <f t="shared" si="66"/>
        <v>7.95</v>
      </c>
      <c r="BO42" s="237">
        <f t="shared" si="67"/>
        <v>5.75</v>
      </c>
      <c r="BP42" s="237">
        <f t="shared" si="68"/>
        <v>5.21</v>
      </c>
      <c r="BQ42" s="237">
        <f t="shared" si="69"/>
        <v>5.64</v>
      </c>
      <c r="BR42" s="238"/>
      <c r="BZ42" s="237" t="str">
        <f t="shared" si="70"/>
        <v>-</v>
      </c>
      <c r="CA42" s="237" t="str">
        <f t="shared" si="71"/>
        <v>-</v>
      </c>
      <c r="CB42" s="237" t="str">
        <f t="shared" si="72"/>
        <v>-</v>
      </c>
      <c r="CC42" s="237" t="str">
        <f t="shared" si="73"/>
        <v>-</v>
      </c>
      <c r="CD42" s="237" t="str">
        <f t="shared" si="74"/>
        <v>-</v>
      </c>
      <c r="CE42" s="237" t="str">
        <f t="shared" si="75"/>
        <v>-</v>
      </c>
      <c r="CF42" s="237" t="str">
        <f t="shared" si="76"/>
        <v>-</v>
      </c>
      <c r="CG42" s="237" t="str">
        <f t="shared" si="77"/>
        <v>-</v>
      </c>
      <c r="CH42" s="238"/>
      <c r="CP42" s="236">
        <f>IFERROR(IF($E42=1,RANK(BJ42,BJ:BJ,1)+COUNTIF(BJ$4:BJ42,BJ42)-1,"-"),"-")</f>
        <v>115</v>
      </c>
      <c r="CQ42" s="236">
        <f>IFERROR(IF($E42=1,RANK(BK42,BK:BK,1)+COUNTIF(BK$4:BK42,BK42)-1,"-"),"-")</f>
        <v>126</v>
      </c>
      <c r="CR42" s="236">
        <f>IFERROR(IF($E42=1,RANK(BL42,BL:BL,1)+COUNTIF(BL$4:BL42,BL42)-1,"-"),"-")</f>
        <v>90</v>
      </c>
      <c r="CS42" s="236">
        <f>IFERROR(IF($E42=1,RANK(BM42,BM:BM,1)+COUNTIF(BM$4:BM42,BM42)-1,"-"),"-")</f>
        <v>134</v>
      </c>
      <c r="CT42" s="236">
        <f>IFERROR(IF($E42=1,RANK(BN42,BN:BN,1)+COUNTIF(BN$4:BN42,BN42)-1,"-"),"-")</f>
        <v>69</v>
      </c>
      <c r="CU42" s="236">
        <f>IFERROR(IF($E42=1,RANK(BO42,BO:BO,1)+COUNTIF(BO$4:BO42,BO42)-1,"-"),"-")</f>
        <v>2</v>
      </c>
      <c r="CV42" s="236">
        <f>IFERROR(IF($E42=1,RANK(BP42,BP:BP,1)+COUNTIF(BP$4:BP42,BP42)-1,"-"),"-")</f>
        <v>12</v>
      </c>
      <c r="CW42" s="236">
        <f>IFERROR(IF($E42=1,RANK(BQ42,BQ:BQ,1)+COUNTIF(BQ$4:BQ42,BQ42)-1,"-"),"-")</f>
        <v>6</v>
      </c>
      <c r="CX42" s="238"/>
      <c r="DF42" s="236" t="str">
        <f>IFERROR(IF($E42=1,RANK(BZ42,BZ:BZ,1)+COUNTIF(BZ$3:BZ41,BZ42),"-"),"-")</f>
        <v>-</v>
      </c>
      <c r="DG42" s="236" t="str">
        <f>IFERROR(IF($E42=1,RANK(CA42,CA:CA,1)+COUNTIF(CA$3:CA41,CA42),"-"),"-")</f>
        <v>-</v>
      </c>
      <c r="DH42" s="236" t="str">
        <f>IFERROR(IF($E42=1,RANK(CB42,CB:CB,1)+COUNTIF(CB$3:CB41,CB42),"-"),"-")</f>
        <v>-</v>
      </c>
      <c r="DI42" s="236" t="str">
        <f>IFERROR(IF($E42=1,RANK(CC42,CC:CC,1)+COUNTIF(CC$3:CC41,CC42),"-"),"-")</f>
        <v>-</v>
      </c>
      <c r="DJ42" s="236" t="str">
        <f>IFERROR(IF($E42=1,RANK(CD42,CD:CD,1)+COUNTIF(CD$3:CD41,CD42),"-"),"-")</f>
        <v>-</v>
      </c>
      <c r="DK42" s="236" t="str">
        <f>IFERROR(IF($E42=1,RANK(CE42,CE:CE,1)+COUNTIF(CE$3:CE41,CE42),"-"),"-")</f>
        <v>-</v>
      </c>
      <c r="DL42" s="236" t="str">
        <f>IFERROR(IF($E42=1,RANK(CF42,CF:CF,1)+COUNTIF(CF$3:CF41,CF42),"-"),"-")</f>
        <v>-</v>
      </c>
      <c r="DM42" s="236" t="str">
        <f>IFERROR(IF($E42=1,RANK(CG42,CG:CG,1)+COUNTIF(CG$3:CG41,CG42),"-"),"-")</f>
        <v>-</v>
      </c>
      <c r="DN42" s="7"/>
      <c r="DO42" s="236" t="str">
        <f>IFERROR(IF($E42=1,RANK(CI42,CI:CI,1)+COUNTIF(CI$4:CI42,CI42)-1,"-"),"-")</f>
        <v>-</v>
      </c>
      <c r="DP42" s="236" t="str">
        <f>IFERROR(IF($E42=1,RANK(CJ42,CJ:CJ,1)+COUNTIF(CJ$4:CJ42,CJ42)-1,"-"),"-")</f>
        <v>-</v>
      </c>
      <c r="DQ42" s="236" t="str">
        <f>IFERROR(IF($E42=1,RANK(CK42,CK:CK,1)+COUNTIF(CK$4:CK42,CK42)-1,"-"),"-")</f>
        <v>-</v>
      </c>
      <c r="DR42" s="236" t="str">
        <f>IFERROR(IF($E42=1,RANK(CL42,CL:CL,1)+COUNTIF(CL$4:CL42,CL42)-1,"-"),"-")</f>
        <v>-</v>
      </c>
      <c r="DS42" s="236" t="str">
        <f>IFERROR(IF($E42=1,RANK(CM42,CM:CM,1)+COUNTIF(CM$4:CM42,CM42)-1,"-"),"-")</f>
        <v>-</v>
      </c>
      <c r="DT42" s="236" t="str">
        <f>IFERROR(IF($E42=1,RANK(CN42,CN:CN,1)+COUNTIF(CN$4:CN42,CN42)-1,"-"),"-")</f>
        <v>-</v>
      </c>
      <c r="DU42" s="12">
        <f>DU41-1</f>
        <v>143</v>
      </c>
      <c r="DV42" s="243">
        <f>DV41+1</f>
        <v>3</v>
      </c>
      <c r="DW42" s="242" t="str">
        <f>IFERROR(INDEX($A:$DD,IF($EI$4="Entrants",MATCH($DU42,$CS:$CS,0),MATCH($DU42,$DB:$DB,0)),11),"")</f>
        <v>LORRAINE TGV</v>
      </c>
      <c r="DX42" s="239">
        <f>IFERROR(INDEX($A:$DD,IF($EI$4="Entrants",MATCH($DU42,$CS:$CS,0),MATCH($DU42,$DB:$DB,0)),IF($EI$4="Entrants",65,24)),"")</f>
        <v>9.27</v>
      </c>
      <c r="DY42" s="12">
        <f>DY41-1</f>
        <v>120</v>
      </c>
      <c r="DZ42" s="243">
        <f>MAX(DZ41+1,0)</f>
        <v>3</v>
      </c>
      <c r="EA42" s="242" t="str">
        <f>IFERROR(INDEX($A:$DT,IF($EI$4="Entrants",MATCH($DY42,$DI:$DI,0),MATCH($DY42,$DR:$DR,0)),11),"")</f>
        <v>BESANCON VIOTTE</v>
      </c>
      <c r="EB42" s="241">
        <f>IFERROR(INDEX($A:$DT,IF($EI$4="Entrants",MATCH($DY42,$DI:$DI,0),MATCH($DY42,$DR:$DR,0)),IF($EI$4="Entrants",81,52)),"")</f>
        <v>0.78</v>
      </c>
      <c r="EC42" s="240">
        <f>IFERROR(INDEX($A:$DT,IF($EI$4="Entrants",MATCH($DY42,$DI:$DI,0),MATCH($DY42,$DR:$DR,0)),IF($EI$4="Entrants",65,24)),"")</f>
        <v>8.3000000000000007</v>
      </c>
      <c r="ED42" s="239" t="str">
        <f>IFERROR(IF(EB42&gt;0,"+"&amp;ROUND(EB42,2),ROUND(EB42,2)),"")</f>
        <v>+0,78</v>
      </c>
      <c r="EI42" s="48"/>
      <c r="EJ42" s="48"/>
      <c r="EU42" s="328">
        <f t="shared" si="31"/>
        <v>8.1300000000000008</v>
      </c>
      <c r="EV42" s="328">
        <f t="shared" si="32"/>
        <v>8.75</v>
      </c>
      <c r="EW42" s="328">
        <f t="shared" si="33"/>
        <v>8.82</v>
      </c>
      <c r="EX42" s="328">
        <f t="shared" si="34"/>
        <v>9.06</v>
      </c>
      <c r="EY42" s="328">
        <f t="shared" si="35"/>
        <v>7.95</v>
      </c>
      <c r="EZ42" s="328">
        <f t="shared" si="36"/>
        <v>5.75</v>
      </c>
      <c r="FA42" s="328">
        <f t="shared" si="37"/>
        <v>5.21</v>
      </c>
      <c r="FB42" s="328">
        <f t="shared" si="38"/>
        <v>5.64</v>
      </c>
      <c r="FK42" s="328" t="str">
        <f t="shared" si="39"/>
        <v>-</v>
      </c>
      <c r="FL42" s="328" t="str">
        <f t="shared" si="40"/>
        <v>-</v>
      </c>
      <c r="FM42" s="328" t="str">
        <f t="shared" si="41"/>
        <v>-</v>
      </c>
      <c r="FN42" s="328" t="str">
        <f t="shared" si="42"/>
        <v>-</v>
      </c>
      <c r="FO42" s="328" t="str">
        <f t="shared" si="43"/>
        <v>-</v>
      </c>
      <c r="FP42" s="328" t="str">
        <f t="shared" si="44"/>
        <v>-</v>
      </c>
      <c r="FQ42" s="328" t="str">
        <f t="shared" si="45"/>
        <v>-</v>
      </c>
      <c r="FR42" s="328" t="str">
        <f t="shared" si="46"/>
        <v>-</v>
      </c>
    </row>
    <row r="43" spans="1:174" ht="19.5" x14ac:dyDescent="0.25">
      <c r="A43" s="13">
        <f t="shared" si="49"/>
        <v>1</v>
      </c>
      <c r="B43" s="13">
        <f t="shared" si="50"/>
        <v>1</v>
      </c>
      <c r="C43" s="13">
        <f t="shared" si="51"/>
        <v>1</v>
      </c>
      <c r="D43" s="13">
        <f t="shared" si="52"/>
        <v>1</v>
      </c>
      <c r="E43" s="13">
        <f t="shared" si="53"/>
        <v>1</v>
      </c>
      <c r="F43" s="48" t="s">
        <v>253</v>
      </c>
      <c r="G43" s="48" t="s">
        <v>190</v>
      </c>
      <c r="H43" s="295" t="s">
        <v>21</v>
      </c>
      <c r="I43" s="295" t="s">
        <v>228</v>
      </c>
      <c r="J43" s="295">
        <v>683003</v>
      </c>
      <c r="K43" s="295" t="s">
        <v>173</v>
      </c>
      <c r="L43" s="9" t="s">
        <v>9</v>
      </c>
      <c r="M43" s="9" t="s">
        <v>10</v>
      </c>
      <c r="N43" s="237">
        <v>7.35</v>
      </c>
      <c r="O43" s="237">
        <v>8.2899999999999991</v>
      </c>
      <c r="P43" s="237">
        <v>8.4499999999999993</v>
      </c>
      <c r="Q43" s="237">
        <v>8.3000000000000007</v>
      </c>
      <c r="R43" s="237">
        <v>7.64</v>
      </c>
      <c r="S43" s="237">
        <v>5.97</v>
      </c>
      <c r="T43" s="237">
        <v>5.19</v>
      </c>
      <c r="U43" s="237">
        <v>5.97</v>
      </c>
      <c r="V43" s="238"/>
      <c r="AD43" s="237" t="s">
        <v>153</v>
      </c>
      <c r="AE43" s="237" t="s">
        <v>153</v>
      </c>
      <c r="AF43" s="237" t="s">
        <v>153</v>
      </c>
      <c r="AG43" s="237" t="s">
        <v>153</v>
      </c>
      <c r="AH43" s="237" t="s">
        <v>153</v>
      </c>
      <c r="AI43" s="237" t="s">
        <v>153</v>
      </c>
      <c r="AJ43" s="237" t="s">
        <v>153</v>
      </c>
      <c r="AK43" s="237" t="s">
        <v>153</v>
      </c>
      <c r="AL43" s="238"/>
      <c r="AT43" s="237" t="str">
        <f t="shared" si="54"/>
        <v>-</v>
      </c>
      <c r="AU43" s="237" t="str">
        <f t="shared" si="55"/>
        <v>-</v>
      </c>
      <c r="AV43" s="237" t="str">
        <f t="shared" si="56"/>
        <v>-</v>
      </c>
      <c r="AW43" s="237" t="str">
        <f t="shared" si="57"/>
        <v>-</v>
      </c>
      <c r="AX43" s="237" t="str">
        <f t="shared" si="58"/>
        <v>-</v>
      </c>
      <c r="AY43" s="237" t="str">
        <f t="shared" si="59"/>
        <v>-</v>
      </c>
      <c r="AZ43" s="237" t="str">
        <f t="shared" si="60"/>
        <v>-</v>
      </c>
      <c r="BA43" s="237" t="str">
        <f t="shared" si="61"/>
        <v>-</v>
      </c>
      <c r="BB43" s="238"/>
      <c r="BJ43" s="237">
        <f t="shared" si="62"/>
        <v>7.35</v>
      </c>
      <c r="BK43" s="237">
        <f t="shared" si="63"/>
        <v>8.2899999999999991</v>
      </c>
      <c r="BL43" s="237">
        <f t="shared" si="64"/>
        <v>8.4499999999999993</v>
      </c>
      <c r="BM43" s="237">
        <f t="shared" si="65"/>
        <v>8.3000000000000007</v>
      </c>
      <c r="BN43" s="237">
        <f t="shared" si="66"/>
        <v>7.64</v>
      </c>
      <c r="BO43" s="237">
        <f t="shared" si="67"/>
        <v>5.97</v>
      </c>
      <c r="BP43" s="237">
        <f t="shared" si="68"/>
        <v>5.19</v>
      </c>
      <c r="BQ43" s="237">
        <f t="shared" si="69"/>
        <v>5.97</v>
      </c>
      <c r="BR43" s="238"/>
      <c r="BZ43" s="237" t="str">
        <f t="shared" si="70"/>
        <v>-</v>
      </c>
      <c r="CA43" s="237" t="str">
        <f t="shared" si="71"/>
        <v>-</v>
      </c>
      <c r="CB43" s="237" t="str">
        <f t="shared" si="72"/>
        <v>-</v>
      </c>
      <c r="CC43" s="237" t="str">
        <f t="shared" si="73"/>
        <v>-</v>
      </c>
      <c r="CD43" s="237" t="str">
        <f t="shared" si="74"/>
        <v>-</v>
      </c>
      <c r="CE43" s="237" t="str">
        <f t="shared" si="75"/>
        <v>-</v>
      </c>
      <c r="CF43" s="237" t="str">
        <f t="shared" si="76"/>
        <v>-</v>
      </c>
      <c r="CG43" s="237" t="str">
        <f t="shared" si="77"/>
        <v>-</v>
      </c>
      <c r="CH43" s="238"/>
      <c r="CP43" s="236">
        <f>IFERROR(IF($E43=1,RANK(BJ43,BJ:BJ,1)+COUNTIF(BJ$4:BJ43,BJ43)-1,"-"),"-")</f>
        <v>16</v>
      </c>
      <c r="CQ43" s="236">
        <f>IFERROR(IF($E43=1,RANK(BK43,BK:BK,1)+COUNTIF(BK$4:BK43,BK43)-1,"-"),"-")</f>
        <v>60</v>
      </c>
      <c r="CR43" s="236">
        <f>IFERROR(IF($E43=1,RANK(BL43,BL:BL,1)+COUNTIF(BL$4:BL43,BL43)-1,"-"),"-")</f>
        <v>31</v>
      </c>
      <c r="CS43" s="236">
        <f>IFERROR(IF($E43=1,RANK(BM43,BM:BM,1)+COUNTIF(BM$4:BM43,BM43)-1,"-"),"-")</f>
        <v>55</v>
      </c>
      <c r="CT43" s="236">
        <f>IFERROR(IF($E43=1,RANK(BN43,BN:BN,1)+COUNTIF(BN$4:BN43,BN43)-1,"-"),"-")</f>
        <v>35</v>
      </c>
      <c r="CU43" s="236">
        <f>IFERROR(IF($E43=1,RANK(BO43,BO:BO,1)+COUNTIF(BO$4:BO43,BO43)-1,"-"),"-")</f>
        <v>3</v>
      </c>
      <c r="CV43" s="236">
        <f>IFERROR(IF($E43=1,RANK(BP43,BP:BP,1)+COUNTIF(BP$4:BP43,BP43)-1,"-"),"-")</f>
        <v>10</v>
      </c>
      <c r="CW43" s="236">
        <f>IFERROR(IF($E43=1,RANK(BQ43,BQ:BQ,1)+COUNTIF(BQ$4:BQ43,BQ43)-1,"-"),"-")</f>
        <v>13</v>
      </c>
      <c r="CX43" s="238"/>
      <c r="DF43" s="236" t="str">
        <f>IFERROR(IF($E43=1,RANK(BZ43,BZ:BZ,1)+COUNTIF(BZ$3:BZ42,BZ43),"-"),"-")</f>
        <v>-</v>
      </c>
      <c r="DG43" s="236" t="str">
        <f>IFERROR(IF($E43=1,RANK(CA43,CA:CA,1)+COUNTIF(CA$3:CA42,CA43),"-"),"-")</f>
        <v>-</v>
      </c>
      <c r="DH43" s="236" t="str">
        <f>IFERROR(IF($E43=1,RANK(CB43,CB:CB,1)+COUNTIF(CB$3:CB42,CB43),"-"),"-")</f>
        <v>-</v>
      </c>
      <c r="DI43" s="236" t="str">
        <f>IFERROR(IF($E43=1,RANK(CC43,CC:CC,1)+COUNTIF(CC$3:CC42,CC43),"-"),"-")</f>
        <v>-</v>
      </c>
      <c r="DJ43" s="236" t="str">
        <f>IFERROR(IF($E43=1,RANK(CD43,CD:CD,1)+COUNTIF(CD$3:CD42,CD43),"-"),"-")</f>
        <v>-</v>
      </c>
      <c r="DK43" s="236" t="str">
        <f>IFERROR(IF($E43=1,RANK(CE43,CE:CE,1)+COUNTIF(CE$3:CE42,CE43),"-"),"-")</f>
        <v>-</v>
      </c>
      <c r="DL43" s="236" t="str">
        <f>IFERROR(IF($E43=1,RANK(CF43,CF:CF,1)+COUNTIF(CF$3:CF42,CF43),"-"),"-")</f>
        <v>-</v>
      </c>
      <c r="DM43" s="236" t="str">
        <f>IFERROR(IF($E43=1,RANK(CG43,CG:CG,1)+COUNTIF(CG$3:CG42,CG43),"-"),"-")</f>
        <v>-</v>
      </c>
      <c r="DN43" s="7"/>
      <c r="DO43" s="236" t="str">
        <f>IFERROR(IF($E43=1,RANK(CI43,CI:CI,1)+COUNTIF(CI$4:CI43,CI43)-1,"-"),"-")</f>
        <v>-</v>
      </c>
      <c r="DP43" s="236" t="str">
        <f>IFERROR(IF($E43=1,RANK(CJ43,CJ:CJ,1)+COUNTIF(CJ$4:CJ43,CJ43)-1,"-"),"-")</f>
        <v>-</v>
      </c>
      <c r="DQ43" s="236" t="str">
        <f>IFERROR(IF($E43=1,RANK(CK43,CK:CK,1)+COUNTIF(CK$4:CK43,CK43)-1,"-"),"-")</f>
        <v>-</v>
      </c>
      <c r="DR43" s="236" t="str">
        <f>IFERROR(IF($E43=1,RANK(CL43,CL:CL,1)+COUNTIF(CL$4:CL43,CL43)-1,"-"),"-")</f>
        <v>-</v>
      </c>
      <c r="DS43" s="236" t="str">
        <f>IFERROR(IF($E43=1,RANK(CM43,CM:CM,1)+COUNTIF(CM$4:CM43,CM43)-1,"-"),"-")</f>
        <v>-</v>
      </c>
      <c r="DT43" s="236" t="str">
        <f>IFERROR(IF($E43=1,RANK(CN43,CN:CN,1)+COUNTIF(CN$4:CN43,CN43)-1,"-"),"-")</f>
        <v>-</v>
      </c>
      <c r="DU43" s="12">
        <f>DU42-1</f>
        <v>142</v>
      </c>
      <c r="DV43" s="243">
        <f>DV42+1</f>
        <v>4</v>
      </c>
      <c r="DW43" s="242" t="str">
        <f>IFERROR(INDEX($A:$DD,IF($EI$4="Entrants",MATCH($DU43,$CS:$CS,0),MATCH($DU43,$DB:$DB,0)),11),"")</f>
        <v>BELFORT MONTBELIARD TGV</v>
      </c>
      <c r="DX43" s="239">
        <f>IFERROR(INDEX($A:$DD,IF($EI$4="Entrants",MATCH($DU43,$CS:$CS,0),MATCH($DU43,$DB:$DB,0)),IF($EI$4="Entrants",65,24)),"")</f>
        <v>9.26</v>
      </c>
      <c r="DY43" s="12">
        <f>DY42-1</f>
        <v>119</v>
      </c>
      <c r="DZ43" s="243">
        <f>MAX(DZ42+1,0)</f>
        <v>4</v>
      </c>
      <c r="EA43" s="242" t="str">
        <f>IFERROR(INDEX($A:$DT,IF($EI$4="Entrants",MATCH($DY43,$DI:$DI,0),MATCH($DY43,$DR:$DR,0)),11),"")</f>
        <v>ANTIBES</v>
      </c>
      <c r="EB43" s="241">
        <f>IFERROR(INDEX($A:$DT,IF($EI$4="Entrants",MATCH($DY43,$DI:$DI,0),MATCH($DY43,$DR:$DR,0)),IF($EI$4="Entrants",81,52)),"")</f>
        <v>0.71</v>
      </c>
      <c r="EC43" s="240">
        <f>IFERROR(INDEX($A:$DT,IF($EI$4="Entrants",MATCH($DY43,$DI:$DI,0),MATCH($DY43,$DR:$DR,0)),IF($EI$4="Entrants",65,24)),"")</f>
        <v>8.57</v>
      </c>
      <c r="ED43" s="239" t="str">
        <f>IFERROR(IF(EB43&gt;0,"+"&amp;ROUND(EB43,2),ROUND(EB43,2)),"")</f>
        <v>+0,71</v>
      </c>
      <c r="EI43" s="4"/>
      <c r="EJ43" s="4"/>
      <c r="EU43" s="328">
        <f t="shared" si="31"/>
        <v>7.35</v>
      </c>
      <c r="EV43" s="328">
        <f t="shared" si="32"/>
        <v>8.2899999999999991</v>
      </c>
      <c r="EW43" s="328">
        <f t="shared" si="33"/>
        <v>8.4499999999999993</v>
      </c>
      <c r="EX43" s="328">
        <f t="shared" si="34"/>
        <v>8.3000000000000007</v>
      </c>
      <c r="EY43" s="328">
        <f t="shared" si="35"/>
        <v>7.64</v>
      </c>
      <c r="EZ43" s="328">
        <f t="shared" si="36"/>
        <v>5.97</v>
      </c>
      <c r="FA43" s="328">
        <f t="shared" si="37"/>
        <v>5.19</v>
      </c>
      <c r="FB43" s="328">
        <f t="shared" si="38"/>
        <v>5.97</v>
      </c>
      <c r="FK43" s="328" t="str">
        <f t="shared" si="39"/>
        <v>-</v>
      </c>
      <c r="FL43" s="328" t="str">
        <f t="shared" si="40"/>
        <v>-</v>
      </c>
      <c r="FM43" s="328" t="str">
        <f t="shared" si="41"/>
        <v>-</v>
      </c>
      <c r="FN43" s="328" t="str">
        <f t="shared" si="42"/>
        <v>-</v>
      </c>
      <c r="FO43" s="328" t="str">
        <f t="shared" si="43"/>
        <v>-</v>
      </c>
      <c r="FP43" s="328" t="str">
        <f t="shared" si="44"/>
        <v>-</v>
      </c>
      <c r="FQ43" s="328" t="str">
        <f t="shared" si="45"/>
        <v>-</v>
      </c>
      <c r="FR43" s="328" t="str">
        <f t="shared" si="46"/>
        <v>-</v>
      </c>
    </row>
    <row r="44" spans="1:174" ht="19.5" x14ac:dyDescent="0.25">
      <c r="A44" s="13">
        <f t="shared" si="49"/>
        <v>1</v>
      </c>
      <c r="B44" s="13">
        <f t="shared" si="50"/>
        <v>1</v>
      </c>
      <c r="C44" s="13">
        <f t="shared" si="51"/>
        <v>1</v>
      </c>
      <c r="D44" s="13">
        <f t="shared" si="52"/>
        <v>1</v>
      </c>
      <c r="E44" s="13">
        <f t="shared" si="53"/>
        <v>1</v>
      </c>
      <c r="F44" s="48" t="s">
        <v>253</v>
      </c>
      <c r="G44" s="48" t="s">
        <v>191</v>
      </c>
      <c r="H44" s="8">
        <v>24</v>
      </c>
      <c r="I44" s="295" t="s">
        <v>228</v>
      </c>
      <c r="J44" s="295">
        <v>726000</v>
      </c>
      <c r="K44" s="295" t="s">
        <v>42</v>
      </c>
      <c r="L44" s="9" t="s">
        <v>9</v>
      </c>
      <c r="M44" s="9" t="s">
        <v>10</v>
      </c>
      <c r="N44" s="237">
        <v>7.93</v>
      </c>
      <c r="O44" s="237">
        <v>8.01</v>
      </c>
      <c r="P44" s="237">
        <v>8.69</v>
      </c>
      <c r="Q44" s="237">
        <v>8.23</v>
      </c>
      <c r="R44" s="237">
        <v>7.93</v>
      </c>
      <c r="S44" s="237">
        <v>6.41</v>
      </c>
      <c r="T44" s="237">
        <v>6.29</v>
      </c>
      <c r="U44" s="237">
        <v>6.9</v>
      </c>
      <c r="V44" s="238"/>
      <c r="AD44" s="237">
        <v>7.95</v>
      </c>
      <c r="AE44" s="237">
        <v>8.01</v>
      </c>
      <c r="AF44" s="237">
        <v>8.42</v>
      </c>
      <c r="AG44" s="237">
        <v>8.06</v>
      </c>
      <c r="AH44" s="237">
        <v>7.83</v>
      </c>
      <c r="AI44" s="237">
        <v>7.29</v>
      </c>
      <c r="AJ44" s="237">
        <v>7.09</v>
      </c>
      <c r="AK44" s="237">
        <v>7.06</v>
      </c>
      <c r="AL44" s="238"/>
      <c r="AT44" s="237">
        <f t="shared" si="54"/>
        <v>-0.02</v>
      </c>
      <c r="AU44" s="237">
        <f t="shared" si="55"/>
        <v>0</v>
      </c>
      <c r="AV44" s="237">
        <f t="shared" si="56"/>
        <v>0.27</v>
      </c>
      <c r="AW44" s="237">
        <f t="shared" si="57"/>
        <v>0.17</v>
      </c>
      <c r="AX44" s="237">
        <f t="shared" si="58"/>
        <v>0.1</v>
      </c>
      <c r="AY44" s="237">
        <f t="shared" si="59"/>
        <v>-0.88</v>
      </c>
      <c r="AZ44" s="237">
        <f t="shared" si="60"/>
        <v>-0.8</v>
      </c>
      <c r="BA44" s="237">
        <f t="shared" si="61"/>
        <v>-0.16</v>
      </c>
      <c r="BB44" s="238"/>
      <c r="BJ44" s="237">
        <f t="shared" si="62"/>
        <v>7.93</v>
      </c>
      <c r="BK44" s="237">
        <f t="shared" si="63"/>
        <v>8.01</v>
      </c>
      <c r="BL44" s="237">
        <f t="shared" si="64"/>
        <v>8.69</v>
      </c>
      <c r="BM44" s="237">
        <f t="shared" si="65"/>
        <v>8.23</v>
      </c>
      <c r="BN44" s="237">
        <f t="shared" si="66"/>
        <v>7.93</v>
      </c>
      <c r="BO44" s="237">
        <f t="shared" si="67"/>
        <v>6.41</v>
      </c>
      <c r="BP44" s="237">
        <f t="shared" si="68"/>
        <v>6.29</v>
      </c>
      <c r="BQ44" s="237">
        <f t="shared" si="69"/>
        <v>6.9</v>
      </c>
      <c r="BR44" s="238"/>
      <c r="BZ44" s="237">
        <f t="shared" si="70"/>
        <v>-0.02</v>
      </c>
      <c r="CA44" s="237">
        <f t="shared" si="71"/>
        <v>0</v>
      </c>
      <c r="CB44" s="237">
        <f t="shared" si="72"/>
        <v>0.27</v>
      </c>
      <c r="CC44" s="237">
        <f t="shared" si="73"/>
        <v>0.17</v>
      </c>
      <c r="CD44" s="237">
        <f t="shared" si="74"/>
        <v>0.1</v>
      </c>
      <c r="CE44" s="237">
        <f t="shared" si="75"/>
        <v>-0.88</v>
      </c>
      <c r="CF44" s="237">
        <f t="shared" si="76"/>
        <v>-0.8</v>
      </c>
      <c r="CG44" s="237">
        <f t="shared" si="77"/>
        <v>-0.16</v>
      </c>
      <c r="CH44" s="238"/>
      <c r="CP44" s="236">
        <f>IFERROR(IF($E44=1,RANK(BJ44,BJ:BJ,1)+COUNTIF(BJ$4:BJ44,BJ44)-1,"-"),"-")</f>
        <v>78</v>
      </c>
      <c r="CQ44" s="236">
        <f>IFERROR(IF($E44=1,RANK(BK44,BK:BK,1)+COUNTIF(BK$4:BK44,BK44)-1,"-"),"-")</f>
        <v>30</v>
      </c>
      <c r="CR44" s="236">
        <f>IFERROR(IF($E44=1,RANK(BL44,BL:BL,1)+COUNTIF(BL$4:BL44,BL44)-1,"-"),"-")</f>
        <v>68</v>
      </c>
      <c r="CS44" s="236">
        <f>IFERROR(IF($E44=1,RANK(BM44,BM:BM,1)+COUNTIF(BM$4:BM44,BM44)-1,"-"),"-")</f>
        <v>44</v>
      </c>
      <c r="CT44" s="236">
        <f>IFERROR(IF($E44=1,RANK(BN44,BN:BN,1)+COUNTIF(BN$4:BN44,BN44)-1,"-"),"-")</f>
        <v>66</v>
      </c>
      <c r="CU44" s="236">
        <f>IFERROR(IF($E44=1,RANK(BO44,BO:BO,1)+COUNTIF(BO$4:BO44,BO44)-1,"-"),"-")</f>
        <v>9</v>
      </c>
      <c r="CV44" s="236">
        <f>IFERROR(IF($E44=1,RANK(BP44,BP:BP,1)+COUNTIF(BP$4:BP44,BP44)-1,"-"),"-")</f>
        <v>55</v>
      </c>
      <c r="CW44" s="236">
        <f>IFERROR(IF($E44=1,RANK(BQ44,BQ:BQ,1)+COUNTIF(BQ$4:BQ44,BQ44)-1,"-"),"-")</f>
        <v>90</v>
      </c>
      <c r="CX44" s="238"/>
      <c r="DF44" s="236">
        <f>IFERROR(IF($E44=1,RANK(BZ44,BZ:BZ,1)+COUNTIF(BZ$3:BZ43,BZ44),"-"),"-")</f>
        <v>50</v>
      </c>
      <c r="DG44" s="236">
        <f>IFERROR(IF($E44=1,RANK(CA44,CA:CA,1)+COUNTIF(CA$3:CA43,CA44),"-"),"-")</f>
        <v>49</v>
      </c>
      <c r="DH44" s="236">
        <f>IFERROR(IF($E44=1,RANK(CB44,CB:CB,1)+COUNTIF(CB$3:CB43,CB44),"-"),"-")</f>
        <v>102</v>
      </c>
      <c r="DI44" s="236">
        <f>IFERROR(IF($E44=1,RANK(CC44,CC:CC,1)+COUNTIF(CC$3:CC43,CC44),"-"),"-")</f>
        <v>69</v>
      </c>
      <c r="DJ44" s="236">
        <f>IFERROR(IF($E44=1,RANK(CD44,CD:CD,1)+COUNTIF(CD$3:CD43,CD44),"-"),"-")</f>
        <v>33</v>
      </c>
      <c r="DK44" s="236">
        <f>IFERROR(IF($E44=1,RANK(CE44,CE:CE,1)+COUNTIF(CE$3:CE43,CE44),"-"),"-")</f>
        <v>4</v>
      </c>
      <c r="DL44" s="236">
        <f>IFERROR(IF($E44=1,RANK(CF44,CF:CF,1)+COUNTIF(CF$3:CF43,CF44),"-"),"-")</f>
        <v>6</v>
      </c>
      <c r="DM44" s="236">
        <f>IFERROR(IF($E44=1,RANK(CG44,CG:CG,1)+COUNTIF(CG$3:CG43,CG44),"-"),"-")</f>
        <v>41</v>
      </c>
      <c r="DN44" s="7"/>
      <c r="DO44" s="236" t="str">
        <f>IFERROR(IF($E44=1,RANK(CI44,CI:CI,1)+COUNTIF(CI$4:CI44,CI44)-1,"-"),"-")</f>
        <v>-</v>
      </c>
      <c r="DP44" s="236" t="str">
        <f>IFERROR(IF($E44=1,RANK(CJ44,CJ:CJ,1)+COUNTIF(CJ$4:CJ44,CJ44)-1,"-"),"-")</f>
        <v>-</v>
      </c>
      <c r="DQ44" s="236" t="str">
        <f>IFERROR(IF($E44=1,RANK(CK44,CK:CK,1)+COUNTIF(CK$4:CK44,CK44)-1,"-"),"-")</f>
        <v>-</v>
      </c>
      <c r="DR44" s="236" t="str">
        <f>IFERROR(IF($E44=1,RANK(CL44,CL:CL,1)+COUNTIF(CL$4:CL44,CL44)-1,"-"),"-")</f>
        <v>-</v>
      </c>
      <c r="DS44" s="236" t="str">
        <f>IFERROR(IF($E44=1,RANK(CM44,CM:CM,1)+COUNTIF(CM$4:CM44,CM44)-1,"-"),"-")</f>
        <v>-</v>
      </c>
      <c r="DT44" s="236" t="str">
        <f>IFERROR(IF($E44=1,RANK(CN44,CN:CN,1)+COUNTIF(CN$4:CN44,CN44)-1,"-"),"-")</f>
        <v>-</v>
      </c>
      <c r="DU44" s="12">
        <f>DU43-1</f>
        <v>141</v>
      </c>
      <c r="DV44" s="243">
        <f>DV43+1</f>
        <v>5</v>
      </c>
      <c r="DW44" s="242" t="str">
        <f>IFERROR(INDEX($A:$DD,IF($EI$4="Entrants",MATCH($DU44,$CS:$CS,0),MATCH($DU44,$DB:$DB,0)),11),"")</f>
        <v>NIMES PONT DU GARD</v>
      </c>
      <c r="DX44" s="239">
        <f>IFERROR(INDEX($A:$DD,IF($EI$4="Entrants",MATCH($DU44,$CS:$CS,0),MATCH($DU44,$DB:$DB,0)),IF($EI$4="Entrants",65,24)),"")</f>
        <v>9.2200000000000006</v>
      </c>
      <c r="DY44" s="12">
        <f>DY43-1</f>
        <v>118</v>
      </c>
      <c r="DZ44" s="243">
        <f>MAX(DZ43+1,0)</f>
        <v>5</v>
      </c>
      <c r="EA44" s="242" t="str">
        <f>IFERROR(INDEX($A:$DT,IF($EI$4="Entrants",MATCH($DY44,$DI:$DI,0),MATCH($DY44,$DR:$DR,0)),11),"")</f>
        <v>CARCASSONNE</v>
      </c>
      <c r="EB44" s="241">
        <f>IFERROR(INDEX($A:$DT,IF($EI$4="Entrants",MATCH($DY44,$DI:$DI,0),MATCH($DY44,$DR:$DR,0)),IF($EI$4="Entrants",81,52)),"")</f>
        <v>0.7</v>
      </c>
      <c r="EC44" s="240">
        <f>IFERROR(INDEX($A:$DT,IF($EI$4="Entrants",MATCH($DY44,$DI:$DI,0),MATCH($DY44,$DR:$DR,0)),IF($EI$4="Entrants",65,24)),"")</f>
        <v>8.0299999999999994</v>
      </c>
      <c r="ED44" s="239" t="str">
        <f>IFERROR(IF(EB44&gt;0,"+"&amp;ROUND(EB44,2),ROUND(EB44,2)),"")</f>
        <v>+0,7</v>
      </c>
      <c r="EI44" s="13"/>
      <c r="EJ44" s="13"/>
      <c r="EU44" s="328">
        <f t="shared" si="31"/>
        <v>7.93</v>
      </c>
      <c r="EV44" s="328">
        <f t="shared" si="32"/>
        <v>8.01</v>
      </c>
      <c r="EW44" s="328">
        <f t="shared" si="33"/>
        <v>8.69</v>
      </c>
      <c r="EX44" s="328">
        <f t="shared" si="34"/>
        <v>8.23</v>
      </c>
      <c r="EY44" s="328">
        <f t="shared" si="35"/>
        <v>7.93</v>
      </c>
      <c r="EZ44" s="328">
        <f t="shared" si="36"/>
        <v>6.41</v>
      </c>
      <c r="FA44" s="328">
        <f t="shared" si="37"/>
        <v>6.29</v>
      </c>
      <c r="FB44" s="328">
        <f t="shared" si="38"/>
        <v>6.9</v>
      </c>
      <c r="FK44" s="328">
        <f t="shared" si="39"/>
        <v>7.95</v>
      </c>
      <c r="FL44" s="328">
        <f t="shared" si="40"/>
        <v>8.01</v>
      </c>
      <c r="FM44" s="328">
        <f t="shared" si="41"/>
        <v>8.42</v>
      </c>
      <c r="FN44" s="328">
        <f t="shared" si="42"/>
        <v>8.06</v>
      </c>
      <c r="FO44" s="328">
        <f t="shared" si="43"/>
        <v>7.83</v>
      </c>
      <c r="FP44" s="328">
        <f t="shared" si="44"/>
        <v>7.29</v>
      </c>
      <c r="FQ44" s="328">
        <f t="shared" si="45"/>
        <v>7.09</v>
      </c>
      <c r="FR44" s="328">
        <f t="shared" si="46"/>
        <v>7.06</v>
      </c>
    </row>
    <row r="45" spans="1:174" x14ac:dyDescent="0.25">
      <c r="A45" s="13">
        <f t="shared" si="49"/>
        <v>1</v>
      </c>
      <c r="B45" s="13">
        <f t="shared" si="50"/>
        <v>1</v>
      </c>
      <c r="C45" s="13">
        <f t="shared" si="51"/>
        <v>1</v>
      </c>
      <c r="D45" s="13">
        <f t="shared" si="52"/>
        <v>1</v>
      </c>
      <c r="E45" s="13">
        <f t="shared" si="53"/>
        <v>1</v>
      </c>
      <c r="F45" s="48" t="s">
        <v>253</v>
      </c>
      <c r="G45" s="48" t="s">
        <v>191</v>
      </c>
      <c r="H45" s="8">
        <v>24</v>
      </c>
      <c r="I45" s="295" t="s">
        <v>226</v>
      </c>
      <c r="J45" s="295">
        <v>763029</v>
      </c>
      <c r="K45" s="295" t="s">
        <v>43</v>
      </c>
      <c r="L45" s="9" t="s">
        <v>9</v>
      </c>
      <c r="M45" s="9" t="s">
        <v>10</v>
      </c>
      <c r="N45" s="237">
        <v>7.95</v>
      </c>
      <c r="O45" s="237">
        <v>8.17</v>
      </c>
      <c r="P45" s="237">
        <v>8.51</v>
      </c>
      <c r="Q45" s="237">
        <v>8.6999999999999993</v>
      </c>
      <c r="R45" s="237">
        <v>7.96</v>
      </c>
      <c r="S45" s="237">
        <v>7.65</v>
      </c>
      <c r="T45" s="237">
        <v>6.38</v>
      </c>
      <c r="U45" s="237">
        <v>7.49</v>
      </c>
      <c r="V45" s="238"/>
      <c r="AD45" s="237">
        <v>8.08</v>
      </c>
      <c r="AE45" s="237">
        <v>8.4499999999999993</v>
      </c>
      <c r="AF45" s="237">
        <v>8.81</v>
      </c>
      <c r="AG45" s="237">
        <v>8.92</v>
      </c>
      <c r="AH45" s="237">
        <v>8.09</v>
      </c>
      <c r="AI45" s="237">
        <v>7.08</v>
      </c>
      <c r="AJ45" s="237">
        <v>5.4</v>
      </c>
      <c r="AK45" s="237">
        <v>6.79</v>
      </c>
      <c r="AL45" s="238"/>
      <c r="AT45" s="237">
        <f t="shared" si="54"/>
        <v>-0.13</v>
      </c>
      <c r="AU45" s="237">
        <f t="shared" si="55"/>
        <v>-0.28000000000000003</v>
      </c>
      <c r="AV45" s="237">
        <f t="shared" si="56"/>
        <v>-0.3</v>
      </c>
      <c r="AW45" s="237">
        <f t="shared" si="57"/>
        <v>-0.22</v>
      </c>
      <c r="AX45" s="237">
        <f t="shared" si="58"/>
        <v>-0.13</v>
      </c>
      <c r="AY45" s="237">
        <f t="shared" si="59"/>
        <v>0.56999999999999995</v>
      </c>
      <c r="AZ45" s="237">
        <f t="shared" si="60"/>
        <v>0.98</v>
      </c>
      <c r="BA45" s="237">
        <f t="shared" si="61"/>
        <v>0.7</v>
      </c>
      <c r="BB45" s="238"/>
      <c r="BJ45" s="237">
        <f t="shared" si="62"/>
        <v>7.95</v>
      </c>
      <c r="BK45" s="237">
        <f t="shared" si="63"/>
        <v>8.17</v>
      </c>
      <c r="BL45" s="237">
        <f t="shared" si="64"/>
        <v>8.51</v>
      </c>
      <c r="BM45" s="237">
        <f t="shared" si="65"/>
        <v>8.6999999999999993</v>
      </c>
      <c r="BN45" s="237">
        <f t="shared" si="66"/>
        <v>7.96</v>
      </c>
      <c r="BO45" s="237">
        <f t="shared" si="67"/>
        <v>7.65</v>
      </c>
      <c r="BP45" s="237">
        <f t="shared" si="68"/>
        <v>6.38</v>
      </c>
      <c r="BQ45" s="237">
        <f t="shared" si="69"/>
        <v>7.49</v>
      </c>
      <c r="BR45" s="238"/>
      <c r="BZ45" s="237">
        <f t="shared" si="70"/>
        <v>-0.13</v>
      </c>
      <c r="CA45" s="237">
        <f t="shared" si="71"/>
        <v>-0.28000000000000003</v>
      </c>
      <c r="CB45" s="237">
        <f t="shared" si="72"/>
        <v>-0.3</v>
      </c>
      <c r="CC45" s="237">
        <f t="shared" si="73"/>
        <v>-0.22</v>
      </c>
      <c r="CD45" s="237">
        <f t="shared" si="74"/>
        <v>-0.13</v>
      </c>
      <c r="CE45" s="237">
        <f t="shared" si="75"/>
        <v>0.56999999999999995</v>
      </c>
      <c r="CF45" s="237">
        <f t="shared" si="76"/>
        <v>0.98</v>
      </c>
      <c r="CG45" s="237">
        <f t="shared" si="77"/>
        <v>0.7</v>
      </c>
      <c r="CH45" s="238"/>
      <c r="CP45" s="236">
        <f>IFERROR(IF($E45=1,RANK(BJ45,BJ:BJ,1)+COUNTIF(BJ$4:BJ45,BJ45)-1,"-"),"-")</f>
        <v>83</v>
      </c>
      <c r="CQ45" s="236">
        <f>IFERROR(IF($E45=1,RANK(BK45,BK:BK,1)+COUNTIF(BK$4:BK45,BK45)-1,"-"),"-")</f>
        <v>45</v>
      </c>
      <c r="CR45" s="236">
        <f>IFERROR(IF($E45=1,RANK(BL45,BL:BL,1)+COUNTIF(BL$4:BL45,BL45)-1,"-"),"-")</f>
        <v>43</v>
      </c>
      <c r="CS45" s="236">
        <f>IFERROR(IF($E45=1,RANK(BM45,BM:BM,1)+COUNTIF(BM$4:BM45,BM45)-1,"-"),"-")</f>
        <v>112</v>
      </c>
      <c r="CT45" s="236">
        <f>IFERROR(IF($E45=1,RANK(BN45,BN:BN,1)+COUNTIF(BN$4:BN45,BN45)-1,"-"),"-")</f>
        <v>71</v>
      </c>
      <c r="CU45" s="236">
        <f>IFERROR(IF($E45=1,RANK(BO45,BO:BO,1)+COUNTIF(BO$4:BO45,BO45)-1,"-"),"-")</f>
        <v>64</v>
      </c>
      <c r="CV45" s="236">
        <f>IFERROR(IF($E45=1,RANK(BP45,BP:BP,1)+COUNTIF(BP$4:BP45,BP45)-1,"-"),"-")</f>
        <v>62</v>
      </c>
      <c r="CW45" s="236">
        <f>IFERROR(IF($E45=1,RANK(BQ45,BQ:BQ,1)+COUNTIF(BQ$4:BQ45,BQ45)-1,"-"),"-")</f>
        <v>130</v>
      </c>
      <c r="CX45" s="238"/>
      <c r="DF45" s="236">
        <f>IFERROR(IF($E45=1,RANK(BZ45,BZ:BZ,1)+COUNTIF(BZ$3:BZ44,BZ45),"-"),"-")</f>
        <v>28</v>
      </c>
      <c r="DG45" s="236">
        <f>IFERROR(IF($E45=1,RANK(CA45,CA:CA,1)+COUNTIF(CA$3:CA44,CA45),"-"),"-")</f>
        <v>22</v>
      </c>
      <c r="DH45" s="236">
        <f>IFERROR(IF($E45=1,RANK(CB45,CB:CB,1)+COUNTIF(CB$3:CB44,CB45),"-"),"-")</f>
        <v>14</v>
      </c>
      <c r="DI45" s="236">
        <f>IFERROR(IF($E45=1,RANK(CC45,CC:CC,1)+COUNTIF(CC$3:CC44,CC45),"-"),"-")</f>
        <v>17</v>
      </c>
      <c r="DJ45" s="236">
        <f>IFERROR(IF($E45=1,RANK(CD45,CD:CD,1)+COUNTIF(CD$3:CD44,CD45),"-"),"-")</f>
        <v>13</v>
      </c>
      <c r="DK45" s="236">
        <f>IFERROR(IF($E45=1,RANK(CE45,CE:CE,1)+COUNTIF(CE$3:CE44,CE45),"-"),"-")</f>
        <v>84</v>
      </c>
      <c r="DL45" s="236">
        <f>IFERROR(IF($E45=1,RANK(CF45,CF:CF,1)+COUNTIF(CF$3:CF44,CF45),"-"),"-")</f>
        <v>113</v>
      </c>
      <c r="DM45" s="236">
        <f>IFERROR(IF($E45=1,RANK(CG45,CG:CG,1)+COUNTIF(CG$3:CG44,CG45),"-"),"-")</f>
        <v>107</v>
      </c>
      <c r="DN45" s="7"/>
      <c r="DO45" s="236" t="str">
        <f>IFERROR(IF($E45=1,RANK(CI45,CI:CI,1)+COUNTIF(CI$4:CI45,CI45)-1,"-"),"-")</f>
        <v>-</v>
      </c>
      <c r="DP45" s="236" t="str">
        <f>IFERROR(IF($E45=1,RANK(CJ45,CJ:CJ,1)+COUNTIF(CJ$4:CJ45,CJ45)-1,"-"),"-")</f>
        <v>-</v>
      </c>
      <c r="DQ45" s="236" t="str">
        <f>IFERROR(IF($E45=1,RANK(CK45,CK:CK,1)+COUNTIF(CK$4:CK45,CK45)-1,"-"),"-")</f>
        <v>-</v>
      </c>
      <c r="DR45" s="236" t="str">
        <f>IFERROR(IF($E45=1,RANK(CL45,CL:CL,1)+COUNTIF(CL$4:CL45,CL45)-1,"-"),"-")</f>
        <v>-</v>
      </c>
      <c r="DS45" s="236" t="str">
        <f>IFERROR(IF($E45=1,RANK(CM45,CM:CM,1)+COUNTIF(CM$4:CM45,CM45)-1,"-"),"-")</f>
        <v>-</v>
      </c>
      <c r="DT45" s="236" t="str">
        <f>IFERROR(IF($E45=1,RANK(CN45,CN:CN,1)+COUNTIF(CN$4:CN45,CN45)-1,"-"),"-")</f>
        <v>-</v>
      </c>
      <c r="DW45" s="245" t="s">
        <v>260</v>
      </c>
      <c r="DX45" s="244" t="s">
        <v>258</v>
      </c>
      <c r="EA45" s="245" t="s">
        <v>259</v>
      </c>
      <c r="EB45" s="244" t="s">
        <v>182</v>
      </c>
      <c r="EC45" s="244" t="s">
        <v>258</v>
      </c>
      <c r="ED45" s="244" t="s">
        <v>182</v>
      </c>
      <c r="EI45" s="48"/>
      <c r="EJ45" s="48"/>
      <c r="EU45" s="328">
        <f t="shared" si="31"/>
        <v>7.95</v>
      </c>
      <c r="EV45" s="328">
        <f t="shared" si="32"/>
        <v>8.17</v>
      </c>
      <c r="EW45" s="328">
        <f t="shared" si="33"/>
        <v>8.51</v>
      </c>
      <c r="EX45" s="328">
        <f t="shared" si="34"/>
        <v>8.6999999999999993</v>
      </c>
      <c r="EY45" s="328">
        <f t="shared" si="35"/>
        <v>7.96</v>
      </c>
      <c r="EZ45" s="328">
        <f t="shared" si="36"/>
        <v>7.65</v>
      </c>
      <c r="FA45" s="328">
        <f t="shared" si="37"/>
        <v>6.38</v>
      </c>
      <c r="FB45" s="328">
        <f t="shared" si="38"/>
        <v>7.49</v>
      </c>
      <c r="FK45" s="328">
        <f t="shared" si="39"/>
        <v>8.08</v>
      </c>
      <c r="FL45" s="328">
        <f t="shared" si="40"/>
        <v>8.4499999999999993</v>
      </c>
      <c r="FM45" s="328">
        <f t="shared" si="41"/>
        <v>8.81</v>
      </c>
      <c r="FN45" s="328">
        <f t="shared" si="42"/>
        <v>8.92</v>
      </c>
      <c r="FO45" s="328">
        <f t="shared" si="43"/>
        <v>8.09</v>
      </c>
      <c r="FP45" s="328">
        <f t="shared" si="44"/>
        <v>7.08</v>
      </c>
      <c r="FQ45" s="328">
        <f t="shared" si="45"/>
        <v>5.4</v>
      </c>
      <c r="FR45" s="328">
        <f t="shared" si="46"/>
        <v>6.79</v>
      </c>
    </row>
    <row r="46" spans="1:174" ht="19.5" x14ac:dyDescent="0.25">
      <c r="A46" s="13">
        <f t="shared" si="49"/>
        <v>1</v>
      </c>
      <c r="B46" s="13">
        <f t="shared" si="50"/>
        <v>1</v>
      </c>
      <c r="C46" s="13">
        <f t="shared" si="51"/>
        <v>1</v>
      </c>
      <c r="D46" s="13">
        <f t="shared" si="52"/>
        <v>1</v>
      </c>
      <c r="E46" s="13">
        <f t="shared" si="53"/>
        <v>1</v>
      </c>
      <c r="F46" s="48" t="s">
        <v>253</v>
      </c>
      <c r="G46" s="48" t="s">
        <v>191</v>
      </c>
      <c r="H46" s="295" t="s">
        <v>21</v>
      </c>
      <c r="I46" s="295" t="s">
        <v>228</v>
      </c>
      <c r="J46" s="295">
        <v>761007</v>
      </c>
      <c r="K46" s="295" t="s">
        <v>176</v>
      </c>
      <c r="L46" s="9" t="s">
        <v>9</v>
      </c>
      <c r="M46" s="9" t="s">
        <v>10</v>
      </c>
      <c r="N46" s="237">
        <v>7.63</v>
      </c>
      <c r="O46" s="237">
        <v>8.16</v>
      </c>
      <c r="P46" s="237">
        <v>8.2100000000000009</v>
      </c>
      <c r="Q46" s="237">
        <v>7.94</v>
      </c>
      <c r="R46" s="237">
        <v>7.3</v>
      </c>
      <c r="S46" s="237">
        <v>7.92</v>
      </c>
      <c r="T46" s="237">
        <v>6.81</v>
      </c>
      <c r="U46" s="237">
        <v>6.35</v>
      </c>
      <c r="V46" s="238"/>
      <c r="AD46" s="237" t="s">
        <v>153</v>
      </c>
      <c r="AE46" s="237" t="s">
        <v>153</v>
      </c>
      <c r="AF46" s="237" t="s">
        <v>153</v>
      </c>
      <c r="AG46" s="237" t="s">
        <v>153</v>
      </c>
      <c r="AH46" s="237" t="s">
        <v>153</v>
      </c>
      <c r="AI46" s="237" t="s">
        <v>153</v>
      </c>
      <c r="AJ46" s="237" t="s">
        <v>153</v>
      </c>
      <c r="AK46" s="237" t="s">
        <v>153</v>
      </c>
      <c r="AL46" s="238"/>
      <c r="AT46" s="237" t="str">
        <f t="shared" si="54"/>
        <v>-</v>
      </c>
      <c r="AU46" s="237" t="str">
        <f t="shared" si="55"/>
        <v>-</v>
      </c>
      <c r="AV46" s="237" t="str">
        <f t="shared" si="56"/>
        <v>-</v>
      </c>
      <c r="AW46" s="237" t="str">
        <f t="shared" si="57"/>
        <v>-</v>
      </c>
      <c r="AX46" s="237" t="str">
        <f t="shared" si="58"/>
        <v>-</v>
      </c>
      <c r="AY46" s="237" t="str">
        <f t="shared" si="59"/>
        <v>-</v>
      </c>
      <c r="AZ46" s="237" t="str">
        <f t="shared" si="60"/>
        <v>-</v>
      </c>
      <c r="BA46" s="237" t="str">
        <f t="shared" si="61"/>
        <v>-</v>
      </c>
      <c r="BB46" s="238"/>
      <c r="BJ46" s="237">
        <f t="shared" si="62"/>
        <v>7.63</v>
      </c>
      <c r="BK46" s="237">
        <f t="shared" si="63"/>
        <v>8.16</v>
      </c>
      <c r="BL46" s="237">
        <f t="shared" si="64"/>
        <v>8.2100000000000009</v>
      </c>
      <c r="BM46" s="237">
        <f t="shared" si="65"/>
        <v>7.94</v>
      </c>
      <c r="BN46" s="237">
        <f t="shared" si="66"/>
        <v>7.3</v>
      </c>
      <c r="BO46" s="237">
        <f t="shared" si="67"/>
        <v>7.92</v>
      </c>
      <c r="BP46" s="237">
        <f t="shared" si="68"/>
        <v>6.81</v>
      </c>
      <c r="BQ46" s="237">
        <f t="shared" si="69"/>
        <v>6.35</v>
      </c>
      <c r="BR46" s="238"/>
      <c r="BZ46" s="237" t="str">
        <f t="shared" si="70"/>
        <v>-</v>
      </c>
      <c r="CA46" s="237" t="str">
        <f t="shared" si="71"/>
        <v>-</v>
      </c>
      <c r="CB46" s="237" t="str">
        <f t="shared" si="72"/>
        <v>-</v>
      </c>
      <c r="CC46" s="237" t="str">
        <f t="shared" si="73"/>
        <v>-</v>
      </c>
      <c r="CD46" s="237" t="str">
        <f t="shared" si="74"/>
        <v>-</v>
      </c>
      <c r="CE46" s="237" t="str">
        <f t="shared" si="75"/>
        <v>-</v>
      </c>
      <c r="CF46" s="237" t="str">
        <f t="shared" si="76"/>
        <v>-</v>
      </c>
      <c r="CG46" s="237" t="str">
        <f t="shared" si="77"/>
        <v>-</v>
      </c>
      <c r="CH46" s="238"/>
      <c r="CP46" s="236">
        <f>IFERROR(IF($E46=1,RANK(BJ46,BJ:BJ,1)+COUNTIF(BJ$4:BJ46,BJ46)-1,"-"),"-")</f>
        <v>43</v>
      </c>
      <c r="CQ46" s="236">
        <f>IFERROR(IF($E46=1,RANK(BK46,BK:BK,1)+COUNTIF(BK$4:BK46,BK46)-1,"-"),"-")</f>
        <v>41</v>
      </c>
      <c r="CR46" s="236">
        <f>IFERROR(IF($E46=1,RANK(BL46,BL:BL,1)+COUNTIF(BL$4:BL46,BL46)-1,"-"),"-")</f>
        <v>12</v>
      </c>
      <c r="CS46" s="236">
        <f>IFERROR(IF($E46=1,RANK(BM46,BM:BM,1)+COUNTIF(BM$4:BM46,BM46)-1,"-"),"-")</f>
        <v>18</v>
      </c>
      <c r="CT46" s="236">
        <f>IFERROR(IF($E46=1,RANK(BN46,BN:BN,1)+COUNTIF(BN$4:BN46,BN46)-1,"-"),"-")</f>
        <v>9</v>
      </c>
      <c r="CU46" s="236">
        <f>IFERROR(IF($E46=1,RANK(BO46,BO:BO,1)+COUNTIF(BO$4:BO46,BO46)-1,"-"),"-")</f>
        <v>99</v>
      </c>
      <c r="CV46" s="236">
        <f>IFERROR(IF($E46=1,RANK(BP46,BP:BP,1)+COUNTIF(BP$4:BP46,BP46)-1,"-"),"-")</f>
        <v>99</v>
      </c>
      <c r="CW46" s="236">
        <f>IFERROR(IF($E46=1,RANK(BQ46,BQ:BQ,1)+COUNTIF(BQ$4:BQ46,BQ46)-1,"-"),"-")</f>
        <v>39</v>
      </c>
      <c r="CX46" s="238"/>
      <c r="DF46" s="236" t="str">
        <f>IFERROR(IF($E46=1,RANK(BZ46,BZ:BZ,1)+COUNTIF(BZ$3:BZ45,BZ46),"-"),"-")</f>
        <v>-</v>
      </c>
      <c r="DG46" s="236" t="str">
        <f>IFERROR(IF($E46=1,RANK(CA46,CA:CA,1)+COUNTIF(CA$3:CA45,CA46),"-"),"-")</f>
        <v>-</v>
      </c>
      <c r="DH46" s="236" t="str">
        <f>IFERROR(IF($E46=1,RANK(CB46,CB:CB,1)+COUNTIF(CB$3:CB45,CB46),"-"),"-")</f>
        <v>-</v>
      </c>
      <c r="DI46" s="236" t="str">
        <f>IFERROR(IF($E46=1,RANK(CC46,CC:CC,1)+COUNTIF(CC$3:CC45,CC46),"-"),"-")</f>
        <v>-</v>
      </c>
      <c r="DJ46" s="236" t="str">
        <f>IFERROR(IF($E46=1,RANK(CD46,CD:CD,1)+COUNTIF(CD$3:CD45,CD46),"-"),"-")</f>
        <v>-</v>
      </c>
      <c r="DK46" s="236" t="str">
        <f>IFERROR(IF($E46=1,RANK(CE46,CE:CE,1)+COUNTIF(CE$3:CE45,CE46),"-"),"-")</f>
        <v>-</v>
      </c>
      <c r="DL46" s="236" t="str">
        <f>IFERROR(IF($E46=1,RANK(CF46,CF:CF,1)+COUNTIF(CF$3:CF45,CF46),"-"),"-")</f>
        <v>-</v>
      </c>
      <c r="DM46" s="236" t="str">
        <f>IFERROR(IF($E46=1,RANK(CG46,CG:CG,1)+COUNTIF(CG$3:CG45,CG46),"-"),"-")</f>
        <v>-</v>
      </c>
      <c r="DN46" s="7"/>
      <c r="DO46" s="236" t="str">
        <f>IFERROR(IF($E46=1,RANK(CI46,CI:CI,1)+COUNTIF(CI$4:CI46,CI46)-1,"-"),"-")</f>
        <v>-</v>
      </c>
      <c r="DP46" s="236" t="str">
        <f>IFERROR(IF($E46=1,RANK(CJ46,CJ:CJ,1)+COUNTIF(CJ$4:CJ46,CJ46)-1,"-"),"-")</f>
        <v>-</v>
      </c>
      <c r="DQ46" s="236" t="str">
        <f>IFERROR(IF($E46=1,RANK(CK46,CK:CK,1)+COUNTIF(CK$4:CK46,CK46)-1,"-"),"-")</f>
        <v>-</v>
      </c>
      <c r="DR46" s="236" t="str">
        <f>IFERROR(IF($E46=1,RANK(CL46,CL:CL,1)+COUNTIF(CL$4:CL46,CL46)-1,"-"),"-")</f>
        <v>-</v>
      </c>
      <c r="DS46" s="236" t="str">
        <f>IFERROR(IF($E46=1,RANK(CM46,CM:CM,1)+COUNTIF(CM$4:CM46,CM46)-1,"-"),"-")</f>
        <v>-</v>
      </c>
      <c r="DT46" s="236" t="str">
        <f>IFERROR(IF($E46=1,RANK(CN46,CN:CN,1)+COUNTIF(CN$4:CN46,CN46)-1,"-"),"-")</f>
        <v>-</v>
      </c>
      <c r="DU46" s="12">
        <f>$F$2+1-DV46</f>
        <v>1</v>
      </c>
      <c r="DV46" s="243">
        <f>IF($EI$4="Entrants",MAX($CS:$CS),MAX($DB:$DB))</f>
        <v>145</v>
      </c>
      <c r="DW46" s="242" t="str">
        <f>IFERROR(INDEX($A:$DD,IF($EI$4="Entrants",MATCH($DU46,$CS:$CS,0),MATCH($DU46,$DB:$DB,0)),11),"")</f>
        <v>BEZIERS</v>
      </c>
      <c r="DX46" s="239">
        <f>IFERROR(INDEX($A:$DD,IF($EI$4="Entrants",MATCH($DU46,$CS:$CS,0),MATCH($DU46,$DB:$DB,0)),IF($EI$4="Entrants",65,24)),"")</f>
        <v>7.31</v>
      </c>
      <c r="DY46" s="12">
        <v>1</v>
      </c>
      <c r="DZ46" s="243">
        <f>IF($EI$4="Entrants",MAX($DI:$DI),MAX($DR:$DR))</f>
        <v>122</v>
      </c>
      <c r="EA46" s="242" t="str">
        <f>IFERROR(INDEX($A:$DT,IF($EI$4="Entrants",MATCH($DY46,$DI:$DI,0),MATCH($DY46,$DR:$DR,0)),11),"")</f>
        <v>BEZIERS</v>
      </c>
      <c r="EB46" s="241">
        <f>IFERROR(INDEX($A:$DT,IF($EI$4="Entrants",MATCH($DY46,$DI:$DI,0),MATCH($DY46,$DR:$DR,0)),IF($EI$4="Entrants",81,52)),"")</f>
        <v>-0.86</v>
      </c>
      <c r="EC46" s="240">
        <f>IFERROR(INDEX($A:$DT,IF($EI$4="Entrants",MATCH($DY46,$DI:$DI,0),MATCH($DY46,$DR:$DR,0)),IF($EI$4="Entrants",65,24)),"")</f>
        <v>7.31</v>
      </c>
      <c r="ED46" s="239">
        <f>IFERROR(IF(EB46&gt;0,"+"&amp;ROUND(EB46,2),ROUND(EB46,2)),"")</f>
        <v>-0.86</v>
      </c>
      <c r="EI46" s="48"/>
      <c r="EJ46" s="48"/>
      <c r="EU46" s="328">
        <f t="shared" si="31"/>
        <v>7.63</v>
      </c>
      <c r="EV46" s="328">
        <f t="shared" si="32"/>
        <v>8.16</v>
      </c>
      <c r="EW46" s="328">
        <f t="shared" si="33"/>
        <v>8.2100000000000009</v>
      </c>
      <c r="EX46" s="328">
        <f t="shared" si="34"/>
        <v>7.94</v>
      </c>
      <c r="EY46" s="328">
        <f t="shared" si="35"/>
        <v>7.3</v>
      </c>
      <c r="EZ46" s="328">
        <f t="shared" si="36"/>
        <v>7.92</v>
      </c>
      <c r="FA46" s="328">
        <f t="shared" si="37"/>
        <v>6.81</v>
      </c>
      <c r="FB46" s="328">
        <f t="shared" si="38"/>
        <v>6.35</v>
      </c>
      <c r="FK46" s="328" t="str">
        <f t="shared" si="39"/>
        <v>-</v>
      </c>
      <c r="FL46" s="328" t="str">
        <f t="shared" si="40"/>
        <v>-</v>
      </c>
      <c r="FM46" s="328" t="str">
        <f t="shared" si="41"/>
        <v>-</v>
      </c>
      <c r="FN46" s="328" t="str">
        <f t="shared" si="42"/>
        <v>-</v>
      </c>
      <c r="FO46" s="328" t="str">
        <f t="shared" si="43"/>
        <v>-</v>
      </c>
      <c r="FP46" s="328" t="str">
        <f t="shared" si="44"/>
        <v>-</v>
      </c>
      <c r="FQ46" s="328" t="str">
        <f t="shared" si="45"/>
        <v>-</v>
      </c>
      <c r="FR46" s="328" t="str">
        <f t="shared" si="46"/>
        <v>-</v>
      </c>
    </row>
    <row r="47" spans="1:174" ht="19.5" x14ac:dyDescent="0.25">
      <c r="A47" s="13">
        <f t="shared" si="49"/>
        <v>1</v>
      </c>
      <c r="B47" s="13">
        <f t="shared" si="50"/>
        <v>1</v>
      </c>
      <c r="C47" s="13">
        <f t="shared" si="51"/>
        <v>1</v>
      </c>
      <c r="D47" s="13">
        <f t="shared" si="52"/>
        <v>1</v>
      </c>
      <c r="E47" s="13">
        <f t="shared" si="53"/>
        <v>1</v>
      </c>
      <c r="F47" s="48" t="s">
        <v>253</v>
      </c>
      <c r="G47" s="48" t="s">
        <v>192</v>
      </c>
      <c r="H47" s="8">
        <v>24</v>
      </c>
      <c r="I47" s="295" t="s">
        <v>228</v>
      </c>
      <c r="J47" s="295">
        <v>732008</v>
      </c>
      <c r="K47" s="295" t="s">
        <v>44</v>
      </c>
      <c r="L47" s="9" t="s">
        <v>9</v>
      </c>
      <c r="M47" s="9" t="s">
        <v>10</v>
      </c>
      <c r="N47" s="237">
        <v>8.06</v>
      </c>
      <c r="O47" s="237">
        <v>8.2100000000000009</v>
      </c>
      <c r="P47" s="237">
        <v>8.4700000000000006</v>
      </c>
      <c r="Q47" s="237">
        <v>8.4499999999999993</v>
      </c>
      <c r="R47" s="237">
        <v>8.08</v>
      </c>
      <c r="S47" s="237">
        <v>6.84</v>
      </c>
      <c r="T47" s="237">
        <v>7.52</v>
      </c>
      <c r="U47" s="237">
        <v>7.54</v>
      </c>
      <c r="V47" s="238"/>
      <c r="AD47" s="237">
        <v>8.11</v>
      </c>
      <c r="AE47" s="237">
        <v>8.5299999999999994</v>
      </c>
      <c r="AF47" s="237">
        <v>8.86</v>
      </c>
      <c r="AG47" s="237">
        <v>8.34</v>
      </c>
      <c r="AH47" s="237">
        <v>7.8</v>
      </c>
      <c r="AI47" s="237">
        <v>7.85</v>
      </c>
      <c r="AJ47" s="237">
        <v>6.62</v>
      </c>
      <c r="AK47" s="237">
        <v>6.83</v>
      </c>
      <c r="AL47" s="238"/>
      <c r="AT47" s="237">
        <f t="shared" si="54"/>
        <v>-0.05</v>
      </c>
      <c r="AU47" s="237">
        <f t="shared" si="55"/>
        <v>-0.32</v>
      </c>
      <c r="AV47" s="237">
        <f t="shared" si="56"/>
        <v>-0.39</v>
      </c>
      <c r="AW47" s="237">
        <f t="shared" si="57"/>
        <v>0.11</v>
      </c>
      <c r="AX47" s="237">
        <f t="shared" si="58"/>
        <v>0.28000000000000003</v>
      </c>
      <c r="AY47" s="237">
        <f t="shared" si="59"/>
        <v>-1.01</v>
      </c>
      <c r="AZ47" s="237">
        <f t="shared" si="60"/>
        <v>0.9</v>
      </c>
      <c r="BA47" s="237">
        <f t="shared" si="61"/>
        <v>0.71</v>
      </c>
      <c r="BB47" s="238"/>
      <c r="BJ47" s="237">
        <f t="shared" si="62"/>
        <v>8.06</v>
      </c>
      <c r="BK47" s="237">
        <f t="shared" si="63"/>
        <v>8.2100000000000009</v>
      </c>
      <c r="BL47" s="237">
        <f t="shared" si="64"/>
        <v>8.4700000000000006</v>
      </c>
      <c r="BM47" s="237">
        <f t="shared" si="65"/>
        <v>8.4499999999999993</v>
      </c>
      <c r="BN47" s="237">
        <f t="shared" si="66"/>
        <v>8.08</v>
      </c>
      <c r="BO47" s="237">
        <f t="shared" si="67"/>
        <v>6.84</v>
      </c>
      <c r="BP47" s="237">
        <f t="shared" si="68"/>
        <v>7.52</v>
      </c>
      <c r="BQ47" s="237">
        <f t="shared" si="69"/>
        <v>7.54</v>
      </c>
      <c r="BR47" s="238"/>
      <c r="BZ47" s="237">
        <f t="shared" si="70"/>
        <v>-0.05</v>
      </c>
      <c r="CA47" s="237">
        <f t="shared" si="71"/>
        <v>-0.32</v>
      </c>
      <c r="CB47" s="237">
        <f t="shared" si="72"/>
        <v>-0.39</v>
      </c>
      <c r="CC47" s="237">
        <f t="shared" si="73"/>
        <v>0.11</v>
      </c>
      <c r="CD47" s="237">
        <f t="shared" si="74"/>
        <v>0.28000000000000003</v>
      </c>
      <c r="CE47" s="237">
        <f t="shared" si="75"/>
        <v>-1.01</v>
      </c>
      <c r="CF47" s="237">
        <f t="shared" si="76"/>
        <v>0.9</v>
      </c>
      <c r="CG47" s="237">
        <f t="shared" si="77"/>
        <v>0.71</v>
      </c>
      <c r="CH47" s="238"/>
      <c r="CP47" s="236">
        <f>IFERROR(IF($E47=1,RANK(BJ47,BJ:BJ,1)+COUNTIF(BJ$4:BJ47,BJ47)-1,"-"),"-")</f>
        <v>101</v>
      </c>
      <c r="CQ47" s="236">
        <f>IFERROR(IF($E47=1,RANK(BK47,BK:BK,1)+COUNTIF(BK$4:BK47,BK47)-1,"-"),"-")</f>
        <v>52</v>
      </c>
      <c r="CR47" s="236">
        <f>IFERROR(IF($E47=1,RANK(BL47,BL:BL,1)+COUNTIF(BL$4:BL47,BL47)-1,"-"),"-")</f>
        <v>37</v>
      </c>
      <c r="CS47" s="236">
        <f>IFERROR(IF($E47=1,RANK(BM47,BM:BM,1)+COUNTIF(BM$4:BM47,BM47)-1,"-"),"-")</f>
        <v>74</v>
      </c>
      <c r="CT47" s="236">
        <f>IFERROR(IF($E47=1,RANK(BN47,BN:BN,1)+COUNTIF(BN$4:BN47,BN47)-1,"-"),"-")</f>
        <v>86</v>
      </c>
      <c r="CU47" s="236">
        <f>IFERROR(IF($E47=1,RANK(BO47,BO:BO,1)+COUNTIF(BO$4:BO47,BO47)-1,"-"),"-")</f>
        <v>16</v>
      </c>
      <c r="CV47" s="236">
        <f>IFERROR(IF($E47=1,RANK(BP47,BP:BP,1)+COUNTIF(BP$4:BP47,BP47)-1,"-"),"-")</f>
        <v>138</v>
      </c>
      <c r="CW47" s="236">
        <f>IFERROR(IF($E47=1,RANK(BQ47,BQ:BQ,1)+COUNTIF(BQ$4:BQ47,BQ47)-1,"-"),"-")</f>
        <v>134</v>
      </c>
      <c r="CX47" s="238"/>
      <c r="DF47" s="236">
        <f>IFERROR(IF($E47=1,RANK(BZ47,BZ:BZ,1)+COUNTIF(BZ$3:BZ46,BZ47),"-"),"-")</f>
        <v>45</v>
      </c>
      <c r="DG47" s="236">
        <f>IFERROR(IF($E47=1,RANK(CA47,CA:CA,1)+COUNTIF(CA$3:CA46,CA47),"-"),"-")</f>
        <v>19</v>
      </c>
      <c r="DH47" s="236">
        <f>IFERROR(IF($E47=1,RANK(CB47,CB:CB,1)+COUNTIF(CB$3:CB46,CB47),"-"),"-")</f>
        <v>11</v>
      </c>
      <c r="DI47" s="236">
        <f>IFERROR(IF($E47=1,RANK(CC47,CC:CC,1)+COUNTIF(CC$3:CC46,CC47),"-"),"-")</f>
        <v>59</v>
      </c>
      <c r="DJ47" s="236">
        <f>IFERROR(IF($E47=1,RANK(CD47,CD:CD,1)+COUNTIF(CD$3:CD46,CD47),"-"),"-")</f>
        <v>57</v>
      </c>
      <c r="DK47" s="236">
        <f>IFERROR(IF($E47=1,RANK(CE47,CE:CE,1)+COUNTIF(CE$3:CE46,CE47),"-"),"-")</f>
        <v>3</v>
      </c>
      <c r="DL47" s="236">
        <f>IFERROR(IF($E47=1,RANK(CF47,CF:CF,1)+COUNTIF(CF$3:CF46,CF47),"-"),"-")</f>
        <v>112</v>
      </c>
      <c r="DM47" s="236">
        <f>IFERROR(IF($E47=1,RANK(CG47,CG:CG,1)+COUNTIF(CG$3:CG46,CG47),"-"),"-")</f>
        <v>108</v>
      </c>
      <c r="DN47" s="7"/>
      <c r="DO47" s="236" t="str">
        <f>IFERROR(IF($E47=1,RANK(CI47,CI:CI,1)+COUNTIF(CI$4:CI47,CI47)-1,"-"),"-")</f>
        <v>-</v>
      </c>
      <c r="DP47" s="236" t="str">
        <f>IFERROR(IF($E47=1,RANK(CJ47,CJ:CJ,1)+COUNTIF(CJ$4:CJ47,CJ47)-1,"-"),"-")</f>
        <v>-</v>
      </c>
      <c r="DQ47" s="236" t="str">
        <f>IFERROR(IF($E47=1,RANK(CK47,CK:CK,1)+COUNTIF(CK$4:CK47,CK47)-1,"-"),"-")</f>
        <v>-</v>
      </c>
      <c r="DR47" s="236" t="str">
        <f>IFERROR(IF($E47=1,RANK(CL47,CL:CL,1)+COUNTIF(CL$4:CL47,CL47)-1,"-"),"-")</f>
        <v>-</v>
      </c>
      <c r="DS47" s="236" t="str">
        <f>IFERROR(IF($E47=1,RANK(CM47,CM:CM,1)+COUNTIF(CM$4:CM47,CM47)-1,"-"),"-")</f>
        <v>-</v>
      </c>
      <c r="DT47" s="236" t="str">
        <f>IFERROR(IF($E47=1,RANK(CN47,CN:CN,1)+COUNTIF(CN$4:CN47,CN47)-1,"-"),"-")</f>
        <v>-</v>
      </c>
      <c r="DU47" s="12">
        <f>DU46+1</f>
        <v>2</v>
      </c>
      <c r="DV47" s="243">
        <f>DV46-1</f>
        <v>144</v>
      </c>
      <c r="DW47" s="242" t="str">
        <f>IFERROR(INDEX($A:$DD,IF($EI$4="Entrants",MATCH($DU47,$CS:$CS,0),MATCH($DU47,$DB:$DB,0)),11),"")</f>
        <v>COLMAR</v>
      </c>
      <c r="DX47" s="239">
        <f>IFERROR(INDEX($A:$DD,IF($EI$4="Entrants",MATCH($DU47,$CS:$CS,0),MATCH($DU47,$DB:$DB,0)),IF($EI$4="Entrants",65,24)),"")</f>
        <v>7.36</v>
      </c>
      <c r="DY47" s="12">
        <f>DY46+1</f>
        <v>2</v>
      </c>
      <c r="DZ47" s="243">
        <f>MAX(DZ46-1,0)</f>
        <v>121</v>
      </c>
      <c r="EA47" s="242" t="str">
        <f>IFERROR(INDEX($A:$DT,IF($EI$4="Entrants",MATCH($DY47,$DI:$DI,0),MATCH($DY47,$DR:$DR,0)),11),"")</f>
        <v>AGDE</v>
      </c>
      <c r="EB47" s="241">
        <f>IFERROR(INDEX($A:$DT,IF($EI$4="Entrants",MATCH($DY47,$DI:$DI,0),MATCH($DY47,$DR:$DR,0)),IF($EI$4="Entrants",81,52)),"")</f>
        <v>-0.6</v>
      </c>
      <c r="EC47" s="240">
        <f>IFERROR(INDEX($A:$DT,IF($EI$4="Entrants",MATCH($DY47,$DI:$DI,0),MATCH($DY47,$DR:$DR,0)),IF($EI$4="Entrants",65,24)),"")</f>
        <v>7.96</v>
      </c>
      <c r="ED47" s="239">
        <f>IFERROR(IF(EB47&gt;0,"+"&amp;ROUND(EB47,2),ROUND(EB47,2)),"")</f>
        <v>-0.6</v>
      </c>
      <c r="EI47" s="48"/>
      <c r="EJ47" s="48"/>
      <c r="EU47" s="328">
        <f t="shared" si="31"/>
        <v>8.06</v>
      </c>
      <c r="EV47" s="328">
        <f t="shared" si="32"/>
        <v>8.2100000000000009</v>
      </c>
      <c r="EW47" s="328">
        <f t="shared" si="33"/>
        <v>8.4700000000000006</v>
      </c>
      <c r="EX47" s="328">
        <f t="shared" si="34"/>
        <v>8.4499999999999993</v>
      </c>
      <c r="EY47" s="328">
        <f t="shared" si="35"/>
        <v>8.08</v>
      </c>
      <c r="EZ47" s="328">
        <f t="shared" si="36"/>
        <v>6.84</v>
      </c>
      <c r="FA47" s="328">
        <f t="shared" si="37"/>
        <v>7.52</v>
      </c>
      <c r="FB47" s="328">
        <f t="shared" si="38"/>
        <v>7.54</v>
      </c>
      <c r="FK47" s="328">
        <f t="shared" si="39"/>
        <v>8.11</v>
      </c>
      <c r="FL47" s="328">
        <f t="shared" si="40"/>
        <v>8.5299999999999994</v>
      </c>
      <c r="FM47" s="328">
        <f t="shared" si="41"/>
        <v>8.86</v>
      </c>
      <c r="FN47" s="328">
        <f t="shared" si="42"/>
        <v>8.34</v>
      </c>
      <c r="FO47" s="328">
        <f t="shared" si="43"/>
        <v>7.8</v>
      </c>
      <c r="FP47" s="328">
        <f t="shared" si="44"/>
        <v>7.85</v>
      </c>
      <c r="FQ47" s="328">
        <f t="shared" si="45"/>
        <v>6.62</v>
      </c>
      <c r="FR47" s="328">
        <f t="shared" si="46"/>
        <v>6.83</v>
      </c>
    </row>
    <row r="48" spans="1:174" ht="19.5" x14ac:dyDescent="0.25">
      <c r="A48" s="13">
        <f t="shared" si="49"/>
        <v>1</v>
      </c>
      <c r="B48" s="13">
        <f t="shared" si="50"/>
        <v>1</v>
      </c>
      <c r="C48" s="13">
        <f t="shared" si="51"/>
        <v>1</v>
      </c>
      <c r="D48" s="13">
        <f t="shared" si="52"/>
        <v>1</v>
      </c>
      <c r="E48" s="13">
        <f t="shared" si="53"/>
        <v>1</v>
      </c>
      <c r="F48" s="48" t="s">
        <v>253</v>
      </c>
      <c r="G48" s="48" t="s">
        <v>191</v>
      </c>
      <c r="H48" s="295" t="s">
        <v>21</v>
      </c>
      <c r="I48" s="295" t="s">
        <v>228</v>
      </c>
      <c r="J48" s="295">
        <v>722587</v>
      </c>
      <c r="K48" s="295" t="s">
        <v>178</v>
      </c>
      <c r="L48" s="9" t="s">
        <v>9</v>
      </c>
      <c r="M48" s="9" t="s">
        <v>10</v>
      </c>
      <c r="N48" s="237">
        <v>7.53</v>
      </c>
      <c r="O48" s="237">
        <v>7.64</v>
      </c>
      <c r="P48" s="237">
        <v>8.18</v>
      </c>
      <c r="Q48" s="237">
        <v>7.92</v>
      </c>
      <c r="R48" s="237">
        <v>7.39</v>
      </c>
      <c r="S48" s="237">
        <v>7.59</v>
      </c>
      <c r="T48" s="237">
        <v>6.03</v>
      </c>
      <c r="U48" s="237">
        <v>5.64</v>
      </c>
      <c r="V48" s="238"/>
      <c r="AD48" s="237" t="s">
        <v>153</v>
      </c>
      <c r="AE48" s="237" t="s">
        <v>153</v>
      </c>
      <c r="AF48" s="237" t="s">
        <v>153</v>
      </c>
      <c r="AG48" s="237" t="s">
        <v>153</v>
      </c>
      <c r="AH48" s="237" t="s">
        <v>153</v>
      </c>
      <c r="AI48" s="237" t="s">
        <v>153</v>
      </c>
      <c r="AJ48" s="237" t="s">
        <v>153</v>
      </c>
      <c r="AK48" s="237" t="s">
        <v>153</v>
      </c>
      <c r="AL48" s="238"/>
      <c r="AT48" s="237" t="str">
        <f t="shared" si="54"/>
        <v>-</v>
      </c>
      <c r="AU48" s="237" t="str">
        <f t="shared" si="55"/>
        <v>-</v>
      </c>
      <c r="AV48" s="237" t="str">
        <f t="shared" si="56"/>
        <v>-</v>
      </c>
      <c r="AW48" s="237" t="str">
        <f t="shared" si="57"/>
        <v>-</v>
      </c>
      <c r="AX48" s="237" t="str">
        <f t="shared" si="58"/>
        <v>-</v>
      </c>
      <c r="AY48" s="237" t="str">
        <f t="shared" si="59"/>
        <v>-</v>
      </c>
      <c r="AZ48" s="237" t="str">
        <f t="shared" si="60"/>
        <v>-</v>
      </c>
      <c r="BA48" s="237" t="str">
        <f t="shared" si="61"/>
        <v>-</v>
      </c>
      <c r="BB48" s="238"/>
      <c r="BJ48" s="237">
        <f t="shared" si="62"/>
        <v>7.53</v>
      </c>
      <c r="BK48" s="237">
        <f t="shared" si="63"/>
        <v>7.64</v>
      </c>
      <c r="BL48" s="237">
        <f t="shared" si="64"/>
        <v>8.18</v>
      </c>
      <c r="BM48" s="237">
        <f t="shared" si="65"/>
        <v>7.92</v>
      </c>
      <c r="BN48" s="237">
        <f t="shared" si="66"/>
        <v>7.39</v>
      </c>
      <c r="BO48" s="237">
        <f t="shared" si="67"/>
        <v>7.59</v>
      </c>
      <c r="BP48" s="237">
        <f t="shared" si="68"/>
        <v>6.03</v>
      </c>
      <c r="BQ48" s="237">
        <f t="shared" si="69"/>
        <v>5.64</v>
      </c>
      <c r="BR48" s="238"/>
      <c r="BZ48" s="237" t="str">
        <f t="shared" si="70"/>
        <v>-</v>
      </c>
      <c r="CA48" s="237" t="str">
        <f t="shared" si="71"/>
        <v>-</v>
      </c>
      <c r="CB48" s="237" t="str">
        <f t="shared" si="72"/>
        <v>-</v>
      </c>
      <c r="CC48" s="237" t="str">
        <f t="shared" si="73"/>
        <v>-</v>
      </c>
      <c r="CD48" s="237" t="str">
        <f t="shared" si="74"/>
        <v>-</v>
      </c>
      <c r="CE48" s="237" t="str">
        <f t="shared" si="75"/>
        <v>-</v>
      </c>
      <c r="CF48" s="237" t="str">
        <f t="shared" si="76"/>
        <v>-</v>
      </c>
      <c r="CG48" s="237" t="str">
        <f t="shared" si="77"/>
        <v>-</v>
      </c>
      <c r="CH48" s="238"/>
      <c r="CP48" s="236">
        <f>IFERROR(IF($E48=1,RANK(BJ48,BJ:BJ,1)+COUNTIF(BJ$4:BJ48,BJ48)-1,"-"),"-")</f>
        <v>28</v>
      </c>
      <c r="CQ48" s="236">
        <f>IFERROR(IF($E48=1,RANK(BK48,BK:BK,1)+COUNTIF(BK$4:BK48,BK48)-1,"-"),"-")</f>
        <v>8</v>
      </c>
      <c r="CR48" s="236">
        <f>IFERROR(IF($E48=1,RANK(BL48,BL:BL,1)+COUNTIF(BL$4:BL48,BL48)-1,"-"),"-")</f>
        <v>10</v>
      </c>
      <c r="CS48" s="236">
        <f>IFERROR(IF($E48=1,RANK(BM48,BM:BM,1)+COUNTIF(BM$4:BM48,BM48)-1,"-"),"-")</f>
        <v>15</v>
      </c>
      <c r="CT48" s="236">
        <f>IFERROR(IF($E48=1,RANK(BN48,BN:BN,1)+COUNTIF(BN$4:BN48,BN48)-1,"-"),"-")</f>
        <v>16</v>
      </c>
      <c r="CU48" s="236">
        <f>IFERROR(IF($E48=1,RANK(BO48,BO:BO,1)+COUNTIF(BO$4:BO48,BO48)-1,"-"),"-")</f>
        <v>57</v>
      </c>
      <c r="CV48" s="236">
        <f>IFERROR(IF($E48=1,RANK(BP48,BP:BP,1)+COUNTIF(BP$4:BP48,BP48)-1,"-"),"-")</f>
        <v>41</v>
      </c>
      <c r="CW48" s="236">
        <f>IFERROR(IF($E48=1,RANK(BQ48,BQ:BQ,1)+COUNTIF(BQ$4:BQ48,BQ48)-1,"-"),"-")</f>
        <v>7</v>
      </c>
      <c r="CX48" s="238"/>
      <c r="DF48" s="236" t="str">
        <f>IFERROR(IF($E48=1,RANK(BZ48,BZ:BZ,1)+COUNTIF(BZ$3:BZ47,BZ48),"-"),"-")</f>
        <v>-</v>
      </c>
      <c r="DG48" s="236" t="str">
        <f>IFERROR(IF($E48=1,RANK(CA48,CA:CA,1)+COUNTIF(CA$3:CA47,CA48),"-"),"-")</f>
        <v>-</v>
      </c>
      <c r="DH48" s="236" t="str">
        <f>IFERROR(IF($E48=1,RANK(CB48,CB:CB,1)+COUNTIF(CB$3:CB47,CB48),"-"),"-")</f>
        <v>-</v>
      </c>
      <c r="DI48" s="236" t="str">
        <f>IFERROR(IF($E48=1,RANK(CC48,CC:CC,1)+COUNTIF(CC$3:CC47,CC48),"-"),"-")</f>
        <v>-</v>
      </c>
      <c r="DJ48" s="236" t="str">
        <f>IFERROR(IF($E48=1,RANK(CD48,CD:CD,1)+COUNTIF(CD$3:CD47,CD48),"-"),"-")</f>
        <v>-</v>
      </c>
      <c r="DK48" s="236" t="str">
        <f>IFERROR(IF($E48=1,RANK(CE48,CE:CE,1)+COUNTIF(CE$3:CE47,CE48),"-"),"-")</f>
        <v>-</v>
      </c>
      <c r="DL48" s="236" t="str">
        <f>IFERROR(IF($E48=1,RANK(CF48,CF:CF,1)+COUNTIF(CF$3:CF47,CF48),"-"),"-")</f>
        <v>-</v>
      </c>
      <c r="DM48" s="236" t="str">
        <f>IFERROR(IF($E48=1,RANK(CG48,CG:CG,1)+COUNTIF(CG$3:CG47,CG48),"-"),"-")</f>
        <v>-</v>
      </c>
      <c r="DN48" s="7"/>
      <c r="DO48" s="236" t="str">
        <f>IFERROR(IF($E48=1,RANK(CI48,CI:CI,1)+COUNTIF(CI$4:CI48,CI48)-1,"-"),"-")</f>
        <v>-</v>
      </c>
      <c r="DP48" s="236" t="str">
        <f>IFERROR(IF($E48=1,RANK(CJ48,CJ:CJ,1)+COUNTIF(CJ$4:CJ48,CJ48)-1,"-"),"-")</f>
        <v>-</v>
      </c>
      <c r="DQ48" s="236" t="str">
        <f>IFERROR(IF($E48=1,RANK(CK48,CK:CK,1)+COUNTIF(CK$4:CK48,CK48)-1,"-"),"-")</f>
        <v>-</v>
      </c>
      <c r="DR48" s="236" t="str">
        <f>IFERROR(IF($E48=1,RANK(CL48,CL:CL,1)+COUNTIF(CL$4:CL48,CL48)-1,"-"),"-")</f>
        <v>-</v>
      </c>
      <c r="DS48" s="236" t="str">
        <f>IFERROR(IF($E48=1,RANK(CM48,CM:CM,1)+COUNTIF(CM$4:CM48,CM48)-1,"-"),"-")</f>
        <v>-</v>
      </c>
      <c r="DT48" s="236" t="str">
        <f>IFERROR(IF($E48=1,RANK(CN48,CN:CN,1)+COUNTIF(CN$4:CN48,CN48)-1,"-"),"-")</f>
        <v>-</v>
      </c>
      <c r="DU48" s="12">
        <f>DU47+1</f>
        <v>3</v>
      </c>
      <c r="DV48" s="243">
        <f>DV47-1</f>
        <v>143</v>
      </c>
      <c r="DW48" s="242" t="str">
        <f>IFERROR(INDEX($A:$DD,IF($EI$4="Entrants",MATCH($DU48,$CS:$CS,0),MATCH($DU48,$DB:$DB,0)),11),"")</f>
        <v>MOULINS SUR ALLIER</v>
      </c>
      <c r="DX48" s="239">
        <f>IFERROR(INDEX($A:$DD,IF($EI$4="Entrants",MATCH($DU48,$CS:$CS,0),MATCH($DU48,$DB:$DB,0)),IF($EI$4="Entrants",65,24)),"")</f>
        <v>7.43</v>
      </c>
      <c r="DY48" s="12">
        <f>DY47+1</f>
        <v>3</v>
      </c>
      <c r="DZ48" s="243">
        <f>MAX(DZ47-1,0)</f>
        <v>120</v>
      </c>
      <c r="EA48" s="242" t="str">
        <f>IFERROR(INDEX($A:$DT,IF($EI$4="Entrants",MATCH($DY48,$DI:$DI,0),MATCH($DY48,$DR:$DR,0)),11),"")</f>
        <v>COLMAR</v>
      </c>
      <c r="EB48" s="241">
        <f>IFERROR(INDEX($A:$DT,IF($EI$4="Entrants",MATCH($DY48,$DI:$DI,0),MATCH($DY48,$DR:$DR,0)),IF($EI$4="Entrants",81,52)),"")</f>
        <v>-0.56000000000000005</v>
      </c>
      <c r="EC48" s="240">
        <f>IFERROR(INDEX($A:$DT,IF($EI$4="Entrants",MATCH($DY48,$DI:$DI,0),MATCH($DY48,$DR:$DR,0)),IF($EI$4="Entrants",65,24)),"")</f>
        <v>7.36</v>
      </c>
      <c r="ED48" s="239">
        <f>IFERROR(IF(EB48&gt;0,"+"&amp;ROUND(EB48,2),ROUND(EB48,2)),"")</f>
        <v>-0.56000000000000005</v>
      </c>
      <c r="EI48" s="48"/>
      <c r="EJ48" s="48"/>
      <c r="EU48" s="328">
        <f t="shared" si="31"/>
        <v>7.53</v>
      </c>
      <c r="EV48" s="328">
        <f t="shared" si="32"/>
        <v>7.64</v>
      </c>
      <c r="EW48" s="328">
        <f t="shared" si="33"/>
        <v>8.18</v>
      </c>
      <c r="EX48" s="328">
        <f t="shared" si="34"/>
        <v>7.92</v>
      </c>
      <c r="EY48" s="328">
        <f t="shared" si="35"/>
        <v>7.39</v>
      </c>
      <c r="EZ48" s="328">
        <f t="shared" si="36"/>
        <v>7.59</v>
      </c>
      <c r="FA48" s="328">
        <f t="shared" si="37"/>
        <v>6.03</v>
      </c>
      <c r="FB48" s="328">
        <f t="shared" si="38"/>
        <v>5.64</v>
      </c>
      <c r="FK48" s="328" t="str">
        <f t="shared" si="39"/>
        <v>-</v>
      </c>
      <c r="FL48" s="328" t="str">
        <f t="shared" si="40"/>
        <v>-</v>
      </c>
      <c r="FM48" s="328" t="str">
        <f t="shared" si="41"/>
        <v>-</v>
      </c>
      <c r="FN48" s="328" t="str">
        <f t="shared" si="42"/>
        <v>-</v>
      </c>
      <c r="FO48" s="328" t="str">
        <f t="shared" si="43"/>
        <v>-</v>
      </c>
      <c r="FP48" s="328" t="str">
        <f t="shared" si="44"/>
        <v>-</v>
      </c>
      <c r="FQ48" s="328" t="str">
        <f t="shared" si="45"/>
        <v>-</v>
      </c>
      <c r="FR48" s="328" t="str">
        <f t="shared" si="46"/>
        <v>-</v>
      </c>
    </row>
    <row r="49" spans="1:174" ht="19.5" x14ac:dyDescent="0.25">
      <c r="A49" s="13">
        <f t="shared" si="49"/>
        <v>1</v>
      </c>
      <c r="B49" s="13">
        <f t="shared" si="50"/>
        <v>1</v>
      </c>
      <c r="C49" s="13">
        <f t="shared" si="51"/>
        <v>1</v>
      </c>
      <c r="D49" s="13">
        <f t="shared" si="52"/>
        <v>1</v>
      </c>
      <c r="E49" s="13">
        <f t="shared" si="53"/>
        <v>1</v>
      </c>
      <c r="F49" s="48" t="s">
        <v>253</v>
      </c>
      <c r="G49" s="48" t="s">
        <v>191</v>
      </c>
      <c r="H49" s="295" t="s">
        <v>21</v>
      </c>
      <c r="I49" s="295" t="s">
        <v>228</v>
      </c>
      <c r="J49" s="295">
        <v>721332</v>
      </c>
      <c r="K49" s="295" t="s">
        <v>179</v>
      </c>
      <c r="L49" s="9" t="s">
        <v>9</v>
      </c>
      <c r="M49" s="9" t="s">
        <v>10</v>
      </c>
      <c r="N49" s="237">
        <v>7.51</v>
      </c>
      <c r="O49" s="237">
        <v>8.17</v>
      </c>
      <c r="P49" s="237">
        <v>8.5500000000000007</v>
      </c>
      <c r="Q49" s="237">
        <v>7.53</v>
      </c>
      <c r="R49" s="237">
        <v>7.19</v>
      </c>
      <c r="S49" s="237">
        <v>6.59</v>
      </c>
      <c r="T49" s="237">
        <v>5.75</v>
      </c>
      <c r="U49" s="237">
        <v>6.42</v>
      </c>
      <c r="V49" s="238"/>
      <c r="AD49" s="237" t="s">
        <v>153</v>
      </c>
      <c r="AE49" s="237" t="s">
        <v>153</v>
      </c>
      <c r="AF49" s="237" t="s">
        <v>153</v>
      </c>
      <c r="AG49" s="237" t="s">
        <v>153</v>
      </c>
      <c r="AH49" s="237" t="s">
        <v>153</v>
      </c>
      <c r="AI49" s="237" t="s">
        <v>153</v>
      </c>
      <c r="AJ49" s="237" t="s">
        <v>153</v>
      </c>
      <c r="AK49" s="237" t="s">
        <v>153</v>
      </c>
      <c r="AL49" s="238"/>
      <c r="AT49" s="237" t="str">
        <f t="shared" si="54"/>
        <v>-</v>
      </c>
      <c r="AU49" s="237" t="str">
        <f t="shared" si="55"/>
        <v>-</v>
      </c>
      <c r="AV49" s="237" t="str">
        <f t="shared" si="56"/>
        <v>-</v>
      </c>
      <c r="AW49" s="237" t="str">
        <f t="shared" si="57"/>
        <v>-</v>
      </c>
      <c r="AX49" s="237" t="str">
        <f t="shared" si="58"/>
        <v>-</v>
      </c>
      <c r="AY49" s="237" t="str">
        <f t="shared" si="59"/>
        <v>-</v>
      </c>
      <c r="AZ49" s="237" t="str">
        <f t="shared" si="60"/>
        <v>-</v>
      </c>
      <c r="BA49" s="237" t="str">
        <f t="shared" si="61"/>
        <v>-</v>
      </c>
      <c r="BB49" s="238"/>
      <c r="BJ49" s="237">
        <f t="shared" si="62"/>
        <v>7.51</v>
      </c>
      <c r="BK49" s="237">
        <f t="shared" si="63"/>
        <v>8.17</v>
      </c>
      <c r="BL49" s="237">
        <f t="shared" si="64"/>
        <v>8.5500000000000007</v>
      </c>
      <c r="BM49" s="237">
        <f t="shared" si="65"/>
        <v>7.53</v>
      </c>
      <c r="BN49" s="237">
        <f t="shared" si="66"/>
        <v>7.19</v>
      </c>
      <c r="BO49" s="237">
        <f t="shared" si="67"/>
        <v>6.59</v>
      </c>
      <c r="BP49" s="237">
        <f t="shared" si="68"/>
        <v>5.75</v>
      </c>
      <c r="BQ49" s="237">
        <f t="shared" si="69"/>
        <v>6.42</v>
      </c>
      <c r="BR49" s="238"/>
      <c r="BZ49" s="237" t="str">
        <f t="shared" si="70"/>
        <v>-</v>
      </c>
      <c r="CA49" s="237" t="str">
        <f t="shared" si="71"/>
        <v>-</v>
      </c>
      <c r="CB49" s="237" t="str">
        <f t="shared" si="72"/>
        <v>-</v>
      </c>
      <c r="CC49" s="237" t="str">
        <f t="shared" si="73"/>
        <v>-</v>
      </c>
      <c r="CD49" s="237" t="str">
        <f t="shared" si="74"/>
        <v>-</v>
      </c>
      <c r="CE49" s="237" t="str">
        <f t="shared" si="75"/>
        <v>-</v>
      </c>
      <c r="CF49" s="237" t="str">
        <f t="shared" si="76"/>
        <v>-</v>
      </c>
      <c r="CG49" s="237" t="str">
        <f t="shared" si="77"/>
        <v>-</v>
      </c>
      <c r="CH49" s="238"/>
      <c r="CP49" s="236">
        <f>IFERROR(IF($E49=1,RANK(BJ49,BJ:BJ,1)+COUNTIF(BJ$4:BJ49,BJ49)-1,"-"),"-")</f>
        <v>27</v>
      </c>
      <c r="CQ49" s="236">
        <f>IFERROR(IF($E49=1,RANK(BK49,BK:BK,1)+COUNTIF(BK$4:BK49,BK49)-1,"-"),"-")</f>
        <v>46</v>
      </c>
      <c r="CR49" s="236">
        <f>IFERROR(IF($E49=1,RANK(BL49,BL:BL,1)+COUNTIF(BL$4:BL49,BL49)-1,"-"),"-")</f>
        <v>48</v>
      </c>
      <c r="CS49" s="236">
        <f>IFERROR(IF($E49=1,RANK(BM49,BM:BM,1)+COUNTIF(BM$4:BM49,BM49)-1,"-"),"-")</f>
        <v>7</v>
      </c>
      <c r="CT49" s="236">
        <f>IFERROR(IF($E49=1,RANK(BN49,BN:BN,1)+COUNTIF(BN$4:BN49,BN49)-1,"-"),"-")</f>
        <v>6</v>
      </c>
      <c r="CU49" s="236">
        <f>IFERROR(IF($E49=1,RANK(BO49,BO:BO,1)+COUNTIF(BO$4:BO49,BO49)-1,"-"),"-")</f>
        <v>11</v>
      </c>
      <c r="CV49" s="236">
        <f>IFERROR(IF($E49=1,RANK(BP49,BP:BP,1)+COUNTIF(BP$4:BP49,BP49)-1,"-"),"-")</f>
        <v>28</v>
      </c>
      <c r="CW49" s="236">
        <f>IFERROR(IF($E49=1,RANK(BQ49,BQ:BQ,1)+COUNTIF(BQ$4:BQ49,BQ49)-1,"-"),"-")</f>
        <v>44</v>
      </c>
      <c r="CX49" s="238"/>
      <c r="DF49" s="236" t="str">
        <f>IFERROR(IF($E49=1,RANK(BZ49,BZ:BZ,1)+COUNTIF(BZ$3:BZ48,BZ49),"-"),"-")</f>
        <v>-</v>
      </c>
      <c r="DG49" s="236" t="str">
        <f>IFERROR(IF($E49=1,RANK(CA49,CA:CA,1)+COUNTIF(CA$3:CA48,CA49),"-"),"-")</f>
        <v>-</v>
      </c>
      <c r="DH49" s="236" t="str">
        <f>IFERROR(IF($E49=1,RANK(CB49,CB:CB,1)+COUNTIF(CB$3:CB48,CB49),"-"),"-")</f>
        <v>-</v>
      </c>
      <c r="DI49" s="236" t="str">
        <f>IFERROR(IF($E49=1,RANK(CC49,CC:CC,1)+COUNTIF(CC$3:CC48,CC49),"-"),"-")</f>
        <v>-</v>
      </c>
      <c r="DJ49" s="236" t="str">
        <f>IFERROR(IF($E49=1,RANK(CD49,CD:CD,1)+COUNTIF(CD$3:CD48,CD49),"-"),"-")</f>
        <v>-</v>
      </c>
      <c r="DK49" s="236" t="str">
        <f>IFERROR(IF($E49=1,RANK(CE49,CE:CE,1)+COUNTIF(CE$3:CE48,CE49),"-"),"-")</f>
        <v>-</v>
      </c>
      <c r="DL49" s="236" t="str">
        <f>IFERROR(IF($E49=1,RANK(CF49,CF:CF,1)+COUNTIF(CF$3:CF48,CF49),"-"),"-")</f>
        <v>-</v>
      </c>
      <c r="DM49" s="236" t="str">
        <f>IFERROR(IF($E49=1,RANK(CG49,CG:CG,1)+COUNTIF(CG$3:CG48,CG49),"-"),"-")</f>
        <v>-</v>
      </c>
      <c r="DN49" s="7"/>
      <c r="DO49" s="236" t="str">
        <f>IFERROR(IF($E49=1,RANK(CI49,CI:CI,1)+COUNTIF(CI$4:CI49,CI49)-1,"-"),"-")</f>
        <v>-</v>
      </c>
      <c r="DP49" s="236" t="str">
        <f>IFERROR(IF($E49=1,RANK(CJ49,CJ:CJ,1)+COUNTIF(CJ$4:CJ49,CJ49)-1,"-"),"-")</f>
        <v>-</v>
      </c>
      <c r="DQ49" s="236" t="str">
        <f>IFERROR(IF($E49=1,RANK(CK49,CK:CK,1)+COUNTIF(CK$4:CK49,CK49)-1,"-"),"-")</f>
        <v>-</v>
      </c>
      <c r="DR49" s="236" t="str">
        <f>IFERROR(IF($E49=1,RANK(CL49,CL:CL,1)+COUNTIF(CL$4:CL49,CL49)-1,"-"),"-")</f>
        <v>-</v>
      </c>
      <c r="DS49" s="236" t="str">
        <f>IFERROR(IF($E49=1,RANK(CM49,CM:CM,1)+COUNTIF(CM$4:CM49,CM49)-1,"-"),"-")</f>
        <v>-</v>
      </c>
      <c r="DT49" s="236" t="str">
        <f>IFERROR(IF($E49=1,RANK(CN49,CN:CN,1)+COUNTIF(CN$4:CN49,CN49)-1,"-"),"-")</f>
        <v>-</v>
      </c>
      <c r="DU49" s="12">
        <f>DU48+1</f>
        <v>4</v>
      </c>
      <c r="DV49" s="243">
        <f>DV48-1</f>
        <v>142</v>
      </c>
      <c r="DW49" s="242" t="str">
        <f>IFERROR(INDEX($A:$DD,IF($EI$4="Entrants",MATCH($DU49,$CS:$CS,0),MATCH($DU49,$DB:$DB,0)),11),"")</f>
        <v>PARIS GARE DU NORD (GARE A)</v>
      </c>
      <c r="DX49" s="239">
        <f>IFERROR(INDEX($A:$DD,IF($EI$4="Entrants",MATCH($DU49,$CS:$CS,0),MATCH($DU49,$DB:$DB,0)),IF($EI$4="Entrants",65,24)),"")</f>
        <v>7.5</v>
      </c>
      <c r="DY49" s="12">
        <f>DY48+1</f>
        <v>4</v>
      </c>
      <c r="DZ49" s="243">
        <f>MAX(DZ48-1,0)</f>
        <v>119</v>
      </c>
      <c r="EA49" s="242" t="str">
        <f>IFERROR(INDEX($A:$DT,IF($EI$4="Entrants",MATCH($DY49,$DI:$DI,0),MATCH($DY49,$DR:$DR,0)),11),"")</f>
        <v>PARIS BERCY</v>
      </c>
      <c r="EB49" s="241">
        <f>IFERROR(INDEX($A:$DT,IF($EI$4="Entrants",MATCH($DY49,$DI:$DI,0),MATCH($DY49,$DR:$DR,0)),IF($EI$4="Entrants",81,52)),"")</f>
        <v>-0.47</v>
      </c>
      <c r="EC49" s="240">
        <f>IFERROR(INDEX($A:$DT,IF($EI$4="Entrants",MATCH($DY49,$DI:$DI,0),MATCH($DY49,$DR:$DR,0)),IF($EI$4="Entrants",65,24)),"")</f>
        <v>8.0399999999999991</v>
      </c>
      <c r="ED49" s="239">
        <f>IFERROR(IF(EB49&gt;0,"+"&amp;ROUND(EB49,2),ROUND(EB49,2)),"")</f>
        <v>-0.47</v>
      </c>
      <c r="EI49" s="13"/>
      <c r="EJ49" s="13"/>
      <c r="EU49" s="328">
        <f t="shared" si="31"/>
        <v>7.51</v>
      </c>
      <c r="EV49" s="328">
        <f t="shared" si="32"/>
        <v>8.17</v>
      </c>
      <c r="EW49" s="328">
        <f t="shared" si="33"/>
        <v>8.5500000000000007</v>
      </c>
      <c r="EX49" s="328">
        <f t="shared" si="34"/>
        <v>7.53</v>
      </c>
      <c r="EY49" s="328">
        <f t="shared" si="35"/>
        <v>7.19</v>
      </c>
      <c r="EZ49" s="328">
        <f t="shared" si="36"/>
        <v>6.59</v>
      </c>
      <c r="FA49" s="328">
        <f t="shared" si="37"/>
        <v>5.75</v>
      </c>
      <c r="FB49" s="328">
        <f t="shared" si="38"/>
        <v>6.42</v>
      </c>
      <c r="FK49" s="328" t="str">
        <f t="shared" si="39"/>
        <v>-</v>
      </c>
      <c r="FL49" s="328" t="str">
        <f t="shared" si="40"/>
        <v>-</v>
      </c>
      <c r="FM49" s="328" t="str">
        <f t="shared" si="41"/>
        <v>-</v>
      </c>
      <c r="FN49" s="328" t="str">
        <f t="shared" si="42"/>
        <v>-</v>
      </c>
      <c r="FO49" s="328" t="str">
        <f t="shared" si="43"/>
        <v>-</v>
      </c>
      <c r="FP49" s="328" t="str">
        <f t="shared" si="44"/>
        <v>-</v>
      </c>
      <c r="FQ49" s="328" t="str">
        <f t="shared" si="45"/>
        <v>-</v>
      </c>
      <c r="FR49" s="328" t="str">
        <f t="shared" si="46"/>
        <v>-</v>
      </c>
    </row>
    <row r="50" spans="1:174" ht="20.25" thickBot="1" x14ac:dyDescent="0.3">
      <c r="A50" s="13">
        <f t="shared" si="49"/>
        <v>1</v>
      </c>
      <c r="B50" s="13">
        <f t="shared" si="50"/>
        <v>1</v>
      </c>
      <c r="C50" s="13">
        <f t="shared" si="51"/>
        <v>1</v>
      </c>
      <c r="D50" s="13">
        <f t="shared" si="52"/>
        <v>1</v>
      </c>
      <c r="E50" s="13">
        <f t="shared" si="53"/>
        <v>1</v>
      </c>
      <c r="F50" s="48" t="s">
        <v>253</v>
      </c>
      <c r="G50" s="48" t="s">
        <v>188</v>
      </c>
      <c r="H50" s="295" t="s">
        <v>21</v>
      </c>
      <c r="I50" s="295" t="s">
        <v>228</v>
      </c>
      <c r="J50" s="295">
        <v>747287</v>
      </c>
      <c r="K50" s="295" t="s">
        <v>180</v>
      </c>
      <c r="L50" s="9" t="s">
        <v>9</v>
      </c>
      <c r="M50" s="9" t="s">
        <v>10</v>
      </c>
      <c r="N50" s="237">
        <v>8.08</v>
      </c>
      <c r="O50" s="237">
        <v>8.6</v>
      </c>
      <c r="P50" s="237">
        <v>9</v>
      </c>
      <c r="Q50" s="237">
        <v>8.4700000000000006</v>
      </c>
      <c r="R50" s="237">
        <v>7.84</v>
      </c>
      <c r="S50" s="237">
        <v>6.3</v>
      </c>
      <c r="T50" s="237">
        <v>6.04</v>
      </c>
      <c r="U50" s="237">
        <v>6.14</v>
      </c>
      <c r="V50" s="238"/>
      <c r="AD50" s="237" t="s">
        <v>153</v>
      </c>
      <c r="AE50" s="237" t="s">
        <v>153</v>
      </c>
      <c r="AF50" s="237" t="s">
        <v>153</v>
      </c>
      <c r="AG50" s="237" t="s">
        <v>153</v>
      </c>
      <c r="AH50" s="237" t="s">
        <v>153</v>
      </c>
      <c r="AI50" s="237" t="s">
        <v>153</v>
      </c>
      <c r="AJ50" s="237" t="s">
        <v>153</v>
      </c>
      <c r="AK50" s="237" t="s">
        <v>153</v>
      </c>
      <c r="AL50" s="238"/>
      <c r="AT50" s="237" t="str">
        <f t="shared" si="54"/>
        <v>-</v>
      </c>
      <c r="AU50" s="237" t="str">
        <f t="shared" si="55"/>
        <v>-</v>
      </c>
      <c r="AV50" s="237" t="str">
        <f t="shared" si="56"/>
        <v>-</v>
      </c>
      <c r="AW50" s="237" t="str">
        <f t="shared" si="57"/>
        <v>-</v>
      </c>
      <c r="AX50" s="237" t="str">
        <f t="shared" si="58"/>
        <v>-</v>
      </c>
      <c r="AY50" s="237" t="str">
        <f t="shared" si="59"/>
        <v>-</v>
      </c>
      <c r="AZ50" s="237" t="str">
        <f t="shared" si="60"/>
        <v>-</v>
      </c>
      <c r="BA50" s="237" t="str">
        <f t="shared" si="61"/>
        <v>-</v>
      </c>
      <c r="BB50" s="238"/>
      <c r="BJ50" s="237">
        <f t="shared" si="62"/>
        <v>8.08</v>
      </c>
      <c r="BK50" s="237">
        <f t="shared" si="63"/>
        <v>8.6</v>
      </c>
      <c r="BL50" s="237">
        <f t="shared" si="64"/>
        <v>9</v>
      </c>
      <c r="BM50" s="237">
        <f t="shared" si="65"/>
        <v>8.4700000000000006</v>
      </c>
      <c r="BN50" s="237">
        <f t="shared" si="66"/>
        <v>7.84</v>
      </c>
      <c r="BO50" s="237">
        <f t="shared" si="67"/>
        <v>6.3</v>
      </c>
      <c r="BP50" s="237">
        <f t="shared" si="68"/>
        <v>6.04</v>
      </c>
      <c r="BQ50" s="237">
        <f t="shared" si="69"/>
        <v>6.14</v>
      </c>
      <c r="BR50" s="238"/>
      <c r="BZ50" s="237" t="str">
        <f t="shared" si="70"/>
        <v>-</v>
      </c>
      <c r="CA50" s="237" t="str">
        <f t="shared" si="71"/>
        <v>-</v>
      </c>
      <c r="CB50" s="237" t="str">
        <f t="shared" si="72"/>
        <v>-</v>
      </c>
      <c r="CC50" s="237" t="str">
        <f t="shared" si="73"/>
        <v>-</v>
      </c>
      <c r="CD50" s="237" t="str">
        <f t="shared" si="74"/>
        <v>-</v>
      </c>
      <c r="CE50" s="237" t="str">
        <f t="shared" si="75"/>
        <v>-</v>
      </c>
      <c r="CF50" s="237" t="str">
        <f t="shared" si="76"/>
        <v>-</v>
      </c>
      <c r="CG50" s="237" t="str">
        <f t="shared" si="77"/>
        <v>-</v>
      </c>
      <c r="CH50" s="238"/>
      <c r="CP50" s="236">
        <f>IFERROR(IF($E50=1,RANK(BJ50,BJ:BJ,1)+COUNTIF(BJ$4:BJ50,BJ50)-1,"-"),"-")</f>
        <v>103</v>
      </c>
      <c r="CQ50" s="236">
        <f>IFERROR(IF($E50=1,RANK(BK50,BK:BK,1)+COUNTIF(BK$4:BK50,BK50)-1,"-"),"-")</f>
        <v>107</v>
      </c>
      <c r="CR50" s="236">
        <f>IFERROR(IF($E50=1,RANK(BL50,BL:BL,1)+COUNTIF(BL$4:BL50,BL50)-1,"-"),"-")</f>
        <v>125</v>
      </c>
      <c r="CS50" s="236">
        <f>IFERROR(IF($E50=1,RANK(BM50,BM:BM,1)+COUNTIF(BM$4:BM50,BM50)-1,"-"),"-")</f>
        <v>76</v>
      </c>
      <c r="CT50" s="236">
        <f>IFERROR(IF($E50=1,RANK(BN50,BN:BN,1)+COUNTIF(BN$4:BN50,BN50)-1,"-"),"-")</f>
        <v>54</v>
      </c>
      <c r="CU50" s="236">
        <f>IFERROR(IF($E50=1,RANK(BO50,BO:BO,1)+COUNTIF(BO$4:BO50,BO50)-1,"-"),"-")</f>
        <v>7</v>
      </c>
      <c r="CV50" s="236">
        <f>IFERROR(IF($E50=1,RANK(BP50,BP:BP,1)+COUNTIF(BP$4:BP50,BP50)-1,"-"),"-")</f>
        <v>42</v>
      </c>
      <c r="CW50" s="236">
        <f>IFERROR(IF($E50=1,RANK(BQ50,BQ:BQ,1)+COUNTIF(BQ$4:BQ50,BQ50)-1,"-"),"-")</f>
        <v>20</v>
      </c>
      <c r="CX50" s="238"/>
      <c r="DF50" s="236" t="str">
        <f>IFERROR(IF($E50=1,RANK(BZ50,BZ:BZ,1)+COUNTIF(BZ$3:BZ49,BZ50),"-"),"-")</f>
        <v>-</v>
      </c>
      <c r="DG50" s="236" t="str">
        <f>IFERROR(IF($E50=1,RANK(CA50,CA:CA,1)+COUNTIF(CA$3:CA49,CA50),"-"),"-")</f>
        <v>-</v>
      </c>
      <c r="DH50" s="236" t="str">
        <f>IFERROR(IF($E50=1,RANK(CB50,CB:CB,1)+COUNTIF(CB$3:CB49,CB50),"-"),"-")</f>
        <v>-</v>
      </c>
      <c r="DI50" s="236" t="str">
        <f>IFERROR(IF($E50=1,RANK(CC50,CC:CC,1)+COUNTIF(CC$3:CC49,CC50),"-"),"-")</f>
        <v>-</v>
      </c>
      <c r="DJ50" s="236" t="str">
        <f>IFERROR(IF($E50=1,RANK(CD50,CD:CD,1)+COUNTIF(CD$3:CD49,CD50),"-"),"-")</f>
        <v>-</v>
      </c>
      <c r="DK50" s="236" t="str">
        <f>IFERROR(IF($E50=1,RANK(CE50,CE:CE,1)+COUNTIF(CE$3:CE49,CE50),"-"),"-")</f>
        <v>-</v>
      </c>
      <c r="DL50" s="236" t="str">
        <f>IFERROR(IF($E50=1,RANK(CF50,CF:CF,1)+COUNTIF(CF$3:CF49,CF50),"-"),"-")</f>
        <v>-</v>
      </c>
      <c r="DM50" s="236" t="str">
        <f>IFERROR(IF($E50=1,RANK(CG50,CG:CG,1)+COUNTIF(CG$3:CG49,CG50),"-"),"-")</f>
        <v>-</v>
      </c>
      <c r="DN50" s="7"/>
      <c r="DO50" s="236" t="str">
        <f>IFERROR(IF($E50=1,RANK(CI50,CI:CI,1)+COUNTIF(CI$4:CI50,CI50)-1,"-"),"-")</f>
        <v>-</v>
      </c>
      <c r="DP50" s="236" t="str">
        <f>IFERROR(IF($E50=1,RANK(CJ50,CJ:CJ,1)+COUNTIF(CJ$4:CJ50,CJ50)-1,"-"),"-")</f>
        <v>-</v>
      </c>
      <c r="DQ50" s="236" t="str">
        <f>IFERROR(IF($E50=1,RANK(CK50,CK:CK,1)+COUNTIF(CK$4:CK50,CK50)-1,"-"),"-")</f>
        <v>-</v>
      </c>
      <c r="DR50" s="236" t="str">
        <f>IFERROR(IF($E50=1,RANK(CL50,CL:CL,1)+COUNTIF(CL$4:CL50,CL50)-1,"-"),"-")</f>
        <v>-</v>
      </c>
      <c r="DS50" s="236" t="str">
        <f>IFERROR(IF($E50=1,RANK(CM50,CM:CM,1)+COUNTIF(CM$4:CM50,CM50)-1,"-"),"-")</f>
        <v>-</v>
      </c>
      <c r="DT50" s="236" t="str">
        <f>IFERROR(IF($E50=1,RANK(CN50,CN:CN,1)+COUNTIF(CN$4:CN50,CN50)-1,"-"),"-")</f>
        <v>-</v>
      </c>
      <c r="DU50" s="12">
        <f>DU49+1</f>
        <v>5</v>
      </c>
      <c r="DV50" s="243">
        <f>DV49-1</f>
        <v>141</v>
      </c>
      <c r="DW50" s="242" t="str">
        <f>IFERROR(INDEX($A:$DD,IF($EI$4="Entrants",MATCH($DU50,$CS:$CS,0),MATCH($DU50,$DB:$DB,0)),11),"")</f>
        <v>NICE RIQUIER</v>
      </c>
      <c r="DX50" s="239">
        <f>IFERROR(INDEX($A:$DD,IF($EI$4="Entrants",MATCH($DU50,$CS:$CS,0),MATCH($DU50,$DB:$DB,0)),IF($EI$4="Entrants",65,24)),"")</f>
        <v>7.51</v>
      </c>
      <c r="DY50" s="12">
        <f>DY49+1</f>
        <v>5</v>
      </c>
      <c r="DZ50" s="243">
        <f>MAX(DZ49-1,0)</f>
        <v>118</v>
      </c>
      <c r="EA50" s="242" t="str">
        <f>IFERROR(INDEX($A:$DT,IF($EI$4="Entrants",MATCH($DY50,$DI:$DI,0),MATCH($DY50,$DR:$DR,0)),11),"")</f>
        <v>PAU</v>
      </c>
      <c r="EB50" s="241">
        <f>IFERROR(INDEX($A:$DT,IF($EI$4="Entrants",MATCH($DY50,$DI:$DI,0),MATCH($DY50,$DR:$DR,0)),IF($EI$4="Entrants",81,52)),"")</f>
        <v>-0.46</v>
      </c>
      <c r="EC50" s="240">
        <f>IFERROR(INDEX($A:$DT,IF($EI$4="Entrants",MATCH($DY50,$DI:$DI,0),MATCH($DY50,$DR:$DR,0)),IF($EI$4="Entrants",65,24)),"")</f>
        <v>8.31</v>
      </c>
      <c r="ED50" s="239">
        <f>IFERROR(IF(EB50&gt;0,"+"&amp;ROUND(EB50,2),ROUND(EB50,2)),"")</f>
        <v>-0.46</v>
      </c>
      <c r="EI50" s="49"/>
      <c r="EJ50" s="49"/>
      <c r="EU50" s="328">
        <f t="shared" si="31"/>
        <v>8.08</v>
      </c>
      <c r="EV50" s="328">
        <f t="shared" si="32"/>
        <v>8.6</v>
      </c>
      <c r="EW50" s="328">
        <f t="shared" si="33"/>
        <v>9</v>
      </c>
      <c r="EX50" s="328">
        <f t="shared" si="34"/>
        <v>8.4700000000000006</v>
      </c>
      <c r="EY50" s="328">
        <f t="shared" si="35"/>
        <v>7.84</v>
      </c>
      <c r="EZ50" s="328">
        <f t="shared" si="36"/>
        <v>6.3</v>
      </c>
      <c r="FA50" s="328">
        <f t="shared" si="37"/>
        <v>6.04</v>
      </c>
      <c r="FB50" s="328">
        <f t="shared" si="38"/>
        <v>6.14</v>
      </c>
      <c r="FK50" s="328" t="str">
        <f t="shared" si="39"/>
        <v>-</v>
      </c>
      <c r="FL50" s="328" t="str">
        <f t="shared" si="40"/>
        <v>-</v>
      </c>
      <c r="FM50" s="328" t="str">
        <f t="shared" si="41"/>
        <v>-</v>
      </c>
      <c r="FN50" s="328" t="str">
        <f t="shared" si="42"/>
        <v>-</v>
      </c>
      <c r="FO50" s="328" t="str">
        <f t="shared" si="43"/>
        <v>-</v>
      </c>
      <c r="FP50" s="328" t="str">
        <f t="shared" si="44"/>
        <v>-</v>
      </c>
      <c r="FQ50" s="328" t="str">
        <f t="shared" si="45"/>
        <v>-</v>
      </c>
      <c r="FR50" s="328" t="str">
        <f t="shared" si="46"/>
        <v>-</v>
      </c>
    </row>
    <row r="51" spans="1:174" ht="16.5" thickTop="1" x14ac:dyDescent="0.25">
      <c r="A51" s="13">
        <f t="shared" si="49"/>
        <v>1</v>
      </c>
      <c r="B51" s="13">
        <f t="shared" si="50"/>
        <v>1</v>
      </c>
      <c r="C51" s="13">
        <f t="shared" si="51"/>
        <v>1</v>
      </c>
      <c r="D51" s="13">
        <f t="shared" si="52"/>
        <v>1</v>
      </c>
      <c r="E51" s="13">
        <f t="shared" si="53"/>
        <v>1</v>
      </c>
      <c r="F51" s="14" t="s">
        <v>251</v>
      </c>
      <c r="G51" s="14" t="s">
        <v>193</v>
      </c>
      <c r="H51" s="8">
        <v>24</v>
      </c>
      <c r="I51" s="6" t="s">
        <v>228</v>
      </c>
      <c r="J51" s="8">
        <v>484006</v>
      </c>
      <c r="K51" s="6" t="s">
        <v>45</v>
      </c>
      <c r="L51" s="8" t="s">
        <v>9</v>
      </c>
      <c r="M51" s="8" t="s">
        <v>10</v>
      </c>
      <c r="N51" s="237">
        <v>8.25</v>
      </c>
      <c r="O51" s="237">
        <v>8.6300000000000008</v>
      </c>
      <c r="P51" s="237">
        <v>8.89</v>
      </c>
      <c r="Q51" s="237">
        <v>8.6300000000000008</v>
      </c>
      <c r="R51" s="237">
        <v>8.34</v>
      </c>
      <c r="S51" s="237">
        <v>7.98</v>
      </c>
      <c r="T51" s="237">
        <v>7.1</v>
      </c>
      <c r="U51" s="237">
        <v>7.37</v>
      </c>
      <c r="V51" s="238"/>
      <c r="AD51" s="237">
        <v>8.1199999999999992</v>
      </c>
      <c r="AE51" s="237">
        <v>8.52</v>
      </c>
      <c r="AF51" s="237">
        <v>8.8699999999999992</v>
      </c>
      <c r="AG51" s="237">
        <v>8.32</v>
      </c>
      <c r="AH51" s="237">
        <v>7.87</v>
      </c>
      <c r="AI51" s="237">
        <v>7.59</v>
      </c>
      <c r="AJ51" s="237">
        <v>6.78</v>
      </c>
      <c r="AK51" s="237">
        <v>7.2</v>
      </c>
      <c r="AL51" s="238"/>
      <c r="AT51" s="237">
        <f t="shared" si="54"/>
        <v>0.13</v>
      </c>
      <c r="AU51" s="237">
        <f t="shared" si="55"/>
        <v>0.11</v>
      </c>
      <c r="AV51" s="237">
        <f t="shared" si="56"/>
        <v>0.02</v>
      </c>
      <c r="AW51" s="237">
        <f t="shared" si="57"/>
        <v>0.31</v>
      </c>
      <c r="AX51" s="237">
        <f t="shared" si="58"/>
        <v>0.47</v>
      </c>
      <c r="AY51" s="237">
        <f t="shared" si="59"/>
        <v>0.39</v>
      </c>
      <c r="AZ51" s="237">
        <f t="shared" si="60"/>
        <v>0.32</v>
      </c>
      <c r="BA51" s="237">
        <f t="shared" si="61"/>
        <v>0.17</v>
      </c>
      <c r="BB51" s="238"/>
      <c r="BJ51" s="237">
        <f t="shared" si="62"/>
        <v>8.25</v>
      </c>
      <c r="BK51" s="237">
        <f t="shared" si="63"/>
        <v>8.6300000000000008</v>
      </c>
      <c r="BL51" s="237">
        <f t="shared" si="64"/>
        <v>8.89</v>
      </c>
      <c r="BM51" s="237">
        <f t="shared" si="65"/>
        <v>8.6300000000000008</v>
      </c>
      <c r="BN51" s="237">
        <f t="shared" si="66"/>
        <v>8.34</v>
      </c>
      <c r="BO51" s="237">
        <f t="shared" si="67"/>
        <v>7.98</v>
      </c>
      <c r="BP51" s="237">
        <f t="shared" si="68"/>
        <v>7.1</v>
      </c>
      <c r="BQ51" s="237">
        <f t="shared" si="69"/>
        <v>7.37</v>
      </c>
      <c r="BR51" s="238"/>
      <c r="BZ51" s="237">
        <f t="shared" si="70"/>
        <v>0.13</v>
      </c>
      <c r="CA51" s="237">
        <f t="shared" si="71"/>
        <v>0.11</v>
      </c>
      <c r="CB51" s="237">
        <f t="shared" si="72"/>
        <v>0.02</v>
      </c>
      <c r="CC51" s="237">
        <f t="shared" si="73"/>
        <v>0.31</v>
      </c>
      <c r="CD51" s="237">
        <f t="shared" si="74"/>
        <v>0.47</v>
      </c>
      <c r="CE51" s="237">
        <f t="shared" si="75"/>
        <v>0.39</v>
      </c>
      <c r="CF51" s="237">
        <f t="shared" si="76"/>
        <v>0.32</v>
      </c>
      <c r="CG51" s="237">
        <f t="shared" si="77"/>
        <v>0.17</v>
      </c>
      <c r="CH51" s="238"/>
      <c r="CP51" s="236">
        <f>IFERROR(IF($E51=1,RANK(BJ51,BJ:BJ,1)+COUNTIF(BJ$4:BJ51,BJ51)-1,"-"),"-")</f>
        <v>133</v>
      </c>
      <c r="CQ51" s="236">
        <f>IFERROR(IF($E51=1,RANK(BK51,BK:BK,1)+COUNTIF(BK$4:BK51,BK51)-1,"-"),"-")</f>
        <v>112</v>
      </c>
      <c r="CR51" s="236">
        <f>IFERROR(IF($E51=1,RANK(BL51,BL:BL,1)+COUNTIF(BL$4:BL51,BL51)-1,"-"),"-")</f>
        <v>107</v>
      </c>
      <c r="CS51" s="236">
        <f>IFERROR(IF($E51=1,RANK(BM51,BM:BM,1)+COUNTIF(BM$4:BM51,BM51)-1,"-"),"-")</f>
        <v>102</v>
      </c>
      <c r="CT51" s="236">
        <f>IFERROR(IF($E51=1,RANK(BN51,BN:BN,1)+COUNTIF(BN$4:BN51,BN51)-1,"-"),"-")</f>
        <v>124</v>
      </c>
      <c r="CU51" s="236">
        <f>IFERROR(IF($E51=1,RANK(BO51,BO:BO,1)+COUNTIF(BO$4:BO51,BO51)-1,"-"),"-")</f>
        <v>111</v>
      </c>
      <c r="CV51" s="236">
        <f>IFERROR(IF($E51=1,RANK(BP51,BP:BP,1)+COUNTIF(BP$4:BP51,BP51)-1,"-"),"-")</f>
        <v>114</v>
      </c>
      <c r="CW51" s="236">
        <f>IFERROR(IF($E51=1,RANK(BQ51,BQ:BQ,1)+COUNTIF(BQ$4:BQ51,BQ51)-1,"-"),"-")</f>
        <v>125</v>
      </c>
      <c r="CX51" s="238"/>
      <c r="DF51" s="236">
        <f>IFERROR(IF($E51=1,RANK(BZ51,BZ:BZ,1)+COUNTIF(BZ$3:BZ50,BZ51),"-"),"-")</f>
        <v>81</v>
      </c>
      <c r="DG51" s="236">
        <f>IFERROR(IF($E51=1,RANK(CA51,CA:CA,1)+COUNTIF(CA$3:CA50,CA51),"-"),"-")</f>
        <v>78</v>
      </c>
      <c r="DH51" s="236">
        <f>IFERROR(IF($E51=1,RANK(CB51,CB:CB,1)+COUNTIF(CB$3:CB50,CB51),"-"),"-")</f>
        <v>70</v>
      </c>
      <c r="DI51" s="236">
        <f>IFERROR(IF($E51=1,RANK(CC51,CC:CC,1)+COUNTIF(CC$3:CC50,CC51),"-"),"-")</f>
        <v>92</v>
      </c>
      <c r="DJ51" s="236">
        <f>IFERROR(IF($E51=1,RANK(CD51,CD:CD,1)+COUNTIF(CD$3:CD50,CD51),"-"),"-")</f>
        <v>77</v>
      </c>
      <c r="DK51" s="236">
        <f>IFERROR(IF($E51=1,RANK(CE51,CE:CE,1)+COUNTIF(CE$3:CE50,CE51),"-"),"-")</f>
        <v>75</v>
      </c>
      <c r="DL51" s="236">
        <f>IFERROR(IF($E51=1,RANK(CF51,CF:CF,1)+COUNTIF(CF$3:CF50,CF51),"-"),"-")</f>
        <v>84</v>
      </c>
      <c r="DM51" s="236">
        <f>IFERROR(IF($E51=1,RANK(CG51,CG:CG,1)+COUNTIF(CG$3:CG50,CG51),"-"),"-")</f>
        <v>75</v>
      </c>
      <c r="DN51" s="7"/>
      <c r="DO51" s="236" t="str">
        <f>IFERROR(IF($E51=1,RANK(CI51,CI:CI,1)+COUNTIF(CI$4:CI51,CI51)-1,"-"),"-")</f>
        <v>-</v>
      </c>
      <c r="DP51" s="236" t="str">
        <f>IFERROR(IF($E51=1,RANK(CJ51,CJ:CJ,1)+COUNTIF(CJ$4:CJ51,CJ51)-1,"-"),"-")</f>
        <v>-</v>
      </c>
      <c r="DQ51" s="236" t="str">
        <f>IFERROR(IF($E51=1,RANK(CK51,CK:CK,1)+COUNTIF(CK$4:CK51,CK51)-1,"-"),"-")</f>
        <v>-</v>
      </c>
      <c r="DR51" s="236" t="str">
        <f>IFERROR(IF($E51=1,RANK(CL51,CL:CL,1)+COUNTIF(CL$4:CL51,CL51)-1,"-"),"-")</f>
        <v>-</v>
      </c>
      <c r="DS51" s="236" t="str">
        <f>IFERROR(IF($E51=1,RANK(CM51,CM:CM,1)+COUNTIF(CM$4:CM51,CM51)-1,"-"),"-")</f>
        <v>-</v>
      </c>
      <c r="DT51" s="236" t="str">
        <f>IFERROR(IF($E51=1,RANK(CN51,CN:CN,1)+COUNTIF(CN$4:CN51,CN51)-1,"-"),"-")</f>
        <v>-</v>
      </c>
      <c r="DU51" s="250" t="s">
        <v>150</v>
      </c>
      <c r="DV51" s="249" t="s">
        <v>150</v>
      </c>
      <c r="DW51" s="248" t="s">
        <v>263</v>
      </c>
      <c r="DX51" s="247" t="s">
        <v>258</v>
      </c>
      <c r="DY51" s="250" t="s">
        <v>150</v>
      </c>
      <c r="DZ51" s="249" t="s">
        <v>150</v>
      </c>
      <c r="EA51" s="248" t="s">
        <v>261</v>
      </c>
      <c r="EB51" s="247" t="s">
        <v>182</v>
      </c>
      <c r="EC51" s="247" t="s">
        <v>258</v>
      </c>
      <c r="ED51" s="247" t="s">
        <v>182</v>
      </c>
      <c r="EI51" s="48"/>
      <c r="EJ51" s="48"/>
      <c r="EU51" s="328">
        <f t="shared" si="31"/>
        <v>8.25</v>
      </c>
      <c r="EV51" s="328">
        <f t="shared" si="32"/>
        <v>8.6300000000000008</v>
      </c>
      <c r="EW51" s="328">
        <f t="shared" si="33"/>
        <v>8.89</v>
      </c>
      <c r="EX51" s="328">
        <f t="shared" si="34"/>
        <v>8.6300000000000008</v>
      </c>
      <c r="EY51" s="328">
        <f t="shared" si="35"/>
        <v>8.34</v>
      </c>
      <c r="EZ51" s="328">
        <f t="shared" si="36"/>
        <v>7.98</v>
      </c>
      <c r="FA51" s="328">
        <f t="shared" si="37"/>
        <v>7.1</v>
      </c>
      <c r="FB51" s="328">
        <f t="shared" si="38"/>
        <v>7.37</v>
      </c>
      <c r="FK51" s="328">
        <f t="shared" si="39"/>
        <v>8.1199999999999992</v>
      </c>
      <c r="FL51" s="328">
        <f t="shared" si="40"/>
        <v>8.52</v>
      </c>
      <c r="FM51" s="328">
        <f t="shared" si="41"/>
        <v>8.8699999999999992</v>
      </c>
      <c r="FN51" s="328">
        <f t="shared" si="42"/>
        <v>8.32</v>
      </c>
      <c r="FO51" s="328">
        <f t="shared" si="43"/>
        <v>7.87</v>
      </c>
      <c r="FP51" s="328">
        <f t="shared" si="44"/>
        <v>7.59</v>
      </c>
      <c r="FQ51" s="328">
        <f t="shared" si="45"/>
        <v>6.78</v>
      </c>
      <c r="FR51" s="328">
        <f t="shared" si="46"/>
        <v>7.2</v>
      </c>
    </row>
    <row r="52" spans="1:174" ht="19.5" x14ac:dyDescent="0.25">
      <c r="A52" s="13">
        <f t="shared" si="49"/>
        <v>1</v>
      </c>
      <c r="B52" s="13">
        <f t="shared" si="50"/>
        <v>1</v>
      </c>
      <c r="C52" s="13">
        <f t="shared" si="51"/>
        <v>1</v>
      </c>
      <c r="D52" s="13">
        <f t="shared" si="52"/>
        <v>1</v>
      </c>
      <c r="E52" s="13">
        <f t="shared" si="53"/>
        <v>1</v>
      </c>
      <c r="F52" s="48" t="s">
        <v>251</v>
      </c>
      <c r="G52" s="48" t="s">
        <v>194</v>
      </c>
      <c r="H52" s="8">
        <v>24</v>
      </c>
      <c r="I52" s="295" t="s">
        <v>228</v>
      </c>
      <c r="J52" s="295">
        <v>476200</v>
      </c>
      <c r="K52" s="295" t="s">
        <v>46</v>
      </c>
      <c r="L52" s="9" t="s">
        <v>9</v>
      </c>
      <c r="M52" s="9" t="s">
        <v>10</v>
      </c>
      <c r="N52" s="237">
        <v>7.91</v>
      </c>
      <c r="O52" s="237">
        <v>8.1</v>
      </c>
      <c r="P52" s="237">
        <v>8.25</v>
      </c>
      <c r="Q52" s="237">
        <v>8.7799999999999994</v>
      </c>
      <c r="R52" s="237">
        <v>8.0399999999999991</v>
      </c>
      <c r="S52" s="237">
        <v>7.31</v>
      </c>
      <c r="T52" s="237">
        <v>6.12</v>
      </c>
      <c r="U52" s="237">
        <v>6.14</v>
      </c>
      <c r="V52" s="238"/>
      <c r="AD52" s="237">
        <v>7.17</v>
      </c>
      <c r="AE52" s="237">
        <v>8.15</v>
      </c>
      <c r="AF52" s="237">
        <v>8.25</v>
      </c>
      <c r="AG52" s="237">
        <v>8.27</v>
      </c>
      <c r="AH52" s="237">
        <v>7.1</v>
      </c>
      <c r="AI52" s="237" t="s">
        <v>153</v>
      </c>
      <c r="AJ52" s="237">
        <v>5.24</v>
      </c>
      <c r="AK52" s="237">
        <v>5.56</v>
      </c>
      <c r="AL52" s="238"/>
      <c r="AT52" s="237">
        <f t="shared" si="54"/>
        <v>0.74</v>
      </c>
      <c r="AU52" s="237">
        <f t="shared" si="55"/>
        <v>-0.05</v>
      </c>
      <c r="AV52" s="237">
        <f t="shared" si="56"/>
        <v>0</v>
      </c>
      <c r="AW52" s="237">
        <f t="shared" si="57"/>
        <v>0.51</v>
      </c>
      <c r="AX52" s="237">
        <f t="shared" si="58"/>
        <v>0.94</v>
      </c>
      <c r="AY52" s="237" t="str">
        <f t="shared" si="59"/>
        <v>-</v>
      </c>
      <c r="AZ52" s="237">
        <f t="shared" si="60"/>
        <v>0.88</v>
      </c>
      <c r="BA52" s="237">
        <f t="shared" si="61"/>
        <v>0.57999999999999996</v>
      </c>
      <c r="BB52" s="238"/>
      <c r="BJ52" s="237">
        <f t="shared" si="62"/>
        <v>7.91</v>
      </c>
      <c r="BK52" s="237">
        <f t="shared" si="63"/>
        <v>8.1</v>
      </c>
      <c r="BL52" s="237">
        <f t="shared" si="64"/>
        <v>8.25</v>
      </c>
      <c r="BM52" s="237">
        <f t="shared" si="65"/>
        <v>8.7799999999999994</v>
      </c>
      <c r="BN52" s="237">
        <f t="shared" si="66"/>
        <v>8.0399999999999991</v>
      </c>
      <c r="BO52" s="237">
        <f t="shared" si="67"/>
        <v>7.31</v>
      </c>
      <c r="BP52" s="237">
        <f t="shared" si="68"/>
        <v>6.12</v>
      </c>
      <c r="BQ52" s="237">
        <f t="shared" si="69"/>
        <v>6.14</v>
      </c>
      <c r="BR52" s="238"/>
      <c r="BZ52" s="237">
        <f t="shared" si="70"/>
        <v>0.74</v>
      </c>
      <c r="CA52" s="237">
        <f t="shared" si="71"/>
        <v>-0.05</v>
      </c>
      <c r="CB52" s="237">
        <f t="shared" si="72"/>
        <v>0</v>
      </c>
      <c r="CC52" s="237">
        <f t="shared" si="73"/>
        <v>0.51</v>
      </c>
      <c r="CD52" s="237">
        <f t="shared" si="74"/>
        <v>0.94</v>
      </c>
      <c r="CE52" s="237" t="str">
        <f t="shared" si="75"/>
        <v>-</v>
      </c>
      <c r="CF52" s="237">
        <f t="shared" si="76"/>
        <v>0.88</v>
      </c>
      <c r="CG52" s="237">
        <f t="shared" si="77"/>
        <v>0.57999999999999996</v>
      </c>
      <c r="CH52" s="238"/>
      <c r="CP52" s="236">
        <f>IFERROR(IF($E52=1,RANK(BJ52,BJ:BJ,1)+COUNTIF(BJ$4:BJ52,BJ52)-1,"-"),"-")</f>
        <v>75</v>
      </c>
      <c r="CQ52" s="236">
        <f>IFERROR(IF($E52=1,RANK(BK52,BK:BK,1)+COUNTIF(BK$4:BK52,BK52)-1,"-"),"-")</f>
        <v>35</v>
      </c>
      <c r="CR52" s="236">
        <f>IFERROR(IF($E52=1,RANK(BL52,BL:BL,1)+COUNTIF(BL$4:BL52,BL52)-1,"-"),"-")</f>
        <v>17</v>
      </c>
      <c r="CS52" s="236">
        <f>IFERROR(IF($E52=1,RANK(BM52,BM:BM,1)+COUNTIF(BM$4:BM52,BM52)-1,"-"),"-")</f>
        <v>120</v>
      </c>
      <c r="CT52" s="236">
        <f>IFERROR(IF($E52=1,RANK(BN52,BN:BN,1)+COUNTIF(BN$4:BN52,BN52)-1,"-"),"-")</f>
        <v>82</v>
      </c>
      <c r="CU52" s="236">
        <f>IFERROR(IF($E52=1,RANK(BO52,BO:BO,1)+COUNTIF(BO$4:BO52,BO52)-1,"-"),"-")</f>
        <v>33</v>
      </c>
      <c r="CV52" s="236">
        <f>IFERROR(IF($E52=1,RANK(BP52,BP:BP,1)+COUNTIF(BP$4:BP52,BP52)-1,"-"),"-")</f>
        <v>50</v>
      </c>
      <c r="CW52" s="236">
        <f>IFERROR(IF($E52=1,RANK(BQ52,BQ:BQ,1)+COUNTIF(BQ$4:BQ52,BQ52)-1,"-"),"-")</f>
        <v>21</v>
      </c>
      <c r="CX52" s="238"/>
      <c r="DF52" s="236">
        <f>IFERROR(IF($E52=1,RANK(BZ52,BZ:BZ,1)+COUNTIF(BZ$3:BZ51,BZ52),"-"),"-")</f>
        <v>121</v>
      </c>
      <c r="DG52" s="236">
        <f>IFERROR(IF($E52=1,RANK(CA52,CA:CA,1)+COUNTIF(CA$3:CA51,CA52),"-"),"-")</f>
        <v>39</v>
      </c>
      <c r="DH52" s="236">
        <f>IFERROR(IF($E52=1,RANK(CB52,CB:CB,1)+COUNTIF(CB$3:CB51,CB52),"-"),"-")</f>
        <v>60</v>
      </c>
      <c r="DI52" s="236">
        <f>IFERROR(IF($E52=1,RANK(CC52,CC:CC,1)+COUNTIF(CC$3:CC51,CC52),"-"),"-")</f>
        <v>109</v>
      </c>
      <c r="DJ52" s="236">
        <f>IFERROR(IF($E52=1,RANK(CD52,CD:CD,1)+COUNTIF(CD$3:CD51,CD52),"-"),"-")</f>
        <v>119</v>
      </c>
      <c r="DK52" s="236" t="str">
        <f>IFERROR(IF($E52=1,RANK(CE52,CE:CE,1)+COUNTIF(CE$3:CE51,CE52),"-"),"-")</f>
        <v>-</v>
      </c>
      <c r="DL52" s="236">
        <f>IFERROR(IF($E52=1,RANK(CF52,CF:CF,1)+COUNTIF(CF$3:CF51,CF52),"-"),"-")</f>
        <v>110</v>
      </c>
      <c r="DM52" s="236">
        <f>IFERROR(IF($E52=1,RANK(CG52,CG:CG,1)+COUNTIF(CG$3:CG51,CG52),"-"),"-")</f>
        <v>104</v>
      </c>
      <c r="DN52" s="7"/>
      <c r="DO52" s="236" t="str">
        <f>IFERROR(IF($E52=1,RANK(CI52,CI:CI,1)+COUNTIF(CI$4:CI52,CI52)-1,"-"),"-")</f>
        <v>-</v>
      </c>
      <c r="DP52" s="236" t="str">
        <f>IFERROR(IF($E52=1,RANK(CJ52,CJ:CJ,1)+COUNTIF(CJ$4:CJ52,CJ52)-1,"-"),"-")</f>
        <v>-</v>
      </c>
      <c r="DQ52" s="236" t="str">
        <f>IFERROR(IF($E52=1,RANK(CK52,CK:CK,1)+COUNTIF(CK$4:CK52,CK52)-1,"-"),"-")</f>
        <v>-</v>
      </c>
      <c r="DR52" s="236" t="str">
        <f>IFERROR(IF($E52=1,RANK(CL52,CL:CL,1)+COUNTIF(CL$4:CL52,CL52)-1,"-"),"-")</f>
        <v>-</v>
      </c>
      <c r="DS52" s="236" t="str">
        <f>IFERROR(IF($E52=1,RANK(CM52,CM:CM,1)+COUNTIF(CM$4:CM52,CM52)-1,"-"),"-")</f>
        <v>-</v>
      </c>
      <c r="DT52" s="236" t="str">
        <f>IFERROR(IF($E52=1,RANK(CN52,CN:CN,1)+COUNTIF(CN$4:CN52,CN52)-1,"-"),"-")</f>
        <v>-</v>
      </c>
      <c r="DU52" s="12">
        <f>$F$2+1-DV52</f>
        <v>145</v>
      </c>
      <c r="DV52" s="243">
        <f>IF($EI$4="Entrants",MIN($CT:$CT),MIN($DC:$DC))</f>
        <v>1</v>
      </c>
      <c r="DW52" s="242" t="str">
        <f>IFERROR(INDEX($A:$DD,IF($EI$4="Entrants",MATCH($DU52,$CT:$CT,0),MATCH($DU52,$DC:$DC,0)),11),"")</f>
        <v>MEUSE TGV</v>
      </c>
      <c r="DX52" s="239">
        <f>IFERROR(INDEX($A:$DD,IF($EI$4="Entrants",MATCH($DU52,$CT:$CT,0),MATCH($DU52,$DC:$DC,0)),IF($EI$4="Entrants",66,25)),"")</f>
        <v>8.7899999999999991</v>
      </c>
      <c r="DY52" s="12">
        <f>DZ58+1-DZ52</f>
        <v>122</v>
      </c>
      <c r="DZ52" s="243">
        <f>IF($EI$4="Entrants",MIN($DJ:$DJ),MIN($DS:$DS))</f>
        <v>1</v>
      </c>
      <c r="EA52" s="242" t="str">
        <f>IFERROR(INDEX($A:$DT,IF($EI$4="Entrants",MATCH($DY52,$DJ:$DJ,0),MATCH($DY52,$DS:$DS,0)),11),"")</f>
        <v>LA ROCHELLE VILLE</v>
      </c>
      <c r="EB52" s="241">
        <f>IFERROR(INDEX($A:$DT,IF($EI$4="Entrants",MATCH($DY52,$DJ:$DJ,0),MATCH($DY52,$DS:$DS,0)),IF($EI$4="Entrants",82,53)),"")</f>
        <v>1.4</v>
      </c>
      <c r="EC52" s="240">
        <f>IFERROR(INDEX($A:$DT,IF($EI$4="Entrants",MATCH($DY52,$DJ:$DJ,0),MATCH($DY52,$DS:$DS,0)),IF($EI$4="Entrants",66,25)),"")</f>
        <v>8.6300000000000008</v>
      </c>
      <c r="ED52" s="239" t="str">
        <f>IFERROR(IF(EB52&gt;0,"+"&amp;ROUND(EB52,2),ROUND(EB52,2)),"")</f>
        <v>+1,4</v>
      </c>
      <c r="EI52" s="48"/>
      <c r="EJ52" s="48"/>
      <c r="EU52" s="328">
        <f t="shared" si="31"/>
        <v>7.91</v>
      </c>
      <c r="EV52" s="328">
        <f t="shared" si="32"/>
        <v>8.1</v>
      </c>
      <c r="EW52" s="328">
        <f t="shared" si="33"/>
        <v>8.25</v>
      </c>
      <c r="EX52" s="328">
        <f t="shared" si="34"/>
        <v>8.7799999999999994</v>
      </c>
      <c r="EY52" s="328">
        <f t="shared" si="35"/>
        <v>8.0399999999999991</v>
      </c>
      <c r="EZ52" s="328">
        <f t="shared" si="36"/>
        <v>7.31</v>
      </c>
      <c r="FA52" s="328">
        <f t="shared" si="37"/>
        <v>6.12</v>
      </c>
      <c r="FB52" s="328">
        <f t="shared" si="38"/>
        <v>6.14</v>
      </c>
      <c r="FK52" s="328">
        <f t="shared" si="39"/>
        <v>7.17</v>
      </c>
      <c r="FL52" s="328">
        <f t="shared" si="40"/>
        <v>8.15</v>
      </c>
      <c r="FM52" s="328">
        <f t="shared" si="41"/>
        <v>8.25</v>
      </c>
      <c r="FN52" s="328">
        <f t="shared" si="42"/>
        <v>8.27</v>
      </c>
      <c r="FO52" s="328">
        <f t="shared" si="43"/>
        <v>7.1</v>
      </c>
      <c r="FP52" s="328" t="str">
        <f t="shared" si="44"/>
        <v>-</v>
      </c>
      <c r="FQ52" s="328">
        <f t="shared" si="45"/>
        <v>5.24</v>
      </c>
      <c r="FR52" s="328">
        <f t="shared" si="46"/>
        <v>5.56</v>
      </c>
    </row>
    <row r="53" spans="1:174" ht="19.5" x14ac:dyDescent="0.25">
      <c r="A53" s="13">
        <f t="shared" si="49"/>
        <v>1</v>
      </c>
      <c r="B53" s="13">
        <f t="shared" si="50"/>
        <v>1</v>
      </c>
      <c r="C53" s="13">
        <f t="shared" si="51"/>
        <v>1</v>
      </c>
      <c r="D53" s="13">
        <f t="shared" si="52"/>
        <v>1</v>
      </c>
      <c r="E53" s="13">
        <f t="shared" si="53"/>
        <v>1</v>
      </c>
      <c r="F53" s="48" t="s">
        <v>251</v>
      </c>
      <c r="G53" s="48" t="s">
        <v>195</v>
      </c>
      <c r="H53" s="8">
        <v>24</v>
      </c>
      <c r="I53" s="295" t="s">
        <v>228</v>
      </c>
      <c r="J53" s="295">
        <v>574004</v>
      </c>
      <c r="K53" s="295" t="s">
        <v>47</v>
      </c>
      <c r="L53" s="9" t="s">
        <v>9</v>
      </c>
      <c r="M53" s="9" t="s">
        <v>10</v>
      </c>
      <c r="N53" s="237">
        <v>8.18</v>
      </c>
      <c r="O53" s="237">
        <v>8.74</v>
      </c>
      <c r="P53" s="237">
        <v>8.77</v>
      </c>
      <c r="Q53" s="237">
        <v>8.6</v>
      </c>
      <c r="R53" s="237">
        <v>7.91</v>
      </c>
      <c r="S53" s="237">
        <v>7.18</v>
      </c>
      <c r="T53" s="237">
        <v>6.76</v>
      </c>
      <c r="U53" s="237">
        <v>6.05</v>
      </c>
      <c r="V53" s="238"/>
      <c r="AD53" s="237">
        <v>7.99</v>
      </c>
      <c r="AE53" s="237">
        <v>8.25</v>
      </c>
      <c r="AF53" s="237">
        <v>8.17</v>
      </c>
      <c r="AG53" s="237">
        <v>8.18</v>
      </c>
      <c r="AH53" s="237">
        <v>7.07</v>
      </c>
      <c r="AI53" s="237">
        <v>7.7</v>
      </c>
      <c r="AJ53" s="237">
        <v>5.66</v>
      </c>
      <c r="AK53" s="237">
        <v>5.74</v>
      </c>
      <c r="AL53" s="238"/>
      <c r="AT53" s="237">
        <f t="shared" si="54"/>
        <v>0.19</v>
      </c>
      <c r="AU53" s="237">
        <f t="shared" si="55"/>
        <v>0.49</v>
      </c>
      <c r="AV53" s="237">
        <f t="shared" si="56"/>
        <v>0.6</v>
      </c>
      <c r="AW53" s="237">
        <f t="shared" si="57"/>
        <v>0.42</v>
      </c>
      <c r="AX53" s="237">
        <f t="shared" si="58"/>
        <v>0.84</v>
      </c>
      <c r="AY53" s="237">
        <f t="shared" si="59"/>
        <v>-0.52</v>
      </c>
      <c r="AZ53" s="237">
        <f t="shared" si="60"/>
        <v>1.1000000000000001</v>
      </c>
      <c r="BA53" s="237">
        <f t="shared" si="61"/>
        <v>0.31</v>
      </c>
      <c r="BB53" s="238"/>
      <c r="BJ53" s="237">
        <f t="shared" si="62"/>
        <v>8.18</v>
      </c>
      <c r="BK53" s="237">
        <f t="shared" si="63"/>
        <v>8.74</v>
      </c>
      <c r="BL53" s="237">
        <f t="shared" si="64"/>
        <v>8.77</v>
      </c>
      <c r="BM53" s="237">
        <f t="shared" si="65"/>
        <v>8.6</v>
      </c>
      <c r="BN53" s="237">
        <f t="shared" si="66"/>
        <v>7.91</v>
      </c>
      <c r="BO53" s="237">
        <f t="shared" si="67"/>
        <v>7.18</v>
      </c>
      <c r="BP53" s="237">
        <f t="shared" si="68"/>
        <v>6.76</v>
      </c>
      <c r="BQ53" s="237">
        <f t="shared" si="69"/>
        <v>6.05</v>
      </c>
      <c r="BR53" s="238"/>
      <c r="BZ53" s="237">
        <f t="shared" si="70"/>
        <v>0.19</v>
      </c>
      <c r="CA53" s="237">
        <f t="shared" si="71"/>
        <v>0.49</v>
      </c>
      <c r="CB53" s="237">
        <f t="shared" si="72"/>
        <v>0.6</v>
      </c>
      <c r="CC53" s="237">
        <f t="shared" si="73"/>
        <v>0.42</v>
      </c>
      <c r="CD53" s="237">
        <f t="shared" si="74"/>
        <v>0.84</v>
      </c>
      <c r="CE53" s="237">
        <f t="shared" si="75"/>
        <v>-0.52</v>
      </c>
      <c r="CF53" s="237">
        <f t="shared" si="76"/>
        <v>1.1000000000000001</v>
      </c>
      <c r="CG53" s="237">
        <f t="shared" si="77"/>
        <v>0.31</v>
      </c>
      <c r="CH53" s="238"/>
      <c r="CP53" s="236">
        <f>IFERROR(IF($E53=1,RANK(BJ53,BJ:BJ,1)+COUNTIF(BJ$4:BJ53,BJ53)-1,"-"),"-")</f>
        <v>119</v>
      </c>
      <c r="CQ53" s="236">
        <f>IFERROR(IF($E53=1,RANK(BK53,BK:BK,1)+COUNTIF(BK$4:BK53,BK53)-1,"-"),"-")</f>
        <v>125</v>
      </c>
      <c r="CR53" s="236">
        <f>IFERROR(IF($E53=1,RANK(BL53,BL:BL,1)+COUNTIF(BL$4:BL53,BL53)-1,"-"),"-")</f>
        <v>83</v>
      </c>
      <c r="CS53" s="236">
        <f>IFERROR(IF($E53=1,RANK(BM53,BM:BM,1)+COUNTIF(BM$4:BM53,BM53)-1,"-"),"-")</f>
        <v>95</v>
      </c>
      <c r="CT53" s="236">
        <f>IFERROR(IF($E53=1,RANK(BN53,BN:BN,1)+COUNTIF(BN$4:BN53,BN53)-1,"-"),"-")</f>
        <v>62</v>
      </c>
      <c r="CU53" s="236">
        <f>IFERROR(IF($E53=1,RANK(BO53,BO:BO,1)+COUNTIF(BO$4:BO53,BO53)-1,"-"),"-")</f>
        <v>28</v>
      </c>
      <c r="CV53" s="236">
        <f>IFERROR(IF($E53=1,RANK(BP53,BP:BP,1)+COUNTIF(BP$4:BP53,BP53)-1,"-"),"-")</f>
        <v>94</v>
      </c>
      <c r="CW53" s="236">
        <f>IFERROR(IF($E53=1,RANK(BQ53,BQ:BQ,1)+COUNTIF(BQ$4:BQ53,BQ53)-1,"-"),"-")</f>
        <v>15</v>
      </c>
      <c r="CX53" s="238"/>
      <c r="DF53" s="236">
        <f>IFERROR(IF($E53=1,RANK(BZ53,BZ:BZ,1)+COUNTIF(BZ$3:BZ52,BZ53),"-"),"-")</f>
        <v>88</v>
      </c>
      <c r="DG53" s="236">
        <f>IFERROR(IF($E53=1,RANK(CA53,CA:CA,1)+COUNTIF(CA$3:CA52,CA53),"-"),"-")</f>
        <v>112</v>
      </c>
      <c r="DH53" s="236">
        <f>IFERROR(IF($E53=1,RANK(CB53,CB:CB,1)+COUNTIF(CB$3:CB52,CB53),"-"),"-")</f>
        <v>118</v>
      </c>
      <c r="DI53" s="236">
        <f>IFERROR(IF($E53=1,RANK(CC53,CC:CC,1)+COUNTIF(CC$3:CC52,CC53),"-"),"-")</f>
        <v>104</v>
      </c>
      <c r="DJ53" s="236">
        <f>IFERROR(IF($E53=1,RANK(CD53,CD:CD,1)+COUNTIF(CD$3:CD52,CD53),"-"),"-")</f>
        <v>116</v>
      </c>
      <c r="DK53" s="236">
        <f>IFERROR(IF($E53=1,RANK(CE53,CE:CE,1)+COUNTIF(CE$3:CE52,CE53),"-"),"-")</f>
        <v>10</v>
      </c>
      <c r="DL53" s="236">
        <f>IFERROR(IF($E53=1,RANK(CF53,CF:CF,1)+COUNTIF(CF$3:CF52,CF53),"-"),"-")</f>
        <v>115</v>
      </c>
      <c r="DM53" s="236">
        <f>IFERROR(IF($E53=1,RANK(CG53,CG:CG,1)+COUNTIF(CG$3:CG52,CG53),"-"),"-")</f>
        <v>88</v>
      </c>
      <c r="DN53" s="7"/>
      <c r="DO53" s="236" t="str">
        <f>IFERROR(IF($E53=1,RANK(CI53,CI:CI,1)+COUNTIF(CI$4:CI53,CI53)-1,"-"),"-")</f>
        <v>-</v>
      </c>
      <c r="DP53" s="236" t="str">
        <f>IFERROR(IF($E53=1,RANK(CJ53,CJ:CJ,1)+COUNTIF(CJ$4:CJ53,CJ53)-1,"-"),"-")</f>
        <v>-</v>
      </c>
      <c r="DQ53" s="236" t="str">
        <f>IFERROR(IF($E53=1,RANK(CK53,CK:CK,1)+COUNTIF(CK$4:CK53,CK53)-1,"-"),"-")</f>
        <v>-</v>
      </c>
      <c r="DR53" s="236" t="str">
        <f>IFERROR(IF($E53=1,RANK(CL53,CL:CL,1)+COUNTIF(CL$4:CL53,CL53)-1,"-"),"-")</f>
        <v>-</v>
      </c>
      <c r="DS53" s="236" t="str">
        <f>IFERROR(IF($E53=1,RANK(CM53,CM:CM,1)+COUNTIF(CM$4:CM53,CM53)-1,"-"),"-")</f>
        <v>-</v>
      </c>
      <c r="DT53" s="236" t="str">
        <f>IFERROR(IF($E53=1,RANK(CN53,CN:CN,1)+COUNTIF(CN$4:CN53,CN53)-1,"-"),"-")</f>
        <v>-</v>
      </c>
      <c r="DU53" s="12">
        <f>DU52-1</f>
        <v>144</v>
      </c>
      <c r="DV53" s="243">
        <f>DV52+1</f>
        <v>2</v>
      </c>
      <c r="DW53" s="242" t="str">
        <f>IFERROR(INDEX($A:$DD,IF($EI$4="Entrants",MATCH($DU53,$CT:$CT,0),MATCH($DU53,$DC:$DC,0)),11),"")</f>
        <v>LORRAINE TGV</v>
      </c>
      <c r="DX53" s="239">
        <f>IFERROR(INDEX($A:$DD,IF($EI$4="Entrants",MATCH($DU53,$CT:$CT,0),MATCH($DU53,$DC:$DC,0)),IF($EI$4="Entrants",66,25)),"")</f>
        <v>8.69</v>
      </c>
      <c r="DY53" s="12">
        <f>DY52-1</f>
        <v>121</v>
      </c>
      <c r="DZ53" s="243">
        <f>MAX(DZ52+1,0)</f>
        <v>2</v>
      </c>
      <c r="EA53" s="242" t="str">
        <f>IFERROR(INDEX($A:$DT,IF($EI$4="Entrants",MATCH($DY53,$DJ:$DJ,0),MATCH($DY53,$DS:$DS,0)),11),"")</f>
        <v>AEROPORT CDG2 TGV ROISSY</v>
      </c>
      <c r="EB53" s="241">
        <f>IFERROR(INDEX($A:$DT,IF($EI$4="Entrants",MATCH($DY53,$DJ:$DJ,0),MATCH($DY53,$DS:$DS,0)),IF($EI$4="Entrants",82,53)),"")</f>
        <v>1.04</v>
      </c>
      <c r="EC53" s="240">
        <f>IFERROR(INDEX($A:$DT,IF($EI$4="Entrants",MATCH($DY53,$DJ:$DJ,0),MATCH($DY53,$DS:$DS,0)),IF($EI$4="Entrants",66,25)),"")</f>
        <v>7.72</v>
      </c>
      <c r="ED53" s="239" t="str">
        <f>IFERROR(IF(EB53&gt;0,"+"&amp;ROUND(EB53,2),ROUND(EB53,2)),"")</f>
        <v>+1,04</v>
      </c>
      <c r="EI53" s="48"/>
      <c r="EJ53" s="48"/>
      <c r="EU53" s="328">
        <f t="shared" si="31"/>
        <v>8.18</v>
      </c>
      <c r="EV53" s="328">
        <f t="shared" si="32"/>
        <v>8.74</v>
      </c>
      <c r="EW53" s="328">
        <f t="shared" si="33"/>
        <v>8.77</v>
      </c>
      <c r="EX53" s="328">
        <f t="shared" si="34"/>
        <v>8.6</v>
      </c>
      <c r="EY53" s="328">
        <f t="shared" si="35"/>
        <v>7.91</v>
      </c>
      <c r="EZ53" s="328">
        <f t="shared" si="36"/>
        <v>7.18</v>
      </c>
      <c r="FA53" s="328">
        <f t="shared" si="37"/>
        <v>6.76</v>
      </c>
      <c r="FB53" s="328">
        <f t="shared" si="38"/>
        <v>6.05</v>
      </c>
      <c r="FK53" s="328">
        <f t="shared" si="39"/>
        <v>7.99</v>
      </c>
      <c r="FL53" s="328">
        <f t="shared" si="40"/>
        <v>8.25</v>
      </c>
      <c r="FM53" s="328">
        <f t="shared" si="41"/>
        <v>8.17</v>
      </c>
      <c r="FN53" s="328">
        <f t="shared" si="42"/>
        <v>8.18</v>
      </c>
      <c r="FO53" s="328">
        <f t="shared" si="43"/>
        <v>7.07</v>
      </c>
      <c r="FP53" s="328">
        <f t="shared" si="44"/>
        <v>7.7</v>
      </c>
      <c r="FQ53" s="328">
        <f t="shared" si="45"/>
        <v>5.66</v>
      </c>
      <c r="FR53" s="328">
        <f t="shared" si="46"/>
        <v>5.74</v>
      </c>
    </row>
    <row r="54" spans="1:174" ht="19.5" x14ac:dyDescent="0.25">
      <c r="A54" s="13">
        <f t="shared" si="49"/>
        <v>1</v>
      </c>
      <c r="B54" s="13">
        <f t="shared" si="50"/>
        <v>1</v>
      </c>
      <c r="C54" s="13">
        <f t="shared" si="51"/>
        <v>1</v>
      </c>
      <c r="D54" s="13">
        <f t="shared" si="52"/>
        <v>1</v>
      </c>
      <c r="E54" s="13">
        <f t="shared" si="53"/>
        <v>1</v>
      </c>
      <c r="F54" s="48" t="s">
        <v>251</v>
      </c>
      <c r="G54" s="48" t="s">
        <v>195</v>
      </c>
      <c r="H54" s="8">
        <v>24</v>
      </c>
      <c r="I54" s="295" t="s">
        <v>228</v>
      </c>
      <c r="J54" s="295">
        <v>576207</v>
      </c>
      <c r="K54" s="295" t="s">
        <v>48</v>
      </c>
      <c r="L54" s="9" t="s">
        <v>9</v>
      </c>
      <c r="M54" s="9" t="s">
        <v>10</v>
      </c>
      <c r="N54" s="237">
        <v>7.26</v>
      </c>
      <c r="O54" s="237">
        <v>8.5299999999999994</v>
      </c>
      <c r="P54" s="237">
        <v>8.92</v>
      </c>
      <c r="Q54" s="237">
        <v>8.02</v>
      </c>
      <c r="R54" s="237">
        <v>7.42</v>
      </c>
      <c r="S54" s="237">
        <v>6.66</v>
      </c>
      <c r="T54" s="237">
        <v>4.8899999999999997</v>
      </c>
      <c r="U54" s="237">
        <v>5.95</v>
      </c>
      <c r="V54" s="238"/>
      <c r="AD54" s="237">
        <v>7.25</v>
      </c>
      <c r="AE54" s="237">
        <v>8.4600000000000009</v>
      </c>
      <c r="AF54" s="237">
        <v>8.91</v>
      </c>
      <c r="AG54" s="237">
        <v>7.81</v>
      </c>
      <c r="AH54" s="237">
        <v>6.88</v>
      </c>
      <c r="AI54" s="237">
        <v>7.14</v>
      </c>
      <c r="AJ54" s="237">
        <v>5.7</v>
      </c>
      <c r="AK54" s="237">
        <v>6.41</v>
      </c>
      <c r="AL54" s="238"/>
      <c r="AT54" s="237">
        <f t="shared" si="54"/>
        <v>0.01</v>
      </c>
      <c r="AU54" s="237">
        <f t="shared" si="55"/>
        <v>7.0000000000000007E-2</v>
      </c>
      <c r="AV54" s="237">
        <f t="shared" si="56"/>
        <v>0.01</v>
      </c>
      <c r="AW54" s="237">
        <f t="shared" si="57"/>
        <v>0.21</v>
      </c>
      <c r="AX54" s="237">
        <f t="shared" si="58"/>
        <v>0.54</v>
      </c>
      <c r="AY54" s="237">
        <f t="shared" si="59"/>
        <v>-0.48</v>
      </c>
      <c r="AZ54" s="237">
        <f t="shared" si="60"/>
        <v>-0.81</v>
      </c>
      <c r="BA54" s="237">
        <f t="shared" si="61"/>
        <v>-0.46</v>
      </c>
      <c r="BB54" s="238"/>
      <c r="BJ54" s="237">
        <f t="shared" si="62"/>
        <v>7.26</v>
      </c>
      <c r="BK54" s="237">
        <f t="shared" si="63"/>
        <v>8.5299999999999994</v>
      </c>
      <c r="BL54" s="237">
        <f t="shared" si="64"/>
        <v>8.92</v>
      </c>
      <c r="BM54" s="237">
        <f t="shared" si="65"/>
        <v>8.02</v>
      </c>
      <c r="BN54" s="237">
        <f t="shared" si="66"/>
        <v>7.42</v>
      </c>
      <c r="BO54" s="237">
        <f t="shared" si="67"/>
        <v>6.66</v>
      </c>
      <c r="BP54" s="237">
        <f t="shared" si="68"/>
        <v>4.8899999999999997</v>
      </c>
      <c r="BQ54" s="237">
        <f t="shared" si="69"/>
        <v>5.95</v>
      </c>
      <c r="BR54" s="238"/>
      <c r="BZ54" s="237">
        <f t="shared" si="70"/>
        <v>0.01</v>
      </c>
      <c r="CA54" s="237">
        <f t="shared" si="71"/>
        <v>7.0000000000000007E-2</v>
      </c>
      <c r="CB54" s="237">
        <f t="shared" si="72"/>
        <v>0.01</v>
      </c>
      <c r="CC54" s="237">
        <f t="shared" si="73"/>
        <v>0.21</v>
      </c>
      <c r="CD54" s="237">
        <f t="shared" si="74"/>
        <v>0.54</v>
      </c>
      <c r="CE54" s="237">
        <f t="shared" si="75"/>
        <v>-0.48</v>
      </c>
      <c r="CF54" s="237">
        <f t="shared" si="76"/>
        <v>-0.81</v>
      </c>
      <c r="CG54" s="237">
        <f t="shared" si="77"/>
        <v>-0.46</v>
      </c>
      <c r="CH54" s="238"/>
      <c r="CP54" s="236">
        <f>IFERROR(IF($E54=1,RANK(BJ54,BJ:BJ,1)+COUNTIF(BJ$4:BJ54,BJ54)-1,"-"),"-")</f>
        <v>9</v>
      </c>
      <c r="CQ54" s="236">
        <f>IFERROR(IF($E54=1,RANK(BK54,BK:BK,1)+COUNTIF(BK$4:BK54,BK54)-1,"-"),"-")</f>
        <v>95</v>
      </c>
      <c r="CR54" s="236">
        <f>IFERROR(IF($E54=1,RANK(BL54,BL:BL,1)+COUNTIF(BL$4:BL54,BL54)-1,"-"),"-")</f>
        <v>111</v>
      </c>
      <c r="CS54" s="236">
        <f>IFERROR(IF($E54=1,RANK(BM54,BM:BM,1)+COUNTIF(BM$4:BM54,BM54)-1,"-"),"-")</f>
        <v>25</v>
      </c>
      <c r="CT54" s="236">
        <f>IFERROR(IF($E54=1,RANK(BN54,BN:BN,1)+COUNTIF(BN$4:BN54,BN54)-1,"-"),"-")</f>
        <v>19</v>
      </c>
      <c r="CU54" s="236">
        <f>IFERROR(IF($E54=1,RANK(BO54,BO:BO,1)+COUNTIF(BO$4:BO54,BO54)-1,"-"),"-")</f>
        <v>13</v>
      </c>
      <c r="CV54" s="236">
        <f>IFERROR(IF($E54=1,RANK(BP54,BP:BP,1)+COUNTIF(BP$4:BP54,BP54)-1,"-"),"-")</f>
        <v>3</v>
      </c>
      <c r="CW54" s="236">
        <f>IFERROR(IF($E54=1,RANK(BQ54,BQ:BQ,1)+COUNTIF(BQ$4:BQ54,BQ54)-1,"-"),"-")</f>
        <v>12</v>
      </c>
      <c r="CX54" s="238"/>
      <c r="DF54" s="236">
        <f>IFERROR(IF($E54=1,RANK(BZ54,BZ:BZ,1)+COUNTIF(BZ$3:BZ53,BZ54),"-"),"-")</f>
        <v>57</v>
      </c>
      <c r="DG54" s="236">
        <f>IFERROR(IF($E54=1,RANK(CA54,CA:CA,1)+COUNTIF(CA$3:CA53,CA54),"-"),"-")</f>
        <v>62</v>
      </c>
      <c r="DH54" s="236">
        <f>IFERROR(IF($E54=1,RANK(CB54,CB:CB,1)+COUNTIF(CB$3:CB53,CB54),"-"),"-")</f>
        <v>65</v>
      </c>
      <c r="DI54" s="236">
        <f>IFERROR(IF($E54=1,RANK(CC54,CC:CC,1)+COUNTIF(CC$3:CC53,CC54),"-"),"-")</f>
        <v>77</v>
      </c>
      <c r="DJ54" s="236">
        <f>IFERROR(IF($E54=1,RANK(CD54,CD:CD,1)+COUNTIF(CD$3:CD53,CD54),"-"),"-")</f>
        <v>87</v>
      </c>
      <c r="DK54" s="236">
        <f>IFERROR(IF($E54=1,RANK(CE54,CE:CE,1)+COUNTIF(CE$3:CE53,CE54),"-"),"-")</f>
        <v>12</v>
      </c>
      <c r="DL54" s="236">
        <f>IFERROR(IF($E54=1,RANK(CF54,CF:CF,1)+COUNTIF(CF$3:CF53,CF54),"-"),"-")</f>
        <v>5</v>
      </c>
      <c r="DM54" s="236">
        <f>IFERROR(IF($E54=1,RANK(CG54,CG:CG,1)+COUNTIF(CG$3:CG53,CG54),"-"),"-")</f>
        <v>17</v>
      </c>
      <c r="DN54" s="7"/>
      <c r="DO54" s="236" t="str">
        <f>IFERROR(IF($E54=1,RANK(CI54,CI:CI,1)+COUNTIF(CI$4:CI54,CI54)-1,"-"),"-")</f>
        <v>-</v>
      </c>
      <c r="DP54" s="236" t="str">
        <f>IFERROR(IF($E54=1,RANK(CJ54,CJ:CJ,1)+COUNTIF(CJ$4:CJ54,CJ54)-1,"-"),"-")</f>
        <v>-</v>
      </c>
      <c r="DQ54" s="236" t="str">
        <f>IFERROR(IF($E54=1,RANK(CK54,CK:CK,1)+COUNTIF(CK$4:CK54,CK54)-1,"-"),"-")</f>
        <v>-</v>
      </c>
      <c r="DR54" s="236" t="str">
        <f>IFERROR(IF($E54=1,RANK(CL54,CL:CL,1)+COUNTIF(CL$4:CL54,CL54)-1,"-"),"-")</f>
        <v>-</v>
      </c>
      <c r="DS54" s="236" t="str">
        <f>IFERROR(IF($E54=1,RANK(CM54,CM:CM,1)+COUNTIF(CM$4:CM54,CM54)-1,"-"),"-")</f>
        <v>-</v>
      </c>
      <c r="DT54" s="236" t="str">
        <f>IFERROR(IF($E54=1,RANK(CN54,CN:CN,1)+COUNTIF(CN$4:CN54,CN54)-1,"-"),"-")</f>
        <v>-</v>
      </c>
      <c r="DU54" s="12">
        <f>DU53-1</f>
        <v>143</v>
      </c>
      <c r="DV54" s="243">
        <f>DV53+1</f>
        <v>3</v>
      </c>
      <c r="DW54" s="242" t="str">
        <f>IFERROR(INDEX($A:$DD,IF($EI$4="Entrants",MATCH($DU54,$CT:$CT,0),MATCH($DU54,$DC:$DC,0)),11),"")</f>
        <v>BREST</v>
      </c>
      <c r="DX54" s="239">
        <f>IFERROR(INDEX($A:$DD,IF($EI$4="Entrants",MATCH($DU54,$CT:$CT,0),MATCH($DU54,$DC:$DC,0)),IF($EI$4="Entrants",66,25)),"")</f>
        <v>8.67</v>
      </c>
      <c r="DY54" s="12">
        <f>DY53-1</f>
        <v>120</v>
      </c>
      <c r="DZ54" s="243">
        <f>MAX(DZ53+1,0)</f>
        <v>3</v>
      </c>
      <c r="EA54" s="242" t="str">
        <f>IFERROR(INDEX($A:$DT,IF($EI$4="Entrants",MATCH($DY54,$DJ:$DJ,0),MATCH($DY54,$DS:$DS,0)),11),"")</f>
        <v>VERNON</v>
      </c>
      <c r="EB54" s="241">
        <f>IFERROR(INDEX($A:$DT,IF($EI$4="Entrants",MATCH($DY54,$DJ:$DJ,0),MATCH($DY54,$DS:$DS,0)),IF($EI$4="Entrants",82,53)),"")</f>
        <v>0.94</v>
      </c>
      <c r="EC54" s="240">
        <f>IFERROR(INDEX($A:$DT,IF($EI$4="Entrants",MATCH($DY54,$DJ:$DJ,0),MATCH($DY54,$DS:$DS,0)),IF($EI$4="Entrants",66,25)),"")</f>
        <v>7.97</v>
      </c>
      <c r="ED54" s="239" t="str">
        <f>IFERROR(IF(EB54&gt;0,"+"&amp;ROUND(EB54,2),ROUND(EB54,2)),"")</f>
        <v>+0,94</v>
      </c>
      <c r="EI54" s="48"/>
      <c r="EJ54" s="48"/>
      <c r="EU54" s="328">
        <f t="shared" si="31"/>
        <v>7.26</v>
      </c>
      <c r="EV54" s="328">
        <f t="shared" si="32"/>
        <v>8.5299999999999994</v>
      </c>
      <c r="EW54" s="328">
        <f t="shared" si="33"/>
        <v>8.92</v>
      </c>
      <c r="EX54" s="328">
        <f t="shared" si="34"/>
        <v>8.02</v>
      </c>
      <c r="EY54" s="328">
        <f t="shared" si="35"/>
        <v>7.42</v>
      </c>
      <c r="EZ54" s="328">
        <f t="shared" si="36"/>
        <v>6.66</v>
      </c>
      <c r="FA54" s="328">
        <f t="shared" si="37"/>
        <v>4.8899999999999997</v>
      </c>
      <c r="FB54" s="328">
        <f t="shared" si="38"/>
        <v>5.95</v>
      </c>
      <c r="FK54" s="328">
        <f t="shared" si="39"/>
        <v>7.25</v>
      </c>
      <c r="FL54" s="328">
        <f t="shared" si="40"/>
        <v>8.4600000000000009</v>
      </c>
      <c r="FM54" s="328">
        <f t="shared" si="41"/>
        <v>8.91</v>
      </c>
      <c r="FN54" s="328">
        <f t="shared" si="42"/>
        <v>7.81</v>
      </c>
      <c r="FO54" s="328">
        <f t="shared" si="43"/>
        <v>6.88</v>
      </c>
      <c r="FP54" s="328">
        <f t="shared" si="44"/>
        <v>7.14</v>
      </c>
      <c r="FQ54" s="328">
        <f t="shared" si="45"/>
        <v>5.7</v>
      </c>
      <c r="FR54" s="328">
        <f t="shared" si="46"/>
        <v>6.41</v>
      </c>
    </row>
    <row r="55" spans="1:174" ht="19.5" x14ac:dyDescent="0.25">
      <c r="A55" s="13">
        <f t="shared" si="49"/>
        <v>1</v>
      </c>
      <c r="B55" s="13">
        <f t="shared" si="50"/>
        <v>1</v>
      </c>
      <c r="C55" s="13">
        <f t="shared" si="51"/>
        <v>1</v>
      </c>
      <c r="D55" s="13">
        <f t="shared" si="52"/>
        <v>1</v>
      </c>
      <c r="E55" s="13">
        <f t="shared" si="53"/>
        <v>1</v>
      </c>
      <c r="F55" s="48" t="s">
        <v>251</v>
      </c>
      <c r="G55" s="48" t="s">
        <v>194</v>
      </c>
      <c r="H55" s="8">
        <v>24</v>
      </c>
      <c r="I55" s="295" t="s">
        <v>228</v>
      </c>
      <c r="J55" s="295">
        <v>474007</v>
      </c>
      <c r="K55" s="295" t="s">
        <v>49</v>
      </c>
      <c r="L55" s="9" t="s">
        <v>9</v>
      </c>
      <c r="M55" s="9" t="s">
        <v>10</v>
      </c>
      <c r="N55" s="237">
        <v>8.43</v>
      </c>
      <c r="O55" s="237">
        <v>8.9700000000000006</v>
      </c>
      <c r="P55" s="237">
        <v>8.98</v>
      </c>
      <c r="Q55" s="237">
        <v>8.99</v>
      </c>
      <c r="R55" s="237">
        <v>8.67</v>
      </c>
      <c r="S55" s="237">
        <v>7.91</v>
      </c>
      <c r="T55" s="237">
        <v>7.11</v>
      </c>
      <c r="U55" s="237">
        <v>6.21</v>
      </c>
      <c r="V55" s="238"/>
      <c r="AD55" s="237">
        <v>8.3000000000000007</v>
      </c>
      <c r="AE55" s="237">
        <v>8.82</v>
      </c>
      <c r="AF55" s="237">
        <v>8.9600000000000009</v>
      </c>
      <c r="AG55" s="237">
        <v>8.7899999999999991</v>
      </c>
      <c r="AH55" s="237">
        <v>8.31</v>
      </c>
      <c r="AI55" s="237">
        <v>8.0500000000000007</v>
      </c>
      <c r="AJ55" s="237">
        <v>6.54</v>
      </c>
      <c r="AK55" s="237">
        <v>6.58</v>
      </c>
      <c r="AL55" s="238"/>
      <c r="AT55" s="237">
        <f t="shared" si="54"/>
        <v>0.13</v>
      </c>
      <c r="AU55" s="237">
        <f t="shared" si="55"/>
        <v>0.15</v>
      </c>
      <c r="AV55" s="237">
        <f t="shared" si="56"/>
        <v>0.02</v>
      </c>
      <c r="AW55" s="237">
        <f t="shared" si="57"/>
        <v>0.2</v>
      </c>
      <c r="AX55" s="237">
        <f t="shared" si="58"/>
        <v>0.36</v>
      </c>
      <c r="AY55" s="237">
        <f t="shared" si="59"/>
        <v>-0.14000000000000001</v>
      </c>
      <c r="AZ55" s="237">
        <f t="shared" si="60"/>
        <v>0.56999999999999995</v>
      </c>
      <c r="BA55" s="237">
        <f t="shared" si="61"/>
        <v>-0.37</v>
      </c>
      <c r="BB55" s="238"/>
      <c r="BJ55" s="237">
        <f t="shared" si="62"/>
        <v>8.43</v>
      </c>
      <c r="BK55" s="237">
        <f t="shared" si="63"/>
        <v>8.9700000000000006</v>
      </c>
      <c r="BL55" s="237">
        <f t="shared" si="64"/>
        <v>8.98</v>
      </c>
      <c r="BM55" s="237">
        <f t="shared" si="65"/>
        <v>8.99</v>
      </c>
      <c r="BN55" s="237">
        <f t="shared" si="66"/>
        <v>8.67</v>
      </c>
      <c r="BO55" s="237">
        <f t="shared" si="67"/>
        <v>7.91</v>
      </c>
      <c r="BP55" s="237">
        <f t="shared" si="68"/>
        <v>7.11</v>
      </c>
      <c r="BQ55" s="237">
        <f t="shared" si="69"/>
        <v>6.21</v>
      </c>
      <c r="BR55" s="238"/>
      <c r="BZ55" s="237">
        <f t="shared" si="70"/>
        <v>0.13</v>
      </c>
      <c r="CA55" s="237">
        <f t="shared" si="71"/>
        <v>0.15</v>
      </c>
      <c r="CB55" s="237">
        <f t="shared" si="72"/>
        <v>0.02</v>
      </c>
      <c r="CC55" s="237">
        <f t="shared" si="73"/>
        <v>0.2</v>
      </c>
      <c r="CD55" s="237">
        <f t="shared" si="74"/>
        <v>0.36</v>
      </c>
      <c r="CE55" s="237">
        <f t="shared" si="75"/>
        <v>-0.14000000000000001</v>
      </c>
      <c r="CF55" s="237">
        <f t="shared" si="76"/>
        <v>0.56999999999999995</v>
      </c>
      <c r="CG55" s="237">
        <f t="shared" si="77"/>
        <v>-0.37</v>
      </c>
      <c r="CH55" s="238"/>
      <c r="CP55" s="236">
        <f>IFERROR(IF($E55=1,RANK(BJ55,BJ:BJ,1)+COUNTIF(BJ$4:BJ55,BJ55)-1,"-"),"-")</f>
        <v>144</v>
      </c>
      <c r="CQ55" s="236">
        <f>IFERROR(IF($E55=1,RANK(BK55,BK:BK,1)+COUNTIF(BK$4:BK55,BK55)-1,"-"),"-")</f>
        <v>138</v>
      </c>
      <c r="CR55" s="236">
        <f>IFERROR(IF($E55=1,RANK(BL55,BL:BL,1)+COUNTIF(BL$4:BL55,BL55)-1,"-"),"-")</f>
        <v>123</v>
      </c>
      <c r="CS55" s="236">
        <f>IFERROR(IF($E55=1,RANK(BM55,BM:BM,1)+COUNTIF(BM$4:BM55,BM55)-1,"-"),"-")</f>
        <v>132</v>
      </c>
      <c r="CT55" s="236">
        <f>IFERROR(IF($E55=1,RANK(BN55,BN:BN,1)+COUNTIF(BN$4:BN55,BN55)-1,"-"),"-")</f>
        <v>143</v>
      </c>
      <c r="CU55" s="236">
        <f>IFERROR(IF($E55=1,RANK(BO55,BO:BO,1)+COUNTIF(BO$4:BO55,BO55)-1,"-"),"-")</f>
        <v>96</v>
      </c>
      <c r="CV55" s="236">
        <f>IFERROR(IF($E55=1,RANK(BP55,BP:BP,1)+COUNTIF(BP$4:BP55,BP55)-1,"-"),"-")</f>
        <v>116</v>
      </c>
      <c r="CW55" s="236">
        <f>IFERROR(IF($E55=1,RANK(BQ55,BQ:BQ,1)+COUNTIF(BQ$4:BQ55,BQ55)-1,"-"),"-")</f>
        <v>27</v>
      </c>
      <c r="CX55" s="238"/>
      <c r="DF55" s="236">
        <f>IFERROR(IF($E55=1,RANK(BZ55,BZ:BZ,1)+COUNTIF(BZ$3:BZ54,BZ55),"-"),"-")</f>
        <v>82</v>
      </c>
      <c r="DG55" s="236">
        <f>IFERROR(IF($E55=1,RANK(CA55,CA:CA,1)+COUNTIF(CA$3:CA54,CA55),"-"),"-")</f>
        <v>86</v>
      </c>
      <c r="DH55" s="236">
        <f>IFERROR(IF($E55=1,RANK(CB55,CB:CB,1)+COUNTIF(CB$3:CB54,CB55),"-"),"-")</f>
        <v>71</v>
      </c>
      <c r="DI55" s="236">
        <f>IFERROR(IF($E55=1,RANK(CC55,CC:CC,1)+COUNTIF(CC$3:CC54,CC55),"-"),"-")</f>
        <v>74</v>
      </c>
      <c r="DJ55" s="236">
        <f>IFERROR(IF($E55=1,RANK(CD55,CD:CD,1)+COUNTIF(CD$3:CD54,CD55),"-"),"-")</f>
        <v>66</v>
      </c>
      <c r="DK55" s="236">
        <f>IFERROR(IF($E55=1,RANK(CE55,CE:CE,1)+COUNTIF(CE$3:CE54,CE55),"-"),"-")</f>
        <v>28</v>
      </c>
      <c r="DL55" s="236">
        <f>IFERROR(IF($E55=1,RANK(CF55,CF:CF,1)+COUNTIF(CF$3:CF54,CF55),"-"),"-")</f>
        <v>96</v>
      </c>
      <c r="DM55" s="236">
        <f>IFERROR(IF($E55=1,RANK(CG55,CG:CG,1)+COUNTIF(CG$3:CG54,CG55),"-"),"-")</f>
        <v>22</v>
      </c>
      <c r="DN55" s="7"/>
      <c r="DO55" s="236" t="str">
        <f>IFERROR(IF($E55=1,RANK(CI55,CI:CI,1)+COUNTIF(CI$4:CI55,CI55)-1,"-"),"-")</f>
        <v>-</v>
      </c>
      <c r="DP55" s="236" t="str">
        <f>IFERROR(IF($E55=1,RANK(CJ55,CJ:CJ,1)+COUNTIF(CJ$4:CJ55,CJ55)-1,"-"),"-")</f>
        <v>-</v>
      </c>
      <c r="DQ55" s="236" t="str">
        <f>IFERROR(IF($E55=1,RANK(CK55,CK:CK,1)+COUNTIF(CK$4:CK55,CK55)-1,"-"),"-")</f>
        <v>-</v>
      </c>
      <c r="DR55" s="236" t="str">
        <f>IFERROR(IF($E55=1,RANK(CL55,CL:CL,1)+COUNTIF(CL$4:CL55,CL55)-1,"-"),"-")</f>
        <v>-</v>
      </c>
      <c r="DS55" s="236" t="str">
        <f>IFERROR(IF($E55=1,RANK(CM55,CM:CM,1)+COUNTIF(CM$4:CM55,CM55)-1,"-"),"-")</f>
        <v>-</v>
      </c>
      <c r="DT55" s="236" t="str">
        <f>IFERROR(IF($E55=1,RANK(CN55,CN:CN,1)+COUNTIF(CN$4:CN55,CN55)-1,"-"),"-")</f>
        <v>-</v>
      </c>
      <c r="DU55" s="12">
        <f>DU54-1</f>
        <v>142</v>
      </c>
      <c r="DV55" s="243">
        <f>DV54+1</f>
        <v>4</v>
      </c>
      <c r="DW55" s="242" t="str">
        <f>IFERROR(INDEX($A:$DD,IF($EI$4="Entrants",MATCH($DU55,$CT:$CT,0),MATCH($DU55,$DC:$DC,0)),11),"")</f>
        <v>LA ROCHELLE VILLE</v>
      </c>
      <c r="DX55" s="239">
        <f>IFERROR(INDEX($A:$DD,IF($EI$4="Entrants",MATCH($DU55,$CT:$CT,0),MATCH($DU55,$DC:$DC,0)),IF($EI$4="Entrants",66,25)),"")</f>
        <v>8.6300000000000008</v>
      </c>
      <c r="DY55" s="12">
        <f>DY54-1</f>
        <v>119</v>
      </c>
      <c r="DZ55" s="243">
        <f>MAX(DZ54+1,0)</f>
        <v>4</v>
      </c>
      <c r="EA55" s="242" t="str">
        <f>IFERROR(INDEX($A:$DT,IF($EI$4="Entrants",MATCH($DY55,$DJ:$DJ,0),MATCH($DY55,$DS:$DS,0)),11),"")</f>
        <v>AURAY</v>
      </c>
      <c r="EB55" s="241">
        <f>IFERROR(INDEX($A:$DT,IF($EI$4="Entrants",MATCH($DY55,$DJ:$DJ,0),MATCH($DY55,$DS:$DS,0)),IF($EI$4="Entrants",82,53)),"")</f>
        <v>0.94</v>
      </c>
      <c r="EC55" s="240">
        <f>IFERROR(INDEX($A:$DT,IF($EI$4="Entrants",MATCH($DY55,$DJ:$DJ,0),MATCH($DY55,$DS:$DS,0)),IF($EI$4="Entrants",66,25)),"")</f>
        <v>8.0399999999999991</v>
      </c>
      <c r="ED55" s="239" t="str">
        <f>IFERROR(IF(EB55&gt;0,"+"&amp;ROUND(EB55,2),ROUND(EB55,2)),"")</f>
        <v>+0,94</v>
      </c>
      <c r="EI55" s="48"/>
      <c r="EJ55" s="48"/>
      <c r="EU55" s="328">
        <f t="shared" si="31"/>
        <v>8.43</v>
      </c>
      <c r="EV55" s="328">
        <f t="shared" si="32"/>
        <v>8.9700000000000006</v>
      </c>
      <c r="EW55" s="328">
        <f t="shared" si="33"/>
        <v>8.98</v>
      </c>
      <c r="EX55" s="328">
        <f t="shared" si="34"/>
        <v>8.99</v>
      </c>
      <c r="EY55" s="328">
        <f t="shared" si="35"/>
        <v>8.67</v>
      </c>
      <c r="EZ55" s="328">
        <f t="shared" si="36"/>
        <v>7.91</v>
      </c>
      <c r="FA55" s="328">
        <f t="shared" si="37"/>
        <v>7.11</v>
      </c>
      <c r="FB55" s="328">
        <f t="shared" si="38"/>
        <v>6.21</v>
      </c>
      <c r="FK55" s="328">
        <f t="shared" si="39"/>
        <v>8.3000000000000007</v>
      </c>
      <c r="FL55" s="328">
        <f t="shared" si="40"/>
        <v>8.82</v>
      </c>
      <c r="FM55" s="328">
        <f t="shared" si="41"/>
        <v>8.9600000000000009</v>
      </c>
      <c r="FN55" s="328">
        <f t="shared" si="42"/>
        <v>8.7899999999999991</v>
      </c>
      <c r="FO55" s="328">
        <f t="shared" si="43"/>
        <v>8.31</v>
      </c>
      <c r="FP55" s="328">
        <f t="shared" si="44"/>
        <v>8.0500000000000007</v>
      </c>
      <c r="FQ55" s="328">
        <f t="shared" si="45"/>
        <v>6.54</v>
      </c>
      <c r="FR55" s="328">
        <f t="shared" si="46"/>
        <v>6.58</v>
      </c>
    </row>
    <row r="56" spans="1:174" ht="19.5" x14ac:dyDescent="0.25">
      <c r="A56" s="13">
        <f t="shared" si="49"/>
        <v>1</v>
      </c>
      <c r="B56" s="13">
        <f t="shared" si="50"/>
        <v>1</v>
      </c>
      <c r="C56" s="13">
        <f t="shared" si="51"/>
        <v>1</v>
      </c>
      <c r="D56" s="13">
        <f t="shared" si="52"/>
        <v>1</v>
      </c>
      <c r="E56" s="13">
        <f t="shared" si="53"/>
        <v>1</v>
      </c>
      <c r="F56" s="48" t="s">
        <v>251</v>
      </c>
      <c r="G56" s="48" t="s">
        <v>195</v>
      </c>
      <c r="H56" s="8">
        <v>24</v>
      </c>
      <c r="I56" s="295" t="s">
        <v>228</v>
      </c>
      <c r="J56" s="295">
        <v>597005</v>
      </c>
      <c r="K56" s="295" t="s">
        <v>50</v>
      </c>
      <c r="L56" s="9" t="s">
        <v>9</v>
      </c>
      <c r="M56" s="9" t="s">
        <v>10</v>
      </c>
      <c r="N56" s="237">
        <v>8.11</v>
      </c>
      <c r="O56" s="237">
        <v>9.1</v>
      </c>
      <c r="P56" s="237">
        <v>9.39</v>
      </c>
      <c r="Q56" s="237">
        <v>9.14</v>
      </c>
      <c r="R56" s="237">
        <v>8.52</v>
      </c>
      <c r="S56" s="237">
        <v>8.26</v>
      </c>
      <c r="T56" s="237">
        <v>6.73</v>
      </c>
      <c r="U56" s="237">
        <v>7.39</v>
      </c>
      <c r="V56" s="238"/>
      <c r="AD56" s="237">
        <v>8.14</v>
      </c>
      <c r="AE56" s="237">
        <v>8.75</v>
      </c>
      <c r="AF56" s="237">
        <v>8.98</v>
      </c>
      <c r="AG56" s="237">
        <v>8.81</v>
      </c>
      <c r="AH56" s="237">
        <v>8.2200000000000006</v>
      </c>
      <c r="AI56" s="237">
        <v>8.35</v>
      </c>
      <c r="AJ56" s="237">
        <v>7.02</v>
      </c>
      <c r="AK56" s="237">
        <v>7.63</v>
      </c>
      <c r="AL56" s="238"/>
      <c r="AT56" s="237">
        <f t="shared" si="54"/>
        <v>-0.03</v>
      </c>
      <c r="AU56" s="237">
        <f t="shared" si="55"/>
        <v>0.35</v>
      </c>
      <c r="AV56" s="237">
        <f t="shared" si="56"/>
        <v>0.41</v>
      </c>
      <c r="AW56" s="237">
        <f t="shared" si="57"/>
        <v>0.33</v>
      </c>
      <c r="AX56" s="237">
        <f t="shared" si="58"/>
        <v>0.3</v>
      </c>
      <c r="AY56" s="237">
        <f t="shared" si="59"/>
        <v>-0.09</v>
      </c>
      <c r="AZ56" s="237">
        <f t="shared" si="60"/>
        <v>-0.28999999999999998</v>
      </c>
      <c r="BA56" s="237">
        <f t="shared" si="61"/>
        <v>-0.24</v>
      </c>
      <c r="BB56" s="238"/>
      <c r="BJ56" s="237">
        <f t="shared" si="62"/>
        <v>8.11</v>
      </c>
      <c r="BK56" s="237">
        <f t="shared" si="63"/>
        <v>9.1</v>
      </c>
      <c r="BL56" s="237">
        <f t="shared" si="64"/>
        <v>9.39</v>
      </c>
      <c r="BM56" s="237">
        <f t="shared" si="65"/>
        <v>9.14</v>
      </c>
      <c r="BN56" s="237">
        <f t="shared" si="66"/>
        <v>8.52</v>
      </c>
      <c r="BO56" s="237">
        <f t="shared" si="67"/>
        <v>8.26</v>
      </c>
      <c r="BP56" s="237">
        <f t="shared" si="68"/>
        <v>6.73</v>
      </c>
      <c r="BQ56" s="237">
        <f t="shared" si="69"/>
        <v>7.39</v>
      </c>
      <c r="BR56" s="238"/>
      <c r="BZ56" s="237">
        <f t="shared" si="70"/>
        <v>-0.03</v>
      </c>
      <c r="CA56" s="237">
        <f t="shared" si="71"/>
        <v>0.35</v>
      </c>
      <c r="CB56" s="237">
        <f t="shared" si="72"/>
        <v>0.41</v>
      </c>
      <c r="CC56" s="237">
        <f t="shared" si="73"/>
        <v>0.33</v>
      </c>
      <c r="CD56" s="237">
        <f t="shared" si="74"/>
        <v>0.3</v>
      </c>
      <c r="CE56" s="237">
        <f t="shared" si="75"/>
        <v>-0.09</v>
      </c>
      <c r="CF56" s="237">
        <f t="shared" si="76"/>
        <v>-0.28999999999999998</v>
      </c>
      <c r="CG56" s="237">
        <f t="shared" si="77"/>
        <v>-0.24</v>
      </c>
      <c r="CH56" s="238"/>
      <c r="CP56" s="236">
        <f>IFERROR(IF($E56=1,RANK(BJ56,BJ:BJ,1)+COUNTIF(BJ$4:BJ56,BJ56)-1,"-"),"-")</f>
        <v>110</v>
      </c>
      <c r="CQ56" s="236">
        <f>IFERROR(IF($E56=1,RANK(BK56,BK:BK,1)+COUNTIF(BK$4:BK56,BK56)-1,"-"),"-")</f>
        <v>143</v>
      </c>
      <c r="CR56" s="236">
        <f>IFERROR(IF($E56=1,RANK(BL56,BL:BL,1)+COUNTIF(BL$4:BL56,BL56)-1,"-"),"-")</f>
        <v>144</v>
      </c>
      <c r="CS56" s="236">
        <f>IFERROR(IF($E56=1,RANK(BM56,BM:BM,1)+COUNTIF(BM$4:BM56,BM56)-1,"-"),"-")</f>
        <v>137</v>
      </c>
      <c r="CT56" s="236">
        <f>IFERROR(IF($E56=1,RANK(BN56,BN:BN,1)+COUNTIF(BN$4:BN56,BN56)-1,"-"),"-")</f>
        <v>138</v>
      </c>
      <c r="CU56" s="236">
        <f>IFERROR(IF($E56=1,RANK(BO56,BO:BO,1)+COUNTIF(BO$4:BO56,BO56)-1,"-"),"-")</f>
        <v>138</v>
      </c>
      <c r="CV56" s="236">
        <f>IFERROR(IF($E56=1,RANK(BP56,BP:BP,1)+COUNTIF(BP$4:BP56,BP56)-1,"-"),"-")</f>
        <v>93</v>
      </c>
      <c r="CW56" s="236">
        <f>IFERROR(IF($E56=1,RANK(BQ56,BQ:BQ,1)+COUNTIF(BQ$4:BQ56,BQ56)-1,"-"),"-")</f>
        <v>126</v>
      </c>
      <c r="CX56" s="238"/>
      <c r="DF56" s="236">
        <f>IFERROR(IF($E56=1,RANK(BZ56,BZ:BZ,1)+COUNTIF(BZ$3:BZ55,BZ56),"-"),"-")</f>
        <v>48</v>
      </c>
      <c r="DG56" s="236">
        <f>IFERROR(IF($E56=1,RANK(CA56,CA:CA,1)+COUNTIF(CA$3:CA55,CA56),"-"),"-")</f>
        <v>105</v>
      </c>
      <c r="DH56" s="236">
        <f>IFERROR(IF($E56=1,RANK(CB56,CB:CB,1)+COUNTIF(CB$3:CB55,CB56),"-"),"-")</f>
        <v>109</v>
      </c>
      <c r="DI56" s="236">
        <f>IFERROR(IF($E56=1,RANK(CC56,CC:CC,1)+COUNTIF(CC$3:CC55,CC56),"-"),"-")</f>
        <v>94</v>
      </c>
      <c r="DJ56" s="236">
        <f>IFERROR(IF($E56=1,RANK(CD56,CD:CD,1)+COUNTIF(CD$3:CD55,CD56),"-"),"-")</f>
        <v>60</v>
      </c>
      <c r="DK56" s="236">
        <f>IFERROR(IF($E56=1,RANK(CE56,CE:CE,1)+COUNTIF(CE$3:CE55,CE56),"-"),"-")</f>
        <v>30</v>
      </c>
      <c r="DL56" s="236">
        <f>IFERROR(IF($E56=1,RANK(CF56,CF:CF,1)+COUNTIF(CF$3:CF55,CF56),"-"),"-")</f>
        <v>26</v>
      </c>
      <c r="DM56" s="236">
        <f>IFERROR(IF($E56=1,RANK(CG56,CG:CG,1)+COUNTIF(CG$3:CG55,CG56),"-"),"-")</f>
        <v>34</v>
      </c>
      <c r="DN56" s="7"/>
      <c r="DO56" s="236" t="str">
        <f>IFERROR(IF($E56=1,RANK(CI56,CI:CI,1)+COUNTIF(CI$4:CI56,CI56)-1,"-"),"-")</f>
        <v>-</v>
      </c>
      <c r="DP56" s="236" t="str">
        <f>IFERROR(IF($E56=1,RANK(CJ56,CJ:CJ,1)+COUNTIF(CJ$4:CJ56,CJ56)-1,"-"),"-")</f>
        <v>-</v>
      </c>
      <c r="DQ56" s="236" t="str">
        <f>IFERROR(IF($E56=1,RANK(CK56,CK:CK,1)+COUNTIF(CK$4:CK56,CK56)-1,"-"),"-")</f>
        <v>-</v>
      </c>
      <c r="DR56" s="236" t="str">
        <f>IFERROR(IF($E56=1,RANK(CL56,CL:CL,1)+COUNTIF(CL$4:CL56,CL56)-1,"-"),"-")</f>
        <v>-</v>
      </c>
      <c r="DS56" s="236" t="str">
        <f>IFERROR(IF($E56=1,RANK(CM56,CM:CM,1)+COUNTIF(CM$4:CM56,CM56)-1,"-"),"-")</f>
        <v>-</v>
      </c>
      <c r="DT56" s="236" t="str">
        <f>IFERROR(IF($E56=1,RANK(CN56,CN:CN,1)+COUNTIF(CN$4:CN56,CN56)-1,"-"),"-")</f>
        <v>-</v>
      </c>
      <c r="DU56" s="12">
        <f>DU55-1</f>
        <v>141</v>
      </c>
      <c r="DV56" s="243">
        <f>DV55+1</f>
        <v>5</v>
      </c>
      <c r="DW56" s="242" t="str">
        <f>IFERROR(INDEX($A:$DD,IF($EI$4="Entrants",MATCH($DU56,$CT:$CT,0),MATCH($DU56,$DC:$DC,0)),11),"")</f>
        <v>ANGOULEME</v>
      </c>
      <c r="DX56" s="239">
        <f>IFERROR(INDEX($A:$DD,IF($EI$4="Entrants",MATCH($DU56,$CT:$CT,0),MATCH($DU56,$DC:$DC,0)),IF($EI$4="Entrants",66,25)),"")</f>
        <v>8.59</v>
      </c>
      <c r="DY56" s="12">
        <f>DY55-1</f>
        <v>118</v>
      </c>
      <c r="DZ56" s="243">
        <f>MAX(DZ55+1,0)</f>
        <v>5</v>
      </c>
      <c r="EA56" s="242" t="str">
        <f>IFERROR(INDEX($A:$DT,IF($EI$4="Entrants",MATCH($DY56,$DJ:$DJ,0),MATCH($DY56,$DS:$DS,0)),11),"")</f>
        <v>CANNES</v>
      </c>
      <c r="EB56" s="241">
        <f>IFERROR(INDEX($A:$DT,IF($EI$4="Entrants",MATCH($DY56,$DJ:$DJ,0),MATCH($DY56,$DS:$DS,0)),IF($EI$4="Entrants",82,53)),"")</f>
        <v>0.93</v>
      </c>
      <c r="EC56" s="240">
        <f>IFERROR(INDEX($A:$DT,IF($EI$4="Entrants",MATCH($DY56,$DJ:$DJ,0),MATCH($DY56,$DS:$DS,0)),IF($EI$4="Entrants",66,25)),"")</f>
        <v>8.18</v>
      </c>
      <c r="ED56" s="239" t="str">
        <f>IFERROR(IF(EB56&gt;0,"+"&amp;ROUND(EB56,2),ROUND(EB56,2)),"")</f>
        <v>+0,93</v>
      </c>
      <c r="EI56" s="48"/>
      <c r="EJ56" s="48"/>
      <c r="EU56" s="328">
        <f t="shared" si="31"/>
        <v>8.11</v>
      </c>
      <c r="EV56" s="328">
        <f t="shared" si="32"/>
        <v>9.1</v>
      </c>
      <c r="EW56" s="328">
        <f t="shared" si="33"/>
        <v>9.39</v>
      </c>
      <c r="EX56" s="328">
        <f t="shared" si="34"/>
        <v>9.14</v>
      </c>
      <c r="EY56" s="328">
        <f t="shared" si="35"/>
        <v>8.52</v>
      </c>
      <c r="EZ56" s="328">
        <f t="shared" si="36"/>
        <v>8.26</v>
      </c>
      <c r="FA56" s="328">
        <f t="shared" si="37"/>
        <v>6.73</v>
      </c>
      <c r="FB56" s="328">
        <f t="shared" si="38"/>
        <v>7.39</v>
      </c>
      <c r="FK56" s="328">
        <f t="shared" si="39"/>
        <v>8.14</v>
      </c>
      <c r="FL56" s="328">
        <f t="shared" si="40"/>
        <v>8.75</v>
      </c>
      <c r="FM56" s="328">
        <f t="shared" si="41"/>
        <v>8.98</v>
      </c>
      <c r="FN56" s="328">
        <f t="shared" si="42"/>
        <v>8.81</v>
      </c>
      <c r="FO56" s="328">
        <f t="shared" si="43"/>
        <v>8.2200000000000006</v>
      </c>
      <c r="FP56" s="328">
        <f t="shared" si="44"/>
        <v>8.35</v>
      </c>
      <c r="FQ56" s="328">
        <f t="shared" si="45"/>
        <v>7.02</v>
      </c>
      <c r="FR56" s="328">
        <f t="shared" si="46"/>
        <v>7.63</v>
      </c>
    </row>
    <row r="57" spans="1:174" x14ac:dyDescent="0.25">
      <c r="A57" s="13">
        <f t="shared" si="49"/>
        <v>1</v>
      </c>
      <c r="B57" s="13">
        <f t="shared" si="50"/>
        <v>1</v>
      </c>
      <c r="C57" s="13">
        <f t="shared" si="51"/>
        <v>1</v>
      </c>
      <c r="D57" s="13">
        <f t="shared" si="52"/>
        <v>1</v>
      </c>
      <c r="E57" s="13">
        <f t="shared" si="53"/>
        <v>1</v>
      </c>
      <c r="F57" s="48" t="s">
        <v>251</v>
      </c>
      <c r="G57" s="48" t="s">
        <v>195</v>
      </c>
      <c r="H57" s="295" t="s">
        <v>21</v>
      </c>
      <c r="I57" s="295" t="s">
        <v>228</v>
      </c>
      <c r="J57" s="295">
        <v>394007</v>
      </c>
      <c r="K57" s="295" t="s">
        <v>196</v>
      </c>
      <c r="L57" s="9" t="s">
        <v>9</v>
      </c>
      <c r="M57" s="9" t="s">
        <v>10</v>
      </c>
      <c r="N57" s="237">
        <v>8.0399999999999991</v>
      </c>
      <c r="O57" s="237">
        <v>8.09</v>
      </c>
      <c r="P57" s="237">
        <v>8.35</v>
      </c>
      <c r="Q57" s="237">
        <v>8.41</v>
      </c>
      <c r="R57" s="237">
        <v>7.91</v>
      </c>
      <c r="S57" s="237">
        <v>6.24</v>
      </c>
      <c r="T57" s="237">
        <v>5.67</v>
      </c>
      <c r="U57" s="237">
        <v>5.55</v>
      </c>
      <c r="V57" s="238"/>
      <c r="AD57" s="237">
        <v>7.74</v>
      </c>
      <c r="AE57" s="237">
        <v>8.07</v>
      </c>
      <c r="AF57" s="237">
        <v>8.4499999999999993</v>
      </c>
      <c r="AG57" s="237">
        <v>8.27</v>
      </c>
      <c r="AH57" s="237">
        <v>7.77</v>
      </c>
      <c r="AI57" s="237">
        <v>7.47</v>
      </c>
      <c r="AJ57" s="237">
        <v>6.47</v>
      </c>
      <c r="AK57" s="237">
        <v>6.49</v>
      </c>
      <c r="AL57" s="238"/>
      <c r="AT57" s="237">
        <f t="shared" si="54"/>
        <v>0.3</v>
      </c>
      <c r="AU57" s="237">
        <f t="shared" si="55"/>
        <v>0.02</v>
      </c>
      <c r="AV57" s="237">
        <f t="shared" si="56"/>
        <v>-0.1</v>
      </c>
      <c r="AW57" s="237">
        <f t="shared" si="57"/>
        <v>0.14000000000000001</v>
      </c>
      <c r="AX57" s="237">
        <f t="shared" si="58"/>
        <v>0.14000000000000001</v>
      </c>
      <c r="AY57" s="237">
        <f t="shared" si="59"/>
        <v>-1.23</v>
      </c>
      <c r="AZ57" s="237">
        <f t="shared" si="60"/>
        <v>-0.8</v>
      </c>
      <c r="BA57" s="237">
        <f t="shared" si="61"/>
        <v>-0.94</v>
      </c>
      <c r="BB57" s="238"/>
      <c r="BJ57" s="237">
        <f t="shared" si="62"/>
        <v>8.0399999999999991</v>
      </c>
      <c r="BK57" s="237">
        <f t="shared" si="63"/>
        <v>8.09</v>
      </c>
      <c r="BL57" s="237">
        <f t="shared" si="64"/>
        <v>8.35</v>
      </c>
      <c r="BM57" s="237">
        <f t="shared" si="65"/>
        <v>8.41</v>
      </c>
      <c r="BN57" s="237">
        <f t="shared" si="66"/>
        <v>7.91</v>
      </c>
      <c r="BO57" s="237">
        <f t="shared" si="67"/>
        <v>6.24</v>
      </c>
      <c r="BP57" s="237">
        <f t="shared" si="68"/>
        <v>5.67</v>
      </c>
      <c r="BQ57" s="237">
        <f t="shared" si="69"/>
        <v>5.55</v>
      </c>
      <c r="BR57" s="238"/>
      <c r="BZ57" s="237">
        <f t="shared" si="70"/>
        <v>0.3</v>
      </c>
      <c r="CA57" s="237">
        <f t="shared" si="71"/>
        <v>0.02</v>
      </c>
      <c r="CB57" s="237">
        <f t="shared" si="72"/>
        <v>-0.1</v>
      </c>
      <c r="CC57" s="237">
        <f t="shared" si="73"/>
        <v>0.14000000000000001</v>
      </c>
      <c r="CD57" s="237">
        <f t="shared" si="74"/>
        <v>0.14000000000000001</v>
      </c>
      <c r="CE57" s="237">
        <f t="shared" si="75"/>
        <v>-1.23</v>
      </c>
      <c r="CF57" s="237">
        <f t="shared" si="76"/>
        <v>-0.8</v>
      </c>
      <c r="CG57" s="237">
        <f t="shared" si="77"/>
        <v>-0.94</v>
      </c>
      <c r="CH57" s="238"/>
      <c r="CP57" s="236">
        <f>IFERROR(IF($E57=1,RANK(BJ57,BJ:BJ,1)+COUNTIF(BJ$4:BJ57,BJ57)-1,"-"),"-")</f>
        <v>98</v>
      </c>
      <c r="CQ57" s="236">
        <f>IFERROR(IF($E57=1,RANK(BK57,BK:BK,1)+COUNTIF(BK$4:BK57,BK57)-1,"-"),"-")</f>
        <v>34</v>
      </c>
      <c r="CR57" s="236">
        <f>IFERROR(IF($E57=1,RANK(BL57,BL:BL,1)+COUNTIF(BL$4:BL57,BL57)-1,"-"),"-")</f>
        <v>25</v>
      </c>
      <c r="CS57" s="236">
        <f>IFERROR(IF($E57=1,RANK(BM57,BM:BM,1)+COUNTIF(BM$4:BM57,BM57)-1,"-"),"-")</f>
        <v>67</v>
      </c>
      <c r="CT57" s="236">
        <f>IFERROR(IF($E57=1,RANK(BN57,BN:BN,1)+COUNTIF(BN$4:BN57,BN57)-1,"-"),"-")</f>
        <v>63</v>
      </c>
      <c r="CU57" s="236">
        <f>IFERROR(IF($E57=1,RANK(BO57,BO:BO,1)+COUNTIF(BO$4:BO57,BO57)-1,"-"),"-")</f>
        <v>6</v>
      </c>
      <c r="CV57" s="236">
        <f>IFERROR(IF($E57=1,RANK(BP57,BP:BP,1)+COUNTIF(BP$4:BP57,BP57)-1,"-"),"-")</f>
        <v>24</v>
      </c>
      <c r="CW57" s="236">
        <f>IFERROR(IF($E57=1,RANK(BQ57,BQ:BQ,1)+COUNTIF(BQ$4:BQ57,BQ57)-1,"-"),"-")</f>
        <v>3</v>
      </c>
      <c r="CX57" s="238"/>
      <c r="DF57" s="236">
        <f>IFERROR(IF($E57=1,RANK(BZ57,BZ:BZ,1)+COUNTIF(BZ$3:BZ56,BZ57),"-"),"-")</f>
        <v>100</v>
      </c>
      <c r="DG57" s="236">
        <f>IFERROR(IF($E57=1,RANK(CA57,CA:CA,1)+COUNTIF(CA$3:CA56,CA57),"-"),"-")</f>
        <v>52</v>
      </c>
      <c r="DH57" s="236">
        <f>IFERROR(IF($E57=1,RANK(CB57,CB:CB,1)+COUNTIF(CB$3:CB56,CB57),"-"),"-")</f>
        <v>47</v>
      </c>
      <c r="DI57" s="236">
        <f>IFERROR(IF($E57=1,RANK(CC57,CC:CC,1)+COUNTIF(CC$3:CC56,CC57),"-"),"-")</f>
        <v>63</v>
      </c>
      <c r="DJ57" s="236">
        <f>IFERROR(IF($E57=1,RANK(CD57,CD:CD,1)+COUNTIF(CD$3:CD56,CD57),"-"),"-")</f>
        <v>41</v>
      </c>
      <c r="DK57" s="236">
        <f>IFERROR(IF($E57=1,RANK(CE57,CE:CE,1)+COUNTIF(CE$3:CE56,CE57),"-"),"-")</f>
        <v>1</v>
      </c>
      <c r="DL57" s="236">
        <f>IFERROR(IF($E57=1,RANK(CF57,CF:CF,1)+COUNTIF(CF$3:CF56,CF57),"-"),"-")</f>
        <v>7</v>
      </c>
      <c r="DM57" s="236">
        <f>IFERROR(IF($E57=1,RANK(CG57,CG:CG,1)+COUNTIF(CG$3:CG56,CG57),"-"),"-")</f>
        <v>3</v>
      </c>
      <c r="DN57" s="7"/>
      <c r="DO57" s="236" t="str">
        <f>IFERROR(IF($E57=1,RANK(CI57,CI:CI,1)+COUNTIF(CI$4:CI57,CI57)-1,"-"),"-")</f>
        <v>-</v>
      </c>
      <c r="DP57" s="236" t="str">
        <f>IFERROR(IF($E57=1,RANK(CJ57,CJ:CJ,1)+COUNTIF(CJ$4:CJ57,CJ57)-1,"-"),"-")</f>
        <v>-</v>
      </c>
      <c r="DQ57" s="236" t="str">
        <f>IFERROR(IF($E57=1,RANK(CK57,CK:CK,1)+COUNTIF(CK$4:CK57,CK57)-1,"-"),"-")</f>
        <v>-</v>
      </c>
      <c r="DR57" s="236" t="str">
        <f>IFERROR(IF($E57=1,RANK(CL57,CL:CL,1)+COUNTIF(CL$4:CL57,CL57)-1,"-"),"-")</f>
        <v>-</v>
      </c>
      <c r="DS57" s="236" t="str">
        <f>IFERROR(IF($E57=1,RANK(CM57,CM:CM,1)+COUNTIF(CM$4:CM57,CM57)-1,"-"),"-")</f>
        <v>-</v>
      </c>
      <c r="DT57" s="236" t="str">
        <f>IFERROR(IF($E57=1,RANK(CN57,CN:CN,1)+COUNTIF(CN$4:CN57,CN57)-1,"-"),"-")</f>
        <v>-</v>
      </c>
      <c r="DW57" s="245" t="s">
        <v>260</v>
      </c>
      <c r="DX57" s="244" t="s">
        <v>258</v>
      </c>
      <c r="EA57" s="245" t="s">
        <v>259</v>
      </c>
      <c r="EB57" s="244" t="s">
        <v>182</v>
      </c>
      <c r="EC57" s="244" t="s">
        <v>258</v>
      </c>
      <c r="ED57" s="244" t="s">
        <v>182</v>
      </c>
      <c r="EI57" s="17"/>
      <c r="EJ57" s="48"/>
      <c r="EU57" s="328">
        <f t="shared" si="31"/>
        <v>8.0399999999999991</v>
      </c>
      <c r="EV57" s="328">
        <f t="shared" si="32"/>
        <v>8.09</v>
      </c>
      <c r="EW57" s="328">
        <f t="shared" si="33"/>
        <v>8.35</v>
      </c>
      <c r="EX57" s="328">
        <f t="shared" si="34"/>
        <v>8.41</v>
      </c>
      <c r="EY57" s="328">
        <f t="shared" si="35"/>
        <v>7.91</v>
      </c>
      <c r="EZ57" s="328">
        <f t="shared" si="36"/>
        <v>6.24</v>
      </c>
      <c r="FA57" s="328">
        <f t="shared" si="37"/>
        <v>5.67</v>
      </c>
      <c r="FB57" s="328">
        <f t="shared" si="38"/>
        <v>5.55</v>
      </c>
      <c r="FK57" s="328">
        <f t="shared" si="39"/>
        <v>7.74</v>
      </c>
      <c r="FL57" s="328">
        <f t="shared" si="40"/>
        <v>8.07</v>
      </c>
      <c r="FM57" s="328">
        <f t="shared" si="41"/>
        <v>8.4499999999999993</v>
      </c>
      <c r="FN57" s="328">
        <f t="shared" si="42"/>
        <v>8.27</v>
      </c>
      <c r="FO57" s="328">
        <f t="shared" si="43"/>
        <v>7.77</v>
      </c>
      <c r="FP57" s="328">
        <f t="shared" si="44"/>
        <v>7.47</v>
      </c>
      <c r="FQ57" s="328">
        <f t="shared" si="45"/>
        <v>6.47</v>
      </c>
      <c r="FR57" s="328">
        <f t="shared" si="46"/>
        <v>6.49</v>
      </c>
    </row>
    <row r="58" spans="1:174" ht="19.5" x14ac:dyDescent="0.25">
      <c r="A58" s="13">
        <f t="shared" si="49"/>
        <v>1</v>
      </c>
      <c r="B58" s="13">
        <f t="shared" si="50"/>
        <v>1</v>
      </c>
      <c r="C58" s="13">
        <f t="shared" si="51"/>
        <v>1</v>
      </c>
      <c r="D58" s="13">
        <f t="shared" si="52"/>
        <v>1</v>
      </c>
      <c r="E58" s="13">
        <f t="shared" si="53"/>
        <v>1</v>
      </c>
      <c r="F58" s="48" t="s">
        <v>251</v>
      </c>
      <c r="G58" s="66" t="s">
        <v>194</v>
      </c>
      <c r="H58" s="295" t="s">
        <v>21</v>
      </c>
      <c r="I58" s="295" t="s">
        <v>228</v>
      </c>
      <c r="J58" s="295">
        <v>473207</v>
      </c>
      <c r="K58" s="295" t="s">
        <v>51</v>
      </c>
      <c r="L58" s="9" t="s">
        <v>9</v>
      </c>
      <c r="M58" s="9" t="s">
        <v>10</v>
      </c>
      <c r="N58" s="237">
        <v>7.91</v>
      </c>
      <c r="O58" s="237">
        <v>8.65</v>
      </c>
      <c r="P58" s="237">
        <v>8.73</v>
      </c>
      <c r="Q58" s="237">
        <v>8.6199999999999992</v>
      </c>
      <c r="R58" s="237">
        <v>8.14</v>
      </c>
      <c r="S58" s="237">
        <v>7.72</v>
      </c>
      <c r="T58" s="237">
        <v>6.33</v>
      </c>
      <c r="U58" s="237">
        <v>7</v>
      </c>
      <c r="V58" s="238"/>
      <c r="AD58" s="237" t="s">
        <v>153</v>
      </c>
      <c r="AE58" s="237" t="s">
        <v>153</v>
      </c>
      <c r="AF58" s="237" t="s">
        <v>153</v>
      </c>
      <c r="AG58" s="237" t="s">
        <v>153</v>
      </c>
      <c r="AH58" s="237" t="s">
        <v>153</v>
      </c>
      <c r="AI58" s="237" t="s">
        <v>153</v>
      </c>
      <c r="AJ58" s="237" t="s">
        <v>153</v>
      </c>
      <c r="AK58" s="237" t="s">
        <v>153</v>
      </c>
      <c r="AL58" s="238"/>
      <c r="AT58" s="237" t="str">
        <f t="shared" si="54"/>
        <v>-</v>
      </c>
      <c r="AU58" s="237" t="str">
        <f t="shared" si="55"/>
        <v>-</v>
      </c>
      <c r="AV58" s="237" t="str">
        <f t="shared" si="56"/>
        <v>-</v>
      </c>
      <c r="AW58" s="237" t="str">
        <f t="shared" si="57"/>
        <v>-</v>
      </c>
      <c r="AX58" s="237" t="str">
        <f t="shared" si="58"/>
        <v>-</v>
      </c>
      <c r="AY58" s="237" t="str">
        <f t="shared" si="59"/>
        <v>-</v>
      </c>
      <c r="AZ58" s="237" t="str">
        <f t="shared" si="60"/>
        <v>-</v>
      </c>
      <c r="BA58" s="237" t="str">
        <f t="shared" si="61"/>
        <v>-</v>
      </c>
      <c r="BB58" s="238"/>
      <c r="BJ58" s="237">
        <f t="shared" si="62"/>
        <v>7.91</v>
      </c>
      <c r="BK58" s="237">
        <f t="shared" si="63"/>
        <v>8.65</v>
      </c>
      <c r="BL58" s="237">
        <f t="shared" si="64"/>
        <v>8.73</v>
      </c>
      <c r="BM58" s="237">
        <f t="shared" si="65"/>
        <v>8.6199999999999992</v>
      </c>
      <c r="BN58" s="237">
        <f t="shared" si="66"/>
        <v>8.14</v>
      </c>
      <c r="BO58" s="237">
        <f t="shared" si="67"/>
        <v>7.72</v>
      </c>
      <c r="BP58" s="237">
        <f t="shared" si="68"/>
        <v>6.33</v>
      </c>
      <c r="BQ58" s="237">
        <f t="shared" si="69"/>
        <v>7</v>
      </c>
      <c r="BR58" s="238"/>
      <c r="BZ58" s="237" t="str">
        <f t="shared" si="70"/>
        <v>-</v>
      </c>
      <c r="CA58" s="237" t="str">
        <f t="shared" si="71"/>
        <v>-</v>
      </c>
      <c r="CB58" s="237" t="str">
        <f t="shared" si="72"/>
        <v>-</v>
      </c>
      <c r="CC58" s="237" t="str">
        <f t="shared" si="73"/>
        <v>-</v>
      </c>
      <c r="CD58" s="237" t="str">
        <f t="shared" si="74"/>
        <v>-</v>
      </c>
      <c r="CE58" s="237" t="str">
        <f t="shared" si="75"/>
        <v>-</v>
      </c>
      <c r="CF58" s="237" t="str">
        <f t="shared" si="76"/>
        <v>-</v>
      </c>
      <c r="CG58" s="237" t="str">
        <f t="shared" si="77"/>
        <v>-</v>
      </c>
      <c r="CH58" s="238"/>
      <c r="CP58" s="236">
        <f>IFERROR(IF($E58=1,RANK(BJ58,BJ:BJ,1)+COUNTIF(BJ$4:BJ58,BJ58)-1,"-"),"-")</f>
        <v>76</v>
      </c>
      <c r="CQ58" s="236">
        <f>IFERROR(IF($E58=1,RANK(BK58,BK:BK,1)+COUNTIF(BK$4:BK58,BK58)-1,"-"),"-")</f>
        <v>114</v>
      </c>
      <c r="CR58" s="236">
        <f>IFERROR(IF($E58=1,RANK(BL58,BL:BL,1)+COUNTIF(BL$4:BL58,BL58)-1,"-"),"-")</f>
        <v>72</v>
      </c>
      <c r="CS58" s="236">
        <f>IFERROR(IF($E58=1,RANK(BM58,BM:BM,1)+COUNTIF(BM$4:BM58,BM58)-1,"-"),"-")</f>
        <v>99</v>
      </c>
      <c r="CT58" s="236">
        <f>IFERROR(IF($E58=1,RANK(BN58,BN:BN,1)+COUNTIF(BN$4:BN58,BN58)-1,"-"),"-")</f>
        <v>98</v>
      </c>
      <c r="CU58" s="236">
        <f>IFERROR(IF($E58=1,RANK(BO58,BO:BO,1)+COUNTIF(BO$4:BO58,BO58)-1,"-"),"-")</f>
        <v>73</v>
      </c>
      <c r="CV58" s="236">
        <f>IFERROR(IF($E58=1,RANK(BP58,BP:BP,1)+COUNTIF(BP$4:BP58,BP58)-1,"-"),"-")</f>
        <v>60</v>
      </c>
      <c r="CW58" s="236">
        <f>IFERROR(IF($E58=1,RANK(BQ58,BQ:BQ,1)+COUNTIF(BQ$4:BQ58,BQ58)-1,"-"),"-")</f>
        <v>101</v>
      </c>
      <c r="CX58" s="238"/>
      <c r="DF58" s="236" t="str">
        <f>IFERROR(IF($E58=1,RANK(BZ58,BZ:BZ,1)+COUNTIF(BZ$3:BZ57,BZ58),"-"),"-")</f>
        <v>-</v>
      </c>
      <c r="DG58" s="236" t="str">
        <f>IFERROR(IF($E58=1,RANK(CA58,CA:CA,1)+COUNTIF(CA$3:CA57,CA58),"-"),"-")</f>
        <v>-</v>
      </c>
      <c r="DH58" s="236" t="str">
        <f>IFERROR(IF($E58=1,RANK(CB58,CB:CB,1)+COUNTIF(CB$3:CB57,CB58),"-"),"-")</f>
        <v>-</v>
      </c>
      <c r="DI58" s="236" t="str">
        <f>IFERROR(IF($E58=1,RANK(CC58,CC:CC,1)+COUNTIF(CC$3:CC57,CC58),"-"),"-")</f>
        <v>-</v>
      </c>
      <c r="DJ58" s="236" t="str">
        <f>IFERROR(IF($E58=1,RANK(CD58,CD:CD,1)+COUNTIF(CD$3:CD57,CD58),"-"),"-")</f>
        <v>-</v>
      </c>
      <c r="DK58" s="236" t="str">
        <f>IFERROR(IF($E58=1,RANK(CE58,CE:CE,1)+COUNTIF(CE$3:CE57,CE58),"-"),"-")</f>
        <v>-</v>
      </c>
      <c r="DL58" s="236" t="str">
        <f>IFERROR(IF($E58=1,RANK(CF58,CF:CF,1)+COUNTIF(CF$3:CF57,CF58),"-"),"-")</f>
        <v>-</v>
      </c>
      <c r="DM58" s="236" t="str">
        <f>IFERROR(IF($E58=1,RANK(CG58,CG:CG,1)+COUNTIF(CG$3:CG57,CG58),"-"),"-")</f>
        <v>-</v>
      </c>
      <c r="DN58" s="7"/>
      <c r="DO58" s="236" t="str">
        <f>IFERROR(IF($E58=1,RANK(CI58,CI:CI,1)+COUNTIF(CI$4:CI58,CI58)-1,"-"),"-")</f>
        <v>-</v>
      </c>
      <c r="DP58" s="236" t="str">
        <f>IFERROR(IF($E58=1,RANK(CJ58,CJ:CJ,1)+COUNTIF(CJ$4:CJ58,CJ58)-1,"-"),"-")</f>
        <v>-</v>
      </c>
      <c r="DQ58" s="236" t="str">
        <f>IFERROR(IF($E58=1,RANK(CK58,CK:CK,1)+COUNTIF(CK$4:CK58,CK58)-1,"-"),"-")</f>
        <v>-</v>
      </c>
      <c r="DR58" s="236" t="str">
        <f>IFERROR(IF($E58=1,RANK(CL58,CL:CL,1)+COUNTIF(CL$4:CL58,CL58)-1,"-"),"-")</f>
        <v>-</v>
      </c>
      <c r="DS58" s="236" t="str">
        <f>IFERROR(IF($E58=1,RANK(CM58,CM:CM,1)+COUNTIF(CM$4:CM58,CM58)-1,"-"),"-")</f>
        <v>-</v>
      </c>
      <c r="DT58" s="236" t="str">
        <f>IFERROR(IF($E58=1,RANK(CN58,CN:CN,1)+COUNTIF(CN$4:CN58,CN58)-1,"-"),"-")</f>
        <v>-</v>
      </c>
      <c r="DU58" s="12">
        <f>$F$2+1-DV58</f>
        <v>1</v>
      </c>
      <c r="DV58" s="243">
        <f>IF($EI$4="Entrants",MAX($CT:$CT),MAX($DC:$DC))</f>
        <v>145</v>
      </c>
      <c r="DW58" s="242" t="str">
        <f>IFERROR(INDEX($A:$DD,IF($EI$4="Entrants",MATCH($DU58,$CT:$CT,0),MATCH($DU58,$DC:$DC,0)),11),"")</f>
        <v>LYON PART DIEU</v>
      </c>
      <c r="DX58" s="239">
        <f>IFERROR(INDEX($A:$DD,IF($EI$4="Entrants",MATCH($DU58,$CT:$CT,0),MATCH($DU58,$DC:$DC,0)),IF($EI$4="Entrants",66,25)),"")</f>
        <v>6.6</v>
      </c>
      <c r="DY58" s="12">
        <v>1</v>
      </c>
      <c r="DZ58" s="243">
        <f>IF($EI$4="Entrants",MAX($DJ:$DJ),MAX($DS:$DS))</f>
        <v>122</v>
      </c>
      <c r="EA58" s="242" t="str">
        <f>IFERROR(INDEX($A:$DT,IF($EI$4="Entrants",MATCH($DY58,$DJ:$DJ,0),MATCH($DY58,$DS:$DS,0)),11),"")</f>
        <v>DAX</v>
      </c>
      <c r="EB58" s="241">
        <f>IFERROR(INDEX($A:$DT,IF($EI$4="Entrants",MATCH($DY58,$DJ:$DJ,0),MATCH($DY58,$DS:$DS,0)),IF($EI$4="Entrants",82,53)),"")</f>
        <v>-0.74</v>
      </c>
      <c r="EC58" s="240">
        <f>IFERROR(INDEX($A:$DT,IF($EI$4="Entrants",MATCH($DY58,$DJ:$DJ,0),MATCH($DY58,$DS:$DS,0)),IF($EI$4="Entrants",66,25)),"")</f>
        <v>7.52</v>
      </c>
      <c r="ED58" s="239">
        <f>IFERROR(IF(EB58&gt;0,"+"&amp;ROUND(EB58,2),ROUND(EB58,2)),"")</f>
        <v>-0.74</v>
      </c>
      <c r="EI58" s="17"/>
      <c r="EJ58" s="48"/>
      <c r="EU58" s="328">
        <f t="shared" si="31"/>
        <v>7.91</v>
      </c>
      <c r="EV58" s="328">
        <f t="shared" si="32"/>
        <v>8.65</v>
      </c>
      <c r="EW58" s="328">
        <f t="shared" si="33"/>
        <v>8.73</v>
      </c>
      <c r="EX58" s="328">
        <f t="shared" si="34"/>
        <v>8.6199999999999992</v>
      </c>
      <c r="EY58" s="328">
        <f t="shared" si="35"/>
        <v>8.14</v>
      </c>
      <c r="EZ58" s="328">
        <f t="shared" si="36"/>
        <v>7.72</v>
      </c>
      <c r="FA58" s="328">
        <f t="shared" si="37"/>
        <v>6.33</v>
      </c>
      <c r="FB58" s="328">
        <f t="shared" si="38"/>
        <v>7</v>
      </c>
      <c r="FK58" s="328" t="str">
        <f t="shared" si="39"/>
        <v>-</v>
      </c>
      <c r="FL58" s="328" t="str">
        <f t="shared" si="40"/>
        <v>-</v>
      </c>
      <c r="FM58" s="328" t="str">
        <f t="shared" si="41"/>
        <v>-</v>
      </c>
      <c r="FN58" s="328" t="str">
        <f t="shared" si="42"/>
        <v>-</v>
      </c>
      <c r="FO58" s="328" t="str">
        <f t="shared" si="43"/>
        <v>-</v>
      </c>
      <c r="FP58" s="328" t="str">
        <f t="shared" si="44"/>
        <v>-</v>
      </c>
      <c r="FQ58" s="328" t="str">
        <f t="shared" si="45"/>
        <v>-</v>
      </c>
      <c r="FR58" s="328" t="str">
        <f t="shared" si="46"/>
        <v>-</v>
      </c>
    </row>
    <row r="59" spans="1:174" ht="19.5" x14ac:dyDescent="0.25">
      <c r="A59" s="13">
        <f t="shared" si="49"/>
        <v>1</v>
      </c>
      <c r="B59" s="13">
        <f t="shared" si="50"/>
        <v>1</v>
      </c>
      <c r="C59" s="13">
        <f t="shared" si="51"/>
        <v>1</v>
      </c>
      <c r="D59" s="13">
        <f t="shared" si="52"/>
        <v>1</v>
      </c>
      <c r="E59" s="13">
        <f t="shared" si="53"/>
        <v>1</v>
      </c>
      <c r="F59" s="48" t="s">
        <v>251</v>
      </c>
      <c r="G59" s="48" t="s">
        <v>193</v>
      </c>
      <c r="H59" s="8">
        <v>24</v>
      </c>
      <c r="I59" s="295" t="s">
        <v>228</v>
      </c>
      <c r="J59" s="295">
        <v>481754</v>
      </c>
      <c r="K59" s="295" t="s">
        <v>52</v>
      </c>
      <c r="L59" s="9" t="s">
        <v>9</v>
      </c>
      <c r="M59" s="9" t="s">
        <v>10</v>
      </c>
      <c r="N59" s="237">
        <v>8.36</v>
      </c>
      <c r="O59" s="237">
        <v>8.89</v>
      </c>
      <c r="P59" s="237">
        <v>8.9600000000000009</v>
      </c>
      <c r="Q59" s="237">
        <v>9.2200000000000006</v>
      </c>
      <c r="R59" s="237">
        <v>8.42</v>
      </c>
      <c r="S59" s="237">
        <v>7.55</v>
      </c>
      <c r="T59" s="237">
        <v>7.09</v>
      </c>
      <c r="U59" s="237">
        <v>7.34</v>
      </c>
      <c r="V59" s="238"/>
      <c r="AD59" s="237">
        <v>7.93</v>
      </c>
      <c r="AE59" s="237">
        <v>8.73</v>
      </c>
      <c r="AF59" s="237">
        <v>8.98</v>
      </c>
      <c r="AG59" s="237">
        <v>8.8800000000000008</v>
      </c>
      <c r="AH59" s="237">
        <v>7.65</v>
      </c>
      <c r="AI59" s="237">
        <v>7.42</v>
      </c>
      <c r="AJ59" s="237">
        <v>6.93</v>
      </c>
      <c r="AK59" s="237">
        <v>6.86</v>
      </c>
      <c r="AL59" s="238"/>
      <c r="AT59" s="237">
        <f t="shared" si="54"/>
        <v>0.43</v>
      </c>
      <c r="AU59" s="237">
        <f t="shared" si="55"/>
        <v>0.16</v>
      </c>
      <c r="AV59" s="237">
        <f t="shared" si="56"/>
        <v>-0.02</v>
      </c>
      <c r="AW59" s="237">
        <f t="shared" si="57"/>
        <v>0.34</v>
      </c>
      <c r="AX59" s="237">
        <f t="shared" si="58"/>
        <v>0.77</v>
      </c>
      <c r="AY59" s="237">
        <f t="shared" si="59"/>
        <v>0.13</v>
      </c>
      <c r="AZ59" s="237">
        <f t="shared" si="60"/>
        <v>0.16</v>
      </c>
      <c r="BA59" s="237">
        <f t="shared" si="61"/>
        <v>0.48</v>
      </c>
      <c r="BB59" s="238"/>
      <c r="BJ59" s="237">
        <f t="shared" si="62"/>
        <v>8.36</v>
      </c>
      <c r="BK59" s="237">
        <f t="shared" si="63"/>
        <v>8.89</v>
      </c>
      <c r="BL59" s="237">
        <f t="shared" si="64"/>
        <v>8.9600000000000009</v>
      </c>
      <c r="BM59" s="237">
        <f t="shared" si="65"/>
        <v>9.2200000000000006</v>
      </c>
      <c r="BN59" s="237">
        <f t="shared" si="66"/>
        <v>8.42</v>
      </c>
      <c r="BO59" s="237">
        <f t="shared" si="67"/>
        <v>7.55</v>
      </c>
      <c r="BP59" s="237">
        <f t="shared" si="68"/>
        <v>7.09</v>
      </c>
      <c r="BQ59" s="237">
        <f t="shared" si="69"/>
        <v>7.34</v>
      </c>
      <c r="BR59" s="238"/>
      <c r="BZ59" s="237">
        <f t="shared" si="70"/>
        <v>0.43</v>
      </c>
      <c r="CA59" s="237">
        <f t="shared" si="71"/>
        <v>0.16</v>
      </c>
      <c r="CB59" s="237">
        <f t="shared" si="72"/>
        <v>-0.02</v>
      </c>
      <c r="CC59" s="237">
        <f t="shared" si="73"/>
        <v>0.34</v>
      </c>
      <c r="CD59" s="237">
        <f t="shared" si="74"/>
        <v>0.77</v>
      </c>
      <c r="CE59" s="237">
        <f t="shared" si="75"/>
        <v>0.13</v>
      </c>
      <c r="CF59" s="237">
        <f t="shared" si="76"/>
        <v>0.16</v>
      </c>
      <c r="CG59" s="237">
        <f t="shared" si="77"/>
        <v>0.48</v>
      </c>
      <c r="CH59" s="238"/>
      <c r="CP59" s="236">
        <f>IFERROR(IF($E59=1,RANK(BJ59,BJ:BJ,1)+COUNTIF(BJ$4:BJ59,BJ59)-1,"-"),"-")</f>
        <v>141</v>
      </c>
      <c r="CQ59" s="236">
        <f>IFERROR(IF($E59=1,RANK(BK59,BK:BK,1)+COUNTIF(BK$4:BK59,BK59)-1,"-"),"-")</f>
        <v>135</v>
      </c>
      <c r="CR59" s="236">
        <f>IFERROR(IF($E59=1,RANK(BL59,BL:BL,1)+COUNTIF(BL$4:BL59,BL59)-1,"-"),"-")</f>
        <v>118</v>
      </c>
      <c r="CS59" s="236">
        <f>IFERROR(IF($E59=1,RANK(BM59,BM:BM,1)+COUNTIF(BM$4:BM59,BM59)-1,"-"),"-")</f>
        <v>140</v>
      </c>
      <c r="CT59" s="236">
        <f>IFERROR(IF($E59=1,RANK(BN59,BN:BN,1)+COUNTIF(BN$4:BN59,BN59)-1,"-"),"-")</f>
        <v>132</v>
      </c>
      <c r="CU59" s="236">
        <f>IFERROR(IF($E59=1,RANK(BO59,BO:BO,1)+COUNTIF(BO$4:BO59,BO59)-1,"-"),"-")</f>
        <v>52</v>
      </c>
      <c r="CV59" s="236">
        <f>IFERROR(IF($E59=1,RANK(BP59,BP:BP,1)+COUNTIF(BP$4:BP59,BP59)-1,"-"),"-")</f>
        <v>112</v>
      </c>
      <c r="CW59" s="236">
        <f>IFERROR(IF($E59=1,RANK(BQ59,BQ:BQ,1)+COUNTIF(BQ$4:BQ59,BQ59)-1,"-"),"-")</f>
        <v>124</v>
      </c>
      <c r="CX59" s="238"/>
      <c r="DF59" s="236">
        <f>IFERROR(IF($E59=1,RANK(BZ59,BZ:BZ,1)+COUNTIF(BZ$3:BZ58,BZ59),"-"),"-")</f>
        <v>114</v>
      </c>
      <c r="DG59" s="236">
        <f>IFERROR(IF($E59=1,RANK(CA59,CA:CA,1)+COUNTIF(CA$3:CA58,CA59),"-"),"-")</f>
        <v>88</v>
      </c>
      <c r="DH59" s="236">
        <f>IFERROR(IF($E59=1,RANK(CB59,CB:CB,1)+COUNTIF(CB$3:CB58,CB59),"-"),"-")</f>
        <v>58</v>
      </c>
      <c r="DI59" s="236">
        <f>IFERROR(IF($E59=1,RANK(CC59,CC:CC,1)+COUNTIF(CC$3:CC58,CC59),"-"),"-")</f>
        <v>96</v>
      </c>
      <c r="DJ59" s="236">
        <f>IFERROR(IF($E59=1,RANK(CD59,CD:CD,1)+COUNTIF(CD$3:CD58,CD59),"-"),"-")</f>
        <v>112</v>
      </c>
      <c r="DK59" s="236">
        <f>IFERROR(IF($E59=1,RANK(CE59,CE:CE,1)+COUNTIF(CE$3:CE58,CE59),"-"),"-")</f>
        <v>53</v>
      </c>
      <c r="DL59" s="236">
        <f>IFERROR(IF($E59=1,RANK(CF59,CF:CF,1)+COUNTIF(CF$3:CF58,CF59),"-"),"-")</f>
        <v>64</v>
      </c>
      <c r="DM59" s="236">
        <f>IFERROR(IF($E59=1,RANK(CG59,CG:CG,1)+COUNTIF(CG$3:CG58,CG59),"-"),"-")</f>
        <v>98</v>
      </c>
      <c r="DN59" s="7"/>
      <c r="DO59" s="236" t="str">
        <f>IFERROR(IF($E59=1,RANK(CI59,CI:CI,1)+COUNTIF(CI$4:CI59,CI59)-1,"-"),"-")</f>
        <v>-</v>
      </c>
      <c r="DP59" s="236" t="str">
        <f>IFERROR(IF($E59=1,RANK(CJ59,CJ:CJ,1)+COUNTIF(CJ$4:CJ59,CJ59)-1,"-"),"-")</f>
        <v>-</v>
      </c>
      <c r="DQ59" s="236" t="str">
        <f>IFERROR(IF($E59=1,RANK(CK59,CK:CK,1)+COUNTIF(CK$4:CK59,CK59)-1,"-"),"-")</f>
        <v>-</v>
      </c>
      <c r="DR59" s="236" t="str">
        <f>IFERROR(IF($E59=1,RANK(CL59,CL:CL,1)+COUNTIF(CL$4:CL59,CL59)-1,"-"),"-")</f>
        <v>-</v>
      </c>
      <c r="DS59" s="236" t="str">
        <f>IFERROR(IF($E59=1,RANK(CM59,CM:CM,1)+COUNTIF(CM$4:CM59,CM59)-1,"-"),"-")</f>
        <v>-</v>
      </c>
      <c r="DT59" s="236" t="str">
        <f>IFERROR(IF($E59=1,RANK(CN59,CN:CN,1)+COUNTIF(CN$4:CN59,CN59)-1,"-"),"-")</f>
        <v>-</v>
      </c>
      <c r="DU59" s="12">
        <f>DU58+1</f>
        <v>2</v>
      </c>
      <c r="DV59" s="243">
        <f>DV58-1</f>
        <v>144</v>
      </c>
      <c r="DW59" s="242" t="str">
        <f>IFERROR(INDEX($A:$DD,IF($EI$4="Entrants",MATCH($DU59,$CT:$CT,0),MATCH($DU59,$DC:$DC,0)),11),"")</f>
        <v>GAP</v>
      </c>
      <c r="DX59" s="239">
        <f>IFERROR(INDEX($A:$DD,IF($EI$4="Entrants",MATCH($DU59,$CT:$CT,0),MATCH($DU59,$DC:$DC,0)),IF($EI$4="Entrants",66,25)),"")</f>
        <v>6.62</v>
      </c>
      <c r="DY59" s="12">
        <f>DY58+1</f>
        <v>2</v>
      </c>
      <c r="DZ59" s="243">
        <f>MAX(DZ58-1,0)</f>
        <v>121</v>
      </c>
      <c r="EA59" s="242" t="str">
        <f>IFERROR(INDEX($A:$DT,IF($EI$4="Entrants",MATCH($DY59,$DJ:$DJ,0),MATCH($DY59,$DS:$DS,0)),11),"")</f>
        <v>AGDE</v>
      </c>
      <c r="EB59" s="241">
        <f>IFERROR(INDEX($A:$DT,IF($EI$4="Entrants",MATCH($DY59,$DJ:$DJ,0),MATCH($DY59,$DS:$DS,0)),IF($EI$4="Entrants",82,53)),"")</f>
        <v>-0.72</v>
      </c>
      <c r="EC59" s="240">
        <f>IFERROR(INDEX($A:$DT,IF($EI$4="Entrants",MATCH($DY59,$DJ:$DJ,0),MATCH($DY59,$DS:$DS,0)),IF($EI$4="Entrants",66,25)),"")</f>
        <v>7.37</v>
      </c>
      <c r="ED59" s="239">
        <f>IFERROR(IF(EB59&gt;0,"+"&amp;ROUND(EB59,2),ROUND(EB59,2)),"")</f>
        <v>-0.72</v>
      </c>
      <c r="EI59" s="17"/>
      <c r="EJ59" s="48"/>
      <c r="EU59" s="328">
        <f t="shared" si="31"/>
        <v>8.36</v>
      </c>
      <c r="EV59" s="328">
        <f t="shared" si="32"/>
        <v>8.89</v>
      </c>
      <c r="EW59" s="328">
        <f t="shared" si="33"/>
        <v>8.9600000000000009</v>
      </c>
      <c r="EX59" s="328">
        <f t="shared" si="34"/>
        <v>9.2200000000000006</v>
      </c>
      <c r="EY59" s="328">
        <f t="shared" si="35"/>
        <v>8.42</v>
      </c>
      <c r="EZ59" s="328">
        <f t="shared" si="36"/>
        <v>7.55</v>
      </c>
      <c r="FA59" s="328">
        <f t="shared" si="37"/>
        <v>7.09</v>
      </c>
      <c r="FB59" s="328">
        <f t="shared" si="38"/>
        <v>7.34</v>
      </c>
      <c r="FK59" s="328">
        <f t="shared" si="39"/>
        <v>7.93</v>
      </c>
      <c r="FL59" s="328">
        <f t="shared" si="40"/>
        <v>8.73</v>
      </c>
      <c r="FM59" s="328">
        <f t="shared" si="41"/>
        <v>8.98</v>
      </c>
      <c r="FN59" s="328">
        <f t="shared" si="42"/>
        <v>8.8800000000000008</v>
      </c>
      <c r="FO59" s="328">
        <f t="shared" si="43"/>
        <v>7.65</v>
      </c>
      <c r="FP59" s="328">
        <f t="shared" si="44"/>
        <v>7.42</v>
      </c>
      <c r="FQ59" s="328">
        <f t="shared" si="45"/>
        <v>6.93</v>
      </c>
      <c r="FR59" s="328">
        <f t="shared" si="46"/>
        <v>6.86</v>
      </c>
    </row>
    <row r="60" spans="1:174" ht="19.5" x14ac:dyDescent="0.25">
      <c r="A60" s="13">
        <f t="shared" si="49"/>
        <v>1</v>
      </c>
      <c r="B60" s="13">
        <f t="shared" si="50"/>
        <v>1</v>
      </c>
      <c r="C60" s="13">
        <f t="shared" si="51"/>
        <v>1</v>
      </c>
      <c r="D60" s="13">
        <f t="shared" si="52"/>
        <v>1</v>
      </c>
      <c r="E60" s="13">
        <f t="shared" si="53"/>
        <v>1</v>
      </c>
      <c r="F60" s="48" t="s">
        <v>251</v>
      </c>
      <c r="G60" s="48" t="s">
        <v>193</v>
      </c>
      <c r="H60" s="8">
        <v>24</v>
      </c>
      <c r="I60" s="295" t="s">
        <v>228</v>
      </c>
      <c r="J60" s="295">
        <v>478404</v>
      </c>
      <c r="K60" s="295" t="s">
        <v>54</v>
      </c>
      <c r="L60" s="9" t="s">
        <v>9</v>
      </c>
      <c r="M60" s="9" t="s">
        <v>10</v>
      </c>
      <c r="N60" s="237">
        <v>8.1199999999999992</v>
      </c>
      <c r="O60" s="237">
        <v>8.56</v>
      </c>
      <c r="P60" s="237">
        <v>8.73</v>
      </c>
      <c r="Q60" s="237">
        <v>8.65</v>
      </c>
      <c r="R60" s="237">
        <v>8.17</v>
      </c>
      <c r="S60" s="237">
        <v>8.0399999999999991</v>
      </c>
      <c r="T60" s="237">
        <v>5.88</v>
      </c>
      <c r="U60" s="237">
        <v>6.47</v>
      </c>
      <c r="V60" s="238"/>
      <c r="AD60" s="237">
        <v>8.26</v>
      </c>
      <c r="AE60" s="237">
        <v>8.6300000000000008</v>
      </c>
      <c r="AF60" s="237">
        <v>8.82</v>
      </c>
      <c r="AG60" s="237">
        <v>8.69</v>
      </c>
      <c r="AH60" s="237">
        <v>8.1300000000000008</v>
      </c>
      <c r="AI60" s="237">
        <v>8.06</v>
      </c>
      <c r="AJ60" s="237">
        <v>6.83</v>
      </c>
      <c r="AK60" s="237">
        <v>7.32</v>
      </c>
      <c r="AL60" s="238"/>
      <c r="AT60" s="237">
        <f t="shared" si="54"/>
        <v>-0.14000000000000001</v>
      </c>
      <c r="AU60" s="237">
        <f t="shared" si="55"/>
        <v>-7.0000000000000007E-2</v>
      </c>
      <c r="AV60" s="237">
        <f t="shared" si="56"/>
        <v>-0.09</v>
      </c>
      <c r="AW60" s="237">
        <f t="shared" si="57"/>
        <v>-0.04</v>
      </c>
      <c r="AX60" s="237">
        <f t="shared" si="58"/>
        <v>0.04</v>
      </c>
      <c r="AY60" s="237">
        <f t="shared" si="59"/>
        <v>-0.02</v>
      </c>
      <c r="AZ60" s="237">
        <f t="shared" si="60"/>
        <v>-0.95</v>
      </c>
      <c r="BA60" s="237">
        <f t="shared" si="61"/>
        <v>-0.85</v>
      </c>
      <c r="BB60" s="238"/>
      <c r="BJ60" s="237">
        <f t="shared" si="62"/>
        <v>8.1199999999999992</v>
      </c>
      <c r="BK60" s="237">
        <f t="shared" si="63"/>
        <v>8.56</v>
      </c>
      <c r="BL60" s="237">
        <f t="shared" si="64"/>
        <v>8.73</v>
      </c>
      <c r="BM60" s="237">
        <f t="shared" si="65"/>
        <v>8.65</v>
      </c>
      <c r="BN60" s="237">
        <f t="shared" si="66"/>
        <v>8.17</v>
      </c>
      <c r="BO60" s="237">
        <f t="shared" si="67"/>
        <v>8.0399999999999991</v>
      </c>
      <c r="BP60" s="237">
        <f t="shared" si="68"/>
        <v>5.88</v>
      </c>
      <c r="BQ60" s="237">
        <f t="shared" si="69"/>
        <v>6.47</v>
      </c>
      <c r="BR60" s="238"/>
      <c r="BZ60" s="237">
        <f t="shared" si="70"/>
        <v>-0.14000000000000001</v>
      </c>
      <c r="CA60" s="237">
        <f t="shared" si="71"/>
        <v>-7.0000000000000007E-2</v>
      </c>
      <c r="CB60" s="237">
        <f t="shared" si="72"/>
        <v>-0.09</v>
      </c>
      <c r="CC60" s="237">
        <f t="shared" si="73"/>
        <v>-0.04</v>
      </c>
      <c r="CD60" s="237">
        <f t="shared" si="74"/>
        <v>0.04</v>
      </c>
      <c r="CE60" s="237">
        <f t="shared" si="75"/>
        <v>-0.02</v>
      </c>
      <c r="CF60" s="237">
        <f t="shared" si="76"/>
        <v>-0.95</v>
      </c>
      <c r="CG60" s="237">
        <f t="shared" si="77"/>
        <v>-0.85</v>
      </c>
      <c r="CH60" s="238"/>
      <c r="CP60" s="236">
        <f>IFERROR(IF($E60=1,RANK(BJ60,BJ:BJ,1)+COUNTIF(BJ$4:BJ60,BJ60)-1,"-"),"-")</f>
        <v>113</v>
      </c>
      <c r="CQ60" s="236">
        <f>IFERROR(IF($E60=1,RANK(BK60,BK:BK,1)+COUNTIF(BK$4:BK60,BK60)-1,"-"),"-")</f>
        <v>99</v>
      </c>
      <c r="CR60" s="236">
        <f>IFERROR(IF($E60=1,RANK(BL60,BL:BL,1)+COUNTIF(BL$4:BL60,BL60)-1,"-"),"-")</f>
        <v>73</v>
      </c>
      <c r="CS60" s="236">
        <f>IFERROR(IF($E60=1,RANK(BM60,BM:BM,1)+COUNTIF(BM$4:BM60,BM60)-1,"-"),"-")</f>
        <v>106</v>
      </c>
      <c r="CT60" s="236">
        <f>IFERROR(IF($E60=1,RANK(BN60,BN:BN,1)+COUNTIF(BN$4:BN60,BN60)-1,"-"),"-")</f>
        <v>101</v>
      </c>
      <c r="CU60" s="236">
        <f>IFERROR(IF($E60=1,RANK(BO60,BO:BO,1)+COUNTIF(BO$4:BO60,BO60)-1,"-"),"-")</f>
        <v>117</v>
      </c>
      <c r="CV60" s="236">
        <f>IFERROR(IF($E60=1,RANK(BP60,BP:BP,1)+COUNTIF(BP$4:BP60,BP60)-1,"-"),"-")</f>
        <v>31</v>
      </c>
      <c r="CW60" s="236">
        <f>IFERROR(IF($E60=1,RANK(BQ60,BQ:BQ,1)+COUNTIF(BQ$4:BQ60,BQ60)-1,"-"),"-")</f>
        <v>51</v>
      </c>
      <c r="CX60" s="238"/>
      <c r="DF60" s="236">
        <f>IFERROR(IF($E60=1,RANK(BZ60,BZ:BZ,1)+COUNTIF(BZ$3:BZ59,BZ60),"-"),"-")</f>
        <v>25</v>
      </c>
      <c r="DG60" s="236">
        <f>IFERROR(IF($E60=1,RANK(CA60,CA:CA,1)+COUNTIF(CA$3:CA59,CA60),"-"),"-")</f>
        <v>35</v>
      </c>
      <c r="DH60" s="236">
        <f>IFERROR(IF($E60=1,RANK(CB60,CB:CB,1)+COUNTIF(CB$3:CB59,CB60),"-"),"-")</f>
        <v>50</v>
      </c>
      <c r="DI60" s="236">
        <f>IFERROR(IF($E60=1,RANK(CC60,CC:CC,1)+COUNTIF(CC$3:CC59,CC60),"-"),"-")</f>
        <v>40</v>
      </c>
      <c r="DJ60" s="236">
        <f>IFERROR(IF($E60=1,RANK(CD60,CD:CD,1)+COUNTIF(CD$3:CD59,CD60),"-"),"-")</f>
        <v>26</v>
      </c>
      <c r="DK60" s="236">
        <f>IFERROR(IF($E60=1,RANK(CE60,CE:CE,1)+COUNTIF(CE$3:CE59,CE60),"-"),"-")</f>
        <v>38</v>
      </c>
      <c r="DL60" s="236">
        <f>IFERROR(IF($E60=1,RANK(CF60,CF:CF,1)+COUNTIF(CF$3:CF59,CF60),"-"),"-")</f>
        <v>2</v>
      </c>
      <c r="DM60" s="236">
        <f>IFERROR(IF($E60=1,RANK(CG60,CG:CG,1)+COUNTIF(CG$3:CG59,CG60),"-"),"-")</f>
        <v>6</v>
      </c>
      <c r="DN60" s="7"/>
      <c r="DO60" s="236" t="str">
        <f>IFERROR(IF($E60=1,RANK(CI60,CI:CI,1)+COUNTIF(CI$4:CI60,CI60)-1,"-"),"-")</f>
        <v>-</v>
      </c>
      <c r="DP60" s="236" t="str">
        <f>IFERROR(IF($E60=1,RANK(CJ60,CJ:CJ,1)+COUNTIF(CJ$4:CJ60,CJ60)-1,"-"),"-")</f>
        <v>-</v>
      </c>
      <c r="DQ60" s="236" t="str">
        <f>IFERROR(IF($E60=1,RANK(CK60,CK:CK,1)+COUNTIF(CK$4:CK60,CK60)-1,"-"),"-")</f>
        <v>-</v>
      </c>
      <c r="DR60" s="236" t="str">
        <f>IFERROR(IF($E60=1,RANK(CL60,CL:CL,1)+COUNTIF(CL$4:CL60,CL60)-1,"-"),"-")</f>
        <v>-</v>
      </c>
      <c r="DS60" s="236" t="str">
        <f>IFERROR(IF($E60=1,RANK(CM60,CM:CM,1)+COUNTIF(CM$4:CM60,CM60)-1,"-"),"-")</f>
        <v>-</v>
      </c>
      <c r="DT60" s="236" t="str">
        <f>IFERROR(IF($E60=1,RANK(CN60,CN:CN,1)+COUNTIF(CN$4:CN60,CN60)-1,"-"),"-")</f>
        <v>-</v>
      </c>
      <c r="DU60" s="12">
        <f>DU59+1</f>
        <v>3</v>
      </c>
      <c r="DV60" s="243">
        <f>DV59-1</f>
        <v>143</v>
      </c>
      <c r="DW60" s="242" t="str">
        <f>IFERROR(INDEX($A:$DD,IF($EI$4="Entrants",MATCH($DU60,$CT:$CT,0),MATCH($DU60,$DC:$DC,0)),11),"")</f>
        <v>BEZIERS</v>
      </c>
      <c r="DX60" s="239">
        <f>IFERROR(INDEX($A:$DD,IF($EI$4="Entrants",MATCH($DU60,$CT:$CT,0),MATCH($DU60,$DC:$DC,0)),IF($EI$4="Entrants",66,25)),"")</f>
        <v>6.94</v>
      </c>
      <c r="DY60" s="12">
        <f>DY59+1</f>
        <v>3</v>
      </c>
      <c r="DZ60" s="243">
        <f>MAX(DZ59-1,0)</f>
        <v>120</v>
      </c>
      <c r="EA60" s="242" t="str">
        <f>IFERROR(INDEX($A:$DT,IF($EI$4="Entrants",MATCH($DY60,$DJ:$DJ,0),MATCH($DY60,$DS:$DS,0)),11),"")</f>
        <v>BEZIERS</v>
      </c>
      <c r="EB60" s="241">
        <f>IFERROR(INDEX($A:$DT,IF($EI$4="Entrants",MATCH($DY60,$DJ:$DJ,0),MATCH($DY60,$DS:$DS,0)),IF($EI$4="Entrants",82,53)),"")</f>
        <v>-0.59</v>
      </c>
      <c r="EC60" s="240">
        <f>IFERROR(INDEX($A:$DT,IF($EI$4="Entrants",MATCH($DY60,$DJ:$DJ,0),MATCH($DY60,$DS:$DS,0)),IF($EI$4="Entrants",66,25)),"")</f>
        <v>6.94</v>
      </c>
      <c r="ED60" s="239">
        <f>IFERROR(IF(EB60&gt;0,"+"&amp;ROUND(EB60,2),ROUND(EB60,2)),"")</f>
        <v>-0.59</v>
      </c>
      <c r="EI60" s="48"/>
      <c r="EJ60" s="48"/>
      <c r="EU60" s="328">
        <f t="shared" si="31"/>
        <v>8.1199999999999992</v>
      </c>
      <c r="EV60" s="328">
        <f t="shared" si="32"/>
        <v>8.56</v>
      </c>
      <c r="EW60" s="328">
        <f t="shared" si="33"/>
        <v>8.73</v>
      </c>
      <c r="EX60" s="328">
        <f t="shared" si="34"/>
        <v>8.65</v>
      </c>
      <c r="EY60" s="328">
        <f t="shared" si="35"/>
        <v>8.17</v>
      </c>
      <c r="EZ60" s="328">
        <f t="shared" si="36"/>
        <v>8.0399999999999991</v>
      </c>
      <c r="FA60" s="328">
        <f t="shared" si="37"/>
        <v>5.88</v>
      </c>
      <c r="FB60" s="328">
        <f t="shared" si="38"/>
        <v>6.47</v>
      </c>
      <c r="FK60" s="328">
        <f t="shared" si="39"/>
        <v>8.26</v>
      </c>
      <c r="FL60" s="328">
        <f t="shared" si="40"/>
        <v>8.6300000000000008</v>
      </c>
      <c r="FM60" s="328">
        <f t="shared" si="41"/>
        <v>8.82</v>
      </c>
      <c r="FN60" s="328">
        <f t="shared" si="42"/>
        <v>8.69</v>
      </c>
      <c r="FO60" s="328">
        <f t="shared" si="43"/>
        <v>8.1300000000000008</v>
      </c>
      <c r="FP60" s="328">
        <f t="shared" si="44"/>
        <v>8.06</v>
      </c>
      <c r="FQ60" s="328">
        <f t="shared" si="45"/>
        <v>6.83</v>
      </c>
      <c r="FR60" s="328">
        <f t="shared" si="46"/>
        <v>7.32</v>
      </c>
    </row>
    <row r="61" spans="1:174" ht="19.5" x14ac:dyDescent="0.25">
      <c r="A61" s="13">
        <f t="shared" si="49"/>
        <v>1</v>
      </c>
      <c r="B61" s="13">
        <f t="shared" si="50"/>
        <v>1</v>
      </c>
      <c r="C61" s="13">
        <f t="shared" si="51"/>
        <v>1</v>
      </c>
      <c r="D61" s="13">
        <f t="shared" si="52"/>
        <v>1</v>
      </c>
      <c r="E61" s="13">
        <f t="shared" si="53"/>
        <v>1</v>
      </c>
      <c r="F61" s="48" t="s">
        <v>251</v>
      </c>
      <c r="G61" s="48" t="s">
        <v>193</v>
      </c>
      <c r="H61" s="8">
        <v>24</v>
      </c>
      <c r="I61" s="295" t="s">
        <v>228</v>
      </c>
      <c r="J61" s="295">
        <v>396002</v>
      </c>
      <c r="K61" s="295" t="s">
        <v>55</v>
      </c>
      <c r="L61" s="9" t="s">
        <v>9</v>
      </c>
      <c r="M61" s="9" t="s">
        <v>10</v>
      </c>
      <c r="N61" s="237">
        <v>7.95</v>
      </c>
      <c r="O61" s="237">
        <v>8.59</v>
      </c>
      <c r="P61" s="237">
        <v>8.76</v>
      </c>
      <c r="Q61" s="237">
        <v>8.42</v>
      </c>
      <c r="R61" s="237">
        <v>8.02</v>
      </c>
      <c r="S61" s="237">
        <v>7.73</v>
      </c>
      <c r="T61" s="237">
        <v>6.51</v>
      </c>
      <c r="U61" s="237">
        <v>6.85</v>
      </c>
      <c r="V61" s="238"/>
      <c r="AD61" s="237">
        <v>7.9</v>
      </c>
      <c r="AE61" s="237">
        <v>8.4600000000000009</v>
      </c>
      <c r="AF61" s="237">
        <v>8.7899999999999991</v>
      </c>
      <c r="AG61" s="237">
        <v>8.2200000000000006</v>
      </c>
      <c r="AH61" s="237">
        <v>7.67</v>
      </c>
      <c r="AI61" s="237">
        <v>7.67</v>
      </c>
      <c r="AJ61" s="237">
        <v>6.85</v>
      </c>
      <c r="AK61" s="237">
        <v>7.12</v>
      </c>
      <c r="AL61" s="238"/>
      <c r="AT61" s="237">
        <f t="shared" si="54"/>
        <v>0.05</v>
      </c>
      <c r="AU61" s="237">
        <f t="shared" si="55"/>
        <v>0.13</v>
      </c>
      <c r="AV61" s="237">
        <f t="shared" si="56"/>
        <v>-0.03</v>
      </c>
      <c r="AW61" s="237">
        <f t="shared" si="57"/>
        <v>0.2</v>
      </c>
      <c r="AX61" s="237">
        <f t="shared" si="58"/>
        <v>0.35</v>
      </c>
      <c r="AY61" s="237">
        <f t="shared" si="59"/>
        <v>0.06</v>
      </c>
      <c r="AZ61" s="237">
        <f t="shared" si="60"/>
        <v>-0.34</v>
      </c>
      <c r="BA61" s="237">
        <f t="shared" si="61"/>
        <v>-0.27</v>
      </c>
      <c r="BB61" s="238"/>
      <c r="BJ61" s="237">
        <f t="shared" si="62"/>
        <v>7.95</v>
      </c>
      <c r="BK61" s="237">
        <f t="shared" si="63"/>
        <v>8.59</v>
      </c>
      <c r="BL61" s="237">
        <f t="shared" si="64"/>
        <v>8.76</v>
      </c>
      <c r="BM61" s="237">
        <f t="shared" si="65"/>
        <v>8.42</v>
      </c>
      <c r="BN61" s="237">
        <f t="shared" si="66"/>
        <v>8.02</v>
      </c>
      <c r="BO61" s="237">
        <f t="shared" si="67"/>
        <v>7.73</v>
      </c>
      <c r="BP61" s="237">
        <f t="shared" si="68"/>
        <v>6.51</v>
      </c>
      <c r="BQ61" s="237">
        <f t="shared" si="69"/>
        <v>6.85</v>
      </c>
      <c r="BR61" s="238"/>
      <c r="BZ61" s="237">
        <f t="shared" si="70"/>
        <v>0.05</v>
      </c>
      <c r="CA61" s="237">
        <f t="shared" si="71"/>
        <v>0.13</v>
      </c>
      <c r="CB61" s="237">
        <f t="shared" si="72"/>
        <v>-0.03</v>
      </c>
      <c r="CC61" s="237">
        <f t="shared" si="73"/>
        <v>0.2</v>
      </c>
      <c r="CD61" s="237">
        <f t="shared" si="74"/>
        <v>0.35</v>
      </c>
      <c r="CE61" s="237">
        <f t="shared" si="75"/>
        <v>0.06</v>
      </c>
      <c r="CF61" s="237">
        <f t="shared" si="76"/>
        <v>-0.34</v>
      </c>
      <c r="CG61" s="237">
        <f t="shared" si="77"/>
        <v>-0.27</v>
      </c>
      <c r="CH61" s="238"/>
      <c r="CP61" s="236">
        <f>IFERROR(IF($E61=1,RANK(BJ61,BJ:BJ,1)+COUNTIF(BJ$4:BJ61,BJ61)-1,"-"),"-")</f>
        <v>84</v>
      </c>
      <c r="CQ61" s="236">
        <f>IFERROR(IF($E61=1,RANK(BK61,BK:BK,1)+COUNTIF(BK$4:BK61,BK61)-1,"-"),"-")</f>
        <v>104</v>
      </c>
      <c r="CR61" s="236">
        <f>IFERROR(IF($E61=1,RANK(BL61,BL:BL,1)+COUNTIF(BL$4:BL61,BL61)-1,"-"),"-")</f>
        <v>80</v>
      </c>
      <c r="CS61" s="236">
        <f>IFERROR(IF($E61=1,RANK(BM61,BM:BM,1)+COUNTIF(BM$4:BM61,BM61)-1,"-"),"-")</f>
        <v>68</v>
      </c>
      <c r="CT61" s="236">
        <f>IFERROR(IF($E61=1,RANK(BN61,BN:BN,1)+COUNTIF(BN$4:BN61,BN61)-1,"-"),"-")</f>
        <v>78</v>
      </c>
      <c r="CU61" s="236">
        <f>IFERROR(IF($E61=1,RANK(BO61,BO:BO,1)+COUNTIF(BO$4:BO61,BO61)-1,"-"),"-")</f>
        <v>75</v>
      </c>
      <c r="CV61" s="236">
        <f>IFERROR(IF($E61=1,RANK(BP61,BP:BP,1)+COUNTIF(BP$4:BP61,BP61)-1,"-"),"-")</f>
        <v>76</v>
      </c>
      <c r="CW61" s="236">
        <f>IFERROR(IF($E61=1,RANK(BQ61,BQ:BQ,1)+COUNTIF(BQ$4:BQ61,BQ61)-1,"-"),"-")</f>
        <v>83</v>
      </c>
      <c r="CX61" s="238"/>
      <c r="DF61" s="236">
        <f>IFERROR(IF($E61=1,RANK(BZ61,BZ:BZ,1)+COUNTIF(BZ$3:BZ60,BZ61),"-"),"-")</f>
        <v>63</v>
      </c>
      <c r="DG61" s="236">
        <f>IFERROR(IF($E61=1,RANK(CA61,CA:CA,1)+COUNTIF(CA$3:CA60,CA61),"-"),"-")</f>
        <v>82</v>
      </c>
      <c r="DH61" s="236">
        <f>IFERROR(IF($E61=1,RANK(CB61,CB:CB,1)+COUNTIF(CB$3:CB60,CB61),"-"),"-")</f>
        <v>57</v>
      </c>
      <c r="DI61" s="236">
        <f>IFERROR(IF($E61=1,RANK(CC61,CC:CC,1)+COUNTIF(CC$3:CC60,CC61),"-"),"-")</f>
        <v>75</v>
      </c>
      <c r="DJ61" s="236">
        <f>IFERROR(IF($E61=1,RANK(CD61,CD:CD,1)+COUNTIF(CD$3:CD60,CD61),"-"),"-")</f>
        <v>63</v>
      </c>
      <c r="DK61" s="236">
        <f>IFERROR(IF($E61=1,RANK(CE61,CE:CE,1)+COUNTIF(CE$3:CE60,CE61),"-"),"-")</f>
        <v>50</v>
      </c>
      <c r="DL61" s="236">
        <f>IFERROR(IF($E61=1,RANK(CF61,CF:CF,1)+COUNTIF(CF$3:CF60,CF61),"-"),"-")</f>
        <v>23</v>
      </c>
      <c r="DM61" s="236">
        <f>IFERROR(IF($E61=1,RANK(CG61,CG:CG,1)+COUNTIF(CG$3:CG60,CG61),"-"),"-")</f>
        <v>29</v>
      </c>
      <c r="DN61" s="7"/>
      <c r="DO61" s="236" t="str">
        <f>IFERROR(IF($E61=1,RANK(CI61,CI:CI,1)+COUNTIF(CI$4:CI61,CI61)-1,"-"),"-")</f>
        <v>-</v>
      </c>
      <c r="DP61" s="236" t="str">
        <f>IFERROR(IF($E61=1,RANK(CJ61,CJ:CJ,1)+COUNTIF(CJ$4:CJ61,CJ61)-1,"-"),"-")</f>
        <v>-</v>
      </c>
      <c r="DQ61" s="236" t="str">
        <f>IFERROR(IF($E61=1,RANK(CK61,CK:CK,1)+COUNTIF(CK$4:CK61,CK61)-1,"-"),"-")</f>
        <v>-</v>
      </c>
      <c r="DR61" s="236" t="str">
        <f>IFERROR(IF($E61=1,RANK(CL61,CL:CL,1)+COUNTIF(CL$4:CL61,CL61)-1,"-"),"-")</f>
        <v>-</v>
      </c>
      <c r="DS61" s="236" t="str">
        <f>IFERROR(IF($E61=1,RANK(CM61,CM:CM,1)+COUNTIF(CM$4:CM61,CM61)-1,"-"),"-")</f>
        <v>-</v>
      </c>
      <c r="DT61" s="236" t="str">
        <f>IFERROR(IF($E61=1,RANK(CN61,CN:CN,1)+COUNTIF(CN$4:CN61,CN61)-1,"-"),"-")</f>
        <v>-</v>
      </c>
      <c r="DU61" s="12">
        <f>DU60+1</f>
        <v>4</v>
      </c>
      <c r="DV61" s="243">
        <f>DV60-1</f>
        <v>142</v>
      </c>
      <c r="DW61" s="242" t="str">
        <f>IFERROR(INDEX($A:$DD,IF($EI$4="Entrants",MATCH($DU61,$CT:$CT,0),MATCH($DU61,$DC:$DC,0)),11),"")</f>
        <v>PARIS GARE DU NORD (GARE A)</v>
      </c>
      <c r="DX61" s="239">
        <f>IFERROR(INDEX($A:$DD,IF($EI$4="Entrants",MATCH($DU61,$CT:$CT,0),MATCH($DU61,$DC:$DC,0)),IF($EI$4="Entrants",66,25)),"")</f>
        <v>7.06</v>
      </c>
      <c r="DY61" s="12">
        <f>DY60+1</f>
        <v>4</v>
      </c>
      <c r="DZ61" s="243">
        <f>MAX(DZ60-1,0)</f>
        <v>119</v>
      </c>
      <c r="EA61" s="242" t="str">
        <f>IFERROR(INDEX($A:$DT,IF($EI$4="Entrants",MATCH($DY61,$DJ:$DJ,0),MATCH($DY61,$DS:$DS,0)),11),"")</f>
        <v>BELFORT MONTBELIARD TGV</v>
      </c>
      <c r="EB61" s="241">
        <f>IFERROR(INDEX($A:$DT,IF($EI$4="Entrants",MATCH($DY61,$DJ:$DJ,0),MATCH($DY61,$DS:$DS,0)),IF($EI$4="Entrants",82,53)),"")</f>
        <v>-0.56000000000000005</v>
      </c>
      <c r="EC61" s="240">
        <f>IFERROR(INDEX($A:$DT,IF($EI$4="Entrants",MATCH($DY61,$DJ:$DJ,0),MATCH($DY61,$DS:$DS,0)),IF($EI$4="Entrants",66,25)),"")</f>
        <v>8.4499999999999993</v>
      </c>
      <c r="ED61" s="239">
        <f>IFERROR(IF(EB61&gt;0,"+"&amp;ROUND(EB61,2),ROUND(EB61,2)),"")</f>
        <v>-0.56000000000000005</v>
      </c>
      <c r="EI61" s="48"/>
      <c r="EJ61" s="48"/>
      <c r="EU61" s="328">
        <f t="shared" si="31"/>
        <v>7.95</v>
      </c>
      <c r="EV61" s="328">
        <f t="shared" si="32"/>
        <v>8.59</v>
      </c>
      <c r="EW61" s="328">
        <f t="shared" si="33"/>
        <v>8.76</v>
      </c>
      <c r="EX61" s="328">
        <f t="shared" si="34"/>
        <v>8.42</v>
      </c>
      <c r="EY61" s="328">
        <f t="shared" si="35"/>
        <v>8.02</v>
      </c>
      <c r="EZ61" s="328">
        <f t="shared" si="36"/>
        <v>7.73</v>
      </c>
      <c r="FA61" s="328">
        <f t="shared" si="37"/>
        <v>6.51</v>
      </c>
      <c r="FB61" s="328">
        <f t="shared" si="38"/>
        <v>6.85</v>
      </c>
      <c r="FK61" s="328">
        <f t="shared" si="39"/>
        <v>7.9</v>
      </c>
      <c r="FL61" s="328">
        <f t="shared" si="40"/>
        <v>8.4600000000000009</v>
      </c>
      <c r="FM61" s="328">
        <f t="shared" si="41"/>
        <v>8.7899999999999991</v>
      </c>
      <c r="FN61" s="328">
        <f t="shared" si="42"/>
        <v>8.2200000000000006</v>
      </c>
      <c r="FO61" s="328">
        <f t="shared" si="43"/>
        <v>7.67</v>
      </c>
      <c r="FP61" s="328">
        <f t="shared" si="44"/>
        <v>7.67</v>
      </c>
      <c r="FQ61" s="328">
        <f t="shared" si="45"/>
        <v>6.85</v>
      </c>
      <c r="FR61" s="328">
        <f t="shared" si="46"/>
        <v>7.12</v>
      </c>
    </row>
    <row r="62" spans="1:174" ht="19.5" x14ac:dyDescent="0.25">
      <c r="A62" s="13">
        <f t="shared" si="49"/>
        <v>1</v>
      </c>
      <c r="B62" s="13">
        <f t="shared" si="50"/>
        <v>1</v>
      </c>
      <c r="C62" s="13">
        <f t="shared" si="51"/>
        <v>1</v>
      </c>
      <c r="D62" s="13">
        <f t="shared" si="52"/>
        <v>1</v>
      </c>
      <c r="E62" s="13">
        <f t="shared" si="53"/>
        <v>1</v>
      </c>
      <c r="F62" s="48" t="s">
        <v>251</v>
      </c>
      <c r="G62" s="48" t="s">
        <v>195</v>
      </c>
      <c r="H62" s="8">
        <v>24</v>
      </c>
      <c r="I62" s="295" t="s">
        <v>228</v>
      </c>
      <c r="J62" s="295">
        <v>543017</v>
      </c>
      <c r="K62" s="295" t="s">
        <v>56</v>
      </c>
      <c r="L62" s="9" t="s">
        <v>9</v>
      </c>
      <c r="M62" s="9" t="s">
        <v>10</v>
      </c>
      <c r="N62" s="237">
        <v>7.49</v>
      </c>
      <c r="O62" s="237">
        <v>8.34</v>
      </c>
      <c r="P62" s="237">
        <v>8.6300000000000008</v>
      </c>
      <c r="Q62" s="237">
        <v>8.0399999999999991</v>
      </c>
      <c r="R62" s="237">
        <v>7.35</v>
      </c>
      <c r="S62" s="237">
        <v>7.64</v>
      </c>
      <c r="T62" s="237">
        <v>5.15</v>
      </c>
      <c r="U62" s="237">
        <v>6.22</v>
      </c>
      <c r="V62" s="238"/>
      <c r="AD62" s="237">
        <v>7.16</v>
      </c>
      <c r="AE62" s="237">
        <v>7.68</v>
      </c>
      <c r="AF62" s="237">
        <v>8.17</v>
      </c>
      <c r="AG62" s="237">
        <v>7.78</v>
      </c>
      <c r="AH62" s="237">
        <v>6.64</v>
      </c>
      <c r="AI62" s="237">
        <v>6.91</v>
      </c>
      <c r="AJ62" s="237">
        <v>5.91</v>
      </c>
      <c r="AK62" s="237">
        <v>6.06</v>
      </c>
      <c r="AL62" s="238"/>
      <c r="AT62" s="237">
        <f t="shared" si="54"/>
        <v>0.33</v>
      </c>
      <c r="AU62" s="237">
        <f t="shared" si="55"/>
        <v>0.66</v>
      </c>
      <c r="AV62" s="237">
        <f t="shared" si="56"/>
        <v>0.46</v>
      </c>
      <c r="AW62" s="237">
        <f t="shared" si="57"/>
        <v>0.26</v>
      </c>
      <c r="AX62" s="237">
        <f t="shared" si="58"/>
        <v>0.71</v>
      </c>
      <c r="AY62" s="237">
        <f t="shared" si="59"/>
        <v>0.73</v>
      </c>
      <c r="AZ62" s="237">
        <f t="shared" si="60"/>
        <v>-0.76</v>
      </c>
      <c r="BA62" s="237">
        <f t="shared" si="61"/>
        <v>0.16</v>
      </c>
      <c r="BB62" s="238"/>
      <c r="BJ62" s="237">
        <f t="shared" si="62"/>
        <v>7.49</v>
      </c>
      <c r="BK62" s="237">
        <f t="shared" si="63"/>
        <v>8.34</v>
      </c>
      <c r="BL62" s="237">
        <f t="shared" si="64"/>
        <v>8.6300000000000008</v>
      </c>
      <c r="BM62" s="237">
        <f t="shared" si="65"/>
        <v>8.0399999999999991</v>
      </c>
      <c r="BN62" s="237">
        <f t="shared" si="66"/>
        <v>7.35</v>
      </c>
      <c r="BO62" s="237">
        <f t="shared" si="67"/>
        <v>7.64</v>
      </c>
      <c r="BP62" s="237">
        <f t="shared" si="68"/>
        <v>5.15</v>
      </c>
      <c r="BQ62" s="237">
        <f t="shared" si="69"/>
        <v>6.22</v>
      </c>
      <c r="BR62" s="238"/>
      <c r="BZ62" s="237">
        <f t="shared" si="70"/>
        <v>0.33</v>
      </c>
      <c r="CA62" s="237">
        <f t="shared" si="71"/>
        <v>0.66</v>
      </c>
      <c r="CB62" s="237">
        <f t="shared" si="72"/>
        <v>0.46</v>
      </c>
      <c r="CC62" s="237">
        <f t="shared" si="73"/>
        <v>0.26</v>
      </c>
      <c r="CD62" s="237">
        <f t="shared" si="74"/>
        <v>0.71</v>
      </c>
      <c r="CE62" s="237">
        <f t="shared" si="75"/>
        <v>0.73</v>
      </c>
      <c r="CF62" s="237">
        <f t="shared" si="76"/>
        <v>-0.76</v>
      </c>
      <c r="CG62" s="237">
        <f t="shared" si="77"/>
        <v>0.16</v>
      </c>
      <c r="CH62" s="238"/>
      <c r="CP62" s="236">
        <f>IFERROR(IF($E62=1,RANK(BJ62,BJ:BJ,1)+COUNTIF(BJ$4:BJ62,BJ62)-1,"-"),"-")</f>
        <v>24</v>
      </c>
      <c r="CQ62" s="236">
        <f>IFERROR(IF($E62=1,RANK(BK62,BK:BK,1)+COUNTIF(BK$4:BK62,BK62)-1,"-"),"-")</f>
        <v>67</v>
      </c>
      <c r="CR62" s="236">
        <f>IFERROR(IF($E62=1,RANK(BL62,BL:BL,1)+COUNTIF(BL$4:BL62,BL62)-1,"-"),"-")</f>
        <v>61</v>
      </c>
      <c r="CS62" s="236">
        <f>IFERROR(IF($E62=1,RANK(BM62,BM:BM,1)+COUNTIF(BM$4:BM62,BM62)-1,"-"),"-")</f>
        <v>29</v>
      </c>
      <c r="CT62" s="236">
        <f>IFERROR(IF($E62=1,RANK(BN62,BN:BN,1)+COUNTIF(BN$4:BN62,BN62)-1,"-"),"-")</f>
        <v>10</v>
      </c>
      <c r="CU62" s="236">
        <f>IFERROR(IF($E62=1,RANK(BO62,BO:BO,1)+COUNTIF(BO$4:BO62,BO62)-1,"-"),"-")</f>
        <v>61</v>
      </c>
      <c r="CV62" s="236">
        <f>IFERROR(IF($E62=1,RANK(BP62,BP:BP,1)+COUNTIF(BP$4:BP62,BP62)-1,"-"),"-")</f>
        <v>6</v>
      </c>
      <c r="CW62" s="236">
        <f>IFERROR(IF($E62=1,RANK(BQ62,BQ:BQ,1)+COUNTIF(BQ$4:BQ62,BQ62)-1,"-"),"-")</f>
        <v>28</v>
      </c>
      <c r="CX62" s="238"/>
      <c r="DF62" s="236">
        <f>IFERROR(IF($E62=1,RANK(BZ62,BZ:BZ,1)+COUNTIF(BZ$3:BZ61,BZ62),"-"),"-")</f>
        <v>108</v>
      </c>
      <c r="DG62" s="236">
        <f>IFERROR(IF($E62=1,RANK(CA62,CA:CA,1)+COUNTIF(CA$3:CA61,CA62),"-"),"-")</f>
        <v>116</v>
      </c>
      <c r="DH62" s="236">
        <f>IFERROR(IF($E62=1,RANK(CB62,CB:CB,1)+COUNTIF(CB$3:CB61,CB62),"-"),"-")</f>
        <v>111</v>
      </c>
      <c r="DI62" s="236">
        <f>IFERROR(IF($E62=1,RANK(CC62,CC:CC,1)+COUNTIF(CC$3:CC61,CC62),"-"),"-")</f>
        <v>85</v>
      </c>
      <c r="DJ62" s="236">
        <f>IFERROR(IF($E62=1,RANK(CD62,CD:CD,1)+COUNTIF(CD$3:CD61,CD62),"-"),"-")</f>
        <v>106</v>
      </c>
      <c r="DK62" s="236">
        <f>IFERROR(IF($E62=1,RANK(CE62,CE:CE,1)+COUNTIF(CE$3:CE61,CE62),"-"),"-")</f>
        <v>95</v>
      </c>
      <c r="DL62" s="236">
        <f>IFERROR(IF($E62=1,RANK(CF62,CF:CF,1)+COUNTIF(CF$3:CF61,CF62),"-"),"-")</f>
        <v>8</v>
      </c>
      <c r="DM62" s="236">
        <f>IFERROR(IF($E62=1,RANK(CG62,CG:CG,1)+COUNTIF(CG$3:CG61,CG62),"-"),"-")</f>
        <v>73</v>
      </c>
      <c r="DN62" s="7"/>
      <c r="DO62" s="236" t="str">
        <f>IFERROR(IF($E62=1,RANK(CI62,CI:CI,1)+COUNTIF(CI$4:CI62,CI62)-1,"-"),"-")</f>
        <v>-</v>
      </c>
      <c r="DP62" s="236" t="str">
        <f>IFERROR(IF($E62=1,RANK(CJ62,CJ:CJ,1)+COUNTIF(CJ$4:CJ62,CJ62)-1,"-"),"-")</f>
        <v>-</v>
      </c>
      <c r="DQ62" s="236" t="str">
        <f>IFERROR(IF($E62=1,RANK(CK62,CK:CK,1)+COUNTIF(CK$4:CK62,CK62)-1,"-"),"-")</f>
        <v>-</v>
      </c>
      <c r="DR62" s="236" t="str">
        <f>IFERROR(IF($E62=1,RANK(CL62,CL:CL,1)+COUNTIF(CL$4:CL62,CL62)-1,"-"),"-")</f>
        <v>-</v>
      </c>
      <c r="DS62" s="236" t="str">
        <f>IFERROR(IF($E62=1,RANK(CM62,CM:CM,1)+COUNTIF(CM$4:CM62,CM62)-1,"-"),"-")</f>
        <v>-</v>
      </c>
      <c r="DT62" s="236" t="str">
        <f>IFERROR(IF($E62=1,RANK(CN62,CN:CN,1)+COUNTIF(CN$4:CN62,CN62)-1,"-"),"-")</f>
        <v>-</v>
      </c>
      <c r="DU62" s="12">
        <f>DU61+1</f>
        <v>5</v>
      </c>
      <c r="DV62" s="243">
        <f>DV61-1</f>
        <v>141</v>
      </c>
      <c r="DW62" s="242" t="str">
        <f>IFERROR(INDEX($A:$DD,IF($EI$4="Entrants",MATCH($DU62,$CT:$CT,0),MATCH($DU62,$DC:$DC,0)),11),"")</f>
        <v>MONTELIMAR GARE SNCF</v>
      </c>
      <c r="DX62" s="239">
        <f>IFERROR(INDEX($A:$DD,IF($EI$4="Entrants",MATCH($DU62,$CT:$CT,0),MATCH($DU62,$DC:$DC,0)),IF($EI$4="Entrants",66,25)),"")</f>
        <v>7.09</v>
      </c>
      <c r="DY62" s="12">
        <f>DY61+1</f>
        <v>5</v>
      </c>
      <c r="DZ62" s="243">
        <f>MAX(DZ61-1,0)</f>
        <v>118</v>
      </c>
      <c r="EA62" s="242" t="str">
        <f>IFERROR(INDEX($A:$DT,IF($EI$4="Entrants",MATCH($DY62,$DJ:$DJ,0),MATCH($DY62,$DS:$DS,0)),11),"")</f>
        <v>MONACO</v>
      </c>
      <c r="EB62" s="241">
        <f>IFERROR(INDEX($A:$DT,IF($EI$4="Entrants",MATCH($DY62,$DJ:$DJ,0),MATCH($DY62,$DS:$DS,0)),IF($EI$4="Entrants",82,53)),"")</f>
        <v>-0.41</v>
      </c>
      <c r="EC62" s="240">
        <f>IFERROR(INDEX($A:$DT,IF($EI$4="Entrants",MATCH($DY62,$DJ:$DJ,0),MATCH($DY62,$DS:$DS,0)),IF($EI$4="Entrants",66,25)),"")</f>
        <v>8.32</v>
      </c>
      <c r="ED62" s="239">
        <f>IFERROR(IF(EB62&gt;0,"+"&amp;ROUND(EB62,2),ROUND(EB62,2)),"")</f>
        <v>-0.41</v>
      </c>
      <c r="EI62" s="48"/>
      <c r="EJ62" s="48"/>
      <c r="EU62" s="328">
        <f t="shared" si="31"/>
        <v>7.49</v>
      </c>
      <c r="EV62" s="328">
        <f t="shared" si="32"/>
        <v>8.34</v>
      </c>
      <c r="EW62" s="328">
        <f t="shared" si="33"/>
        <v>8.6300000000000008</v>
      </c>
      <c r="EX62" s="328">
        <f t="shared" si="34"/>
        <v>8.0399999999999991</v>
      </c>
      <c r="EY62" s="328">
        <f t="shared" si="35"/>
        <v>7.35</v>
      </c>
      <c r="EZ62" s="328">
        <f t="shared" si="36"/>
        <v>7.64</v>
      </c>
      <c r="FA62" s="328">
        <f t="shared" si="37"/>
        <v>5.15</v>
      </c>
      <c r="FB62" s="328">
        <f t="shared" si="38"/>
        <v>6.22</v>
      </c>
      <c r="FK62" s="328">
        <f t="shared" si="39"/>
        <v>7.16</v>
      </c>
      <c r="FL62" s="328">
        <f t="shared" si="40"/>
        <v>7.68</v>
      </c>
      <c r="FM62" s="328">
        <f t="shared" si="41"/>
        <v>8.17</v>
      </c>
      <c r="FN62" s="328">
        <f t="shared" si="42"/>
        <v>7.78</v>
      </c>
      <c r="FO62" s="328">
        <f t="shared" si="43"/>
        <v>6.64</v>
      </c>
      <c r="FP62" s="328">
        <f t="shared" si="44"/>
        <v>6.91</v>
      </c>
      <c r="FQ62" s="328">
        <f t="shared" si="45"/>
        <v>5.91</v>
      </c>
      <c r="FR62" s="328">
        <f t="shared" si="46"/>
        <v>6.06</v>
      </c>
    </row>
    <row r="63" spans="1:174" ht="15.75" x14ac:dyDescent="0.25">
      <c r="A63" s="13">
        <f t="shared" si="49"/>
        <v>1</v>
      </c>
      <c r="B63" s="13">
        <f t="shared" si="50"/>
        <v>1</v>
      </c>
      <c r="C63" s="13">
        <f t="shared" si="51"/>
        <v>1</v>
      </c>
      <c r="D63" s="13">
        <f t="shared" si="52"/>
        <v>1</v>
      </c>
      <c r="E63" s="13">
        <f t="shared" si="53"/>
        <v>1</v>
      </c>
      <c r="F63" s="48" t="s">
        <v>251</v>
      </c>
      <c r="G63" s="48" t="s">
        <v>194</v>
      </c>
      <c r="H63" s="8">
        <v>24</v>
      </c>
      <c r="I63" s="295" t="s">
        <v>228</v>
      </c>
      <c r="J63" s="295">
        <v>476002</v>
      </c>
      <c r="K63" s="295" t="s">
        <v>152</v>
      </c>
      <c r="L63" s="9" t="s">
        <v>9</v>
      </c>
      <c r="M63" s="9" t="s">
        <v>10</v>
      </c>
      <c r="N63" s="237">
        <v>8.18</v>
      </c>
      <c r="O63" s="237">
        <v>8.6300000000000008</v>
      </c>
      <c r="P63" s="237">
        <v>8.84</v>
      </c>
      <c r="Q63" s="237">
        <v>8.7200000000000006</v>
      </c>
      <c r="R63" s="237">
        <v>8.2200000000000006</v>
      </c>
      <c r="S63" s="237">
        <v>7.65</v>
      </c>
      <c r="T63" s="237">
        <v>7.09</v>
      </c>
      <c r="U63" s="237">
        <v>6.89</v>
      </c>
      <c r="V63" s="238"/>
      <c r="AD63" s="237">
        <v>8.1</v>
      </c>
      <c r="AE63" s="237">
        <v>8.08</v>
      </c>
      <c r="AF63" s="237">
        <v>8.4700000000000006</v>
      </c>
      <c r="AG63" s="237">
        <v>8.33</v>
      </c>
      <c r="AH63" s="237">
        <v>7.88</v>
      </c>
      <c r="AI63" s="237">
        <v>7.44</v>
      </c>
      <c r="AJ63" s="237">
        <v>6.56</v>
      </c>
      <c r="AK63" s="237">
        <v>6.33</v>
      </c>
      <c r="AL63" s="238"/>
      <c r="AT63" s="237">
        <f t="shared" si="54"/>
        <v>0.08</v>
      </c>
      <c r="AU63" s="237">
        <f t="shared" si="55"/>
        <v>0.55000000000000004</v>
      </c>
      <c r="AV63" s="237">
        <f t="shared" si="56"/>
        <v>0.37</v>
      </c>
      <c r="AW63" s="237">
        <f t="shared" si="57"/>
        <v>0.39</v>
      </c>
      <c r="AX63" s="237">
        <f t="shared" si="58"/>
        <v>0.34</v>
      </c>
      <c r="AY63" s="237">
        <f t="shared" si="59"/>
        <v>0.21</v>
      </c>
      <c r="AZ63" s="237">
        <f t="shared" si="60"/>
        <v>0.53</v>
      </c>
      <c r="BA63" s="237">
        <f t="shared" si="61"/>
        <v>0.56000000000000005</v>
      </c>
      <c r="BB63" s="238"/>
      <c r="BJ63" s="237">
        <f t="shared" si="62"/>
        <v>8.18</v>
      </c>
      <c r="BK63" s="237">
        <f t="shared" si="63"/>
        <v>8.6300000000000008</v>
      </c>
      <c r="BL63" s="237">
        <f t="shared" si="64"/>
        <v>8.84</v>
      </c>
      <c r="BM63" s="237">
        <f t="shared" si="65"/>
        <v>8.7200000000000006</v>
      </c>
      <c r="BN63" s="237">
        <f t="shared" si="66"/>
        <v>8.2200000000000006</v>
      </c>
      <c r="BO63" s="237">
        <f t="shared" si="67"/>
        <v>7.65</v>
      </c>
      <c r="BP63" s="237">
        <f t="shared" si="68"/>
        <v>7.09</v>
      </c>
      <c r="BQ63" s="237">
        <f t="shared" si="69"/>
        <v>6.89</v>
      </c>
      <c r="BR63" s="238"/>
      <c r="BZ63" s="237">
        <f t="shared" si="70"/>
        <v>0.08</v>
      </c>
      <c r="CA63" s="237">
        <f t="shared" si="71"/>
        <v>0.55000000000000004</v>
      </c>
      <c r="CB63" s="237">
        <f t="shared" si="72"/>
        <v>0.37</v>
      </c>
      <c r="CC63" s="237">
        <f t="shared" si="73"/>
        <v>0.39</v>
      </c>
      <c r="CD63" s="237">
        <f t="shared" si="74"/>
        <v>0.34</v>
      </c>
      <c r="CE63" s="237">
        <f t="shared" si="75"/>
        <v>0.21</v>
      </c>
      <c r="CF63" s="237">
        <f t="shared" si="76"/>
        <v>0.53</v>
      </c>
      <c r="CG63" s="237">
        <f t="shared" si="77"/>
        <v>0.56000000000000005</v>
      </c>
      <c r="CH63" s="238"/>
      <c r="CP63" s="236">
        <f>IFERROR(IF($E63=1,RANK(BJ63,BJ:BJ,1)+COUNTIF(BJ$4:BJ63,BJ63)-1,"-"),"-")</f>
        <v>120</v>
      </c>
      <c r="CQ63" s="236">
        <f>IFERROR(IF($E63=1,RANK(BK63,BK:BK,1)+COUNTIF(BK$4:BK63,BK63)-1,"-"),"-")</f>
        <v>113</v>
      </c>
      <c r="CR63" s="236">
        <f>IFERROR(IF($E63=1,RANK(BL63,BL:BL,1)+COUNTIF(BL$4:BL63,BL63)-1,"-"),"-")</f>
        <v>97</v>
      </c>
      <c r="CS63" s="236">
        <f>IFERROR(IF($E63=1,RANK(BM63,BM:BM,1)+COUNTIF(BM$4:BM63,BM63)-1,"-"),"-")</f>
        <v>113</v>
      </c>
      <c r="CT63" s="236">
        <f>IFERROR(IF($E63=1,RANK(BN63,BN:BN,1)+COUNTIF(BN$4:BN63,BN63)-1,"-"),"-")</f>
        <v>105</v>
      </c>
      <c r="CU63" s="236">
        <f>IFERROR(IF($E63=1,RANK(BO63,BO:BO,1)+COUNTIF(BO$4:BO63,BO63)-1,"-"),"-")</f>
        <v>65</v>
      </c>
      <c r="CV63" s="236">
        <f>IFERROR(IF($E63=1,RANK(BP63,BP:BP,1)+COUNTIF(BP$4:BP63,BP63)-1,"-"),"-")</f>
        <v>113</v>
      </c>
      <c r="CW63" s="236">
        <f>IFERROR(IF($E63=1,RANK(BQ63,BQ:BQ,1)+COUNTIF(BQ$4:BQ63,BQ63)-1,"-"),"-")</f>
        <v>87</v>
      </c>
      <c r="CX63" s="238"/>
      <c r="DF63" s="236">
        <f>IFERROR(IF($E63=1,RANK(BZ63,BZ:BZ,1)+COUNTIF(BZ$3:BZ62,BZ63),"-"),"-")</f>
        <v>68</v>
      </c>
      <c r="DG63" s="236">
        <f>IFERROR(IF($E63=1,RANK(CA63,CA:CA,1)+COUNTIF(CA$3:CA62,CA63),"-"),"-")</f>
        <v>114</v>
      </c>
      <c r="DH63" s="236">
        <f>IFERROR(IF($E63=1,RANK(CB63,CB:CB,1)+COUNTIF(CB$3:CB62,CB63),"-"),"-")</f>
        <v>106</v>
      </c>
      <c r="DI63" s="236">
        <f>IFERROR(IF($E63=1,RANK(CC63,CC:CC,1)+COUNTIF(CC$3:CC62,CC63),"-"),"-")</f>
        <v>102</v>
      </c>
      <c r="DJ63" s="236">
        <f>IFERROR(IF($E63=1,RANK(CD63,CD:CD,1)+COUNTIF(CD$3:CD62,CD63),"-"),"-")</f>
        <v>62</v>
      </c>
      <c r="DK63" s="236">
        <f>IFERROR(IF($E63=1,RANK(CE63,CE:CE,1)+COUNTIF(CE$3:CE62,CE63),"-"),"-")</f>
        <v>62</v>
      </c>
      <c r="DL63" s="236">
        <f>IFERROR(IF($E63=1,RANK(CF63,CF:CF,1)+COUNTIF(CF$3:CF62,CF63),"-"),"-")</f>
        <v>95</v>
      </c>
      <c r="DM63" s="236">
        <f>IFERROR(IF($E63=1,RANK(CG63,CG:CG,1)+COUNTIF(CG$3:CG62,CG63),"-"),"-")</f>
        <v>102</v>
      </c>
      <c r="DN63" s="7"/>
      <c r="DO63" s="236" t="str">
        <f>IFERROR(IF($E63=1,RANK(CI63,CI:CI,1)+COUNTIF(CI$4:CI63,CI63)-1,"-"),"-")</f>
        <v>-</v>
      </c>
      <c r="DP63" s="236" t="str">
        <f>IFERROR(IF($E63=1,RANK(CJ63,CJ:CJ,1)+COUNTIF(CJ$4:CJ63,CJ63)-1,"-"),"-")</f>
        <v>-</v>
      </c>
      <c r="DQ63" s="236" t="str">
        <f>IFERROR(IF($E63=1,RANK(CK63,CK:CK,1)+COUNTIF(CK$4:CK63,CK63)-1,"-"),"-")</f>
        <v>-</v>
      </c>
      <c r="DR63" s="236" t="str">
        <f>IFERROR(IF($E63=1,RANK(CL63,CL:CL,1)+COUNTIF(CL$4:CL63,CL63)-1,"-"),"-")</f>
        <v>-</v>
      </c>
      <c r="DS63" s="236" t="str">
        <f>IFERROR(IF($E63=1,RANK(CM63,CM:CM,1)+COUNTIF(CM$4:CM63,CM63)-1,"-"),"-")</f>
        <v>-</v>
      </c>
      <c r="DT63" s="236" t="str">
        <f>IFERROR(IF($E63=1,RANK(CN63,CN:CN,1)+COUNTIF(CN$4:CN63,CN63)-1,"-"),"-")</f>
        <v>-</v>
      </c>
      <c r="DU63" s="250" t="s">
        <v>151</v>
      </c>
      <c r="DV63" s="249" t="s">
        <v>151</v>
      </c>
      <c r="DW63" s="248" t="s">
        <v>263</v>
      </c>
      <c r="DX63" s="247" t="s">
        <v>258</v>
      </c>
      <c r="DY63" s="250" t="s">
        <v>151</v>
      </c>
      <c r="DZ63" s="249" t="s">
        <v>151</v>
      </c>
      <c r="EA63" s="248" t="s">
        <v>261</v>
      </c>
      <c r="EB63" s="247" t="s">
        <v>182</v>
      </c>
      <c r="EC63" s="247" t="s">
        <v>258</v>
      </c>
      <c r="ED63" s="247" t="s">
        <v>182</v>
      </c>
      <c r="EI63" s="48"/>
      <c r="EJ63" s="48"/>
      <c r="EU63" s="328">
        <f t="shared" si="31"/>
        <v>8.18</v>
      </c>
      <c r="EV63" s="328">
        <f t="shared" si="32"/>
        <v>8.6300000000000008</v>
      </c>
      <c r="EW63" s="328">
        <f t="shared" si="33"/>
        <v>8.84</v>
      </c>
      <c r="EX63" s="328">
        <f t="shared" si="34"/>
        <v>8.7200000000000006</v>
      </c>
      <c r="EY63" s="328">
        <f t="shared" si="35"/>
        <v>8.2200000000000006</v>
      </c>
      <c r="EZ63" s="328">
        <f t="shared" si="36"/>
        <v>7.65</v>
      </c>
      <c r="FA63" s="328">
        <f t="shared" si="37"/>
        <v>7.09</v>
      </c>
      <c r="FB63" s="328">
        <f t="shared" si="38"/>
        <v>6.89</v>
      </c>
      <c r="FK63" s="328">
        <f t="shared" si="39"/>
        <v>8.1</v>
      </c>
      <c r="FL63" s="328">
        <f t="shared" si="40"/>
        <v>8.08</v>
      </c>
      <c r="FM63" s="328">
        <f t="shared" si="41"/>
        <v>8.4700000000000006</v>
      </c>
      <c r="FN63" s="328">
        <f t="shared" si="42"/>
        <v>8.33</v>
      </c>
      <c r="FO63" s="328">
        <f t="shared" si="43"/>
        <v>7.88</v>
      </c>
      <c r="FP63" s="328">
        <f t="shared" si="44"/>
        <v>7.44</v>
      </c>
      <c r="FQ63" s="328">
        <f t="shared" si="45"/>
        <v>6.56</v>
      </c>
      <c r="FR63" s="328">
        <f t="shared" si="46"/>
        <v>6.33</v>
      </c>
    </row>
    <row r="64" spans="1:174" ht="19.5" x14ac:dyDescent="0.25">
      <c r="A64" s="13">
        <f t="shared" si="49"/>
        <v>1</v>
      </c>
      <c r="B64" s="13">
        <f t="shared" si="50"/>
        <v>1</v>
      </c>
      <c r="C64" s="13">
        <f t="shared" si="51"/>
        <v>1</v>
      </c>
      <c r="D64" s="13">
        <f t="shared" si="52"/>
        <v>1</v>
      </c>
      <c r="E64" s="13">
        <f t="shared" si="53"/>
        <v>1</v>
      </c>
      <c r="F64" s="48" t="s">
        <v>251</v>
      </c>
      <c r="G64" s="48" t="s">
        <v>194</v>
      </c>
      <c r="H64" s="8">
        <v>24</v>
      </c>
      <c r="I64" s="295" t="s">
        <v>228</v>
      </c>
      <c r="J64" s="295">
        <v>474338</v>
      </c>
      <c r="K64" s="295" t="s">
        <v>57</v>
      </c>
      <c r="L64" s="9" t="s">
        <v>9</v>
      </c>
      <c r="M64" s="9" t="s">
        <v>10</v>
      </c>
      <c r="N64" s="237">
        <v>8.1</v>
      </c>
      <c r="O64" s="237">
        <v>8.99</v>
      </c>
      <c r="P64" s="237">
        <v>9.0500000000000007</v>
      </c>
      <c r="Q64" s="237">
        <v>9.02</v>
      </c>
      <c r="R64" s="237">
        <v>8.3800000000000008</v>
      </c>
      <c r="S64" s="237">
        <v>8.1199999999999992</v>
      </c>
      <c r="T64" s="237">
        <v>6.53</v>
      </c>
      <c r="U64" s="237">
        <v>7.04</v>
      </c>
      <c r="V64" s="238"/>
      <c r="AD64" s="237">
        <v>8.0500000000000007</v>
      </c>
      <c r="AE64" s="237">
        <v>8.69</v>
      </c>
      <c r="AF64" s="237">
        <v>8.82</v>
      </c>
      <c r="AG64" s="237">
        <v>8.86</v>
      </c>
      <c r="AH64" s="237">
        <v>8.44</v>
      </c>
      <c r="AI64" s="237">
        <v>7.85</v>
      </c>
      <c r="AJ64" s="237">
        <v>7.08</v>
      </c>
      <c r="AK64" s="237">
        <v>7.1</v>
      </c>
      <c r="AL64" s="238"/>
      <c r="AT64" s="237">
        <f t="shared" si="54"/>
        <v>0.05</v>
      </c>
      <c r="AU64" s="237">
        <f t="shared" si="55"/>
        <v>0.3</v>
      </c>
      <c r="AV64" s="237">
        <f t="shared" si="56"/>
        <v>0.23</v>
      </c>
      <c r="AW64" s="237">
        <f t="shared" si="57"/>
        <v>0.16</v>
      </c>
      <c r="AX64" s="237">
        <f t="shared" si="58"/>
        <v>-0.06</v>
      </c>
      <c r="AY64" s="237">
        <f t="shared" si="59"/>
        <v>0.27</v>
      </c>
      <c r="AZ64" s="237">
        <f t="shared" si="60"/>
        <v>-0.55000000000000004</v>
      </c>
      <c r="BA64" s="237">
        <f t="shared" si="61"/>
        <v>-0.06</v>
      </c>
      <c r="BB64" s="238"/>
      <c r="BJ64" s="237">
        <f t="shared" si="62"/>
        <v>8.1</v>
      </c>
      <c r="BK64" s="237">
        <f t="shared" si="63"/>
        <v>8.99</v>
      </c>
      <c r="BL64" s="237">
        <f t="shared" si="64"/>
        <v>9.0500000000000007</v>
      </c>
      <c r="BM64" s="237">
        <f t="shared" si="65"/>
        <v>9.02</v>
      </c>
      <c r="BN64" s="237">
        <f t="shared" si="66"/>
        <v>8.3800000000000008</v>
      </c>
      <c r="BO64" s="237">
        <f t="shared" si="67"/>
        <v>8.1199999999999992</v>
      </c>
      <c r="BP64" s="237">
        <f t="shared" si="68"/>
        <v>6.53</v>
      </c>
      <c r="BQ64" s="237">
        <f t="shared" si="69"/>
        <v>7.04</v>
      </c>
      <c r="BR64" s="238"/>
      <c r="BZ64" s="237">
        <f t="shared" si="70"/>
        <v>0.05</v>
      </c>
      <c r="CA64" s="237">
        <f t="shared" si="71"/>
        <v>0.3</v>
      </c>
      <c r="CB64" s="237">
        <f t="shared" si="72"/>
        <v>0.23</v>
      </c>
      <c r="CC64" s="237">
        <f t="shared" si="73"/>
        <v>0.16</v>
      </c>
      <c r="CD64" s="237">
        <f t="shared" si="74"/>
        <v>-0.06</v>
      </c>
      <c r="CE64" s="237">
        <f t="shared" si="75"/>
        <v>0.27</v>
      </c>
      <c r="CF64" s="237">
        <f t="shared" si="76"/>
        <v>-0.55000000000000004</v>
      </c>
      <c r="CG64" s="237">
        <f t="shared" si="77"/>
        <v>-0.06</v>
      </c>
      <c r="CH64" s="238"/>
      <c r="CP64" s="236">
        <f>IFERROR(IF($E64=1,RANK(BJ64,BJ:BJ,1)+COUNTIF(BJ$4:BJ64,BJ64)-1,"-"),"-")</f>
        <v>107</v>
      </c>
      <c r="CQ64" s="236">
        <f>IFERROR(IF($E64=1,RANK(BK64,BK:BK,1)+COUNTIF(BK$4:BK64,BK64)-1,"-"),"-")</f>
        <v>139</v>
      </c>
      <c r="CR64" s="236">
        <f>IFERROR(IF($E64=1,RANK(BL64,BL:BL,1)+COUNTIF(BL$4:BL64,BL64)-1,"-"),"-")</f>
        <v>131</v>
      </c>
      <c r="CS64" s="236">
        <f>IFERROR(IF($E64=1,RANK(BM64,BM:BM,1)+COUNTIF(BM$4:BM64,BM64)-1,"-"),"-")</f>
        <v>133</v>
      </c>
      <c r="CT64" s="236">
        <f>IFERROR(IF($E64=1,RANK(BN64,BN:BN,1)+COUNTIF(BN$4:BN64,BN64)-1,"-"),"-")</f>
        <v>130</v>
      </c>
      <c r="CU64" s="236">
        <f>IFERROR(IF($E64=1,RANK(BO64,BO:BO,1)+COUNTIF(BO$4:BO64,BO64)-1,"-"),"-")</f>
        <v>126</v>
      </c>
      <c r="CV64" s="236">
        <f>IFERROR(IF($E64=1,RANK(BP64,BP:BP,1)+COUNTIF(BP$4:BP64,BP64)-1,"-"),"-")</f>
        <v>78</v>
      </c>
      <c r="CW64" s="236">
        <f>IFERROR(IF($E64=1,RANK(BQ64,BQ:BQ,1)+COUNTIF(BQ$4:BQ64,BQ64)-1,"-"),"-")</f>
        <v>105</v>
      </c>
      <c r="CX64" s="238"/>
      <c r="DF64" s="236">
        <f>IFERROR(IF($E64=1,RANK(BZ64,BZ:BZ,1)+COUNTIF(BZ$3:BZ63,BZ64),"-"),"-")</f>
        <v>64</v>
      </c>
      <c r="DG64" s="236">
        <f>IFERROR(IF($E64=1,RANK(CA64,CA:CA,1)+COUNTIF(CA$3:CA63,CA64),"-"),"-")</f>
        <v>101</v>
      </c>
      <c r="DH64" s="236">
        <f>IFERROR(IF($E64=1,RANK(CB64,CB:CB,1)+COUNTIF(CB$3:CB63,CB64),"-"),"-")</f>
        <v>95</v>
      </c>
      <c r="DI64" s="236">
        <f>IFERROR(IF($E64=1,RANK(CC64,CC:CC,1)+COUNTIF(CC$3:CC63,CC64),"-"),"-")</f>
        <v>67</v>
      </c>
      <c r="DJ64" s="236">
        <f>IFERROR(IF($E64=1,RANK(CD64,CD:CD,1)+COUNTIF(CD$3:CD63,CD64),"-"),"-")</f>
        <v>18</v>
      </c>
      <c r="DK64" s="236">
        <f>IFERROR(IF($E64=1,RANK(CE64,CE:CE,1)+COUNTIF(CE$3:CE63,CE64),"-"),"-")</f>
        <v>67</v>
      </c>
      <c r="DL64" s="236">
        <f>IFERROR(IF($E64=1,RANK(CF64,CF:CF,1)+COUNTIF(CF$3:CF63,CF64),"-"),"-")</f>
        <v>12</v>
      </c>
      <c r="DM64" s="236">
        <f>IFERROR(IF($E64=1,RANK(CG64,CG:CG,1)+COUNTIF(CG$3:CG63,CG64),"-"),"-")</f>
        <v>48</v>
      </c>
      <c r="DN64" s="7"/>
      <c r="DO64" s="236" t="str">
        <f>IFERROR(IF($E64=1,RANK(CI64,CI:CI,1)+COUNTIF(CI$4:CI64,CI64)-1,"-"),"-")</f>
        <v>-</v>
      </c>
      <c r="DP64" s="236" t="str">
        <f>IFERROR(IF($E64=1,RANK(CJ64,CJ:CJ,1)+COUNTIF(CJ$4:CJ64,CJ64)-1,"-"),"-")</f>
        <v>-</v>
      </c>
      <c r="DQ64" s="236" t="str">
        <f>IFERROR(IF($E64=1,RANK(CK64,CK:CK,1)+COUNTIF(CK$4:CK64,CK64)-1,"-"),"-")</f>
        <v>-</v>
      </c>
      <c r="DR64" s="236" t="str">
        <f>IFERROR(IF($E64=1,RANK(CL64,CL:CL,1)+COUNTIF(CL$4:CL64,CL64)-1,"-"),"-")</f>
        <v>-</v>
      </c>
      <c r="DS64" s="236" t="str">
        <f>IFERROR(IF($E64=1,RANK(CM64,CM:CM,1)+COUNTIF(CM$4:CM64,CM64)-1,"-"),"-")</f>
        <v>-</v>
      </c>
      <c r="DT64" s="236" t="str">
        <f>IFERROR(IF($E64=1,RANK(CN64,CN:CN,1)+COUNTIF(CN$4:CN64,CN64)-1,"-"),"-")</f>
        <v>-</v>
      </c>
      <c r="DU64" s="12">
        <f>$G$2+1-DV64</f>
        <v>145</v>
      </c>
      <c r="DV64" s="243">
        <f>IF($EI$4="Entrants",MIN($CU:$CU),MIN($DD:$DD))</f>
        <v>1</v>
      </c>
      <c r="DW64" s="242" t="str">
        <f>IFERROR(INDEX($A:$DD,IF($EI$4="Entrants",MATCH($DU64,$CU:$CU,0),MATCH($DU64,$DD:$DD,0)),11),"")</f>
        <v>CHALON SUR SAÔNE</v>
      </c>
      <c r="DX64" s="239">
        <f>IFERROR(INDEX($A:$DD,IF($EI$4="Entrants",MATCH($DU64,$CU:$CU,0),MATCH($DU64,$DD:$DD,0)),IF($EI$4="Entrants",67,26)),"")</f>
        <v>8.5399999999999991</v>
      </c>
      <c r="DY64" s="12">
        <f>DZ70+1-DZ64</f>
        <v>106</v>
      </c>
      <c r="DZ64" s="243">
        <f>IF($EI$4="Entrants",MIN($DK:$DK),MIN($DT:$DT))</f>
        <v>1</v>
      </c>
      <c r="EA64" s="242" t="str">
        <f>IFERROR(INDEX($A:$DT,IF($EI$4="Entrants",MATCH($DY64,$DK:$DK,0),MATCH($DY64,$DT:$DT,0)),11),"")</f>
        <v>BAYONNE</v>
      </c>
      <c r="EB64" s="241">
        <f>IFERROR(INDEX($A:$DT,IF($EI$4="Entrants",MATCH($DY64,$DK:$DK,0),MATCH($DY64,$DT:$DT,0)),IF($EI$4="Entrants",83,54)),"")</f>
        <v>2.11</v>
      </c>
      <c r="EC64" s="240">
        <f>IFERROR(INDEX($A:$DT,IF($EI$4="Entrants",MATCH($DY64,$DK:$DK,0),MATCH($DY64,$DT:$DT,0)),IF($EI$4="Entrants",67,26)),"")</f>
        <v>8.19</v>
      </c>
      <c r="ED64" s="239" t="str">
        <f>IFERROR(IF(EB64&gt;0,"+"&amp;ROUND(EB64,2),ROUND(EB64,2)),"")</f>
        <v>+2,11</v>
      </c>
      <c r="EI64"/>
      <c r="EJ64"/>
      <c r="EU64" s="328">
        <f t="shared" si="31"/>
        <v>8.1</v>
      </c>
      <c r="EV64" s="328">
        <f t="shared" si="32"/>
        <v>8.99</v>
      </c>
      <c r="EW64" s="328">
        <f t="shared" si="33"/>
        <v>9.0500000000000007</v>
      </c>
      <c r="EX64" s="328">
        <f t="shared" si="34"/>
        <v>9.02</v>
      </c>
      <c r="EY64" s="328">
        <f t="shared" si="35"/>
        <v>8.3800000000000008</v>
      </c>
      <c r="EZ64" s="328">
        <f t="shared" si="36"/>
        <v>8.1199999999999992</v>
      </c>
      <c r="FA64" s="328">
        <f t="shared" si="37"/>
        <v>6.53</v>
      </c>
      <c r="FB64" s="328">
        <f t="shared" si="38"/>
        <v>7.04</v>
      </c>
      <c r="FK64" s="328">
        <f t="shared" si="39"/>
        <v>8.0500000000000007</v>
      </c>
      <c r="FL64" s="328">
        <f t="shared" si="40"/>
        <v>8.69</v>
      </c>
      <c r="FM64" s="328">
        <f t="shared" si="41"/>
        <v>8.82</v>
      </c>
      <c r="FN64" s="328">
        <f t="shared" si="42"/>
        <v>8.86</v>
      </c>
      <c r="FO64" s="328">
        <f t="shared" si="43"/>
        <v>8.44</v>
      </c>
      <c r="FP64" s="328">
        <f t="shared" si="44"/>
        <v>7.85</v>
      </c>
      <c r="FQ64" s="328">
        <f t="shared" si="45"/>
        <v>7.08</v>
      </c>
      <c r="FR64" s="328">
        <f t="shared" si="46"/>
        <v>7.1</v>
      </c>
    </row>
    <row r="65" spans="1:174" ht="19.5" x14ac:dyDescent="0.25">
      <c r="A65" s="13">
        <f t="shared" si="49"/>
        <v>1</v>
      </c>
      <c r="B65" s="13">
        <f t="shared" si="50"/>
        <v>1</v>
      </c>
      <c r="C65" s="13">
        <f t="shared" si="51"/>
        <v>1</v>
      </c>
      <c r="D65" s="13">
        <f t="shared" si="52"/>
        <v>1</v>
      </c>
      <c r="E65" s="13">
        <f t="shared" si="53"/>
        <v>1</v>
      </c>
      <c r="F65" s="48" t="s">
        <v>251</v>
      </c>
      <c r="G65" s="48" t="s">
        <v>193</v>
      </c>
      <c r="H65" s="8">
        <v>24</v>
      </c>
      <c r="I65" s="295" t="s">
        <v>227</v>
      </c>
      <c r="J65" s="295">
        <v>481002</v>
      </c>
      <c r="K65" s="295" t="s">
        <v>58</v>
      </c>
      <c r="L65" s="9" t="s">
        <v>9</v>
      </c>
      <c r="M65" s="9" t="s">
        <v>10</v>
      </c>
      <c r="N65" s="237">
        <v>8.31</v>
      </c>
      <c r="O65" s="237">
        <v>8.58</v>
      </c>
      <c r="P65" s="237">
        <v>8.84</v>
      </c>
      <c r="Q65" s="237">
        <v>8.64</v>
      </c>
      <c r="R65" s="237">
        <v>8.2899999999999991</v>
      </c>
      <c r="S65" s="237">
        <v>8.09</v>
      </c>
      <c r="T65" s="237">
        <v>7.59</v>
      </c>
      <c r="U65" s="237">
        <v>7.67</v>
      </c>
      <c r="V65" s="238"/>
      <c r="AD65" s="237">
        <v>8.4600000000000009</v>
      </c>
      <c r="AE65" s="237">
        <v>8.64</v>
      </c>
      <c r="AF65" s="237">
        <v>8.98</v>
      </c>
      <c r="AG65" s="237">
        <v>8.92</v>
      </c>
      <c r="AH65" s="237">
        <v>8.66</v>
      </c>
      <c r="AI65" s="237">
        <v>8.4</v>
      </c>
      <c r="AJ65" s="237">
        <v>8.18</v>
      </c>
      <c r="AK65" s="237">
        <v>7.94</v>
      </c>
      <c r="AL65" s="238"/>
      <c r="AT65" s="237">
        <f t="shared" si="54"/>
        <v>-0.15</v>
      </c>
      <c r="AU65" s="237">
        <f t="shared" si="55"/>
        <v>-0.06</v>
      </c>
      <c r="AV65" s="237">
        <f t="shared" si="56"/>
        <v>-0.14000000000000001</v>
      </c>
      <c r="AW65" s="237">
        <f t="shared" si="57"/>
        <v>-0.28000000000000003</v>
      </c>
      <c r="AX65" s="237">
        <f t="shared" si="58"/>
        <v>-0.37</v>
      </c>
      <c r="AY65" s="237">
        <f t="shared" si="59"/>
        <v>-0.31</v>
      </c>
      <c r="AZ65" s="237">
        <f t="shared" si="60"/>
        <v>-0.59</v>
      </c>
      <c r="BA65" s="237">
        <f t="shared" si="61"/>
        <v>-0.27</v>
      </c>
      <c r="BB65" s="238"/>
      <c r="BJ65" s="237">
        <f t="shared" si="62"/>
        <v>8.31</v>
      </c>
      <c r="BK65" s="237">
        <f t="shared" si="63"/>
        <v>8.58</v>
      </c>
      <c r="BL65" s="237">
        <f t="shared" si="64"/>
        <v>8.84</v>
      </c>
      <c r="BM65" s="237">
        <f t="shared" si="65"/>
        <v>8.64</v>
      </c>
      <c r="BN65" s="237">
        <f t="shared" si="66"/>
        <v>8.2899999999999991</v>
      </c>
      <c r="BO65" s="237">
        <f t="shared" si="67"/>
        <v>8.09</v>
      </c>
      <c r="BP65" s="237">
        <f t="shared" si="68"/>
        <v>7.59</v>
      </c>
      <c r="BQ65" s="237">
        <f t="shared" si="69"/>
        <v>7.67</v>
      </c>
      <c r="BR65" s="238"/>
      <c r="BZ65" s="237">
        <f t="shared" si="70"/>
        <v>-0.15</v>
      </c>
      <c r="CA65" s="237">
        <f t="shared" si="71"/>
        <v>-0.06</v>
      </c>
      <c r="CB65" s="237">
        <f t="shared" si="72"/>
        <v>-0.14000000000000001</v>
      </c>
      <c r="CC65" s="237">
        <f t="shared" si="73"/>
        <v>-0.28000000000000003</v>
      </c>
      <c r="CD65" s="237">
        <f t="shared" si="74"/>
        <v>-0.37</v>
      </c>
      <c r="CE65" s="237">
        <f t="shared" si="75"/>
        <v>-0.31</v>
      </c>
      <c r="CF65" s="237">
        <f t="shared" si="76"/>
        <v>-0.59</v>
      </c>
      <c r="CG65" s="237">
        <f t="shared" si="77"/>
        <v>-0.27</v>
      </c>
      <c r="CH65" s="238"/>
      <c r="CP65" s="236">
        <f>IFERROR(IF($E65=1,RANK(BJ65,BJ:BJ,1)+COUNTIF(BJ$4:BJ65,BJ65)-1,"-"),"-")</f>
        <v>138</v>
      </c>
      <c r="CQ65" s="236">
        <f>IFERROR(IF($E65=1,RANK(BK65,BK:BK,1)+COUNTIF(BK$4:BK65,BK65)-1,"-"),"-")</f>
        <v>103</v>
      </c>
      <c r="CR65" s="236">
        <f>IFERROR(IF($E65=1,RANK(BL65,BL:BL,1)+COUNTIF(BL$4:BL65,BL65)-1,"-"),"-")</f>
        <v>98</v>
      </c>
      <c r="CS65" s="236">
        <f>IFERROR(IF($E65=1,RANK(BM65,BM:BM,1)+COUNTIF(BM$4:BM65,BM65)-1,"-"),"-")</f>
        <v>104</v>
      </c>
      <c r="CT65" s="236">
        <f>IFERROR(IF($E65=1,RANK(BN65,BN:BN,1)+COUNTIF(BN$4:BN65,BN65)-1,"-"),"-")</f>
        <v>116</v>
      </c>
      <c r="CU65" s="236">
        <f>IFERROR(IF($E65=1,RANK(BO65,BO:BO,1)+COUNTIF(BO$4:BO65,BO65)-1,"-"),"-")</f>
        <v>122</v>
      </c>
      <c r="CV65" s="236">
        <f>IFERROR(IF($E65=1,RANK(BP65,BP:BP,1)+COUNTIF(BP$4:BP65,BP65)-1,"-"),"-")</f>
        <v>140</v>
      </c>
      <c r="CW65" s="236">
        <f>IFERROR(IF($E65=1,RANK(BQ65,BQ:BQ,1)+COUNTIF(BQ$4:BQ65,BQ65)-1,"-"),"-")</f>
        <v>137</v>
      </c>
      <c r="CX65" s="238"/>
      <c r="DF65" s="236">
        <f>IFERROR(IF($E65=1,RANK(BZ65,BZ:BZ,1)+COUNTIF(BZ$3:BZ64,BZ65),"-"),"-")</f>
        <v>23</v>
      </c>
      <c r="DG65" s="236">
        <f>IFERROR(IF($E65=1,RANK(CA65,CA:CA,1)+COUNTIF(CA$3:CA64,CA65),"-"),"-")</f>
        <v>36</v>
      </c>
      <c r="DH65" s="236">
        <f>IFERROR(IF($E65=1,RANK(CB65,CB:CB,1)+COUNTIF(CB$3:CB64,CB65),"-"),"-")</f>
        <v>42</v>
      </c>
      <c r="DI65" s="236">
        <f>IFERROR(IF($E65=1,RANK(CC65,CC:CC,1)+COUNTIF(CC$3:CC64,CC65),"-"),"-")</f>
        <v>12</v>
      </c>
      <c r="DJ65" s="236">
        <f>IFERROR(IF($E65=1,RANK(CD65,CD:CD,1)+COUNTIF(CD$3:CD64,CD65),"-"),"-")</f>
        <v>7</v>
      </c>
      <c r="DK65" s="236">
        <f>IFERROR(IF($E65=1,RANK(CE65,CE:CE,1)+COUNTIF(CE$3:CE64,CE65),"-"),"-")</f>
        <v>21</v>
      </c>
      <c r="DL65" s="236">
        <f>IFERROR(IF($E65=1,RANK(CF65,CF:CF,1)+COUNTIF(CF$3:CF64,CF65),"-"),"-")</f>
        <v>11</v>
      </c>
      <c r="DM65" s="236">
        <f>IFERROR(IF($E65=1,RANK(CG65,CG:CG,1)+COUNTIF(CG$3:CG64,CG65),"-"),"-")</f>
        <v>30</v>
      </c>
      <c r="DN65" s="7"/>
      <c r="DO65" s="236" t="str">
        <f>IFERROR(IF($E65=1,RANK(CI65,CI:CI,1)+COUNTIF(CI$4:CI65,CI65)-1,"-"),"-")</f>
        <v>-</v>
      </c>
      <c r="DP65" s="236" t="str">
        <f>IFERROR(IF($E65=1,RANK(CJ65,CJ:CJ,1)+COUNTIF(CJ$4:CJ65,CJ65)-1,"-"),"-")</f>
        <v>-</v>
      </c>
      <c r="DQ65" s="236" t="str">
        <f>IFERROR(IF($E65=1,RANK(CK65,CK:CK,1)+COUNTIF(CK$4:CK65,CK65)-1,"-"),"-")</f>
        <v>-</v>
      </c>
      <c r="DR65" s="236" t="str">
        <f>IFERROR(IF($E65=1,RANK(CL65,CL:CL,1)+COUNTIF(CL$4:CL65,CL65)-1,"-"),"-")</f>
        <v>-</v>
      </c>
      <c r="DS65" s="236" t="str">
        <f>IFERROR(IF($E65=1,RANK(CM65,CM:CM,1)+COUNTIF(CM$4:CM65,CM65)-1,"-"),"-")</f>
        <v>-</v>
      </c>
      <c r="DT65" s="236" t="str">
        <f>IFERROR(IF($E65=1,RANK(CN65,CN:CN,1)+COUNTIF(CN$4:CN65,CN65)-1,"-"),"-")</f>
        <v>-</v>
      </c>
      <c r="DU65" s="12">
        <f>DU64-1</f>
        <v>144</v>
      </c>
      <c r="DV65" s="243">
        <f>DV64+1</f>
        <v>2</v>
      </c>
      <c r="DW65" s="242" t="str">
        <f>IFERROR(INDEX($A:$DD,IF($EI$4="Entrants",MATCH($DU65,$CU:$CU,0),MATCH($DU65,$DD:$DD,0)),11),"")</f>
        <v>ANGOULEME</v>
      </c>
      <c r="DX65" s="239">
        <f>IFERROR(INDEX($A:$DD,IF($EI$4="Entrants",MATCH($DU65,$CU:$CU,0),MATCH($DU65,$DD:$DD,0)),IF($EI$4="Entrants",67,26)),"")</f>
        <v>8.4600000000000009</v>
      </c>
      <c r="DY65" s="12">
        <f>DY64-1</f>
        <v>105</v>
      </c>
      <c r="DZ65" s="243">
        <f>MAX(DZ64+1,0)</f>
        <v>2</v>
      </c>
      <c r="EA65" s="242" t="str">
        <f>IFERROR(INDEX($A:$DT,IF($EI$4="Entrants",MATCH($DY65,$DK:$DK,0),MATCH($DY65,$DT:$DT,0)),11),"")</f>
        <v>LISIEUX</v>
      </c>
      <c r="EB65" s="241">
        <f>IFERROR(INDEX($A:$DT,IF($EI$4="Entrants",MATCH($DY65,$DK:$DK,0),MATCH($DY65,$DT:$DT,0)),IF($EI$4="Entrants",83,54)),"")</f>
        <v>1.73</v>
      </c>
      <c r="EC65" s="240">
        <f>IFERROR(INDEX($A:$DT,IF($EI$4="Entrants",MATCH($DY65,$DK:$DK,0),MATCH($DY65,$DT:$DT,0)),IF($EI$4="Entrants",67,26)),"")</f>
        <v>7.87</v>
      </c>
      <c r="ED65" s="239" t="str">
        <f>IFERROR(IF(EB65&gt;0,"+"&amp;ROUND(EB65,2),ROUND(EB65,2)),"")</f>
        <v>+1,73</v>
      </c>
      <c r="EI65"/>
      <c r="EJ65"/>
      <c r="EU65" s="328">
        <f t="shared" si="31"/>
        <v>8.31</v>
      </c>
      <c r="EV65" s="328">
        <f t="shared" si="32"/>
        <v>8.58</v>
      </c>
      <c r="EW65" s="328">
        <f t="shared" si="33"/>
        <v>8.84</v>
      </c>
      <c r="EX65" s="328">
        <f t="shared" si="34"/>
        <v>8.64</v>
      </c>
      <c r="EY65" s="328">
        <f t="shared" si="35"/>
        <v>8.2899999999999991</v>
      </c>
      <c r="EZ65" s="328">
        <f t="shared" si="36"/>
        <v>8.09</v>
      </c>
      <c r="FA65" s="328">
        <f t="shared" si="37"/>
        <v>7.59</v>
      </c>
      <c r="FB65" s="328">
        <f t="shared" si="38"/>
        <v>7.67</v>
      </c>
      <c r="FK65" s="328">
        <f t="shared" si="39"/>
        <v>8.4600000000000009</v>
      </c>
      <c r="FL65" s="328">
        <f t="shared" si="40"/>
        <v>8.64</v>
      </c>
      <c r="FM65" s="328">
        <f t="shared" si="41"/>
        <v>8.98</v>
      </c>
      <c r="FN65" s="328">
        <f t="shared" si="42"/>
        <v>8.92</v>
      </c>
      <c r="FO65" s="328">
        <f t="shared" si="43"/>
        <v>8.66</v>
      </c>
      <c r="FP65" s="328">
        <f t="shared" si="44"/>
        <v>8.4</v>
      </c>
      <c r="FQ65" s="328">
        <f t="shared" si="45"/>
        <v>8.18</v>
      </c>
      <c r="FR65" s="328">
        <f t="shared" si="46"/>
        <v>7.94</v>
      </c>
    </row>
    <row r="66" spans="1:174" ht="19.5" x14ac:dyDescent="0.25">
      <c r="A66" s="13">
        <f t="shared" si="49"/>
        <v>1</v>
      </c>
      <c r="B66" s="13">
        <f t="shared" si="50"/>
        <v>1</v>
      </c>
      <c r="C66" s="13">
        <f t="shared" si="51"/>
        <v>1</v>
      </c>
      <c r="D66" s="13">
        <f t="shared" si="52"/>
        <v>1</v>
      </c>
      <c r="E66" s="13">
        <f t="shared" si="53"/>
        <v>1</v>
      </c>
      <c r="F66" s="48" t="s">
        <v>251</v>
      </c>
      <c r="G66" s="48" t="s">
        <v>195</v>
      </c>
      <c r="H66" s="8">
        <v>24</v>
      </c>
      <c r="I66" s="295" t="s">
        <v>228</v>
      </c>
      <c r="J66" s="295">
        <v>543009</v>
      </c>
      <c r="K66" s="295" t="s">
        <v>59</v>
      </c>
      <c r="L66" s="9" t="s">
        <v>9</v>
      </c>
      <c r="M66" s="9" t="s">
        <v>10</v>
      </c>
      <c r="N66" s="237">
        <v>7.96</v>
      </c>
      <c r="O66" s="237">
        <v>8.4600000000000009</v>
      </c>
      <c r="P66" s="237">
        <v>8.9700000000000006</v>
      </c>
      <c r="Q66" s="237">
        <v>8.4700000000000006</v>
      </c>
      <c r="R66" s="237">
        <v>7.69</v>
      </c>
      <c r="S66" s="237">
        <v>7.73</v>
      </c>
      <c r="T66" s="237">
        <v>6.36</v>
      </c>
      <c r="U66" s="237">
        <v>6.81</v>
      </c>
      <c r="V66" s="238"/>
      <c r="AD66" s="237">
        <v>7.87</v>
      </c>
      <c r="AE66" s="237">
        <v>8.44</v>
      </c>
      <c r="AF66" s="237">
        <v>9.19</v>
      </c>
      <c r="AG66" s="237">
        <v>8.58</v>
      </c>
      <c r="AH66" s="237">
        <v>7.55</v>
      </c>
      <c r="AI66" s="237">
        <v>7.96</v>
      </c>
      <c r="AJ66" s="237">
        <v>6.48</v>
      </c>
      <c r="AK66" s="237">
        <v>6.74</v>
      </c>
      <c r="AL66" s="238"/>
      <c r="AT66" s="237">
        <f t="shared" si="54"/>
        <v>0.09</v>
      </c>
      <c r="AU66" s="237">
        <f t="shared" si="55"/>
        <v>0.02</v>
      </c>
      <c r="AV66" s="237">
        <f t="shared" si="56"/>
        <v>-0.22</v>
      </c>
      <c r="AW66" s="237">
        <f t="shared" si="57"/>
        <v>-0.11</v>
      </c>
      <c r="AX66" s="237">
        <f t="shared" si="58"/>
        <v>0.14000000000000001</v>
      </c>
      <c r="AY66" s="237">
        <f t="shared" si="59"/>
        <v>-0.23</v>
      </c>
      <c r="AZ66" s="237">
        <f t="shared" si="60"/>
        <v>-0.12</v>
      </c>
      <c r="BA66" s="237">
        <f t="shared" si="61"/>
        <v>7.0000000000000007E-2</v>
      </c>
      <c r="BB66" s="238"/>
      <c r="BJ66" s="237">
        <f t="shared" si="62"/>
        <v>7.96</v>
      </c>
      <c r="BK66" s="237">
        <f t="shared" si="63"/>
        <v>8.4600000000000009</v>
      </c>
      <c r="BL66" s="237">
        <f t="shared" si="64"/>
        <v>8.9700000000000006</v>
      </c>
      <c r="BM66" s="237">
        <f t="shared" si="65"/>
        <v>8.4700000000000006</v>
      </c>
      <c r="BN66" s="237">
        <f t="shared" si="66"/>
        <v>7.69</v>
      </c>
      <c r="BO66" s="237">
        <f t="shared" si="67"/>
        <v>7.73</v>
      </c>
      <c r="BP66" s="237">
        <f t="shared" si="68"/>
        <v>6.36</v>
      </c>
      <c r="BQ66" s="237">
        <f t="shared" si="69"/>
        <v>6.81</v>
      </c>
      <c r="BR66" s="238"/>
      <c r="BZ66" s="237">
        <f t="shared" si="70"/>
        <v>0.09</v>
      </c>
      <c r="CA66" s="237">
        <f t="shared" si="71"/>
        <v>0.02</v>
      </c>
      <c r="CB66" s="237">
        <f t="shared" si="72"/>
        <v>-0.22</v>
      </c>
      <c r="CC66" s="237">
        <f t="shared" si="73"/>
        <v>-0.11</v>
      </c>
      <c r="CD66" s="237">
        <f t="shared" si="74"/>
        <v>0.14000000000000001</v>
      </c>
      <c r="CE66" s="237">
        <f t="shared" si="75"/>
        <v>-0.23</v>
      </c>
      <c r="CF66" s="237">
        <f t="shared" si="76"/>
        <v>-0.12</v>
      </c>
      <c r="CG66" s="237">
        <f t="shared" si="77"/>
        <v>7.0000000000000007E-2</v>
      </c>
      <c r="CH66" s="238"/>
      <c r="CP66" s="236">
        <f>IFERROR(IF($E66=1,RANK(BJ66,BJ:BJ,1)+COUNTIF(BJ$4:BJ66,BJ66)-1,"-"),"-")</f>
        <v>89</v>
      </c>
      <c r="CQ66" s="236">
        <f>IFERROR(IF($E66=1,RANK(BK66,BK:BK,1)+COUNTIF(BK$4:BK66,BK66)-1,"-"),"-")</f>
        <v>85</v>
      </c>
      <c r="CR66" s="236">
        <f>IFERROR(IF($E66=1,RANK(BL66,BL:BL,1)+COUNTIF(BL$4:BL66,BL66)-1,"-"),"-")</f>
        <v>121</v>
      </c>
      <c r="CS66" s="236">
        <f>IFERROR(IF($E66=1,RANK(BM66,BM:BM,1)+COUNTIF(BM$4:BM66,BM66)-1,"-"),"-")</f>
        <v>77</v>
      </c>
      <c r="CT66" s="236">
        <f>IFERROR(IF($E66=1,RANK(BN66,BN:BN,1)+COUNTIF(BN$4:BN66,BN66)-1,"-"),"-")</f>
        <v>39</v>
      </c>
      <c r="CU66" s="236">
        <f>IFERROR(IF($E66=1,RANK(BO66,BO:BO,1)+COUNTIF(BO$4:BO66,BO66)-1,"-"),"-")</f>
        <v>76</v>
      </c>
      <c r="CV66" s="236">
        <f>IFERROR(IF($E66=1,RANK(BP66,BP:BP,1)+COUNTIF(BP$4:BP66,BP66)-1,"-"),"-")</f>
        <v>61</v>
      </c>
      <c r="CW66" s="236">
        <f>IFERROR(IF($E66=1,RANK(BQ66,BQ:BQ,1)+COUNTIF(BQ$4:BQ66,BQ66)-1,"-"),"-")</f>
        <v>81</v>
      </c>
      <c r="CX66" s="238"/>
      <c r="DF66" s="236">
        <f>IFERROR(IF($E66=1,RANK(BZ66,BZ:BZ,1)+COUNTIF(BZ$3:BZ65,BZ66),"-"),"-")</f>
        <v>73</v>
      </c>
      <c r="DG66" s="236">
        <f>IFERROR(IF($E66=1,RANK(CA66,CA:CA,1)+COUNTIF(CA$3:CA65,CA66),"-"),"-")</f>
        <v>53</v>
      </c>
      <c r="DH66" s="236">
        <f>IFERROR(IF($E66=1,RANK(CB66,CB:CB,1)+COUNTIF(CB$3:CB65,CB66),"-"),"-")</f>
        <v>29</v>
      </c>
      <c r="DI66" s="236">
        <f>IFERROR(IF($E66=1,RANK(CC66,CC:CC,1)+COUNTIF(CC$3:CC65,CC66),"-"),"-")</f>
        <v>30</v>
      </c>
      <c r="DJ66" s="236">
        <f>IFERROR(IF($E66=1,RANK(CD66,CD:CD,1)+COUNTIF(CD$3:CD65,CD66),"-"),"-")</f>
        <v>42</v>
      </c>
      <c r="DK66" s="236">
        <f>IFERROR(IF($E66=1,RANK(CE66,CE:CE,1)+COUNTIF(CE$3:CE65,CE66),"-"),"-")</f>
        <v>24</v>
      </c>
      <c r="DL66" s="236">
        <f>IFERROR(IF($E66=1,RANK(CF66,CF:CF,1)+COUNTIF(CF$3:CF65,CF66),"-"),"-")</f>
        <v>33</v>
      </c>
      <c r="DM66" s="236">
        <f>IFERROR(IF($E66=1,RANK(CG66,CG:CG,1)+COUNTIF(CG$3:CG65,CG66),"-"),"-")</f>
        <v>62</v>
      </c>
      <c r="DN66" s="7"/>
      <c r="DO66" s="236" t="str">
        <f>IFERROR(IF($E66=1,RANK(CI66,CI:CI,1)+COUNTIF(CI$4:CI66,CI66)-1,"-"),"-")</f>
        <v>-</v>
      </c>
      <c r="DP66" s="236" t="str">
        <f>IFERROR(IF($E66=1,RANK(CJ66,CJ:CJ,1)+COUNTIF(CJ$4:CJ66,CJ66)-1,"-"),"-")</f>
        <v>-</v>
      </c>
      <c r="DQ66" s="236" t="str">
        <f>IFERROR(IF($E66=1,RANK(CK66,CK:CK,1)+COUNTIF(CK$4:CK66,CK66)-1,"-"),"-")</f>
        <v>-</v>
      </c>
      <c r="DR66" s="236" t="str">
        <f>IFERROR(IF($E66=1,RANK(CL66,CL:CL,1)+COUNTIF(CL$4:CL66,CL66)-1,"-"),"-")</f>
        <v>-</v>
      </c>
      <c r="DS66" s="236" t="str">
        <f>IFERROR(IF($E66=1,RANK(CM66,CM:CM,1)+COUNTIF(CM$4:CM66,CM66)-1,"-"),"-")</f>
        <v>-</v>
      </c>
      <c r="DT66" s="236" t="str">
        <f>IFERROR(IF($E66=1,RANK(CN66,CN:CN,1)+COUNTIF(CN$4:CN66,CN66)-1,"-"),"-")</f>
        <v>-</v>
      </c>
      <c r="DU66" s="12">
        <f>DU65-1</f>
        <v>143</v>
      </c>
      <c r="DV66" s="243">
        <f>DV65+1</f>
        <v>3</v>
      </c>
      <c r="DW66" s="242" t="str">
        <f>IFERROR(INDEX($A:$DD,IF($EI$4="Entrants",MATCH($DU66,$CU:$CU,0),MATCH($DU66,$DD:$DD,0)),11),"")</f>
        <v>CLERMONT FERRAND</v>
      </c>
      <c r="DX66" s="239">
        <f>IFERROR(INDEX($A:$DD,IF($EI$4="Entrants",MATCH($DU66,$CU:$CU,0),MATCH($DU66,$DD:$DD,0)),IF($EI$4="Entrants",67,26)),"")</f>
        <v>8.4</v>
      </c>
      <c r="DY66" s="12">
        <f>DY65-1</f>
        <v>104</v>
      </c>
      <c r="DZ66" s="243">
        <f>MAX(DZ65+1,0)</f>
        <v>3</v>
      </c>
      <c r="EA66" s="242" t="str">
        <f>IFERROR(INDEX($A:$DT,IF($EI$4="Entrants",MATCH($DY66,$DK:$DK,0),MATCH($DY66,$DT:$DT,0)),11),"")</f>
        <v>VERNON</v>
      </c>
      <c r="EB66" s="241">
        <f>IFERROR(INDEX($A:$DT,IF($EI$4="Entrants",MATCH($DY66,$DK:$DK,0),MATCH($DY66,$DT:$DT,0)),IF($EI$4="Entrants",83,54)),"")</f>
        <v>1.41</v>
      </c>
      <c r="EC66" s="240">
        <f>IFERROR(INDEX($A:$DT,IF($EI$4="Entrants",MATCH($DY66,$DK:$DK,0),MATCH($DY66,$DT:$DT,0)),IF($EI$4="Entrants",67,26)),"")</f>
        <v>7.3</v>
      </c>
      <c r="ED66" s="239" t="str">
        <f>IFERROR(IF(EB66&gt;0,"+"&amp;ROUND(EB66,2),ROUND(EB66,2)),"")</f>
        <v>+1,41</v>
      </c>
      <c r="EI66"/>
      <c r="EJ66"/>
      <c r="EU66" s="328">
        <f t="shared" si="31"/>
        <v>7.96</v>
      </c>
      <c r="EV66" s="328">
        <f t="shared" si="32"/>
        <v>8.4600000000000009</v>
      </c>
      <c r="EW66" s="328">
        <f t="shared" si="33"/>
        <v>8.9700000000000006</v>
      </c>
      <c r="EX66" s="328">
        <f t="shared" si="34"/>
        <v>8.4700000000000006</v>
      </c>
      <c r="EY66" s="328">
        <f t="shared" si="35"/>
        <v>7.69</v>
      </c>
      <c r="EZ66" s="328">
        <f t="shared" si="36"/>
        <v>7.73</v>
      </c>
      <c r="FA66" s="328">
        <f t="shared" si="37"/>
        <v>6.36</v>
      </c>
      <c r="FB66" s="328">
        <f t="shared" si="38"/>
        <v>6.81</v>
      </c>
      <c r="FK66" s="328">
        <f t="shared" si="39"/>
        <v>7.87</v>
      </c>
      <c r="FL66" s="328">
        <f t="shared" si="40"/>
        <v>8.44</v>
      </c>
      <c r="FM66" s="328">
        <f t="shared" si="41"/>
        <v>9.19</v>
      </c>
      <c r="FN66" s="328">
        <f t="shared" si="42"/>
        <v>8.58</v>
      </c>
      <c r="FO66" s="328">
        <f t="shared" si="43"/>
        <v>7.55</v>
      </c>
      <c r="FP66" s="328">
        <f t="shared" si="44"/>
        <v>7.96</v>
      </c>
      <c r="FQ66" s="328">
        <f t="shared" si="45"/>
        <v>6.48</v>
      </c>
      <c r="FR66" s="328">
        <f t="shared" si="46"/>
        <v>6.74</v>
      </c>
    </row>
    <row r="67" spans="1:174" ht="19.5" x14ac:dyDescent="0.25">
      <c r="A67" s="13">
        <f t="shared" si="49"/>
        <v>1</v>
      </c>
      <c r="B67" s="13">
        <f t="shared" si="50"/>
        <v>1</v>
      </c>
      <c r="C67" s="13">
        <f t="shared" si="51"/>
        <v>1</v>
      </c>
      <c r="D67" s="13">
        <f t="shared" si="52"/>
        <v>1</v>
      </c>
      <c r="E67" s="13">
        <f t="shared" si="53"/>
        <v>1</v>
      </c>
      <c r="F67" s="48" t="s">
        <v>251</v>
      </c>
      <c r="G67" s="48" t="s">
        <v>194</v>
      </c>
      <c r="H67" s="8">
        <v>24</v>
      </c>
      <c r="I67" s="295" t="s">
        <v>228</v>
      </c>
      <c r="J67" s="295">
        <v>474098</v>
      </c>
      <c r="K67" s="295" t="s">
        <v>60</v>
      </c>
      <c r="L67" s="9" t="s">
        <v>9</v>
      </c>
      <c r="M67" s="9" t="s">
        <v>10</v>
      </c>
      <c r="N67" s="237">
        <v>7.32</v>
      </c>
      <c r="O67" s="237">
        <v>8.49</v>
      </c>
      <c r="P67" s="237">
        <v>8.4</v>
      </c>
      <c r="Q67" s="237">
        <v>8.43</v>
      </c>
      <c r="R67" s="237">
        <v>7.46</v>
      </c>
      <c r="S67" s="237">
        <v>7.43</v>
      </c>
      <c r="T67" s="237">
        <v>5.94</v>
      </c>
      <c r="U67" s="237">
        <v>6.42</v>
      </c>
      <c r="V67" s="238"/>
      <c r="AD67" s="237">
        <v>8.3000000000000007</v>
      </c>
      <c r="AE67" s="237">
        <v>8.9700000000000006</v>
      </c>
      <c r="AF67" s="237">
        <v>9.17</v>
      </c>
      <c r="AG67" s="237">
        <v>8.32</v>
      </c>
      <c r="AH67" s="237">
        <v>7.69</v>
      </c>
      <c r="AI67" s="237">
        <v>8.0299999999999994</v>
      </c>
      <c r="AJ67" s="237">
        <v>6.28</v>
      </c>
      <c r="AK67" s="237">
        <v>6.82</v>
      </c>
      <c r="AL67" s="238"/>
      <c r="AT67" s="237">
        <f t="shared" si="54"/>
        <v>-0.98</v>
      </c>
      <c r="AU67" s="237">
        <f t="shared" si="55"/>
        <v>-0.48</v>
      </c>
      <c r="AV67" s="237">
        <f t="shared" si="56"/>
        <v>-0.77</v>
      </c>
      <c r="AW67" s="237">
        <f t="shared" si="57"/>
        <v>0.11</v>
      </c>
      <c r="AX67" s="237">
        <f t="shared" si="58"/>
        <v>-0.23</v>
      </c>
      <c r="AY67" s="237">
        <f t="shared" si="59"/>
        <v>-0.6</v>
      </c>
      <c r="AZ67" s="237">
        <f t="shared" si="60"/>
        <v>-0.34</v>
      </c>
      <c r="BA67" s="237">
        <f t="shared" si="61"/>
        <v>-0.4</v>
      </c>
      <c r="BB67" s="238"/>
      <c r="BJ67" s="237">
        <f t="shared" si="62"/>
        <v>7.32</v>
      </c>
      <c r="BK67" s="237">
        <f t="shared" si="63"/>
        <v>8.49</v>
      </c>
      <c r="BL67" s="237">
        <f t="shared" si="64"/>
        <v>8.4</v>
      </c>
      <c r="BM67" s="237">
        <f t="shared" si="65"/>
        <v>8.43</v>
      </c>
      <c r="BN67" s="237">
        <f t="shared" si="66"/>
        <v>7.46</v>
      </c>
      <c r="BO67" s="237">
        <f t="shared" si="67"/>
        <v>7.43</v>
      </c>
      <c r="BP67" s="237">
        <f t="shared" si="68"/>
        <v>5.94</v>
      </c>
      <c r="BQ67" s="237">
        <f t="shared" si="69"/>
        <v>6.42</v>
      </c>
      <c r="BR67" s="238"/>
      <c r="BZ67" s="237">
        <f t="shared" si="70"/>
        <v>-0.98</v>
      </c>
      <c r="CA67" s="237">
        <f t="shared" si="71"/>
        <v>-0.48</v>
      </c>
      <c r="CB67" s="237">
        <f t="shared" si="72"/>
        <v>-0.77</v>
      </c>
      <c r="CC67" s="237">
        <f t="shared" si="73"/>
        <v>0.11</v>
      </c>
      <c r="CD67" s="237">
        <f t="shared" si="74"/>
        <v>-0.23</v>
      </c>
      <c r="CE67" s="237">
        <f t="shared" si="75"/>
        <v>-0.6</v>
      </c>
      <c r="CF67" s="237">
        <f t="shared" si="76"/>
        <v>-0.34</v>
      </c>
      <c r="CG67" s="237">
        <f t="shared" si="77"/>
        <v>-0.4</v>
      </c>
      <c r="CH67" s="238"/>
      <c r="CP67" s="236">
        <f>IFERROR(IF($E67=1,RANK(BJ67,BJ:BJ,1)+COUNTIF(BJ$4:BJ67,BJ67)-1,"-"),"-")</f>
        <v>13</v>
      </c>
      <c r="CQ67" s="236">
        <f>IFERROR(IF($E67=1,RANK(BK67,BK:BK,1)+COUNTIF(BK$4:BK67,BK67)-1,"-"),"-")</f>
        <v>89</v>
      </c>
      <c r="CR67" s="236">
        <f>IFERROR(IF($E67=1,RANK(BL67,BL:BL,1)+COUNTIF(BL$4:BL67,BL67)-1,"-"),"-")</f>
        <v>28</v>
      </c>
      <c r="CS67" s="236">
        <f>IFERROR(IF($E67=1,RANK(BM67,BM:BM,1)+COUNTIF(BM$4:BM67,BM67)-1,"-"),"-")</f>
        <v>72</v>
      </c>
      <c r="CT67" s="236">
        <f>IFERROR(IF($E67=1,RANK(BN67,BN:BN,1)+COUNTIF(BN$4:BN67,BN67)-1,"-"),"-")</f>
        <v>20</v>
      </c>
      <c r="CU67" s="236">
        <f>IFERROR(IF($E67=1,RANK(BO67,BO:BO,1)+COUNTIF(BO$4:BO67,BO67)-1,"-"),"-")</f>
        <v>42</v>
      </c>
      <c r="CV67" s="236">
        <f>IFERROR(IF($E67=1,RANK(BP67,BP:BP,1)+COUNTIF(BP$4:BP67,BP67)-1,"-"),"-")</f>
        <v>34</v>
      </c>
      <c r="CW67" s="236">
        <f>IFERROR(IF($E67=1,RANK(BQ67,BQ:BQ,1)+COUNTIF(BQ$4:BQ67,BQ67)-1,"-"),"-")</f>
        <v>45</v>
      </c>
      <c r="CX67" s="238"/>
      <c r="DF67" s="236">
        <f>IFERROR(IF($E67=1,RANK(BZ67,BZ:BZ,1)+COUNTIF(BZ$3:BZ66,BZ67),"-"),"-")</f>
        <v>1</v>
      </c>
      <c r="DG67" s="236">
        <f>IFERROR(IF($E67=1,RANK(CA67,CA:CA,1)+COUNTIF(CA$3:CA66,CA67),"-"),"-")</f>
        <v>9</v>
      </c>
      <c r="DH67" s="236">
        <f>IFERROR(IF($E67=1,RANK(CB67,CB:CB,1)+COUNTIF(CB$3:CB66,CB67),"-"),"-")</f>
        <v>4</v>
      </c>
      <c r="DI67" s="236">
        <f>IFERROR(IF($E67=1,RANK(CC67,CC:CC,1)+COUNTIF(CC$3:CC66,CC67),"-"),"-")</f>
        <v>60</v>
      </c>
      <c r="DJ67" s="236">
        <f>IFERROR(IF($E67=1,RANK(CD67,CD:CD,1)+COUNTIF(CD$3:CD66,CD67),"-"),"-")</f>
        <v>9</v>
      </c>
      <c r="DK67" s="236">
        <f>IFERROR(IF($E67=1,RANK(CE67,CE:CE,1)+COUNTIF(CE$3:CE66,CE67),"-"),"-")</f>
        <v>5</v>
      </c>
      <c r="DL67" s="236">
        <f>IFERROR(IF($E67=1,RANK(CF67,CF:CF,1)+COUNTIF(CF$3:CF66,CF67),"-"),"-")</f>
        <v>24</v>
      </c>
      <c r="DM67" s="236">
        <f>IFERROR(IF($E67=1,RANK(CG67,CG:CG,1)+COUNTIF(CG$3:CG66,CG67),"-"),"-")</f>
        <v>20</v>
      </c>
      <c r="DN67" s="7"/>
      <c r="DO67" s="236" t="str">
        <f>IFERROR(IF($E67=1,RANK(CI67,CI:CI,1)+COUNTIF(CI$4:CI67,CI67)-1,"-"),"-")</f>
        <v>-</v>
      </c>
      <c r="DP67" s="236" t="str">
        <f>IFERROR(IF($E67=1,RANK(CJ67,CJ:CJ,1)+COUNTIF(CJ$4:CJ67,CJ67)-1,"-"),"-")</f>
        <v>-</v>
      </c>
      <c r="DQ67" s="236" t="str">
        <f>IFERROR(IF($E67=1,RANK(CK67,CK:CK,1)+COUNTIF(CK$4:CK67,CK67)-1,"-"),"-")</f>
        <v>-</v>
      </c>
      <c r="DR67" s="236" t="str">
        <f>IFERROR(IF($E67=1,RANK(CL67,CL:CL,1)+COUNTIF(CL$4:CL67,CL67)-1,"-"),"-")</f>
        <v>-</v>
      </c>
      <c r="DS67" s="236" t="str">
        <f>IFERROR(IF($E67=1,RANK(CM67,CM:CM,1)+COUNTIF(CM$4:CM67,CM67)-1,"-"),"-")</f>
        <v>-</v>
      </c>
      <c r="DT67" s="236" t="str">
        <f>IFERROR(IF($E67=1,RANK(CN67,CN:CN,1)+COUNTIF(CN$4:CN67,CN67)-1,"-"),"-")</f>
        <v>-</v>
      </c>
      <c r="DU67" s="12">
        <f>DU66-1</f>
        <v>142</v>
      </c>
      <c r="DV67" s="243">
        <f>DV66+1</f>
        <v>4</v>
      </c>
      <c r="DW67" s="242" t="str">
        <f>IFERROR(INDEX($A:$DD,IF($EI$4="Entrants",MATCH($DU67,$CU:$CU,0),MATCH($DU67,$DD:$DD,0)),11),"")</f>
        <v>LORRAINE TGV</v>
      </c>
      <c r="DX67" s="239">
        <f>IFERROR(INDEX($A:$DD,IF($EI$4="Entrants",MATCH($DU67,$CU:$CU,0),MATCH($DU67,$DD:$DD,0)),IF($EI$4="Entrants",67,26)),"")</f>
        <v>8.3800000000000008</v>
      </c>
      <c r="DY67" s="12">
        <f>DY66-1</f>
        <v>103</v>
      </c>
      <c r="DZ67" s="243">
        <f>MAX(DZ66+1,0)</f>
        <v>4</v>
      </c>
      <c r="EA67" s="242" t="str">
        <f>IFERROR(INDEX($A:$DT,IF($EI$4="Entrants",MATCH($DY67,$DK:$DK,0),MATCH($DY67,$DT:$DT,0)),11),"")</f>
        <v>CHERBOURG</v>
      </c>
      <c r="EB67" s="241">
        <f>IFERROR(INDEX($A:$DT,IF($EI$4="Entrants",MATCH($DY67,$DK:$DK,0),MATCH($DY67,$DT:$DT,0)),IF($EI$4="Entrants",83,54)),"")</f>
        <v>1.38</v>
      </c>
      <c r="EC67" s="240">
        <f>IFERROR(INDEX($A:$DT,IF($EI$4="Entrants",MATCH($DY67,$DK:$DK,0),MATCH($DY67,$DT:$DT,0)),IF($EI$4="Entrants",67,26)),"")</f>
        <v>8.0399999999999991</v>
      </c>
      <c r="ED67" s="239" t="str">
        <f>IFERROR(IF(EB67&gt;0,"+"&amp;ROUND(EB67,2),ROUND(EB67,2)),"")</f>
        <v>+1,38</v>
      </c>
      <c r="EI67"/>
      <c r="EJ67"/>
      <c r="EU67" s="328">
        <f t="shared" si="31"/>
        <v>7.32</v>
      </c>
      <c r="EV67" s="328">
        <f t="shared" si="32"/>
        <v>8.49</v>
      </c>
      <c r="EW67" s="328">
        <f t="shared" si="33"/>
        <v>8.4</v>
      </c>
      <c r="EX67" s="328">
        <f t="shared" si="34"/>
        <v>8.43</v>
      </c>
      <c r="EY67" s="328">
        <f t="shared" si="35"/>
        <v>7.46</v>
      </c>
      <c r="EZ67" s="328">
        <f t="shared" si="36"/>
        <v>7.43</v>
      </c>
      <c r="FA67" s="328">
        <f t="shared" si="37"/>
        <v>5.94</v>
      </c>
      <c r="FB67" s="328">
        <f t="shared" si="38"/>
        <v>6.42</v>
      </c>
      <c r="FK67" s="328">
        <f t="shared" si="39"/>
        <v>8.3000000000000007</v>
      </c>
      <c r="FL67" s="328">
        <f t="shared" si="40"/>
        <v>8.9700000000000006</v>
      </c>
      <c r="FM67" s="328">
        <f t="shared" si="41"/>
        <v>9.17</v>
      </c>
      <c r="FN67" s="328">
        <f t="shared" si="42"/>
        <v>8.32</v>
      </c>
      <c r="FO67" s="328">
        <f t="shared" si="43"/>
        <v>7.69</v>
      </c>
      <c r="FP67" s="328">
        <f t="shared" si="44"/>
        <v>8.0299999999999994</v>
      </c>
      <c r="FQ67" s="328">
        <f t="shared" si="45"/>
        <v>6.28</v>
      </c>
      <c r="FR67" s="328">
        <f t="shared" si="46"/>
        <v>6.82</v>
      </c>
    </row>
    <row r="68" spans="1:174" ht="19.5" x14ac:dyDescent="0.25">
      <c r="A68" s="13">
        <f t="shared" ref="A68:A99" si="78">IF($EG$4="National",1,IF($F68=$EG$4,1,""))</f>
        <v>1</v>
      </c>
      <c r="B68" s="13">
        <f t="shared" ref="B68:B99" si="79">IF($EJ$4="Tous",1,IF($G68=$EJ$4,1,""))</f>
        <v>1</v>
      </c>
      <c r="C68" s="13">
        <f t="shared" ref="C68:C99" si="80">IF($EH$4="Gares A et B",1,IF(AND($H68="Gare B",$EH$4="Gares B uniquement"),1,IF(AND(ISNUMBER($H68),$EH$4="Gares A uniquement"),1,"")))</f>
        <v>1</v>
      </c>
      <c r="D68" s="13">
        <f t="shared" ref="D68:D99" si="81">IF(AND(ISNUMBER(N68),$EI$4="Entrants"),1,IF(AND(ISNUMBER(W68),$EI$4="Sortants"),1,""))</f>
        <v>1</v>
      </c>
      <c r="E68" s="13">
        <f t="shared" ref="E68:E99" si="82">IFERROR(IF((A68+C68+D68+B68)=4,1,0),0)</f>
        <v>1</v>
      </c>
      <c r="F68" s="48" t="s">
        <v>251</v>
      </c>
      <c r="G68" s="48" t="s">
        <v>194</v>
      </c>
      <c r="H68" s="8">
        <v>24</v>
      </c>
      <c r="I68" s="295" t="s">
        <v>227</v>
      </c>
      <c r="J68" s="295">
        <v>471003</v>
      </c>
      <c r="K68" s="295" t="s">
        <v>61</v>
      </c>
      <c r="L68" s="9" t="s">
        <v>9</v>
      </c>
      <c r="M68" s="9" t="s">
        <v>10</v>
      </c>
      <c r="N68" s="237">
        <v>8.16</v>
      </c>
      <c r="O68" s="237">
        <v>7.84</v>
      </c>
      <c r="P68" s="237">
        <v>8.49</v>
      </c>
      <c r="Q68" s="237">
        <v>8.57</v>
      </c>
      <c r="R68" s="237">
        <v>7.97</v>
      </c>
      <c r="S68" s="237">
        <v>8</v>
      </c>
      <c r="T68" s="237">
        <v>7.12</v>
      </c>
      <c r="U68" s="237">
        <v>6.91</v>
      </c>
      <c r="V68" s="238"/>
      <c r="AD68" s="237">
        <v>8.2100000000000009</v>
      </c>
      <c r="AE68" s="237">
        <v>8.2100000000000009</v>
      </c>
      <c r="AF68" s="237">
        <v>8.86</v>
      </c>
      <c r="AG68" s="237">
        <v>8.92</v>
      </c>
      <c r="AH68" s="237">
        <v>8.06</v>
      </c>
      <c r="AI68" s="237">
        <v>8.02</v>
      </c>
      <c r="AJ68" s="237">
        <v>7.24</v>
      </c>
      <c r="AK68" s="237">
        <v>6.57</v>
      </c>
      <c r="AL68" s="238"/>
      <c r="AT68" s="237">
        <f t="shared" ref="AT68:AT99" si="83">IFERROR(ROUND(N68-AD68,2),"-")</f>
        <v>-0.05</v>
      </c>
      <c r="AU68" s="237">
        <f t="shared" ref="AU68:AU99" si="84">IFERROR(ROUND(O68-AE68,2),"-")</f>
        <v>-0.37</v>
      </c>
      <c r="AV68" s="237">
        <f t="shared" ref="AV68:AV99" si="85">IFERROR(ROUND(P68-AF68,2),"-")</f>
        <v>-0.37</v>
      </c>
      <c r="AW68" s="237">
        <f t="shared" ref="AW68:AW99" si="86">IFERROR(ROUND(Q68-AG68,2),"-")</f>
        <v>-0.35</v>
      </c>
      <c r="AX68" s="237">
        <f t="shared" ref="AX68:AX99" si="87">IFERROR(ROUND(R68-AH68,2),"-")</f>
        <v>-0.09</v>
      </c>
      <c r="AY68" s="237">
        <f t="shared" ref="AY68:AY99" si="88">IFERROR(ROUND(S68-AI68,2),"-")</f>
        <v>-0.02</v>
      </c>
      <c r="AZ68" s="237">
        <f t="shared" ref="AZ68:AZ99" si="89">IFERROR(ROUND(T68-AJ68,2),"-")</f>
        <v>-0.12</v>
      </c>
      <c r="BA68" s="237">
        <f t="shared" ref="BA68:BA99" si="90">IFERROR(ROUND(U68-AK68,2),"-")</f>
        <v>0.34</v>
      </c>
      <c r="BB68" s="238"/>
      <c r="BJ68" s="237">
        <f t="shared" ref="BJ68:BJ99" si="91">IF($E68=1,ROUND(N68,2),"-")</f>
        <v>8.16</v>
      </c>
      <c r="BK68" s="237">
        <f t="shared" ref="BK68:BK99" si="92">IF($E68=1,ROUND(O68,2),"-")</f>
        <v>7.84</v>
      </c>
      <c r="BL68" s="237">
        <f t="shared" ref="BL68:BL99" si="93">IF($E68=1,ROUND(P68,2),"-")</f>
        <v>8.49</v>
      </c>
      <c r="BM68" s="237">
        <f t="shared" ref="BM68:BM99" si="94">IF($E68=1,ROUND(Q68,2),"-")</f>
        <v>8.57</v>
      </c>
      <c r="BN68" s="237">
        <f t="shared" ref="BN68:BN99" si="95">IF($E68=1,ROUND(R68,2),"-")</f>
        <v>7.97</v>
      </c>
      <c r="BO68" s="237">
        <f t="shared" ref="BO68:BO99" si="96">IFERROR(IF($E68=1,ROUND(S68,2),"-"),"-")</f>
        <v>8</v>
      </c>
      <c r="BP68" s="237">
        <f t="shared" ref="BP68:BP99" si="97">IF($E68=1,ROUND(T68,2),"-")</f>
        <v>7.12</v>
      </c>
      <c r="BQ68" s="237">
        <f t="shared" ref="BQ68:BQ99" si="98">IF($E68=1,ROUND(U68,2),"-")</f>
        <v>6.91</v>
      </c>
      <c r="BR68" s="238"/>
      <c r="BZ68" s="237">
        <f t="shared" ref="BZ68:BZ99" si="99">IF($E68=1,AT68,"-")</f>
        <v>-0.05</v>
      </c>
      <c r="CA68" s="237">
        <f t="shared" ref="CA68:CA99" si="100">IF($E68=1,AU68,"-")</f>
        <v>-0.37</v>
      </c>
      <c r="CB68" s="237">
        <f t="shared" ref="CB68:CB99" si="101">IF($E68=1,AV68,"-")</f>
        <v>-0.37</v>
      </c>
      <c r="CC68" s="237">
        <f t="shared" ref="CC68:CC99" si="102">IF($E68=1,AW68,"-")</f>
        <v>-0.35</v>
      </c>
      <c r="CD68" s="237">
        <f t="shared" ref="CD68:CD99" si="103">IF($E68=1,AX68,"-")</f>
        <v>-0.09</v>
      </c>
      <c r="CE68" s="237">
        <f t="shared" ref="CE68:CE99" si="104">IF($E68=1,AY68,"-")</f>
        <v>-0.02</v>
      </c>
      <c r="CF68" s="237">
        <f t="shared" ref="CF68:CF99" si="105">IF($E68=1,AZ68,"-")</f>
        <v>-0.12</v>
      </c>
      <c r="CG68" s="237">
        <f t="shared" ref="CG68:CG99" si="106">IF($E68=1,BA68,"-")</f>
        <v>0.34</v>
      </c>
      <c r="CH68" s="238"/>
      <c r="CP68" s="236">
        <f>IFERROR(IF($E68=1,RANK(BJ68,BJ:BJ,1)+COUNTIF(BJ$4:BJ68,BJ68)-1,"-"),"-")</f>
        <v>118</v>
      </c>
      <c r="CQ68" s="236">
        <f>IFERROR(IF($E68=1,RANK(BK68,BK:BK,1)+COUNTIF(BK$4:BK68,BK68)-1,"-"),"-")</f>
        <v>13</v>
      </c>
      <c r="CR68" s="236">
        <f>IFERROR(IF($E68=1,RANK(BL68,BL:BL,1)+COUNTIF(BL$4:BL68,BL68)-1,"-"),"-")</f>
        <v>40</v>
      </c>
      <c r="CS68" s="236">
        <f>IFERROR(IF($E68=1,RANK(BM68,BM:BM,1)+COUNTIF(BM$4:BM68,BM68)-1,"-"),"-")</f>
        <v>90</v>
      </c>
      <c r="CT68" s="236">
        <f>IFERROR(IF($E68=1,RANK(BN68,BN:BN,1)+COUNTIF(BN$4:BN68,BN68)-1,"-"),"-")</f>
        <v>73</v>
      </c>
      <c r="CU68" s="236">
        <f>IFERROR(IF($E68=1,RANK(BO68,BO:BO,1)+COUNTIF(BO$4:BO68,BO68)-1,"-"),"-")</f>
        <v>113</v>
      </c>
      <c r="CV68" s="236">
        <f>IFERROR(IF($E68=1,RANK(BP68,BP:BP,1)+COUNTIF(BP$4:BP68,BP68)-1,"-"),"-")</f>
        <v>118</v>
      </c>
      <c r="CW68" s="236">
        <f>IFERROR(IF($E68=1,RANK(BQ68,BQ:BQ,1)+COUNTIF(BQ$4:BQ68,BQ68)-1,"-"),"-")</f>
        <v>94</v>
      </c>
      <c r="CX68" s="238"/>
      <c r="DF68" s="236">
        <f>IFERROR(IF($E68=1,RANK(BZ68,BZ:BZ,1)+COUNTIF(BZ$3:BZ67,BZ68),"-"),"-")</f>
        <v>46</v>
      </c>
      <c r="DG68" s="236">
        <f>IFERROR(IF($E68=1,RANK(CA68,CA:CA,1)+COUNTIF(CA$3:CA67,CA68),"-"),"-")</f>
        <v>14</v>
      </c>
      <c r="DH68" s="236">
        <f>IFERROR(IF($E68=1,RANK(CB68,CB:CB,1)+COUNTIF(CB$3:CB67,CB68),"-"),"-")</f>
        <v>12</v>
      </c>
      <c r="DI68" s="236">
        <f>IFERROR(IF($E68=1,RANK(CC68,CC:CC,1)+COUNTIF(CC$3:CC67,CC68),"-"),"-")</f>
        <v>9</v>
      </c>
      <c r="DJ68" s="236">
        <f>IFERROR(IF($E68=1,RANK(CD68,CD:CD,1)+COUNTIF(CD$3:CD67,CD68),"-"),"-")</f>
        <v>15</v>
      </c>
      <c r="DK68" s="236">
        <f>IFERROR(IF($E68=1,RANK(CE68,CE:CE,1)+COUNTIF(CE$3:CE67,CE68),"-"),"-")</f>
        <v>39</v>
      </c>
      <c r="DL68" s="236">
        <f>IFERROR(IF($E68=1,RANK(CF68,CF:CF,1)+COUNTIF(CF$3:CF67,CF68),"-"),"-")</f>
        <v>34</v>
      </c>
      <c r="DM68" s="236">
        <f>IFERROR(IF($E68=1,RANK(CG68,CG:CG,1)+COUNTIF(CG$3:CG67,CG68),"-"),"-")</f>
        <v>90</v>
      </c>
      <c r="DN68" s="7"/>
      <c r="DO68" s="236" t="str">
        <f>IFERROR(IF($E68=1,RANK(CI68,CI:CI,1)+COUNTIF(CI$4:CI68,CI68)-1,"-"),"-")</f>
        <v>-</v>
      </c>
      <c r="DP68" s="236" t="str">
        <f>IFERROR(IF($E68=1,RANK(CJ68,CJ:CJ,1)+COUNTIF(CJ$4:CJ68,CJ68)-1,"-"),"-")</f>
        <v>-</v>
      </c>
      <c r="DQ68" s="236" t="str">
        <f>IFERROR(IF($E68=1,RANK(CK68,CK:CK,1)+COUNTIF(CK$4:CK68,CK68)-1,"-"),"-")</f>
        <v>-</v>
      </c>
      <c r="DR68" s="236" t="str">
        <f>IFERROR(IF($E68=1,RANK(CL68,CL:CL,1)+COUNTIF(CL$4:CL68,CL68)-1,"-"),"-")</f>
        <v>-</v>
      </c>
      <c r="DS68" s="236" t="str">
        <f>IFERROR(IF($E68=1,RANK(CM68,CM:CM,1)+COUNTIF(CM$4:CM68,CM68)-1,"-"),"-")</f>
        <v>-</v>
      </c>
      <c r="DT68" s="236" t="str">
        <f>IFERROR(IF($E68=1,RANK(CN68,CN:CN,1)+COUNTIF(CN$4:CN68,CN68)-1,"-"),"-")</f>
        <v>-</v>
      </c>
      <c r="DU68" s="12">
        <f>DU67-1</f>
        <v>141</v>
      </c>
      <c r="DV68" s="243">
        <f>DV67+1</f>
        <v>5</v>
      </c>
      <c r="DW68" s="242" t="str">
        <f>IFERROR(INDEX($A:$DD,IF($EI$4="Entrants",MATCH($DU68,$CU:$CU,0),MATCH($DU68,$DD:$DD,0)),11),"")</f>
        <v>CHARLEVILLE MEZIERES</v>
      </c>
      <c r="DX68" s="239">
        <f>IFERROR(INDEX($A:$DD,IF($EI$4="Entrants",MATCH($DU68,$CU:$CU,0),MATCH($DU68,$DD:$DD,0)),IF($EI$4="Entrants",67,26)),"")</f>
        <v>8.36</v>
      </c>
      <c r="DY68" s="12">
        <f>DY67-1</f>
        <v>102</v>
      </c>
      <c r="DZ68" s="243">
        <f>MAX(DZ67+1,0)</f>
        <v>5</v>
      </c>
      <c r="EA68" s="242" t="str">
        <f>IFERROR(INDEX($A:$DT,IF($EI$4="Entrants",MATCH($DY68,$DK:$DK,0),MATCH($DY68,$DT:$DT,0)),11),"")</f>
        <v>THIONVILLE</v>
      </c>
      <c r="EB68" s="241">
        <f>IFERROR(INDEX($A:$DT,IF($EI$4="Entrants",MATCH($DY68,$DK:$DK,0),MATCH($DY68,$DT:$DT,0)),IF($EI$4="Entrants",83,54)),"")</f>
        <v>1.1599999999999999</v>
      </c>
      <c r="EC68" s="240">
        <f>IFERROR(INDEX($A:$DT,IF($EI$4="Entrants",MATCH($DY68,$DK:$DK,0),MATCH($DY68,$DT:$DT,0)),IF($EI$4="Entrants",67,26)),"")</f>
        <v>8.07</v>
      </c>
      <c r="ED68" s="239" t="str">
        <f>IFERROR(IF(EB68&gt;0,"+"&amp;ROUND(EB68,2),ROUND(EB68,2)),"")</f>
        <v>+1,16</v>
      </c>
      <c r="EI68"/>
      <c r="EJ68"/>
      <c r="EU68" s="328">
        <f t="shared" si="31"/>
        <v>8.16</v>
      </c>
      <c r="EV68" s="328">
        <f t="shared" si="32"/>
        <v>7.84</v>
      </c>
      <c r="EW68" s="328">
        <f t="shared" si="33"/>
        <v>8.49</v>
      </c>
      <c r="EX68" s="328">
        <f t="shared" si="34"/>
        <v>8.57</v>
      </c>
      <c r="EY68" s="328">
        <f t="shared" si="35"/>
        <v>7.97</v>
      </c>
      <c r="EZ68" s="328">
        <f t="shared" si="36"/>
        <v>8</v>
      </c>
      <c r="FA68" s="328">
        <f t="shared" si="37"/>
        <v>7.12</v>
      </c>
      <c r="FB68" s="328">
        <f t="shared" si="38"/>
        <v>6.91</v>
      </c>
      <c r="FK68" s="328">
        <f t="shared" si="39"/>
        <v>8.2100000000000009</v>
      </c>
      <c r="FL68" s="328">
        <f t="shared" si="40"/>
        <v>8.2100000000000009</v>
      </c>
      <c r="FM68" s="328">
        <f t="shared" si="41"/>
        <v>8.86</v>
      </c>
      <c r="FN68" s="328">
        <f t="shared" si="42"/>
        <v>8.92</v>
      </c>
      <c r="FO68" s="328">
        <f t="shared" si="43"/>
        <v>8.06</v>
      </c>
      <c r="FP68" s="328">
        <f t="shared" si="44"/>
        <v>8.02</v>
      </c>
      <c r="FQ68" s="328">
        <f t="shared" si="45"/>
        <v>7.24</v>
      </c>
      <c r="FR68" s="328">
        <f t="shared" si="46"/>
        <v>6.57</v>
      </c>
    </row>
    <row r="69" spans="1:174" x14ac:dyDescent="0.25">
      <c r="A69" s="13">
        <f t="shared" si="78"/>
        <v>1</v>
      </c>
      <c r="B69" s="13">
        <f t="shared" si="79"/>
        <v>1</v>
      </c>
      <c r="C69" s="13">
        <f t="shared" si="80"/>
        <v>1</v>
      </c>
      <c r="D69" s="13">
        <f t="shared" si="81"/>
        <v>1</v>
      </c>
      <c r="E69" s="13">
        <f t="shared" si="82"/>
        <v>1</v>
      </c>
      <c r="F69" s="48" t="s">
        <v>251</v>
      </c>
      <c r="G69" s="48" t="s">
        <v>194</v>
      </c>
      <c r="H69" s="8">
        <v>24</v>
      </c>
      <c r="I69" s="295" t="s">
        <v>228</v>
      </c>
      <c r="J69" s="295">
        <v>473009</v>
      </c>
      <c r="K69" s="295" t="s">
        <v>62</v>
      </c>
      <c r="L69" s="9" t="s">
        <v>9</v>
      </c>
      <c r="M69" s="9" t="s">
        <v>10</v>
      </c>
      <c r="N69" s="237">
        <v>8.23</v>
      </c>
      <c r="O69" s="237">
        <v>8.59</v>
      </c>
      <c r="P69" s="237">
        <v>8.92</v>
      </c>
      <c r="Q69" s="237">
        <v>8.7899999999999991</v>
      </c>
      <c r="R69" s="237">
        <v>8.31</v>
      </c>
      <c r="S69" s="237">
        <v>8.1</v>
      </c>
      <c r="T69" s="237">
        <v>7.31</v>
      </c>
      <c r="U69" s="237">
        <v>7.28</v>
      </c>
      <c r="V69" s="238"/>
      <c r="AD69" s="237">
        <v>8.15</v>
      </c>
      <c r="AE69" s="237">
        <v>8.4700000000000006</v>
      </c>
      <c r="AF69" s="237">
        <v>8.91</v>
      </c>
      <c r="AG69" s="237">
        <v>8.68</v>
      </c>
      <c r="AH69" s="237">
        <v>8</v>
      </c>
      <c r="AI69" s="237">
        <v>7.82</v>
      </c>
      <c r="AJ69" s="237">
        <v>7.2</v>
      </c>
      <c r="AK69" s="237">
        <v>7.15</v>
      </c>
      <c r="AL69" s="238"/>
      <c r="AT69" s="237">
        <f t="shared" si="83"/>
        <v>0.08</v>
      </c>
      <c r="AU69" s="237">
        <f t="shared" si="84"/>
        <v>0.12</v>
      </c>
      <c r="AV69" s="237">
        <f t="shared" si="85"/>
        <v>0.01</v>
      </c>
      <c r="AW69" s="237">
        <f t="shared" si="86"/>
        <v>0.11</v>
      </c>
      <c r="AX69" s="237">
        <f t="shared" si="87"/>
        <v>0.31</v>
      </c>
      <c r="AY69" s="237">
        <f t="shared" si="88"/>
        <v>0.28000000000000003</v>
      </c>
      <c r="AZ69" s="237">
        <f t="shared" si="89"/>
        <v>0.11</v>
      </c>
      <c r="BA69" s="237">
        <f t="shared" si="90"/>
        <v>0.13</v>
      </c>
      <c r="BB69" s="238"/>
      <c r="BJ69" s="237">
        <f t="shared" si="91"/>
        <v>8.23</v>
      </c>
      <c r="BK69" s="237">
        <f t="shared" si="92"/>
        <v>8.59</v>
      </c>
      <c r="BL69" s="237">
        <f t="shared" si="93"/>
        <v>8.92</v>
      </c>
      <c r="BM69" s="237">
        <f t="shared" si="94"/>
        <v>8.7899999999999991</v>
      </c>
      <c r="BN69" s="237">
        <f t="shared" si="95"/>
        <v>8.31</v>
      </c>
      <c r="BO69" s="237">
        <f t="shared" si="96"/>
        <v>8.1</v>
      </c>
      <c r="BP69" s="237">
        <f t="shared" si="97"/>
        <v>7.31</v>
      </c>
      <c r="BQ69" s="237">
        <f t="shared" si="98"/>
        <v>7.28</v>
      </c>
      <c r="BR69" s="238"/>
      <c r="BZ69" s="237">
        <f t="shared" si="99"/>
        <v>0.08</v>
      </c>
      <c r="CA69" s="237">
        <f t="shared" si="100"/>
        <v>0.12</v>
      </c>
      <c r="CB69" s="237">
        <f t="shared" si="101"/>
        <v>0.01</v>
      </c>
      <c r="CC69" s="237">
        <f t="shared" si="102"/>
        <v>0.11</v>
      </c>
      <c r="CD69" s="237">
        <f t="shared" si="103"/>
        <v>0.31</v>
      </c>
      <c r="CE69" s="237">
        <f t="shared" si="104"/>
        <v>0.28000000000000003</v>
      </c>
      <c r="CF69" s="237">
        <f t="shared" si="105"/>
        <v>0.11</v>
      </c>
      <c r="CG69" s="237">
        <f t="shared" si="106"/>
        <v>0.13</v>
      </c>
      <c r="CH69" s="238"/>
      <c r="CP69" s="236">
        <f>IFERROR(IF($E69=1,RANK(BJ69,BJ:BJ,1)+COUNTIF(BJ$4:BJ69,BJ69)-1,"-"),"-")</f>
        <v>130</v>
      </c>
      <c r="CQ69" s="236">
        <f>IFERROR(IF($E69=1,RANK(BK69,BK:BK,1)+COUNTIF(BK$4:BK69,BK69)-1,"-"),"-")</f>
        <v>105</v>
      </c>
      <c r="CR69" s="236">
        <f>IFERROR(IF($E69=1,RANK(BL69,BL:BL,1)+COUNTIF(BL$4:BL69,BL69)-1,"-"),"-")</f>
        <v>112</v>
      </c>
      <c r="CS69" s="236">
        <f>IFERROR(IF($E69=1,RANK(BM69,BM:BM,1)+COUNTIF(BM$4:BM69,BM69)-1,"-"),"-")</f>
        <v>122</v>
      </c>
      <c r="CT69" s="236">
        <f>IFERROR(IF($E69=1,RANK(BN69,BN:BN,1)+COUNTIF(BN$4:BN69,BN69)-1,"-"),"-")</f>
        <v>118</v>
      </c>
      <c r="CU69" s="236">
        <f>IFERROR(IF($E69=1,RANK(BO69,BO:BO,1)+COUNTIF(BO$4:BO69,BO69)-1,"-"),"-")</f>
        <v>124</v>
      </c>
      <c r="CV69" s="236">
        <f>IFERROR(IF($E69=1,RANK(BP69,BP:BP,1)+COUNTIF(BP$4:BP69,BP69)-1,"-"),"-")</f>
        <v>127</v>
      </c>
      <c r="CW69" s="236">
        <f>IFERROR(IF($E69=1,RANK(BQ69,BQ:BQ,1)+COUNTIF(BQ$4:BQ69,BQ69)-1,"-"),"-")</f>
        <v>120</v>
      </c>
      <c r="CX69" s="238"/>
      <c r="DF69" s="236">
        <f>IFERROR(IF($E69=1,RANK(BZ69,BZ:BZ,1)+COUNTIF(BZ$3:BZ68,BZ69),"-"),"-")</f>
        <v>69</v>
      </c>
      <c r="DG69" s="236">
        <f>IFERROR(IF($E69=1,RANK(CA69,CA:CA,1)+COUNTIF(CA$3:CA68,CA69),"-"),"-")</f>
        <v>80</v>
      </c>
      <c r="DH69" s="236">
        <f>IFERROR(IF($E69=1,RANK(CB69,CB:CB,1)+COUNTIF(CB$3:CB68,CB69),"-"),"-")</f>
        <v>66</v>
      </c>
      <c r="DI69" s="236">
        <f>IFERROR(IF($E69=1,RANK(CC69,CC:CC,1)+COUNTIF(CC$3:CC68,CC69),"-"),"-")</f>
        <v>61</v>
      </c>
      <c r="DJ69" s="236">
        <f>IFERROR(IF($E69=1,RANK(CD69,CD:CD,1)+COUNTIF(CD$3:CD68,CD69),"-"),"-")</f>
        <v>61</v>
      </c>
      <c r="DK69" s="236">
        <f>IFERROR(IF($E69=1,RANK(CE69,CE:CE,1)+COUNTIF(CE$3:CE68,CE69),"-"),"-")</f>
        <v>68</v>
      </c>
      <c r="DL69" s="236">
        <f>IFERROR(IF($E69=1,RANK(CF69,CF:CF,1)+COUNTIF(CF$3:CF68,CF69),"-"),"-")</f>
        <v>59</v>
      </c>
      <c r="DM69" s="236">
        <f>IFERROR(IF($E69=1,RANK(CG69,CG:CG,1)+COUNTIF(CG$3:CG68,CG69),"-"),"-")</f>
        <v>70</v>
      </c>
      <c r="DN69" s="7"/>
      <c r="DO69" s="236" t="str">
        <f>IFERROR(IF($E69=1,RANK(CI69,CI:CI,1)+COUNTIF(CI$4:CI69,CI69)-1,"-"),"-")</f>
        <v>-</v>
      </c>
      <c r="DP69" s="236" t="str">
        <f>IFERROR(IF($E69=1,RANK(CJ69,CJ:CJ,1)+COUNTIF(CJ$4:CJ69,CJ69)-1,"-"),"-")</f>
        <v>-</v>
      </c>
      <c r="DQ69" s="236" t="str">
        <f>IFERROR(IF($E69=1,RANK(CK69,CK:CK,1)+COUNTIF(CK$4:CK69,CK69)-1,"-"),"-")</f>
        <v>-</v>
      </c>
      <c r="DR69" s="236" t="str">
        <f>IFERROR(IF($E69=1,RANK(CL69,CL:CL,1)+COUNTIF(CL$4:CL69,CL69)-1,"-"),"-")</f>
        <v>-</v>
      </c>
      <c r="DS69" s="236" t="str">
        <f>IFERROR(IF($E69=1,RANK(CM69,CM:CM,1)+COUNTIF(CM$4:CM69,CM69)-1,"-"),"-")</f>
        <v>-</v>
      </c>
      <c r="DT69" s="236" t="str">
        <f>IFERROR(IF($E69=1,RANK(CN69,CN:CN,1)+COUNTIF(CN$4:CN69,CN69)-1,"-"),"-")</f>
        <v>-</v>
      </c>
      <c r="DW69" s="245" t="s">
        <v>260</v>
      </c>
      <c r="DX69" s="244" t="s">
        <v>258</v>
      </c>
      <c r="EA69" s="245" t="s">
        <v>259</v>
      </c>
      <c r="EB69" s="244" t="s">
        <v>182</v>
      </c>
      <c r="EC69" s="244" t="s">
        <v>258</v>
      </c>
      <c r="ED69" s="244" t="s">
        <v>182</v>
      </c>
      <c r="EI69"/>
      <c r="EJ69"/>
      <c r="EU69" s="328">
        <f t="shared" ref="EU69:EU132" si="107">ROUND(N69,2)</f>
        <v>8.23</v>
      </c>
      <c r="EV69" s="328">
        <f t="shared" ref="EV69:EV132" si="108">ROUND(O69,2)</f>
        <v>8.59</v>
      </c>
      <c r="EW69" s="328">
        <f t="shared" ref="EW69:EW132" si="109">ROUND(P69,2)</f>
        <v>8.92</v>
      </c>
      <c r="EX69" s="328">
        <f t="shared" ref="EX69:EX132" si="110">ROUND(Q69,2)</f>
        <v>8.7899999999999991</v>
      </c>
      <c r="EY69" s="328">
        <f t="shared" ref="EY69:EY132" si="111">ROUND(R69,2)</f>
        <v>8.31</v>
      </c>
      <c r="EZ69" s="328">
        <f t="shared" ref="EZ69:EZ132" si="112">ROUND(S69,2)</f>
        <v>8.1</v>
      </c>
      <c r="FA69" s="328">
        <f t="shared" ref="FA69:FA132" si="113">ROUND(T69,2)</f>
        <v>7.31</v>
      </c>
      <c r="FB69" s="328">
        <f t="shared" ref="FB69:FB132" si="114">ROUND(U69,2)</f>
        <v>7.28</v>
      </c>
      <c r="FK69" s="328">
        <f t="shared" ref="FK69:FK132" si="115">IFERROR(ROUND(AD69,2),"-")</f>
        <v>8.15</v>
      </c>
      <c r="FL69" s="328">
        <f t="shared" ref="FL69:FL132" si="116">IFERROR(ROUND(AE69,2),"-")</f>
        <v>8.4700000000000006</v>
      </c>
      <c r="FM69" s="328">
        <f t="shared" ref="FM69:FM132" si="117">IFERROR(ROUND(AF69,2),"-")</f>
        <v>8.91</v>
      </c>
      <c r="FN69" s="328">
        <f t="shared" ref="FN69:FN132" si="118">IFERROR(ROUND(AG69,2),"-")</f>
        <v>8.68</v>
      </c>
      <c r="FO69" s="328">
        <f t="shared" ref="FO69:FO132" si="119">IFERROR(ROUND(AH69,2),"-")</f>
        <v>8</v>
      </c>
      <c r="FP69" s="328">
        <f t="shared" ref="FP69:FP132" si="120">IFERROR(ROUND(AI69,2),"-")</f>
        <v>7.82</v>
      </c>
      <c r="FQ69" s="328">
        <f t="shared" ref="FQ69:FQ132" si="121">IFERROR(ROUND(AJ69,2),"-")</f>
        <v>7.2</v>
      </c>
      <c r="FR69" s="328">
        <f t="shared" ref="FR69:FR132" si="122">IFERROR(ROUND(AK69,2),"-")</f>
        <v>7.15</v>
      </c>
    </row>
    <row r="70" spans="1:174" ht="19.5" x14ac:dyDescent="0.25">
      <c r="A70" s="13">
        <f t="shared" si="78"/>
        <v>1</v>
      </c>
      <c r="B70" s="13">
        <f t="shared" si="79"/>
        <v>1</v>
      </c>
      <c r="C70" s="13">
        <f t="shared" si="80"/>
        <v>1</v>
      </c>
      <c r="D70" s="13">
        <f t="shared" si="81"/>
        <v>1</v>
      </c>
      <c r="E70" s="13">
        <f t="shared" si="82"/>
        <v>1</v>
      </c>
      <c r="F70" s="48" t="s">
        <v>251</v>
      </c>
      <c r="G70" s="48" t="s">
        <v>194</v>
      </c>
      <c r="H70" s="8">
        <v>24</v>
      </c>
      <c r="I70" s="295" t="s">
        <v>228</v>
      </c>
      <c r="J70" s="295">
        <v>478107</v>
      </c>
      <c r="K70" s="295" t="s">
        <v>63</v>
      </c>
      <c r="L70" s="9" t="s">
        <v>9</v>
      </c>
      <c r="M70" s="9" t="s">
        <v>10</v>
      </c>
      <c r="N70" s="237">
        <v>8.33</v>
      </c>
      <c r="O70" s="237">
        <v>9</v>
      </c>
      <c r="P70" s="237">
        <v>9.06</v>
      </c>
      <c r="Q70" s="237">
        <v>8.6300000000000008</v>
      </c>
      <c r="R70" s="237">
        <v>8.33</v>
      </c>
      <c r="S70" s="237">
        <v>7.51</v>
      </c>
      <c r="T70" s="237">
        <v>5.67</v>
      </c>
      <c r="U70" s="237">
        <v>6.53</v>
      </c>
      <c r="V70" s="238"/>
      <c r="AD70" s="237">
        <v>8.01</v>
      </c>
      <c r="AE70" s="237">
        <v>8.93</v>
      </c>
      <c r="AF70" s="237">
        <v>9.16</v>
      </c>
      <c r="AG70" s="237">
        <v>8.77</v>
      </c>
      <c r="AH70" s="237">
        <v>7.8</v>
      </c>
      <c r="AI70" s="237">
        <v>7.88</v>
      </c>
      <c r="AJ70" s="237">
        <v>5.69</v>
      </c>
      <c r="AK70" s="237">
        <v>6.77</v>
      </c>
      <c r="AL70" s="238"/>
      <c r="AT70" s="237">
        <f t="shared" si="83"/>
        <v>0.32</v>
      </c>
      <c r="AU70" s="237">
        <f t="shared" si="84"/>
        <v>7.0000000000000007E-2</v>
      </c>
      <c r="AV70" s="237">
        <f t="shared" si="85"/>
        <v>-0.1</v>
      </c>
      <c r="AW70" s="237">
        <f t="shared" si="86"/>
        <v>-0.14000000000000001</v>
      </c>
      <c r="AX70" s="237">
        <f t="shared" si="87"/>
        <v>0.53</v>
      </c>
      <c r="AY70" s="237">
        <f t="shared" si="88"/>
        <v>-0.37</v>
      </c>
      <c r="AZ70" s="237">
        <f t="shared" si="89"/>
        <v>-0.02</v>
      </c>
      <c r="BA70" s="237">
        <f t="shared" si="90"/>
        <v>-0.24</v>
      </c>
      <c r="BB70" s="238"/>
      <c r="BJ70" s="237">
        <f t="shared" si="91"/>
        <v>8.33</v>
      </c>
      <c r="BK70" s="237">
        <f t="shared" si="92"/>
        <v>9</v>
      </c>
      <c r="BL70" s="237">
        <f t="shared" si="93"/>
        <v>9.06</v>
      </c>
      <c r="BM70" s="237">
        <f t="shared" si="94"/>
        <v>8.6300000000000008</v>
      </c>
      <c r="BN70" s="237">
        <f t="shared" si="95"/>
        <v>8.33</v>
      </c>
      <c r="BO70" s="237">
        <f t="shared" si="96"/>
        <v>7.51</v>
      </c>
      <c r="BP70" s="237">
        <f t="shared" si="97"/>
        <v>5.67</v>
      </c>
      <c r="BQ70" s="237">
        <f t="shared" si="98"/>
        <v>6.53</v>
      </c>
      <c r="BR70" s="238"/>
      <c r="BZ70" s="237">
        <f t="shared" si="99"/>
        <v>0.32</v>
      </c>
      <c r="CA70" s="237">
        <f t="shared" si="100"/>
        <v>7.0000000000000007E-2</v>
      </c>
      <c r="CB70" s="237">
        <f t="shared" si="101"/>
        <v>-0.1</v>
      </c>
      <c r="CC70" s="237">
        <f t="shared" si="102"/>
        <v>-0.14000000000000001</v>
      </c>
      <c r="CD70" s="237">
        <f t="shared" si="103"/>
        <v>0.53</v>
      </c>
      <c r="CE70" s="237">
        <f t="shared" si="104"/>
        <v>-0.37</v>
      </c>
      <c r="CF70" s="237">
        <f t="shared" si="105"/>
        <v>-0.02</v>
      </c>
      <c r="CG70" s="237">
        <f t="shared" si="106"/>
        <v>-0.24</v>
      </c>
      <c r="CH70" s="238"/>
      <c r="CP70" s="236">
        <f>IFERROR(IF($E70=1,RANK(BJ70,BJ:BJ,1)+COUNTIF(BJ$4:BJ70,BJ70)-1,"-"),"-")</f>
        <v>140</v>
      </c>
      <c r="CQ70" s="236">
        <f>IFERROR(IF($E70=1,RANK(BK70,BK:BK,1)+COUNTIF(BK$4:BK70,BK70)-1,"-"),"-")</f>
        <v>140</v>
      </c>
      <c r="CR70" s="236">
        <f>IFERROR(IF($E70=1,RANK(BL70,BL:BL,1)+COUNTIF(BL$4:BL70,BL70)-1,"-"),"-")</f>
        <v>134</v>
      </c>
      <c r="CS70" s="236">
        <f>IFERROR(IF($E70=1,RANK(BM70,BM:BM,1)+COUNTIF(BM$4:BM70,BM70)-1,"-"),"-")</f>
        <v>103</v>
      </c>
      <c r="CT70" s="236">
        <f>IFERROR(IF($E70=1,RANK(BN70,BN:BN,1)+COUNTIF(BN$4:BN70,BN70)-1,"-"),"-")</f>
        <v>122</v>
      </c>
      <c r="CU70" s="236">
        <f>IFERROR(IF($E70=1,RANK(BO70,BO:BO,1)+COUNTIF(BO$4:BO70,BO70)-1,"-"),"-")</f>
        <v>49</v>
      </c>
      <c r="CV70" s="236">
        <f>IFERROR(IF($E70=1,RANK(BP70,BP:BP,1)+COUNTIF(BP$4:BP70,BP70)-1,"-"),"-")</f>
        <v>25</v>
      </c>
      <c r="CW70" s="236">
        <f>IFERROR(IF($E70=1,RANK(BQ70,BQ:BQ,1)+COUNTIF(BQ$4:BQ70,BQ70)-1,"-"),"-")</f>
        <v>56</v>
      </c>
      <c r="CX70" s="238"/>
      <c r="DF70" s="236">
        <f>IFERROR(IF($E70=1,RANK(BZ70,BZ:BZ,1)+COUNTIF(BZ$3:BZ69,BZ70),"-"),"-")</f>
        <v>106</v>
      </c>
      <c r="DG70" s="236">
        <f>IFERROR(IF($E70=1,RANK(CA70,CA:CA,1)+COUNTIF(CA$3:CA69,CA70),"-"),"-")</f>
        <v>63</v>
      </c>
      <c r="DH70" s="236">
        <f>IFERROR(IF($E70=1,RANK(CB70,CB:CB,1)+COUNTIF(CB$3:CB69,CB70),"-"),"-")</f>
        <v>48</v>
      </c>
      <c r="DI70" s="236">
        <f>IFERROR(IF($E70=1,RANK(CC70,CC:CC,1)+COUNTIF(CC$3:CC69,CC70),"-"),"-")</f>
        <v>26</v>
      </c>
      <c r="DJ70" s="236">
        <f>IFERROR(IF($E70=1,RANK(CD70,CD:CD,1)+COUNTIF(CD$3:CD69,CD70),"-"),"-")</f>
        <v>86</v>
      </c>
      <c r="DK70" s="236">
        <f>IFERROR(IF($E70=1,RANK(CE70,CE:CE,1)+COUNTIF(CE$3:CE69,CE70),"-"),"-")</f>
        <v>15</v>
      </c>
      <c r="DL70" s="236">
        <f>IFERROR(IF($E70=1,RANK(CF70,CF:CF,1)+COUNTIF(CF$3:CF69,CF70),"-"),"-")</f>
        <v>42</v>
      </c>
      <c r="DM70" s="236">
        <f>IFERROR(IF($E70=1,RANK(CG70,CG:CG,1)+COUNTIF(CG$3:CG69,CG70),"-"),"-")</f>
        <v>35</v>
      </c>
      <c r="DN70" s="7"/>
      <c r="DO70" s="236" t="str">
        <f>IFERROR(IF($E70=1,RANK(CI70,CI:CI,1)+COUNTIF(CI$4:CI70,CI70)-1,"-"),"-")</f>
        <v>-</v>
      </c>
      <c r="DP70" s="236" t="str">
        <f>IFERROR(IF($E70=1,RANK(CJ70,CJ:CJ,1)+COUNTIF(CJ$4:CJ70,CJ70)-1,"-"),"-")</f>
        <v>-</v>
      </c>
      <c r="DQ70" s="236" t="str">
        <f>IFERROR(IF($E70=1,RANK(CK70,CK:CK,1)+COUNTIF(CK$4:CK70,CK70)-1,"-"),"-")</f>
        <v>-</v>
      </c>
      <c r="DR70" s="236" t="str">
        <f>IFERROR(IF($E70=1,RANK(CL70,CL:CL,1)+COUNTIF(CL$4:CL70,CL70)-1,"-"),"-")</f>
        <v>-</v>
      </c>
      <c r="DS70" s="236" t="str">
        <f>IFERROR(IF($E70=1,RANK(CM70,CM:CM,1)+COUNTIF(CM$4:CM70,CM70)-1,"-"),"-")</f>
        <v>-</v>
      </c>
      <c r="DT70" s="236" t="str">
        <f>IFERROR(IF($E70=1,RANK(CN70,CN:CN,1)+COUNTIF(CN$4:CN70,CN70)-1,"-"),"-")</f>
        <v>-</v>
      </c>
      <c r="DU70" s="12">
        <f>$G$2+1-DV70</f>
        <v>1</v>
      </c>
      <c r="DV70" s="243">
        <f>IF($EI$4="Entrants",MAX($CU:$CU),MAX($DD:$DD))</f>
        <v>145</v>
      </c>
      <c r="DW70" s="242" t="str">
        <f>IFERROR(INDEX($A:$DD,IF($EI$4="Entrants",MATCH($DU70,$CU:$CU,0),MATCH($DU70,$DD:$DD,0)),11),"")</f>
        <v>GAP</v>
      </c>
      <c r="DX70" s="239">
        <f>IFERROR(INDEX($A:$DD,IF($EI$4="Entrants",MATCH($DU70,$CU:$CU,0),MATCH($DU70,$DD:$DD,0)),IF($EI$4="Entrants",67,26)),"")</f>
        <v>5.51</v>
      </c>
      <c r="DY70" s="12">
        <v>1</v>
      </c>
      <c r="DZ70" s="243">
        <f>IF($EI$4="Entrants",MAX($DK:$DK),MAX($DT:$DT))</f>
        <v>106</v>
      </c>
      <c r="EA70" s="242" t="str">
        <f>IFERROR(INDEX($A:$DT,IF($EI$4="Entrants",MATCH($DY70,$DK:$DK,0),MATCH($DY70,$DT:$DT,0)),11),"")</f>
        <v>CHARTRES</v>
      </c>
      <c r="EB70" s="241">
        <f>IFERROR(INDEX($A:$DT,IF($EI$4="Entrants",MATCH($DY70,$DK:$DK,0),MATCH($DY70,$DT:$DT,0)),IF($EI$4="Entrants",83,54)),"")</f>
        <v>-1.23</v>
      </c>
      <c r="EC70" s="240">
        <f>IFERROR(INDEX($A:$DT,IF($EI$4="Entrants",MATCH($DY70,$DK:$DK,0),MATCH($DY70,$DT:$DT,0)),IF($EI$4="Entrants",67,26)),"")</f>
        <v>6.24</v>
      </c>
      <c r="ED70" s="239">
        <f>IFERROR(IF(EB70&gt;0,"+"&amp;ROUND(EB70,2),ROUND(EB70,2)),"")</f>
        <v>-1.23</v>
      </c>
      <c r="EI70"/>
      <c r="EJ70"/>
      <c r="EU70" s="328">
        <f t="shared" si="107"/>
        <v>8.33</v>
      </c>
      <c r="EV70" s="328">
        <f t="shared" si="108"/>
        <v>9</v>
      </c>
      <c r="EW70" s="328">
        <f t="shared" si="109"/>
        <v>9.06</v>
      </c>
      <c r="EX70" s="328">
        <f t="shared" si="110"/>
        <v>8.6300000000000008</v>
      </c>
      <c r="EY70" s="328">
        <f t="shared" si="111"/>
        <v>8.33</v>
      </c>
      <c r="EZ70" s="328">
        <f t="shared" si="112"/>
        <v>7.51</v>
      </c>
      <c r="FA70" s="328">
        <f t="shared" si="113"/>
        <v>5.67</v>
      </c>
      <c r="FB70" s="328">
        <f t="shared" si="114"/>
        <v>6.53</v>
      </c>
      <c r="FK70" s="328">
        <f t="shared" si="115"/>
        <v>8.01</v>
      </c>
      <c r="FL70" s="328">
        <f t="shared" si="116"/>
        <v>8.93</v>
      </c>
      <c r="FM70" s="328">
        <f t="shared" si="117"/>
        <v>9.16</v>
      </c>
      <c r="FN70" s="328">
        <f t="shared" si="118"/>
        <v>8.77</v>
      </c>
      <c r="FO70" s="328">
        <f t="shared" si="119"/>
        <v>7.8</v>
      </c>
      <c r="FP70" s="328">
        <f t="shared" si="120"/>
        <v>7.88</v>
      </c>
      <c r="FQ70" s="328">
        <f t="shared" si="121"/>
        <v>5.69</v>
      </c>
      <c r="FR70" s="328">
        <f t="shared" si="122"/>
        <v>6.77</v>
      </c>
    </row>
    <row r="71" spans="1:174" ht="19.5" x14ac:dyDescent="0.25">
      <c r="A71" s="13">
        <f t="shared" si="78"/>
        <v>1</v>
      </c>
      <c r="B71" s="13">
        <f t="shared" si="79"/>
        <v>1</v>
      </c>
      <c r="C71" s="13">
        <f t="shared" si="80"/>
        <v>1</v>
      </c>
      <c r="D71" s="13">
        <f t="shared" si="81"/>
        <v>1</v>
      </c>
      <c r="E71" s="13">
        <f t="shared" si="82"/>
        <v>1</v>
      </c>
      <c r="F71" s="48" t="s">
        <v>251</v>
      </c>
      <c r="G71" s="48" t="s">
        <v>193</v>
      </c>
      <c r="H71" s="8">
        <v>24</v>
      </c>
      <c r="I71" s="295" t="s">
        <v>228</v>
      </c>
      <c r="J71" s="295">
        <v>481705</v>
      </c>
      <c r="K71" s="295" t="s">
        <v>64</v>
      </c>
      <c r="L71" s="9" t="s">
        <v>9</v>
      </c>
      <c r="M71" s="9" t="s">
        <v>10</v>
      </c>
      <c r="N71" s="237">
        <v>7.55</v>
      </c>
      <c r="O71" s="237">
        <v>8.2100000000000009</v>
      </c>
      <c r="P71" s="237">
        <v>8.68</v>
      </c>
      <c r="Q71" s="237">
        <v>8.16</v>
      </c>
      <c r="R71" s="237">
        <v>7.92</v>
      </c>
      <c r="S71" s="237">
        <v>7.72</v>
      </c>
      <c r="T71" s="237">
        <v>5.83</v>
      </c>
      <c r="U71" s="237">
        <v>6.22</v>
      </c>
      <c r="V71" s="238"/>
      <c r="AD71" s="237">
        <v>7.65</v>
      </c>
      <c r="AE71" s="237">
        <v>8.51</v>
      </c>
      <c r="AF71" s="237">
        <v>8.93</v>
      </c>
      <c r="AG71" s="237">
        <v>8.3800000000000008</v>
      </c>
      <c r="AH71" s="237">
        <v>7.79</v>
      </c>
      <c r="AI71" s="237">
        <v>7.25</v>
      </c>
      <c r="AJ71" s="237">
        <v>5.54</v>
      </c>
      <c r="AK71" s="237">
        <v>6.9</v>
      </c>
      <c r="AL71" s="238"/>
      <c r="AT71" s="237">
        <f t="shared" si="83"/>
        <v>-0.1</v>
      </c>
      <c r="AU71" s="237">
        <f t="shared" si="84"/>
        <v>-0.3</v>
      </c>
      <c r="AV71" s="237">
        <f t="shared" si="85"/>
        <v>-0.25</v>
      </c>
      <c r="AW71" s="237">
        <f t="shared" si="86"/>
        <v>-0.22</v>
      </c>
      <c r="AX71" s="237">
        <f t="shared" si="87"/>
        <v>0.13</v>
      </c>
      <c r="AY71" s="237">
        <f t="shared" si="88"/>
        <v>0.47</v>
      </c>
      <c r="AZ71" s="237">
        <f t="shared" si="89"/>
        <v>0.28999999999999998</v>
      </c>
      <c r="BA71" s="237">
        <f t="shared" si="90"/>
        <v>-0.68</v>
      </c>
      <c r="BB71" s="238"/>
      <c r="BJ71" s="237">
        <f t="shared" si="91"/>
        <v>7.55</v>
      </c>
      <c r="BK71" s="237">
        <f t="shared" si="92"/>
        <v>8.2100000000000009</v>
      </c>
      <c r="BL71" s="237">
        <f t="shared" si="93"/>
        <v>8.68</v>
      </c>
      <c r="BM71" s="237">
        <f t="shared" si="94"/>
        <v>8.16</v>
      </c>
      <c r="BN71" s="237">
        <f t="shared" si="95"/>
        <v>7.92</v>
      </c>
      <c r="BO71" s="237">
        <f t="shared" si="96"/>
        <v>7.72</v>
      </c>
      <c r="BP71" s="237">
        <f t="shared" si="97"/>
        <v>5.83</v>
      </c>
      <c r="BQ71" s="237">
        <f t="shared" si="98"/>
        <v>6.22</v>
      </c>
      <c r="BR71" s="238"/>
      <c r="BZ71" s="237">
        <f t="shared" si="99"/>
        <v>-0.1</v>
      </c>
      <c r="CA71" s="237">
        <f t="shared" si="100"/>
        <v>-0.3</v>
      </c>
      <c r="CB71" s="237">
        <f t="shared" si="101"/>
        <v>-0.25</v>
      </c>
      <c r="CC71" s="237">
        <f t="shared" si="102"/>
        <v>-0.22</v>
      </c>
      <c r="CD71" s="237">
        <f t="shared" si="103"/>
        <v>0.13</v>
      </c>
      <c r="CE71" s="237">
        <f t="shared" si="104"/>
        <v>0.47</v>
      </c>
      <c r="CF71" s="237">
        <f t="shared" si="105"/>
        <v>0.28999999999999998</v>
      </c>
      <c r="CG71" s="237">
        <f t="shared" si="106"/>
        <v>-0.68</v>
      </c>
      <c r="CH71" s="238"/>
      <c r="CP71" s="236">
        <f>IFERROR(IF($E71=1,RANK(BJ71,BJ:BJ,1)+COUNTIF(BJ$4:BJ71,BJ71)-1,"-"),"-")</f>
        <v>33</v>
      </c>
      <c r="CQ71" s="236">
        <f>IFERROR(IF($E71=1,RANK(BK71,BK:BK,1)+COUNTIF(BK$4:BK71,BK71)-1,"-"),"-")</f>
        <v>53</v>
      </c>
      <c r="CR71" s="236">
        <f>IFERROR(IF($E71=1,RANK(BL71,BL:BL,1)+COUNTIF(BL$4:BL71,BL71)-1,"-"),"-")</f>
        <v>67</v>
      </c>
      <c r="CS71" s="236">
        <f>IFERROR(IF($E71=1,RANK(BM71,BM:BM,1)+COUNTIF(BM$4:BM71,BM71)-1,"-"),"-")</f>
        <v>38</v>
      </c>
      <c r="CT71" s="236">
        <f>IFERROR(IF($E71=1,RANK(BN71,BN:BN,1)+COUNTIF(BN$4:BN71,BN71)-1,"-"),"-")</f>
        <v>64</v>
      </c>
      <c r="CU71" s="236">
        <f>IFERROR(IF($E71=1,RANK(BO71,BO:BO,1)+COUNTIF(BO$4:BO71,BO71)-1,"-"),"-")</f>
        <v>74</v>
      </c>
      <c r="CV71" s="236">
        <f>IFERROR(IF($E71=1,RANK(BP71,BP:BP,1)+COUNTIF(BP$4:BP71,BP71)-1,"-"),"-")</f>
        <v>30</v>
      </c>
      <c r="CW71" s="236">
        <f>IFERROR(IF($E71=1,RANK(BQ71,BQ:BQ,1)+COUNTIF(BQ$4:BQ71,BQ71)-1,"-"),"-")</f>
        <v>29</v>
      </c>
      <c r="CX71" s="238"/>
      <c r="DF71" s="236">
        <f>IFERROR(IF($E71=1,RANK(BZ71,BZ:BZ,1)+COUNTIF(BZ$3:BZ70,BZ71),"-"),"-")</f>
        <v>35</v>
      </c>
      <c r="DG71" s="236">
        <f>IFERROR(IF($E71=1,RANK(CA71,CA:CA,1)+COUNTIF(CA$3:CA70,CA71),"-"),"-")</f>
        <v>20</v>
      </c>
      <c r="DH71" s="236">
        <f>IFERROR(IF($E71=1,RANK(CB71,CB:CB,1)+COUNTIF(CB$3:CB70,CB71),"-"),"-")</f>
        <v>23</v>
      </c>
      <c r="DI71" s="236">
        <f>IFERROR(IF($E71=1,RANK(CC71,CC:CC,1)+COUNTIF(CC$3:CC70,CC71),"-"),"-")</f>
        <v>18</v>
      </c>
      <c r="DJ71" s="236">
        <f>IFERROR(IF($E71=1,RANK(CD71,CD:CD,1)+COUNTIF(CD$3:CD70,CD71),"-"),"-")</f>
        <v>39</v>
      </c>
      <c r="DK71" s="236">
        <f>IFERROR(IF($E71=1,RANK(CE71,CE:CE,1)+COUNTIF(CE$3:CE70,CE71),"-"),"-")</f>
        <v>80</v>
      </c>
      <c r="DL71" s="236">
        <f>IFERROR(IF($E71=1,RANK(CF71,CF:CF,1)+COUNTIF(CF$3:CF70,CF71),"-"),"-")</f>
        <v>80</v>
      </c>
      <c r="DM71" s="236">
        <f>IFERROR(IF($E71=1,RANK(CG71,CG:CG,1)+COUNTIF(CG$3:CG70,CG71),"-"),"-")</f>
        <v>11</v>
      </c>
      <c r="DN71" s="7"/>
      <c r="DO71" s="236" t="str">
        <f>IFERROR(IF($E71=1,RANK(CI71,CI:CI,1)+COUNTIF(CI$4:CI71,CI71)-1,"-"),"-")</f>
        <v>-</v>
      </c>
      <c r="DP71" s="236" t="str">
        <f>IFERROR(IF($E71=1,RANK(CJ71,CJ:CJ,1)+COUNTIF(CJ$4:CJ71,CJ71)-1,"-"),"-")</f>
        <v>-</v>
      </c>
      <c r="DQ71" s="236" t="str">
        <f>IFERROR(IF($E71=1,RANK(CK71,CK:CK,1)+COUNTIF(CK$4:CK71,CK71)-1,"-"),"-")</f>
        <v>-</v>
      </c>
      <c r="DR71" s="236" t="str">
        <f>IFERROR(IF($E71=1,RANK(CL71,CL:CL,1)+COUNTIF(CL$4:CL71,CL71)-1,"-"),"-")</f>
        <v>-</v>
      </c>
      <c r="DS71" s="236" t="str">
        <f>IFERROR(IF($E71=1,RANK(CM71,CM:CM,1)+COUNTIF(CM$4:CM71,CM71)-1,"-"),"-")</f>
        <v>-</v>
      </c>
      <c r="DT71" s="236" t="str">
        <f>IFERROR(IF($E71=1,RANK(CN71,CN:CN,1)+COUNTIF(CN$4:CN71,CN71)-1,"-"),"-")</f>
        <v>-</v>
      </c>
      <c r="DU71" s="12">
        <f>DU70+1</f>
        <v>2</v>
      </c>
      <c r="DV71" s="243">
        <f>DV70-1</f>
        <v>144</v>
      </c>
      <c r="DW71" s="242" t="str">
        <f>IFERROR(INDEX($A:$DD,IF($EI$4="Entrants",MATCH($DU71,$CU:$CU,0),MATCH($DU71,$DD:$DD,0)),11),"")</f>
        <v>ROANNE</v>
      </c>
      <c r="DX71" s="239">
        <f>IFERROR(INDEX($A:$DD,IF($EI$4="Entrants",MATCH($DU71,$CU:$CU,0),MATCH($DU71,$DD:$DD,0)),IF($EI$4="Entrants",67,26)),"")</f>
        <v>5.75</v>
      </c>
      <c r="DY71" s="12">
        <f>DY70+1</f>
        <v>2</v>
      </c>
      <c r="DZ71" s="243">
        <f>MAX(DZ70-1,0)</f>
        <v>105</v>
      </c>
      <c r="EA71" s="242" t="str">
        <f>IFERROR(INDEX($A:$DT,IF($EI$4="Entrants",MATCH($DY71,$DK:$DK,0),MATCH($DY71,$DT:$DT,0)),11),"")</f>
        <v>BEZIERS</v>
      </c>
      <c r="EB71" s="241">
        <f>IFERROR(INDEX($A:$DT,IF($EI$4="Entrants",MATCH($DY71,$DK:$DK,0),MATCH($DY71,$DT:$DT,0)),IF($EI$4="Entrants",83,54)),"")</f>
        <v>-1.23</v>
      </c>
      <c r="EC71" s="240">
        <f>IFERROR(INDEX($A:$DT,IF($EI$4="Entrants",MATCH($DY71,$DK:$DK,0),MATCH($DY71,$DT:$DT,0)),IF($EI$4="Entrants",67,26)),"")</f>
        <v>6.55</v>
      </c>
      <c r="ED71" s="239">
        <f>IFERROR(IF(EB71&gt;0,"+"&amp;ROUND(EB71,2),ROUND(EB71,2)),"")</f>
        <v>-1.23</v>
      </c>
      <c r="EI71"/>
      <c r="EJ71"/>
      <c r="EU71" s="328">
        <f t="shared" si="107"/>
        <v>7.55</v>
      </c>
      <c r="EV71" s="328">
        <f t="shared" si="108"/>
        <v>8.2100000000000009</v>
      </c>
      <c r="EW71" s="328">
        <f t="shared" si="109"/>
        <v>8.68</v>
      </c>
      <c r="EX71" s="328">
        <f t="shared" si="110"/>
        <v>8.16</v>
      </c>
      <c r="EY71" s="328">
        <f t="shared" si="111"/>
        <v>7.92</v>
      </c>
      <c r="EZ71" s="328">
        <f t="shared" si="112"/>
        <v>7.72</v>
      </c>
      <c r="FA71" s="328">
        <f t="shared" si="113"/>
        <v>5.83</v>
      </c>
      <c r="FB71" s="328">
        <f t="shared" si="114"/>
        <v>6.22</v>
      </c>
      <c r="FK71" s="328">
        <f t="shared" si="115"/>
        <v>7.65</v>
      </c>
      <c r="FL71" s="328">
        <f t="shared" si="116"/>
        <v>8.51</v>
      </c>
      <c r="FM71" s="328">
        <f t="shared" si="117"/>
        <v>8.93</v>
      </c>
      <c r="FN71" s="328">
        <f t="shared" si="118"/>
        <v>8.3800000000000008</v>
      </c>
      <c r="FO71" s="328">
        <f t="shared" si="119"/>
        <v>7.79</v>
      </c>
      <c r="FP71" s="328">
        <f t="shared" si="120"/>
        <v>7.25</v>
      </c>
      <c r="FQ71" s="328">
        <f t="shared" si="121"/>
        <v>5.54</v>
      </c>
      <c r="FR71" s="328">
        <f t="shared" si="122"/>
        <v>6.9</v>
      </c>
    </row>
    <row r="72" spans="1:174" ht="19.5" x14ac:dyDescent="0.25">
      <c r="A72" s="13">
        <f t="shared" si="78"/>
        <v>1</v>
      </c>
      <c r="B72" s="13">
        <f t="shared" si="79"/>
        <v>1</v>
      </c>
      <c r="C72" s="13">
        <f t="shared" si="80"/>
        <v>1</v>
      </c>
      <c r="D72" s="13">
        <f t="shared" si="81"/>
        <v>1</v>
      </c>
      <c r="E72" s="13">
        <f t="shared" si="82"/>
        <v>1</v>
      </c>
      <c r="F72" s="48" t="s">
        <v>251</v>
      </c>
      <c r="G72" s="48" t="s">
        <v>195</v>
      </c>
      <c r="H72" s="8">
        <v>24</v>
      </c>
      <c r="I72" s="295" t="s">
        <v>228</v>
      </c>
      <c r="J72" s="295">
        <v>571240</v>
      </c>
      <c r="K72" s="295" t="s">
        <v>65</v>
      </c>
      <c r="L72" s="9" t="s">
        <v>9</v>
      </c>
      <c r="M72" s="9" t="s">
        <v>10</v>
      </c>
      <c r="N72" s="237">
        <v>7.64</v>
      </c>
      <c r="O72" s="237">
        <v>8.7799999999999994</v>
      </c>
      <c r="P72" s="237">
        <v>8.8000000000000007</v>
      </c>
      <c r="Q72" s="237">
        <v>8.61</v>
      </c>
      <c r="R72" s="237">
        <v>7.77</v>
      </c>
      <c r="S72" s="237">
        <v>7.16</v>
      </c>
      <c r="T72" s="237">
        <v>5.88</v>
      </c>
      <c r="U72" s="237">
        <v>6.31</v>
      </c>
      <c r="V72" s="238"/>
      <c r="AD72" s="237">
        <v>7.39</v>
      </c>
      <c r="AE72" s="237">
        <v>8.4600000000000009</v>
      </c>
      <c r="AF72" s="237">
        <v>8.73</v>
      </c>
      <c r="AG72" s="237">
        <v>8.27</v>
      </c>
      <c r="AH72" s="237">
        <v>7.14</v>
      </c>
      <c r="AI72" s="237">
        <v>7.39</v>
      </c>
      <c r="AJ72" s="237">
        <v>4.7</v>
      </c>
      <c r="AK72" s="237">
        <v>5.78</v>
      </c>
      <c r="AL72" s="238"/>
      <c r="AT72" s="237">
        <f t="shared" si="83"/>
        <v>0.25</v>
      </c>
      <c r="AU72" s="237">
        <f t="shared" si="84"/>
        <v>0.32</v>
      </c>
      <c r="AV72" s="237">
        <f t="shared" si="85"/>
        <v>7.0000000000000007E-2</v>
      </c>
      <c r="AW72" s="237">
        <f t="shared" si="86"/>
        <v>0.34</v>
      </c>
      <c r="AX72" s="237">
        <f t="shared" si="87"/>
        <v>0.63</v>
      </c>
      <c r="AY72" s="237">
        <f t="shared" si="88"/>
        <v>-0.23</v>
      </c>
      <c r="AZ72" s="237">
        <f t="shared" si="89"/>
        <v>1.18</v>
      </c>
      <c r="BA72" s="237">
        <f t="shared" si="90"/>
        <v>0.53</v>
      </c>
      <c r="BB72" s="238"/>
      <c r="BJ72" s="237">
        <f t="shared" si="91"/>
        <v>7.64</v>
      </c>
      <c r="BK72" s="237">
        <f t="shared" si="92"/>
        <v>8.7799999999999994</v>
      </c>
      <c r="BL72" s="237">
        <f t="shared" si="93"/>
        <v>8.8000000000000007</v>
      </c>
      <c r="BM72" s="237">
        <f t="shared" si="94"/>
        <v>8.61</v>
      </c>
      <c r="BN72" s="237">
        <f t="shared" si="95"/>
        <v>7.77</v>
      </c>
      <c r="BO72" s="237">
        <f t="shared" si="96"/>
        <v>7.16</v>
      </c>
      <c r="BP72" s="237">
        <f t="shared" si="97"/>
        <v>5.88</v>
      </c>
      <c r="BQ72" s="237">
        <f t="shared" si="98"/>
        <v>6.31</v>
      </c>
      <c r="BR72" s="238"/>
      <c r="BZ72" s="237">
        <f t="shared" si="99"/>
        <v>0.25</v>
      </c>
      <c r="CA72" s="237">
        <f t="shared" si="100"/>
        <v>0.32</v>
      </c>
      <c r="CB72" s="237">
        <f t="shared" si="101"/>
        <v>7.0000000000000007E-2</v>
      </c>
      <c r="CC72" s="237">
        <f t="shared" si="102"/>
        <v>0.34</v>
      </c>
      <c r="CD72" s="237">
        <f t="shared" si="103"/>
        <v>0.63</v>
      </c>
      <c r="CE72" s="237">
        <f t="shared" si="104"/>
        <v>-0.23</v>
      </c>
      <c r="CF72" s="237">
        <f t="shared" si="105"/>
        <v>1.18</v>
      </c>
      <c r="CG72" s="237">
        <f t="shared" si="106"/>
        <v>0.53</v>
      </c>
      <c r="CH72" s="238"/>
      <c r="CP72" s="236">
        <f>IFERROR(IF($E72=1,RANK(BJ72,BJ:BJ,1)+COUNTIF(BJ$4:BJ72,BJ72)-1,"-"),"-")</f>
        <v>46</v>
      </c>
      <c r="CQ72" s="236">
        <f>IFERROR(IF($E72=1,RANK(BK72,BK:BK,1)+COUNTIF(BK$4:BK72,BK72)-1,"-"),"-")</f>
        <v>130</v>
      </c>
      <c r="CR72" s="236">
        <f>IFERROR(IF($E72=1,RANK(BL72,BL:BL,1)+COUNTIF(BL$4:BL72,BL72)-1,"-"),"-")</f>
        <v>85</v>
      </c>
      <c r="CS72" s="236">
        <f>IFERROR(IF($E72=1,RANK(BM72,BM:BM,1)+COUNTIF(BM$4:BM72,BM72)-1,"-"),"-")</f>
        <v>98</v>
      </c>
      <c r="CT72" s="236">
        <f>IFERROR(IF($E72=1,RANK(BN72,BN:BN,1)+COUNTIF(BN$4:BN72,BN72)-1,"-"),"-")</f>
        <v>47</v>
      </c>
      <c r="CU72" s="236">
        <f>IFERROR(IF($E72=1,RANK(BO72,BO:BO,1)+COUNTIF(BO$4:BO72,BO72)-1,"-"),"-")</f>
        <v>27</v>
      </c>
      <c r="CV72" s="236">
        <f>IFERROR(IF($E72=1,RANK(BP72,BP:BP,1)+COUNTIF(BP$4:BP72,BP72)-1,"-"),"-")</f>
        <v>32</v>
      </c>
      <c r="CW72" s="236">
        <f>IFERROR(IF($E72=1,RANK(BQ72,BQ:BQ,1)+COUNTIF(BQ$4:BQ72,BQ72)-1,"-"),"-")</f>
        <v>35</v>
      </c>
      <c r="CX72" s="238"/>
      <c r="DF72" s="236">
        <f>IFERROR(IF($E72=1,RANK(BZ72,BZ:BZ,1)+COUNTIF(BZ$3:BZ71,BZ72),"-"),"-")</f>
        <v>92</v>
      </c>
      <c r="DG72" s="236">
        <f>IFERROR(IF($E72=1,RANK(CA72,CA:CA,1)+COUNTIF(CA$3:CA71,CA72),"-"),"-")</f>
        <v>103</v>
      </c>
      <c r="DH72" s="236">
        <f>IFERROR(IF($E72=1,RANK(CB72,CB:CB,1)+COUNTIF(CB$3:CB71,CB72),"-"),"-")</f>
        <v>78</v>
      </c>
      <c r="DI72" s="236">
        <f>IFERROR(IF($E72=1,RANK(CC72,CC:CC,1)+COUNTIF(CC$3:CC71,CC72),"-"),"-")</f>
        <v>97</v>
      </c>
      <c r="DJ72" s="236">
        <f>IFERROR(IF($E72=1,RANK(CD72,CD:CD,1)+COUNTIF(CD$3:CD71,CD72),"-"),"-")</f>
        <v>97</v>
      </c>
      <c r="DK72" s="236">
        <f>IFERROR(IF($E72=1,RANK(CE72,CE:CE,1)+COUNTIF(CE$3:CE71,CE72),"-"),"-")</f>
        <v>25</v>
      </c>
      <c r="DL72" s="236">
        <f>IFERROR(IF($E72=1,RANK(CF72,CF:CF,1)+COUNTIF(CF$3:CF71,CF72),"-"),"-")</f>
        <v>118</v>
      </c>
      <c r="DM72" s="236">
        <f>IFERROR(IF($E72=1,RANK(CG72,CG:CG,1)+COUNTIF(CG$3:CG71,CG72),"-"),"-")</f>
        <v>100</v>
      </c>
      <c r="DN72" s="7"/>
      <c r="DO72" s="236" t="str">
        <f>IFERROR(IF($E72=1,RANK(CI72,CI:CI,1)+COUNTIF(CI$4:CI72,CI72)-1,"-"),"-")</f>
        <v>-</v>
      </c>
      <c r="DP72" s="236" t="str">
        <f>IFERROR(IF($E72=1,RANK(CJ72,CJ:CJ,1)+COUNTIF(CJ$4:CJ72,CJ72)-1,"-"),"-")</f>
        <v>-</v>
      </c>
      <c r="DQ72" s="236" t="str">
        <f>IFERROR(IF($E72=1,RANK(CK72,CK:CK,1)+COUNTIF(CK$4:CK72,CK72)-1,"-"),"-")</f>
        <v>-</v>
      </c>
      <c r="DR72" s="236" t="str">
        <f>IFERROR(IF($E72=1,RANK(CL72,CL:CL,1)+COUNTIF(CL$4:CL72,CL72)-1,"-"),"-")</f>
        <v>-</v>
      </c>
      <c r="DS72" s="236" t="str">
        <f>IFERROR(IF($E72=1,RANK(CM72,CM:CM,1)+COUNTIF(CM$4:CM72,CM72)-1,"-"),"-")</f>
        <v>-</v>
      </c>
      <c r="DT72" s="236" t="str">
        <f>IFERROR(IF($E72=1,RANK(CN72,CN:CN,1)+COUNTIF(CN$4:CN72,CN72)-1,"-"),"-")</f>
        <v>-</v>
      </c>
      <c r="DU72" s="12">
        <f>DU71+1</f>
        <v>3</v>
      </c>
      <c r="DV72" s="243">
        <f>DV71-1</f>
        <v>143</v>
      </c>
      <c r="DW72" s="242" t="str">
        <f>IFERROR(INDEX($A:$DD,IF($EI$4="Entrants",MATCH($DU72,$CU:$CU,0),MATCH($DU72,$DD:$DD,0)),11),"")</f>
        <v>SENS</v>
      </c>
      <c r="DX72" s="239">
        <f>IFERROR(INDEX($A:$DD,IF($EI$4="Entrants",MATCH($DU72,$CU:$CU,0),MATCH($DU72,$DD:$DD,0)),IF($EI$4="Entrants",67,26)),"")</f>
        <v>5.97</v>
      </c>
      <c r="DY72" s="12">
        <f>DY71+1</f>
        <v>3</v>
      </c>
      <c r="DZ72" s="243">
        <f>MAX(DZ71-1,0)</f>
        <v>104</v>
      </c>
      <c r="EA72" s="242" t="str">
        <f>IFERROR(INDEX($A:$DT,IF($EI$4="Entrants",MATCH($DY72,$DK:$DK,0),MATCH($DY72,$DT:$DT,0)),11),"")</f>
        <v>VICHY</v>
      </c>
      <c r="EB72" s="241">
        <f>IFERROR(INDEX($A:$DT,IF($EI$4="Entrants",MATCH($DY72,$DK:$DK,0),MATCH($DY72,$DT:$DT,0)),IF($EI$4="Entrants",83,54)),"")</f>
        <v>-1.01</v>
      </c>
      <c r="EC72" s="240">
        <f>IFERROR(INDEX($A:$DT,IF($EI$4="Entrants",MATCH($DY72,$DK:$DK,0),MATCH($DY72,$DT:$DT,0)),IF($EI$4="Entrants",67,26)),"")</f>
        <v>6.84</v>
      </c>
      <c r="ED72" s="239">
        <f>IFERROR(IF(EB72&gt;0,"+"&amp;ROUND(EB72,2),ROUND(EB72,2)),"")</f>
        <v>-1.01</v>
      </c>
      <c r="EI72"/>
      <c r="EJ72"/>
      <c r="EU72" s="328">
        <f t="shared" si="107"/>
        <v>7.64</v>
      </c>
      <c r="EV72" s="328">
        <f t="shared" si="108"/>
        <v>8.7799999999999994</v>
      </c>
      <c r="EW72" s="328">
        <f t="shared" si="109"/>
        <v>8.8000000000000007</v>
      </c>
      <c r="EX72" s="328">
        <f t="shared" si="110"/>
        <v>8.61</v>
      </c>
      <c r="EY72" s="328">
        <f t="shared" si="111"/>
        <v>7.77</v>
      </c>
      <c r="EZ72" s="328">
        <f t="shared" si="112"/>
        <v>7.16</v>
      </c>
      <c r="FA72" s="328">
        <f t="shared" si="113"/>
        <v>5.88</v>
      </c>
      <c r="FB72" s="328">
        <f t="shared" si="114"/>
        <v>6.31</v>
      </c>
      <c r="FK72" s="328">
        <f t="shared" si="115"/>
        <v>7.39</v>
      </c>
      <c r="FL72" s="328">
        <f t="shared" si="116"/>
        <v>8.4600000000000009</v>
      </c>
      <c r="FM72" s="328">
        <f t="shared" si="117"/>
        <v>8.73</v>
      </c>
      <c r="FN72" s="328">
        <f t="shared" si="118"/>
        <v>8.27</v>
      </c>
      <c r="FO72" s="328">
        <f t="shared" si="119"/>
        <v>7.14</v>
      </c>
      <c r="FP72" s="328">
        <f t="shared" si="120"/>
        <v>7.39</v>
      </c>
      <c r="FQ72" s="328">
        <f t="shared" si="121"/>
        <v>4.7</v>
      </c>
      <c r="FR72" s="328">
        <f t="shared" si="122"/>
        <v>5.78</v>
      </c>
    </row>
    <row r="73" spans="1:174" ht="19.5" x14ac:dyDescent="0.25">
      <c r="A73" s="13">
        <f t="shared" si="78"/>
        <v>1</v>
      </c>
      <c r="B73" s="13">
        <f t="shared" si="79"/>
        <v>1</v>
      </c>
      <c r="C73" s="13">
        <f t="shared" si="80"/>
        <v>1</v>
      </c>
      <c r="D73" s="13">
        <f t="shared" si="81"/>
        <v>1</v>
      </c>
      <c r="E73" s="13">
        <f t="shared" si="82"/>
        <v>1</v>
      </c>
      <c r="F73" s="48" t="s">
        <v>251</v>
      </c>
      <c r="G73" s="48" t="s">
        <v>195</v>
      </c>
      <c r="H73" s="8">
        <v>24</v>
      </c>
      <c r="I73" s="295" t="s">
        <v>228</v>
      </c>
      <c r="J73" s="295">
        <v>571000</v>
      </c>
      <c r="K73" s="295" t="s">
        <v>66</v>
      </c>
      <c r="L73" s="9" t="s">
        <v>9</v>
      </c>
      <c r="M73" s="9" t="s">
        <v>10</v>
      </c>
      <c r="N73" s="237">
        <v>7.99</v>
      </c>
      <c r="O73" s="237">
        <v>8.75</v>
      </c>
      <c r="P73" s="237">
        <v>9.3800000000000008</v>
      </c>
      <c r="Q73" s="237">
        <v>8.8000000000000007</v>
      </c>
      <c r="R73" s="237">
        <v>7.69</v>
      </c>
      <c r="S73" s="237">
        <v>7.39</v>
      </c>
      <c r="T73" s="237">
        <v>7.08</v>
      </c>
      <c r="U73" s="237">
        <v>6.85</v>
      </c>
      <c r="V73" s="238"/>
      <c r="AD73" s="237">
        <v>8.0500000000000007</v>
      </c>
      <c r="AE73" s="237">
        <v>8.59</v>
      </c>
      <c r="AF73" s="237">
        <v>9.1199999999999992</v>
      </c>
      <c r="AG73" s="237">
        <v>8.44</v>
      </c>
      <c r="AH73" s="237">
        <v>7.58</v>
      </c>
      <c r="AI73" s="237">
        <v>7.82</v>
      </c>
      <c r="AJ73" s="237">
        <v>7.08</v>
      </c>
      <c r="AK73" s="237">
        <v>7.12</v>
      </c>
      <c r="AL73" s="238"/>
      <c r="AT73" s="237">
        <f t="shared" si="83"/>
        <v>-0.06</v>
      </c>
      <c r="AU73" s="237">
        <f t="shared" si="84"/>
        <v>0.16</v>
      </c>
      <c r="AV73" s="237">
        <f t="shared" si="85"/>
        <v>0.26</v>
      </c>
      <c r="AW73" s="237">
        <f t="shared" si="86"/>
        <v>0.36</v>
      </c>
      <c r="AX73" s="237">
        <f t="shared" si="87"/>
        <v>0.11</v>
      </c>
      <c r="AY73" s="237">
        <f t="shared" si="88"/>
        <v>-0.43</v>
      </c>
      <c r="AZ73" s="237">
        <f t="shared" si="89"/>
        <v>0</v>
      </c>
      <c r="BA73" s="237">
        <f t="shared" si="90"/>
        <v>-0.27</v>
      </c>
      <c r="BB73" s="238"/>
      <c r="BJ73" s="237">
        <f t="shared" si="91"/>
        <v>7.99</v>
      </c>
      <c r="BK73" s="237">
        <f t="shared" si="92"/>
        <v>8.75</v>
      </c>
      <c r="BL73" s="237">
        <f t="shared" si="93"/>
        <v>9.3800000000000008</v>
      </c>
      <c r="BM73" s="237">
        <f t="shared" si="94"/>
        <v>8.8000000000000007</v>
      </c>
      <c r="BN73" s="237">
        <f t="shared" si="95"/>
        <v>7.69</v>
      </c>
      <c r="BO73" s="237">
        <f t="shared" si="96"/>
        <v>7.39</v>
      </c>
      <c r="BP73" s="237">
        <f t="shared" si="97"/>
        <v>7.08</v>
      </c>
      <c r="BQ73" s="237">
        <f t="shared" si="98"/>
        <v>6.85</v>
      </c>
      <c r="BR73" s="238"/>
      <c r="BZ73" s="237">
        <f t="shared" si="99"/>
        <v>-0.06</v>
      </c>
      <c r="CA73" s="237">
        <f t="shared" si="100"/>
        <v>0.16</v>
      </c>
      <c r="CB73" s="237">
        <f t="shared" si="101"/>
        <v>0.26</v>
      </c>
      <c r="CC73" s="237">
        <f t="shared" si="102"/>
        <v>0.36</v>
      </c>
      <c r="CD73" s="237">
        <f t="shared" si="103"/>
        <v>0.11</v>
      </c>
      <c r="CE73" s="237">
        <f t="shared" si="104"/>
        <v>-0.43</v>
      </c>
      <c r="CF73" s="237">
        <f t="shared" si="105"/>
        <v>0</v>
      </c>
      <c r="CG73" s="237">
        <f t="shared" si="106"/>
        <v>-0.27</v>
      </c>
      <c r="CH73" s="238"/>
      <c r="CP73" s="236">
        <f>IFERROR(IF($E73=1,RANK(BJ73,BJ:BJ,1)+COUNTIF(BJ$4:BJ73,BJ73)-1,"-"),"-")</f>
        <v>96</v>
      </c>
      <c r="CQ73" s="236">
        <f>IFERROR(IF($E73=1,RANK(BK73,BK:BK,1)+COUNTIF(BK$4:BK73,BK73)-1,"-"),"-")</f>
        <v>127</v>
      </c>
      <c r="CR73" s="236">
        <f>IFERROR(IF($E73=1,RANK(BL73,BL:BL,1)+COUNTIF(BL$4:BL73,BL73)-1,"-"),"-")</f>
        <v>143</v>
      </c>
      <c r="CS73" s="236">
        <f>IFERROR(IF($E73=1,RANK(BM73,BM:BM,1)+COUNTIF(BM$4:BM73,BM73)-1,"-"),"-")</f>
        <v>124</v>
      </c>
      <c r="CT73" s="236">
        <f>IFERROR(IF($E73=1,RANK(BN73,BN:BN,1)+COUNTIF(BN$4:BN73,BN73)-1,"-"),"-")</f>
        <v>40</v>
      </c>
      <c r="CU73" s="236">
        <f>IFERROR(IF($E73=1,RANK(BO73,BO:BO,1)+COUNTIF(BO$4:BO73,BO73)-1,"-"),"-")</f>
        <v>38</v>
      </c>
      <c r="CV73" s="236">
        <f>IFERROR(IF($E73=1,RANK(BP73,BP:BP,1)+COUNTIF(BP$4:BP73,BP73)-1,"-"),"-")</f>
        <v>111</v>
      </c>
      <c r="CW73" s="236">
        <f>IFERROR(IF($E73=1,RANK(BQ73,BQ:BQ,1)+COUNTIF(BQ$4:BQ73,BQ73)-1,"-"),"-")</f>
        <v>84</v>
      </c>
      <c r="CX73" s="238"/>
      <c r="DF73" s="236">
        <f>IFERROR(IF($E73=1,RANK(BZ73,BZ:BZ,1)+COUNTIF(BZ$3:BZ72,BZ73),"-"),"-")</f>
        <v>43</v>
      </c>
      <c r="DG73" s="236">
        <f>IFERROR(IF($E73=1,RANK(CA73,CA:CA,1)+COUNTIF(CA$3:CA72,CA73),"-"),"-")</f>
        <v>89</v>
      </c>
      <c r="DH73" s="236">
        <f>IFERROR(IF($E73=1,RANK(CB73,CB:CB,1)+COUNTIF(CB$3:CB72,CB73),"-"),"-")</f>
        <v>100</v>
      </c>
      <c r="DI73" s="236">
        <f>IFERROR(IF($E73=1,RANK(CC73,CC:CC,1)+COUNTIF(CC$3:CC72,CC73),"-"),"-")</f>
        <v>98</v>
      </c>
      <c r="DJ73" s="236">
        <f>IFERROR(IF($E73=1,RANK(CD73,CD:CD,1)+COUNTIF(CD$3:CD72,CD73),"-"),"-")</f>
        <v>35</v>
      </c>
      <c r="DK73" s="236">
        <f>IFERROR(IF($E73=1,RANK(CE73,CE:CE,1)+COUNTIF(CE$3:CE72,CE73),"-"),"-")</f>
        <v>13</v>
      </c>
      <c r="DL73" s="236">
        <f>IFERROR(IF($E73=1,RANK(CF73,CF:CF,1)+COUNTIF(CF$3:CF72,CF73),"-"),"-")</f>
        <v>43</v>
      </c>
      <c r="DM73" s="236">
        <f>IFERROR(IF($E73=1,RANK(CG73,CG:CG,1)+COUNTIF(CG$3:CG72,CG73),"-"),"-")</f>
        <v>31</v>
      </c>
      <c r="DN73" s="7"/>
      <c r="DO73" s="236" t="str">
        <f>IFERROR(IF($E73=1,RANK(CI73,CI:CI,1)+COUNTIF(CI$4:CI73,CI73)-1,"-"),"-")</f>
        <v>-</v>
      </c>
      <c r="DP73" s="236" t="str">
        <f>IFERROR(IF($E73=1,RANK(CJ73,CJ:CJ,1)+COUNTIF(CJ$4:CJ73,CJ73)-1,"-"),"-")</f>
        <v>-</v>
      </c>
      <c r="DQ73" s="236" t="str">
        <f>IFERROR(IF($E73=1,RANK(CK73,CK:CK,1)+COUNTIF(CK$4:CK73,CK73)-1,"-"),"-")</f>
        <v>-</v>
      </c>
      <c r="DR73" s="236" t="str">
        <f>IFERROR(IF($E73=1,RANK(CL73,CL:CL,1)+COUNTIF(CL$4:CL73,CL73)-1,"-"),"-")</f>
        <v>-</v>
      </c>
      <c r="DS73" s="236" t="str">
        <f>IFERROR(IF($E73=1,RANK(CM73,CM:CM,1)+COUNTIF(CM$4:CM73,CM73)-1,"-"),"-")</f>
        <v>-</v>
      </c>
      <c r="DT73" s="236" t="str">
        <f>IFERROR(IF($E73=1,RANK(CN73,CN:CN,1)+COUNTIF(CN$4:CN73,CN73)-1,"-"),"-")</f>
        <v>-</v>
      </c>
      <c r="DU73" s="12">
        <f>DU72+1</f>
        <v>4</v>
      </c>
      <c r="DV73" s="243">
        <f>DV72-1</f>
        <v>142</v>
      </c>
      <c r="DW73" s="242" t="str">
        <f>IFERROR(INDEX($A:$DD,IF($EI$4="Entrants",MATCH($DU73,$CU:$CU,0),MATCH($DU73,$DD:$DD,0)),11),"")</f>
        <v>ANNEMASSE</v>
      </c>
      <c r="DX73" s="239">
        <f>IFERROR(INDEX($A:$DD,IF($EI$4="Entrants",MATCH($DU73,$CU:$CU,0),MATCH($DU73,$DD:$DD,0)),IF($EI$4="Entrants",67,26)),"")</f>
        <v>6.21</v>
      </c>
      <c r="DY73" s="12">
        <f>DY72+1</f>
        <v>4</v>
      </c>
      <c r="DZ73" s="243">
        <f>MAX(DZ72-1,0)</f>
        <v>103</v>
      </c>
      <c r="EA73" s="242" t="str">
        <f>IFERROR(INDEX($A:$DT,IF($EI$4="Entrants",MATCH($DY73,$DK:$DK,0),MATCH($DY73,$DT:$DT,0)),11),"")</f>
        <v>ST ETIENNE CHATEAUCREUX</v>
      </c>
      <c r="EB73" s="241">
        <f>IFERROR(INDEX($A:$DT,IF($EI$4="Entrants",MATCH($DY73,$DK:$DK,0),MATCH($DY73,$DT:$DT,0)),IF($EI$4="Entrants",83,54)),"")</f>
        <v>-0.88</v>
      </c>
      <c r="EC73" s="240">
        <f>IFERROR(INDEX($A:$DT,IF($EI$4="Entrants",MATCH($DY73,$DK:$DK,0),MATCH($DY73,$DT:$DT,0)),IF($EI$4="Entrants",67,26)),"")</f>
        <v>6.41</v>
      </c>
      <c r="ED73" s="239">
        <f>IFERROR(IF(EB73&gt;0,"+"&amp;ROUND(EB73,2),ROUND(EB73,2)),"")</f>
        <v>-0.88</v>
      </c>
      <c r="EI73"/>
      <c r="EJ73"/>
      <c r="EU73" s="328">
        <f t="shared" si="107"/>
        <v>7.99</v>
      </c>
      <c r="EV73" s="328">
        <f t="shared" si="108"/>
        <v>8.75</v>
      </c>
      <c r="EW73" s="328">
        <f t="shared" si="109"/>
        <v>9.3800000000000008</v>
      </c>
      <c r="EX73" s="328">
        <f t="shared" si="110"/>
        <v>8.8000000000000007</v>
      </c>
      <c r="EY73" s="328">
        <f t="shared" si="111"/>
        <v>7.69</v>
      </c>
      <c r="EZ73" s="328">
        <f t="shared" si="112"/>
        <v>7.39</v>
      </c>
      <c r="FA73" s="328">
        <f t="shared" si="113"/>
        <v>7.08</v>
      </c>
      <c r="FB73" s="328">
        <f t="shared" si="114"/>
        <v>6.85</v>
      </c>
      <c r="FK73" s="328">
        <f t="shared" si="115"/>
        <v>8.0500000000000007</v>
      </c>
      <c r="FL73" s="328">
        <f t="shared" si="116"/>
        <v>8.59</v>
      </c>
      <c r="FM73" s="328">
        <f t="shared" si="117"/>
        <v>9.1199999999999992</v>
      </c>
      <c r="FN73" s="328">
        <f t="shared" si="118"/>
        <v>8.44</v>
      </c>
      <c r="FO73" s="328">
        <f t="shared" si="119"/>
        <v>7.58</v>
      </c>
      <c r="FP73" s="328">
        <f t="shared" si="120"/>
        <v>7.82</v>
      </c>
      <c r="FQ73" s="328">
        <f t="shared" si="121"/>
        <v>7.08</v>
      </c>
      <c r="FR73" s="328">
        <f t="shared" si="122"/>
        <v>7.12</v>
      </c>
    </row>
    <row r="74" spans="1:174" ht="19.5" x14ac:dyDescent="0.25">
      <c r="A74" s="13">
        <f t="shared" si="78"/>
        <v>1</v>
      </c>
      <c r="B74" s="13">
        <f t="shared" si="79"/>
        <v>1</v>
      </c>
      <c r="C74" s="13">
        <f t="shared" si="80"/>
        <v>1</v>
      </c>
      <c r="D74" s="13">
        <f t="shared" si="81"/>
        <v>1</v>
      </c>
      <c r="E74" s="13">
        <f t="shared" si="82"/>
        <v>1</v>
      </c>
      <c r="F74" s="48" t="s">
        <v>251</v>
      </c>
      <c r="G74" s="48" t="s">
        <v>194</v>
      </c>
      <c r="H74" s="8">
        <v>24</v>
      </c>
      <c r="I74" s="295" t="s">
        <v>228</v>
      </c>
      <c r="J74" s="295">
        <v>476606</v>
      </c>
      <c r="K74" s="295" t="s">
        <v>67</v>
      </c>
      <c r="L74" s="9" t="s">
        <v>9</v>
      </c>
      <c r="M74" s="9" t="s">
        <v>10</v>
      </c>
      <c r="N74" s="237">
        <v>7.97</v>
      </c>
      <c r="O74" s="237">
        <v>8.7200000000000006</v>
      </c>
      <c r="P74" s="237">
        <v>8.75</v>
      </c>
      <c r="Q74" s="237">
        <v>8.67</v>
      </c>
      <c r="R74" s="237">
        <v>8.17</v>
      </c>
      <c r="S74" s="237">
        <v>7.65</v>
      </c>
      <c r="T74" s="237">
        <v>6.71</v>
      </c>
      <c r="U74" s="237">
        <v>6.58</v>
      </c>
      <c r="V74" s="238"/>
      <c r="AD74" s="237">
        <v>7.98</v>
      </c>
      <c r="AE74" s="237">
        <v>8.32</v>
      </c>
      <c r="AF74" s="237">
        <v>8.7100000000000009</v>
      </c>
      <c r="AG74" s="237">
        <v>8.6300000000000008</v>
      </c>
      <c r="AH74" s="237">
        <v>8.1199999999999992</v>
      </c>
      <c r="AI74" s="237">
        <v>7.7</v>
      </c>
      <c r="AJ74" s="237">
        <v>6.4</v>
      </c>
      <c r="AK74" s="237">
        <v>6.47</v>
      </c>
      <c r="AL74" s="238"/>
      <c r="AT74" s="237">
        <f t="shared" si="83"/>
        <v>-0.01</v>
      </c>
      <c r="AU74" s="237">
        <f t="shared" si="84"/>
        <v>0.4</v>
      </c>
      <c r="AV74" s="237">
        <f t="shared" si="85"/>
        <v>0.04</v>
      </c>
      <c r="AW74" s="237">
        <f t="shared" si="86"/>
        <v>0.04</v>
      </c>
      <c r="AX74" s="237">
        <f t="shared" si="87"/>
        <v>0.05</v>
      </c>
      <c r="AY74" s="237">
        <f t="shared" si="88"/>
        <v>-0.05</v>
      </c>
      <c r="AZ74" s="237">
        <f t="shared" si="89"/>
        <v>0.31</v>
      </c>
      <c r="BA74" s="237">
        <f t="shared" si="90"/>
        <v>0.11</v>
      </c>
      <c r="BB74" s="238"/>
      <c r="BJ74" s="237">
        <f t="shared" si="91"/>
        <v>7.97</v>
      </c>
      <c r="BK74" s="237">
        <f t="shared" si="92"/>
        <v>8.7200000000000006</v>
      </c>
      <c r="BL74" s="237">
        <f t="shared" si="93"/>
        <v>8.75</v>
      </c>
      <c r="BM74" s="237">
        <f t="shared" si="94"/>
        <v>8.67</v>
      </c>
      <c r="BN74" s="237">
        <f t="shared" si="95"/>
        <v>8.17</v>
      </c>
      <c r="BO74" s="237">
        <f t="shared" si="96"/>
        <v>7.65</v>
      </c>
      <c r="BP74" s="237">
        <f t="shared" si="97"/>
        <v>6.71</v>
      </c>
      <c r="BQ74" s="237">
        <f t="shared" si="98"/>
        <v>6.58</v>
      </c>
      <c r="BR74" s="238"/>
      <c r="BZ74" s="237">
        <f t="shared" si="99"/>
        <v>-0.01</v>
      </c>
      <c r="CA74" s="237">
        <f t="shared" si="100"/>
        <v>0.4</v>
      </c>
      <c r="CB74" s="237">
        <f t="shared" si="101"/>
        <v>0.04</v>
      </c>
      <c r="CC74" s="237">
        <f t="shared" si="102"/>
        <v>0.04</v>
      </c>
      <c r="CD74" s="237">
        <f t="shared" si="103"/>
        <v>0.05</v>
      </c>
      <c r="CE74" s="237">
        <f t="shared" si="104"/>
        <v>-0.05</v>
      </c>
      <c r="CF74" s="237">
        <f t="shared" si="105"/>
        <v>0.31</v>
      </c>
      <c r="CG74" s="237">
        <f t="shared" si="106"/>
        <v>0.11</v>
      </c>
      <c r="CH74" s="238"/>
      <c r="CP74" s="236">
        <f>IFERROR(IF($E74=1,RANK(BJ74,BJ:BJ,1)+COUNTIF(BJ$4:BJ74,BJ74)-1,"-"),"-")</f>
        <v>91</v>
      </c>
      <c r="CQ74" s="236">
        <f>IFERROR(IF($E74=1,RANK(BK74,BK:BK,1)+COUNTIF(BK$4:BK74,BK74)-1,"-"),"-")</f>
        <v>122</v>
      </c>
      <c r="CR74" s="236">
        <f>IFERROR(IF($E74=1,RANK(BL74,BL:BL,1)+COUNTIF(BL$4:BL74,BL74)-1,"-"),"-")</f>
        <v>78</v>
      </c>
      <c r="CS74" s="236">
        <f>IFERROR(IF($E74=1,RANK(BM74,BM:BM,1)+COUNTIF(BM$4:BM74,BM74)-1,"-"),"-")</f>
        <v>107</v>
      </c>
      <c r="CT74" s="236">
        <f>IFERROR(IF($E74=1,RANK(BN74,BN:BN,1)+COUNTIF(BN$4:BN74,BN74)-1,"-"),"-")</f>
        <v>102</v>
      </c>
      <c r="CU74" s="236">
        <f>IFERROR(IF($E74=1,RANK(BO74,BO:BO,1)+COUNTIF(BO$4:BO74,BO74)-1,"-"),"-")</f>
        <v>66</v>
      </c>
      <c r="CV74" s="236">
        <f>IFERROR(IF($E74=1,RANK(BP74,BP:BP,1)+COUNTIF(BP$4:BP74,BP74)-1,"-"),"-")</f>
        <v>90</v>
      </c>
      <c r="CW74" s="236">
        <f>IFERROR(IF($E74=1,RANK(BQ74,BQ:BQ,1)+COUNTIF(BQ$4:BQ74,BQ74)-1,"-"),"-")</f>
        <v>63</v>
      </c>
      <c r="CX74" s="238"/>
      <c r="DF74" s="236">
        <f>IFERROR(IF($E74=1,RANK(BZ74,BZ:BZ,1)+COUNTIF(BZ$3:BZ73,BZ74),"-"),"-")</f>
        <v>52</v>
      </c>
      <c r="DG74" s="236">
        <f>IFERROR(IF($E74=1,RANK(CA74,CA:CA,1)+COUNTIF(CA$3:CA73,CA74),"-"),"-")</f>
        <v>107</v>
      </c>
      <c r="DH74" s="236">
        <f>IFERROR(IF($E74=1,RANK(CB74,CB:CB,1)+COUNTIF(CB$3:CB73,CB74),"-"),"-")</f>
        <v>74</v>
      </c>
      <c r="DI74" s="236">
        <f>IFERROR(IF($E74=1,RANK(CC74,CC:CC,1)+COUNTIF(CC$3:CC73,CC74),"-"),"-")</f>
        <v>52</v>
      </c>
      <c r="DJ74" s="236">
        <f>IFERROR(IF($E74=1,RANK(CD74,CD:CD,1)+COUNTIF(CD$3:CD73,CD74),"-"),"-")</f>
        <v>27</v>
      </c>
      <c r="DK74" s="236">
        <f>IFERROR(IF($E74=1,RANK(CE74,CE:CE,1)+COUNTIF(CE$3:CE73,CE74),"-"),"-")</f>
        <v>32</v>
      </c>
      <c r="DL74" s="236">
        <f>IFERROR(IF($E74=1,RANK(CF74,CF:CF,1)+COUNTIF(CF$3:CF73,CF74),"-"),"-")</f>
        <v>83</v>
      </c>
      <c r="DM74" s="236">
        <f>IFERROR(IF($E74=1,RANK(CG74,CG:CG,1)+COUNTIF(CG$3:CG73,CG74),"-"),"-")</f>
        <v>67</v>
      </c>
      <c r="DN74" s="7"/>
      <c r="DO74" s="236" t="str">
        <f>IFERROR(IF($E74=1,RANK(CI74,CI:CI,1)+COUNTIF(CI$4:CI74,CI74)-1,"-"),"-")</f>
        <v>-</v>
      </c>
      <c r="DP74" s="236" t="str">
        <f>IFERROR(IF($E74=1,RANK(CJ74,CJ:CJ,1)+COUNTIF(CJ$4:CJ74,CJ74)-1,"-"),"-")</f>
        <v>-</v>
      </c>
      <c r="DQ74" s="236" t="str">
        <f>IFERROR(IF($E74=1,RANK(CK74,CK:CK,1)+COUNTIF(CK$4:CK74,CK74)-1,"-"),"-")</f>
        <v>-</v>
      </c>
      <c r="DR74" s="236" t="str">
        <f>IFERROR(IF($E74=1,RANK(CL74,CL:CL,1)+COUNTIF(CL$4:CL74,CL74)-1,"-"),"-")</f>
        <v>-</v>
      </c>
      <c r="DS74" s="236" t="str">
        <f>IFERROR(IF($E74=1,RANK(CM74,CM:CM,1)+COUNTIF(CM$4:CM74,CM74)-1,"-"),"-")</f>
        <v>-</v>
      </c>
      <c r="DT74" s="236" t="str">
        <f>IFERROR(IF($E74=1,RANK(CN74,CN:CN,1)+COUNTIF(CN$4:CN74,CN74)-1,"-"),"-")</f>
        <v>-</v>
      </c>
      <c r="DU74" s="12">
        <f>DU73+1</f>
        <v>5</v>
      </c>
      <c r="DV74" s="243">
        <f>DV73-1</f>
        <v>141</v>
      </c>
      <c r="DW74" s="242" t="str">
        <f>IFERROR(INDEX($A:$DD,IF($EI$4="Entrants",MATCH($DU74,$CU:$CU,0),MATCH($DU74,$DD:$DD,0)),11),"")</f>
        <v>MONTPELLIER Sud de France</v>
      </c>
      <c r="DX74" s="239">
        <f>IFERROR(INDEX($A:$DD,IF($EI$4="Entrants",MATCH($DU74,$CU:$CU,0),MATCH($DU74,$DD:$DD,0)),IF($EI$4="Entrants",67,26)),"")</f>
        <v>6.21</v>
      </c>
      <c r="DY74" s="12">
        <f>DY73+1</f>
        <v>5</v>
      </c>
      <c r="DZ74" s="243">
        <f>MAX(DZ73-1,0)</f>
        <v>102</v>
      </c>
      <c r="EA74" s="242" t="str">
        <f>IFERROR(INDEX($A:$DT,IF($EI$4="Entrants",MATCH($DY74,$DK:$DK,0),MATCH($DY74,$DT:$DT,0)),11),"")</f>
        <v>QUIMPER</v>
      </c>
      <c r="EB74" s="241">
        <f>IFERROR(INDEX($A:$DT,IF($EI$4="Entrants",MATCH($DY74,$DK:$DK,0),MATCH($DY74,$DT:$DT,0)),IF($EI$4="Entrants",83,54)),"")</f>
        <v>-0.6</v>
      </c>
      <c r="EC74" s="240">
        <f>IFERROR(INDEX($A:$DT,IF($EI$4="Entrants",MATCH($DY74,$DK:$DK,0),MATCH($DY74,$DT:$DT,0)),IF($EI$4="Entrants",67,26)),"")</f>
        <v>7.43</v>
      </c>
      <c r="ED74" s="239">
        <f>IFERROR(IF(EB74&gt;0,"+"&amp;ROUND(EB74,2),ROUND(EB74,2)),"")</f>
        <v>-0.6</v>
      </c>
      <c r="EI74"/>
      <c r="EJ74"/>
      <c r="EU74" s="328">
        <f t="shared" si="107"/>
        <v>7.97</v>
      </c>
      <c r="EV74" s="328">
        <f t="shared" si="108"/>
        <v>8.7200000000000006</v>
      </c>
      <c r="EW74" s="328">
        <f t="shared" si="109"/>
        <v>8.75</v>
      </c>
      <c r="EX74" s="328">
        <f t="shared" si="110"/>
        <v>8.67</v>
      </c>
      <c r="EY74" s="328">
        <f t="shared" si="111"/>
        <v>8.17</v>
      </c>
      <c r="EZ74" s="328">
        <f t="shared" si="112"/>
        <v>7.65</v>
      </c>
      <c r="FA74" s="328">
        <f t="shared" si="113"/>
        <v>6.71</v>
      </c>
      <c r="FB74" s="328">
        <f t="shared" si="114"/>
        <v>6.58</v>
      </c>
      <c r="FK74" s="328">
        <f t="shared" si="115"/>
        <v>7.98</v>
      </c>
      <c r="FL74" s="328">
        <f t="shared" si="116"/>
        <v>8.32</v>
      </c>
      <c r="FM74" s="328">
        <f t="shared" si="117"/>
        <v>8.7100000000000009</v>
      </c>
      <c r="FN74" s="328">
        <f t="shared" si="118"/>
        <v>8.6300000000000008</v>
      </c>
      <c r="FO74" s="328">
        <f t="shared" si="119"/>
        <v>8.1199999999999992</v>
      </c>
      <c r="FP74" s="328">
        <f t="shared" si="120"/>
        <v>7.7</v>
      </c>
      <c r="FQ74" s="328">
        <f t="shared" si="121"/>
        <v>6.4</v>
      </c>
      <c r="FR74" s="328">
        <f t="shared" si="122"/>
        <v>6.47</v>
      </c>
    </row>
    <row r="75" spans="1:174" ht="15.75" x14ac:dyDescent="0.25">
      <c r="A75" s="13">
        <f t="shared" si="78"/>
        <v>1</v>
      </c>
      <c r="B75" s="13">
        <f t="shared" si="79"/>
        <v>1</v>
      </c>
      <c r="C75" s="13">
        <f t="shared" si="80"/>
        <v>1</v>
      </c>
      <c r="D75" s="13">
        <f t="shared" si="81"/>
        <v>1</v>
      </c>
      <c r="E75" s="13">
        <f t="shared" si="82"/>
        <v>1</v>
      </c>
      <c r="F75" s="48" t="s">
        <v>251</v>
      </c>
      <c r="G75" s="48" t="s">
        <v>195</v>
      </c>
      <c r="H75" s="8">
        <v>24</v>
      </c>
      <c r="I75" s="295" t="s">
        <v>226</v>
      </c>
      <c r="J75" s="295">
        <v>571216</v>
      </c>
      <c r="K75" s="295" t="s">
        <v>68</v>
      </c>
      <c r="L75" s="9" t="s">
        <v>9</v>
      </c>
      <c r="M75" s="9" t="s">
        <v>10</v>
      </c>
      <c r="N75" s="237">
        <v>8.2100000000000009</v>
      </c>
      <c r="O75" s="237">
        <v>9.0500000000000007</v>
      </c>
      <c r="P75" s="237">
        <v>9.19</v>
      </c>
      <c r="Q75" s="237">
        <v>9.19</v>
      </c>
      <c r="R75" s="237">
        <v>8.23</v>
      </c>
      <c r="S75" s="237">
        <v>6.92</v>
      </c>
      <c r="T75" s="237">
        <v>6.67</v>
      </c>
      <c r="U75" s="237">
        <v>7.03</v>
      </c>
      <c r="V75" s="238"/>
      <c r="AD75" s="237">
        <v>8.34</v>
      </c>
      <c r="AE75" s="237">
        <v>9.01</v>
      </c>
      <c r="AF75" s="237">
        <v>9.17</v>
      </c>
      <c r="AG75" s="237">
        <v>9.32</v>
      </c>
      <c r="AH75" s="237">
        <v>8.27</v>
      </c>
      <c r="AI75" s="237">
        <v>6.24</v>
      </c>
      <c r="AJ75" s="237">
        <v>6.04</v>
      </c>
      <c r="AK75" s="237">
        <v>6.93</v>
      </c>
      <c r="AL75" s="238"/>
      <c r="AT75" s="237">
        <f t="shared" si="83"/>
        <v>-0.13</v>
      </c>
      <c r="AU75" s="237">
        <f t="shared" si="84"/>
        <v>0.04</v>
      </c>
      <c r="AV75" s="237">
        <f t="shared" si="85"/>
        <v>0.02</v>
      </c>
      <c r="AW75" s="237">
        <f t="shared" si="86"/>
        <v>-0.13</v>
      </c>
      <c r="AX75" s="237">
        <f t="shared" si="87"/>
        <v>-0.04</v>
      </c>
      <c r="AY75" s="237">
        <f t="shared" si="88"/>
        <v>0.68</v>
      </c>
      <c r="AZ75" s="237">
        <f t="shared" si="89"/>
        <v>0.63</v>
      </c>
      <c r="BA75" s="237">
        <f t="shared" si="90"/>
        <v>0.1</v>
      </c>
      <c r="BB75" s="238"/>
      <c r="BJ75" s="237">
        <f t="shared" si="91"/>
        <v>8.2100000000000009</v>
      </c>
      <c r="BK75" s="237">
        <f t="shared" si="92"/>
        <v>9.0500000000000007</v>
      </c>
      <c r="BL75" s="237">
        <f t="shared" si="93"/>
        <v>9.19</v>
      </c>
      <c r="BM75" s="237">
        <f t="shared" si="94"/>
        <v>9.19</v>
      </c>
      <c r="BN75" s="237">
        <f t="shared" si="95"/>
        <v>8.23</v>
      </c>
      <c r="BO75" s="237">
        <f t="shared" si="96"/>
        <v>6.92</v>
      </c>
      <c r="BP75" s="237">
        <f t="shared" si="97"/>
        <v>6.67</v>
      </c>
      <c r="BQ75" s="237">
        <f t="shared" si="98"/>
        <v>7.03</v>
      </c>
      <c r="BR75" s="238"/>
      <c r="BZ75" s="237">
        <f t="shared" si="99"/>
        <v>-0.13</v>
      </c>
      <c r="CA75" s="237">
        <f t="shared" si="100"/>
        <v>0.04</v>
      </c>
      <c r="CB75" s="237">
        <f t="shared" si="101"/>
        <v>0.02</v>
      </c>
      <c r="CC75" s="237">
        <f t="shared" si="102"/>
        <v>-0.13</v>
      </c>
      <c r="CD75" s="237">
        <f t="shared" si="103"/>
        <v>-0.04</v>
      </c>
      <c r="CE75" s="237">
        <f t="shared" si="104"/>
        <v>0.68</v>
      </c>
      <c r="CF75" s="237">
        <f t="shared" si="105"/>
        <v>0.63</v>
      </c>
      <c r="CG75" s="237">
        <f t="shared" si="106"/>
        <v>0.1</v>
      </c>
      <c r="CH75" s="238"/>
      <c r="CP75" s="236">
        <f>IFERROR(IF($E75=1,RANK(BJ75,BJ:BJ,1)+COUNTIF(BJ$4:BJ75,BJ75)-1,"-"),"-")</f>
        <v>125</v>
      </c>
      <c r="CQ75" s="236">
        <f>IFERROR(IF($E75=1,RANK(BK75,BK:BK,1)+COUNTIF(BK$4:BK75,BK75)-1,"-"),"-")</f>
        <v>141</v>
      </c>
      <c r="CR75" s="236">
        <f>IFERROR(IF($E75=1,RANK(BL75,BL:BL,1)+COUNTIF(BL$4:BL75,BL75)-1,"-"),"-")</f>
        <v>142</v>
      </c>
      <c r="CS75" s="236">
        <f>IFERROR(IF($E75=1,RANK(BM75,BM:BM,1)+COUNTIF(BM$4:BM75,BM75)-1,"-"),"-")</f>
        <v>139</v>
      </c>
      <c r="CT75" s="236">
        <f>IFERROR(IF($E75=1,RANK(BN75,BN:BN,1)+COUNTIF(BN$4:BN75,BN75)-1,"-"),"-")</f>
        <v>106</v>
      </c>
      <c r="CU75" s="236">
        <f>IFERROR(IF($E75=1,RANK(BO75,BO:BO,1)+COUNTIF(BO$4:BO75,BO75)-1,"-"),"-")</f>
        <v>19</v>
      </c>
      <c r="CV75" s="236">
        <f>IFERROR(IF($E75=1,RANK(BP75,BP:BP,1)+COUNTIF(BP$4:BP75,BP75)-1,"-"),"-")</f>
        <v>87</v>
      </c>
      <c r="CW75" s="236">
        <f>IFERROR(IF($E75=1,RANK(BQ75,BQ:BQ,1)+COUNTIF(BQ$4:BQ75,BQ75)-1,"-"),"-")</f>
        <v>104</v>
      </c>
      <c r="CX75" s="238"/>
      <c r="DF75" s="236">
        <f>IFERROR(IF($E75=1,RANK(BZ75,BZ:BZ,1)+COUNTIF(BZ$3:BZ74,BZ75),"-"),"-")</f>
        <v>29</v>
      </c>
      <c r="DG75" s="236">
        <f>IFERROR(IF($E75=1,RANK(CA75,CA:CA,1)+COUNTIF(CA$3:CA74,CA75),"-"),"-")</f>
        <v>55</v>
      </c>
      <c r="DH75" s="236">
        <f>IFERROR(IF($E75=1,RANK(CB75,CB:CB,1)+COUNTIF(CB$3:CB74,CB75),"-"),"-")</f>
        <v>72</v>
      </c>
      <c r="DI75" s="236">
        <f>IFERROR(IF($E75=1,RANK(CC75,CC:CC,1)+COUNTIF(CC$3:CC74,CC75),"-"),"-")</f>
        <v>28</v>
      </c>
      <c r="DJ75" s="236">
        <f>IFERROR(IF($E75=1,RANK(CD75,CD:CD,1)+COUNTIF(CD$3:CD74,CD75),"-"),"-")</f>
        <v>20</v>
      </c>
      <c r="DK75" s="236">
        <f>IFERROR(IF($E75=1,RANK(CE75,CE:CE,1)+COUNTIF(CE$3:CE74,CE75),"-"),"-")</f>
        <v>92</v>
      </c>
      <c r="DL75" s="236">
        <f>IFERROR(IF($E75=1,RANK(CF75,CF:CF,1)+COUNTIF(CF$3:CF74,CF75),"-"),"-")</f>
        <v>100</v>
      </c>
      <c r="DM75" s="236">
        <f>IFERROR(IF($E75=1,RANK(CG75,CG:CG,1)+COUNTIF(CG$3:CG74,CG75),"-"),"-")</f>
        <v>64</v>
      </c>
      <c r="DN75" s="7"/>
      <c r="DO75" s="236" t="str">
        <f>IFERROR(IF($E75=1,RANK(CI75,CI:CI,1)+COUNTIF(CI$4:CI75,CI75)-1,"-"),"-")</f>
        <v>-</v>
      </c>
      <c r="DP75" s="236" t="str">
        <f>IFERROR(IF($E75=1,RANK(CJ75,CJ:CJ,1)+COUNTIF(CJ$4:CJ75,CJ75)-1,"-"),"-")</f>
        <v>-</v>
      </c>
      <c r="DQ75" s="236" t="str">
        <f>IFERROR(IF($E75=1,RANK(CK75,CK:CK,1)+COUNTIF(CK$4:CK75,CK75)-1,"-"),"-")</f>
        <v>-</v>
      </c>
      <c r="DR75" s="236" t="str">
        <f>IFERROR(IF($E75=1,RANK(CL75,CL:CL,1)+COUNTIF(CL$4:CL75,CL75)-1,"-"),"-")</f>
        <v>-</v>
      </c>
      <c r="DS75" s="236" t="str">
        <f>IFERROR(IF($E75=1,RANK(CM75,CM:CM,1)+COUNTIF(CM$4:CM75,CM75)-1,"-"),"-")</f>
        <v>-</v>
      </c>
      <c r="DT75" s="236" t="str">
        <f>IFERROR(IF($E75=1,RANK(CN75,CN:CN,1)+COUNTIF(CN$4:CN75,CN75)-1,"-"),"-")</f>
        <v>-</v>
      </c>
      <c r="DU75" s="250" t="s">
        <v>264</v>
      </c>
      <c r="DV75" s="249" t="s">
        <v>264</v>
      </c>
      <c r="DW75" s="248" t="s">
        <v>263</v>
      </c>
      <c r="DX75" s="247" t="s">
        <v>258</v>
      </c>
      <c r="DY75" s="250" t="s">
        <v>264</v>
      </c>
      <c r="DZ75" s="249" t="s">
        <v>264</v>
      </c>
      <c r="EA75" s="248" t="s">
        <v>261</v>
      </c>
      <c r="EB75" s="247" t="s">
        <v>182</v>
      </c>
      <c r="EC75" s="247" t="s">
        <v>258</v>
      </c>
      <c r="ED75" s="247" t="s">
        <v>182</v>
      </c>
      <c r="EI75"/>
      <c r="EJ75"/>
      <c r="EU75" s="328">
        <f t="shared" si="107"/>
        <v>8.2100000000000009</v>
      </c>
      <c r="EV75" s="328">
        <f t="shared" si="108"/>
        <v>9.0500000000000007</v>
      </c>
      <c r="EW75" s="328">
        <f t="shared" si="109"/>
        <v>9.19</v>
      </c>
      <c r="EX75" s="328">
        <f t="shared" si="110"/>
        <v>9.19</v>
      </c>
      <c r="EY75" s="328">
        <f t="shared" si="111"/>
        <v>8.23</v>
      </c>
      <c r="EZ75" s="328">
        <f t="shared" si="112"/>
        <v>6.92</v>
      </c>
      <c r="FA75" s="328">
        <f t="shared" si="113"/>
        <v>6.67</v>
      </c>
      <c r="FB75" s="328">
        <f t="shared" si="114"/>
        <v>7.03</v>
      </c>
      <c r="FK75" s="328">
        <f t="shared" si="115"/>
        <v>8.34</v>
      </c>
      <c r="FL75" s="328">
        <f t="shared" si="116"/>
        <v>9.01</v>
      </c>
      <c r="FM75" s="328">
        <f t="shared" si="117"/>
        <v>9.17</v>
      </c>
      <c r="FN75" s="328">
        <f t="shared" si="118"/>
        <v>9.32</v>
      </c>
      <c r="FO75" s="328">
        <f t="shared" si="119"/>
        <v>8.27</v>
      </c>
      <c r="FP75" s="328">
        <f t="shared" si="120"/>
        <v>6.24</v>
      </c>
      <c r="FQ75" s="328">
        <f t="shared" si="121"/>
        <v>6.04</v>
      </c>
      <c r="FR75" s="328">
        <f t="shared" si="122"/>
        <v>6.93</v>
      </c>
    </row>
    <row r="76" spans="1:174" ht="19.5" x14ac:dyDescent="0.25">
      <c r="A76" s="13">
        <f t="shared" si="78"/>
        <v>1</v>
      </c>
      <c r="B76" s="13">
        <f t="shared" si="79"/>
        <v>1</v>
      </c>
      <c r="C76" s="13">
        <f t="shared" si="80"/>
        <v>1</v>
      </c>
      <c r="D76" s="13">
        <f t="shared" si="81"/>
        <v>1</v>
      </c>
      <c r="E76" s="13">
        <f t="shared" si="82"/>
        <v>1</v>
      </c>
      <c r="F76" s="13" t="s">
        <v>197</v>
      </c>
      <c r="G76" s="13" t="s">
        <v>198</v>
      </c>
      <c r="H76" s="8">
        <v>24</v>
      </c>
      <c r="I76" s="8" t="s">
        <v>226</v>
      </c>
      <c r="J76" s="8">
        <v>171926</v>
      </c>
      <c r="K76" s="8" t="s">
        <v>70</v>
      </c>
      <c r="L76" s="8" t="s">
        <v>9</v>
      </c>
      <c r="M76" s="8" t="s">
        <v>10</v>
      </c>
      <c r="N76" s="237">
        <v>7.61</v>
      </c>
      <c r="O76" s="237">
        <v>8.7799999999999994</v>
      </c>
      <c r="P76" s="237">
        <v>9.0500000000000007</v>
      </c>
      <c r="Q76" s="237">
        <v>8.49</v>
      </c>
      <c r="R76" s="237">
        <v>8.35</v>
      </c>
      <c r="S76" s="237">
        <v>6.97</v>
      </c>
      <c r="T76" s="237">
        <v>4.96</v>
      </c>
      <c r="U76" s="237">
        <v>5.62</v>
      </c>
      <c r="V76" s="238"/>
      <c r="AD76" s="237">
        <v>7.95</v>
      </c>
      <c r="AE76" s="237">
        <v>8.69</v>
      </c>
      <c r="AF76" s="237">
        <v>8.81</v>
      </c>
      <c r="AG76" s="237">
        <v>8.65</v>
      </c>
      <c r="AH76" s="237">
        <v>8.08</v>
      </c>
      <c r="AI76" s="237">
        <v>7.29</v>
      </c>
      <c r="AJ76" s="237">
        <v>5.34</v>
      </c>
      <c r="AK76" s="237">
        <v>5.87</v>
      </c>
      <c r="AL76" s="238"/>
      <c r="AT76" s="237">
        <f t="shared" si="83"/>
        <v>-0.34</v>
      </c>
      <c r="AU76" s="237">
        <f t="shared" si="84"/>
        <v>0.09</v>
      </c>
      <c r="AV76" s="237">
        <f t="shared" si="85"/>
        <v>0.24</v>
      </c>
      <c r="AW76" s="237">
        <f t="shared" si="86"/>
        <v>-0.16</v>
      </c>
      <c r="AX76" s="237">
        <f t="shared" si="87"/>
        <v>0.27</v>
      </c>
      <c r="AY76" s="237">
        <f t="shared" si="88"/>
        <v>-0.32</v>
      </c>
      <c r="AZ76" s="237">
        <f t="shared" si="89"/>
        <v>-0.38</v>
      </c>
      <c r="BA76" s="237">
        <f t="shared" si="90"/>
        <v>-0.25</v>
      </c>
      <c r="BB76" s="238"/>
      <c r="BJ76" s="237">
        <f t="shared" si="91"/>
        <v>7.61</v>
      </c>
      <c r="BK76" s="237">
        <f t="shared" si="92"/>
        <v>8.7799999999999994</v>
      </c>
      <c r="BL76" s="237">
        <f t="shared" si="93"/>
        <v>9.0500000000000007</v>
      </c>
      <c r="BM76" s="237">
        <f t="shared" si="94"/>
        <v>8.49</v>
      </c>
      <c r="BN76" s="237">
        <f t="shared" si="95"/>
        <v>8.35</v>
      </c>
      <c r="BO76" s="237">
        <f t="shared" si="96"/>
        <v>6.97</v>
      </c>
      <c r="BP76" s="237">
        <f t="shared" si="97"/>
        <v>4.96</v>
      </c>
      <c r="BQ76" s="237">
        <f t="shared" si="98"/>
        <v>5.62</v>
      </c>
      <c r="BR76" s="238"/>
      <c r="BZ76" s="237">
        <f t="shared" si="99"/>
        <v>-0.34</v>
      </c>
      <c r="CA76" s="237">
        <f t="shared" si="100"/>
        <v>0.09</v>
      </c>
      <c r="CB76" s="237">
        <f t="shared" si="101"/>
        <v>0.24</v>
      </c>
      <c r="CC76" s="237">
        <f t="shared" si="102"/>
        <v>-0.16</v>
      </c>
      <c r="CD76" s="237">
        <f t="shared" si="103"/>
        <v>0.27</v>
      </c>
      <c r="CE76" s="237">
        <f t="shared" si="104"/>
        <v>-0.32</v>
      </c>
      <c r="CF76" s="237">
        <f t="shared" si="105"/>
        <v>-0.38</v>
      </c>
      <c r="CG76" s="237">
        <f t="shared" si="106"/>
        <v>-0.25</v>
      </c>
      <c r="CH76" s="238"/>
      <c r="CP76" s="236">
        <f>IFERROR(IF($E76=1,RANK(BJ76,BJ:BJ,1)+COUNTIF(BJ$4:BJ76,BJ76)-1,"-"),"-")</f>
        <v>39</v>
      </c>
      <c r="CQ76" s="236">
        <f>IFERROR(IF($E76=1,RANK(BK76,BK:BK,1)+COUNTIF(BK$4:BK76,BK76)-1,"-"),"-")</f>
        <v>131</v>
      </c>
      <c r="CR76" s="236">
        <f>IFERROR(IF($E76=1,RANK(BL76,BL:BL,1)+COUNTIF(BL$4:BL76,BL76)-1,"-"),"-")</f>
        <v>132</v>
      </c>
      <c r="CS76" s="236">
        <f>IFERROR(IF($E76=1,RANK(BM76,BM:BM,1)+COUNTIF(BM$4:BM76,BM76)-1,"-"),"-")</f>
        <v>79</v>
      </c>
      <c r="CT76" s="236">
        <f>IFERROR(IF($E76=1,RANK(BN76,BN:BN,1)+COUNTIF(BN$4:BN76,BN76)-1,"-"),"-")</f>
        <v>127</v>
      </c>
      <c r="CU76" s="236">
        <f>IFERROR(IF($E76=1,RANK(BO76,BO:BO,1)+COUNTIF(BO$4:BO76,BO76)-1,"-"),"-")</f>
        <v>21</v>
      </c>
      <c r="CV76" s="236">
        <f>IFERROR(IF($E76=1,RANK(BP76,BP:BP,1)+COUNTIF(BP$4:BP76,BP76)-1,"-"),"-")</f>
        <v>4</v>
      </c>
      <c r="CW76" s="236">
        <f>IFERROR(IF($E76=1,RANK(BQ76,BQ:BQ,1)+COUNTIF(BQ$4:BQ76,BQ76)-1,"-"),"-")</f>
        <v>5</v>
      </c>
      <c r="CX76" s="238"/>
      <c r="DF76" s="236">
        <f>IFERROR(IF($E76=1,RANK(BZ76,BZ:BZ,1)+COUNTIF(BZ$3:BZ75,BZ76),"-"),"-")</f>
        <v>9</v>
      </c>
      <c r="DG76" s="236">
        <f>IFERROR(IF($E76=1,RANK(CA76,CA:CA,1)+COUNTIF(CA$3:CA75,CA76),"-"),"-")</f>
        <v>68</v>
      </c>
      <c r="DH76" s="236">
        <f>IFERROR(IF($E76=1,RANK(CB76,CB:CB,1)+COUNTIF(CB$3:CB75,CB76),"-"),"-")</f>
        <v>97</v>
      </c>
      <c r="DI76" s="236">
        <f>IFERROR(IF($E76=1,RANK(CC76,CC:CC,1)+COUNTIF(CC$3:CC75,CC76),"-"),"-")</f>
        <v>23</v>
      </c>
      <c r="DJ76" s="236">
        <f>IFERROR(IF($E76=1,RANK(CD76,CD:CD,1)+COUNTIF(CD$3:CD75,CD76),"-"),"-")</f>
        <v>55</v>
      </c>
      <c r="DK76" s="236">
        <f>IFERROR(IF($E76=1,RANK(CE76,CE:CE,1)+COUNTIF(CE$3:CE75,CE76),"-"),"-")</f>
        <v>20</v>
      </c>
      <c r="DL76" s="236">
        <f>IFERROR(IF($E76=1,RANK(CF76,CF:CF,1)+COUNTIF(CF$3:CF75,CF76),"-"),"-")</f>
        <v>20</v>
      </c>
      <c r="DM76" s="236">
        <f>IFERROR(IF($E76=1,RANK(CG76,CG:CG,1)+COUNTIF(CG$3:CG75,CG76),"-"),"-")</f>
        <v>33</v>
      </c>
      <c r="DN76" s="7"/>
      <c r="DO76" s="236" t="str">
        <f>IFERROR(IF($E76=1,RANK(CI76,CI:CI,1)+COUNTIF(CI$4:CI76,CI76)-1,"-"),"-")</f>
        <v>-</v>
      </c>
      <c r="DP76" s="236" t="str">
        <f>IFERROR(IF($E76=1,RANK(CJ76,CJ:CJ,1)+COUNTIF(CJ$4:CJ76,CJ76)-1,"-"),"-")</f>
        <v>-</v>
      </c>
      <c r="DQ76" s="236" t="str">
        <f>IFERROR(IF($E76=1,RANK(CK76,CK:CK,1)+COUNTIF(CK$4:CK76,CK76)-1,"-"),"-")</f>
        <v>-</v>
      </c>
      <c r="DR76" s="236" t="str">
        <f>IFERROR(IF($E76=1,RANK(CL76,CL:CL,1)+COUNTIF(CL$4:CL76,CL76)-1,"-"),"-")</f>
        <v>-</v>
      </c>
      <c r="DS76" s="236" t="str">
        <f>IFERROR(IF($E76=1,RANK(CM76,CM:CM,1)+COUNTIF(CM$4:CM76,CM76)-1,"-"),"-")</f>
        <v>-</v>
      </c>
      <c r="DT76" s="236" t="str">
        <f>IFERROR(IF($E76=1,RANK(CN76,CN:CN,1)+COUNTIF(CN$4:CN76,CN76)-1,"-"),"-")</f>
        <v>-</v>
      </c>
      <c r="DU76" s="12">
        <f>$F$2+1-DV76</f>
        <v>145</v>
      </c>
      <c r="DV76" s="243">
        <f>IF($EI$4="Entrants",MIN($CV:$CV),MIN($DC:$DC))</f>
        <v>1</v>
      </c>
      <c r="DW76" s="242" t="str">
        <f>IFERROR(INDEX($A:$DD,IF($EI$4="Entrants",MATCH($DU76,$CV:$CV,0),MATCH($DU76,$DC:$DC,0)),11),"")</f>
        <v>METZ VILLE</v>
      </c>
      <c r="DX76" s="239">
        <f>IFERROR(INDEX($A:$DD,IF($EI$4="Entrants",MATCH($DU76,$CV:$CV,0),MATCH($DU76,$DC:$DC,0)),IF($EI$4="Entrants",68,25)),"")</f>
        <v>8.07</v>
      </c>
      <c r="DY76" s="12">
        <f>DZ82+1-DZ76</f>
        <v>122</v>
      </c>
      <c r="DZ76" s="243">
        <f>IF($EI$4="Entrants",MIN($DL:$DL),MIN($DS:$DS))</f>
        <v>1</v>
      </c>
      <c r="EA76" s="242" t="str">
        <f>IFERROR(INDEX($A:$DT,IF($EI$4="Entrants",MATCH($DY76,$DL:$DL,0),MATCH($DY76,$DS:$DS,0)),11),"")</f>
        <v>TOURCOING</v>
      </c>
      <c r="EB76" s="241">
        <f>IFERROR(INDEX($A:$DT,IF($EI$4="Entrants",MATCH($DY76,$DL:$DL,0),MATCH($DY76,$DS:$DS,0)),IF($EI$4="Entrants",84,53)),"")</f>
        <v>1.53</v>
      </c>
      <c r="EC76" s="240">
        <f>IFERROR(INDEX($A:$DT,IF($EI$4="Entrants",MATCH($DY76,$DL:$DL,0),MATCH($DY76,$DS:$DS,0)),IF($EI$4="Entrants",68,25)),"")</f>
        <v>7.12</v>
      </c>
      <c r="ED76" s="239" t="str">
        <f>IFERROR(IF(EB76&gt;0,"+"&amp;ROUND(EB76,2),ROUND(EB76,2)),"")</f>
        <v>+1,53</v>
      </c>
      <c r="EI76"/>
      <c r="EJ76"/>
      <c r="EU76" s="328">
        <f t="shared" si="107"/>
        <v>7.61</v>
      </c>
      <c r="EV76" s="328">
        <f t="shared" si="108"/>
        <v>8.7799999999999994</v>
      </c>
      <c r="EW76" s="328">
        <f t="shared" si="109"/>
        <v>9.0500000000000007</v>
      </c>
      <c r="EX76" s="328">
        <f t="shared" si="110"/>
        <v>8.49</v>
      </c>
      <c r="EY76" s="328">
        <f t="shared" si="111"/>
        <v>8.35</v>
      </c>
      <c r="EZ76" s="328">
        <f t="shared" si="112"/>
        <v>6.97</v>
      </c>
      <c r="FA76" s="328">
        <f t="shared" si="113"/>
        <v>4.96</v>
      </c>
      <c r="FB76" s="328">
        <f t="shared" si="114"/>
        <v>5.62</v>
      </c>
      <c r="FK76" s="328">
        <f t="shared" si="115"/>
        <v>7.95</v>
      </c>
      <c r="FL76" s="328">
        <f t="shared" si="116"/>
        <v>8.69</v>
      </c>
      <c r="FM76" s="328">
        <f t="shared" si="117"/>
        <v>8.81</v>
      </c>
      <c r="FN76" s="328">
        <f t="shared" si="118"/>
        <v>8.65</v>
      </c>
      <c r="FO76" s="328">
        <f t="shared" si="119"/>
        <v>8.08</v>
      </c>
      <c r="FP76" s="328">
        <f t="shared" si="120"/>
        <v>7.29</v>
      </c>
      <c r="FQ76" s="328">
        <f t="shared" si="121"/>
        <v>5.34</v>
      </c>
      <c r="FR76" s="328">
        <f t="shared" si="122"/>
        <v>5.87</v>
      </c>
    </row>
    <row r="77" spans="1:174" ht="19.5" x14ac:dyDescent="0.25">
      <c r="A77" s="13">
        <f t="shared" si="78"/>
        <v>1</v>
      </c>
      <c r="B77" s="13">
        <f t="shared" si="79"/>
        <v>1</v>
      </c>
      <c r="C77" s="13">
        <f t="shared" si="80"/>
        <v>1</v>
      </c>
      <c r="D77" s="13">
        <f t="shared" si="81"/>
        <v>1</v>
      </c>
      <c r="E77" s="13">
        <f t="shared" si="82"/>
        <v>1</v>
      </c>
      <c r="F77" s="48" t="s">
        <v>197</v>
      </c>
      <c r="G77" s="48" t="s">
        <v>198</v>
      </c>
      <c r="H77" s="295" t="s">
        <v>21</v>
      </c>
      <c r="I77" s="295" t="s">
        <v>228</v>
      </c>
      <c r="J77" s="295">
        <v>172007</v>
      </c>
      <c r="K77" s="295" t="s">
        <v>71</v>
      </c>
      <c r="L77" s="9" t="s">
        <v>9</v>
      </c>
      <c r="M77" s="9" t="s">
        <v>10</v>
      </c>
      <c r="N77" s="237">
        <v>8.07</v>
      </c>
      <c r="O77" s="237">
        <v>8.59</v>
      </c>
      <c r="P77" s="237">
        <v>8.91</v>
      </c>
      <c r="Q77" s="237">
        <v>8.06</v>
      </c>
      <c r="R77" s="237">
        <v>7.78</v>
      </c>
      <c r="S77" s="237">
        <v>8.36</v>
      </c>
      <c r="T77" s="237">
        <v>7.16</v>
      </c>
      <c r="U77" s="237">
        <v>7.29</v>
      </c>
      <c r="V77" s="238"/>
      <c r="AD77" s="237">
        <v>7.66</v>
      </c>
      <c r="AE77" s="237">
        <v>8.4</v>
      </c>
      <c r="AF77" s="237">
        <v>9.0399999999999991</v>
      </c>
      <c r="AG77" s="237">
        <v>7.51</v>
      </c>
      <c r="AH77" s="237">
        <v>7.15</v>
      </c>
      <c r="AI77" s="237">
        <v>8.34</v>
      </c>
      <c r="AJ77" s="237">
        <v>5.95</v>
      </c>
      <c r="AK77" s="237">
        <v>6.31</v>
      </c>
      <c r="AL77" s="238"/>
      <c r="AT77" s="237">
        <f t="shared" si="83"/>
        <v>0.41</v>
      </c>
      <c r="AU77" s="237">
        <f t="shared" si="84"/>
        <v>0.19</v>
      </c>
      <c r="AV77" s="237">
        <f t="shared" si="85"/>
        <v>-0.13</v>
      </c>
      <c r="AW77" s="237">
        <f t="shared" si="86"/>
        <v>0.55000000000000004</v>
      </c>
      <c r="AX77" s="237">
        <f t="shared" si="87"/>
        <v>0.63</v>
      </c>
      <c r="AY77" s="237">
        <f t="shared" si="88"/>
        <v>0.02</v>
      </c>
      <c r="AZ77" s="237">
        <f t="shared" si="89"/>
        <v>1.21</v>
      </c>
      <c r="BA77" s="237">
        <f t="shared" si="90"/>
        <v>0.98</v>
      </c>
      <c r="BB77" s="238"/>
      <c r="BJ77" s="237">
        <f t="shared" si="91"/>
        <v>8.07</v>
      </c>
      <c r="BK77" s="237">
        <f t="shared" si="92"/>
        <v>8.59</v>
      </c>
      <c r="BL77" s="237">
        <f t="shared" si="93"/>
        <v>8.91</v>
      </c>
      <c r="BM77" s="237">
        <f t="shared" si="94"/>
        <v>8.06</v>
      </c>
      <c r="BN77" s="237">
        <f t="shared" si="95"/>
        <v>7.78</v>
      </c>
      <c r="BO77" s="237">
        <f t="shared" si="96"/>
        <v>8.36</v>
      </c>
      <c r="BP77" s="237">
        <f t="shared" si="97"/>
        <v>7.16</v>
      </c>
      <c r="BQ77" s="237">
        <f t="shared" si="98"/>
        <v>7.29</v>
      </c>
      <c r="BR77" s="238"/>
      <c r="BZ77" s="237">
        <f t="shared" si="99"/>
        <v>0.41</v>
      </c>
      <c r="CA77" s="237">
        <f t="shared" si="100"/>
        <v>0.19</v>
      </c>
      <c r="CB77" s="237">
        <f t="shared" si="101"/>
        <v>-0.13</v>
      </c>
      <c r="CC77" s="237">
        <f t="shared" si="102"/>
        <v>0.55000000000000004</v>
      </c>
      <c r="CD77" s="237">
        <f t="shared" si="103"/>
        <v>0.63</v>
      </c>
      <c r="CE77" s="237">
        <f t="shared" si="104"/>
        <v>0.02</v>
      </c>
      <c r="CF77" s="237">
        <f t="shared" si="105"/>
        <v>1.21</v>
      </c>
      <c r="CG77" s="237">
        <f t="shared" si="106"/>
        <v>0.98</v>
      </c>
      <c r="CH77" s="238"/>
      <c r="CP77" s="236">
        <f>IFERROR(IF($E77=1,RANK(BJ77,BJ:BJ,1)+COUNTIF(BJ$4:BJ77,BJ77)-1,"-"),"-")</f>
        <v>102</v>
      </c>
      <c r="CQ77" s="236">
        <f>IFERROR(IF($E77=1,RANK(BK77,BK:BK,1)+COUNTIF(BK$4:BK77,BK77)-1,"-"),"-")</f>
        <v>106</v>
      </c>
      <c r="CR77" s="236">
        <f>IFERROR(IF($E77=1,RANK(BL77,BL:BL,1)+COUNTIF(BL$4:BL77,BL77)-1,"-"),"-")</f>
        <v>109</v>
      </c>
      <c r="CS77" s="236">
        <f>IFERROR(IF($E77=1,RANK(BM77,BM:BM,1)+COUNTIF(BM$4:BM77,BM77)-1,"-"),"-")</f>
        <v>30</v>
      </c>
      <c r="CT77" s="236">
        <f>IFERROR(IF($E77=1,RANK(BN77,BN:BN,1)+COUNTIF(BN$4:BN77,BN77)-1,"-"),"-")</f>
        <v>50</v>
      </c>
      <c r="CU77" s="236">
        <f>IFERROR(IF($E77=1,RANK(BO77,BO:BO,1)+COUNTIF(BO$4:BO77,BO77)-1,"-"),"-")</f>
        <v>141</v>
      </c>
      <c r="CV77" s="236">
        <f>IFERROR(IF($E77=1,RANK(BP77,BP:BP,1)+COUNTIF(BP$4:BP77,BP77)-1,"-"),"-")</f>
        <v>121</v>
      </c>
      <c r="CW77" s="236">
        <f>IFERROR(IF($E77=1,RANK(BQ77,BQ:BQ,1)+COUNTIF(BQ$4:BQ77,BQ77)-1,"-"),"-")</f>
        <v>121</v>
      </c>
      <c r="CX77" s="238"/>
      <c r="DF77" s="236">
        <f>IFERROR(IF($E77=1,RANK(BZ77,BZ:BZ,1)+COUNTIF(BZ$3:BZ76,BZ77),"-"),"-")</f>
        <v>113</v>
      </c>
      <c r="DG77" s="236">
        <f>IFERROR(IF($E77=1,RANK(CA77,CA:CA,1)+COUNTIF(CA$3:CA76,CA77),"-"),"-")</f>
        <v>94</v>
      </c>
      <c r="DH77" s="236">
        <f>IFERROR(IF($E77=1,RANK(CB77,CB:CB,1)+COUNTIF(CB$3:CB76,CB77),"-"),"-")</f>
        <v>43</v>
      </c>
      <c r="DI77" s="236">
        <f>IFERROR(IF($E77=1,RANK(CC77,CC:CC,1)+COUNTIF(CC$3:CC76,CC77),"-"),"-")</f>
        <v>112</v>
      </c>
      <c r="DJ77" s="236">
        <f>IFERROR(IF($E77=1,RANK(CD77,CD:CD,1)+COUNTIF(CD$3:CD76,CD77),"-"),"-")</f>
        <v>98</v>
      </c>
      <c r="DK77" s="236">
        <f>IFERROR(IF($E77=1,RANK(CE77,CE:CE,1)+COUNTIF(CE$3:CE76,CE77),"-"),"-")</f>
        <v>45</v>
      </c>
      <c r="DL77" s="236">
        <f>IFERROR(IF($E77=1,RANK(CF77,CF:CF,1)+COUNTIF(CF$3:CF76,CF77),"-"),"-")</f>
        <v>120</v>
      </c>
      <c r="DM77" s="236">
        <f>IFERROR(IF($E77=1,RANK(CG77,CG:CG,1)+COUNTIF(CG$3:CG76,CG77),"-"),"-")</f>
        <v>118</v>
      </c>
      <c r="DN77" s="7"/>
      <c r="DO77" s="236" t="str">
        <f>IFERROR(IF($E77=1,RANK(CI77,CI:CI,1)+COUNTIF(CI$4:CI77,CI77)-1,"-"),"-")</f>
        <v>-</v>
      </c>
      <c r="DP77" s="236" t="str">
        <f>IFERROR(IF($E77=1,RANK(CJ77,CJ:CJ,1)+COUNTIF(CJ$4:CJ77,CJ77)-1,"-"),"-")</f>
        <v>-</v>
      </c>
      <c r="DQ77" s="236" t="str">
        <f>IFERROR(IF($E77=1,RANK(CK77,CK:CK,1)+COUNTIF(CK$4:CK77,CK77)-1,"-"),"-")</f>
        <v>-</v>
      </c>
      <c r="DR77" s="236" t="str">
        <f>IFERROR(IF($E77=1,RANK(CL77,CL:CL,1)+COUNTIF(CL$4:CL77,CL77)-1,"-"),"-")</f>
        <v>-</v>
      </c>
      <c r="DS77" s="236" t="str">
        <f>IFERROR(IF($E77=1,RANK(CM77,CM:CM,1)+COUNTIF(CM$4:CM77,CM77)-1,"-"),"-")</f>
        <v>-</v>
      </c>
      <c r="DT77" s="236" t="str">
        <f>IFERROR(IF($E77=1,RANK(CN77,CN:CN,1)+COUNTIF(CN$4:CN77,CN77)-1,"-"),"-")</f>
        <v>-</v>
      </c>
      <c r="DU77" s="12">
        <f>DU76-1</f>
        <v>144</v>
      </c>
      <c r="DV77" s="243">
        <f>DV76+1</f>
        <v>2</v>
      </c>
      <c r="DW77" s="242" t="str">
        <f>IFERROR(INDEX($A:$DD,IF($EI$4="Entrants",MATCH($DU77,$CV:$CV,0),MATCH($DU77,$DC:$DC,0)),11),"")</f>
        <v>LA ROCHELLE VILLE</v>
      </c>
      <c r="DX77" s="239">
        <f>IFERROR(INDEX($A:$DD,IF($EI$4="Entrants",MATCH($DU77,$CV:$CV,0),MATCH($DU77,$DC:$DC,0)),IF($EI$4="Entrants",68,25)),"")</f>
        <v>8.0299999999999994</v>
      </c>
      <c r="DY77" s="12">
        <f>DY76-1</f>
        <v>121</v>
      </c>
      <c r="DZ77" s="243">
        <f>MAX(DZ76+1,0)</f>
        <v>2</v>
      </c>
      <c r="EA77" s="242" t="str">
        <f>IFERROR(INDEX($A:$DT,IF($EI$4="Entrants",MATCH($DY77,$DL:$DL,0),MATCH($DY77,$DS:$DS,0)),11),"")</f>
        <v>AVIGNON TGV</v>
      </c>
      <c r="EB77" s="241">
        <f t="shared" ref="EB77:EB80" si="123">IFERROR(INDEX($A:$DT,IF($EI$4="Entrants",MATCH($DY77,$DL:$DL,0),MATCH($DY77,$DS:$DS,0)),IF($EI$4="Entrants",84,53)),"")</f>
        <v>1.23</v>
      </c>
      <c r="EC77" s="240">
        <f t="shared" ref="EC77:EC80" si="124">IFERROR(INDEX($A:$DT,IF($EI$4="Entrants",MATCH($DY77,$DL:$DL,0),MATCH($DY77,$DS:$DS,0)),IF($EI$4="Entrants",68,25)),"")</f>
        <v>7.43</v>
      </c>
      <c r="ED77" s="239" t="str">
        <f>IFERROR(IF(EB77&gt;0,"+"&amp;ROUND(EB77,2),ROUND(EB77,2)),"")</f>
        <v>+1,23</v>
      </c>
      <c r="EI77"/>
      <c r="EJ77"/>
      <c r="EU77" s="328">
        <f t="shared" si="107"/>
        <v>8.07</v>
      </c>
      <c r="EV77" s="328">
        <f t="shared" si="108"/>
        <v>8.59</v>
      </c>
      <c r="EW77" s="328">
        <f t="shared" si="109"/>
        <v>8.91</v>
      </c>
      <c r="EX77" s="328">
        <f t="shared" si="110"/>
        <v>8.06</v>
      </c>
      <c r="EY77" s="328">
        <f t="shared" si="111"/>
        <v>7.78</v>
      </c>
      <c r="EZ77" s="328">
        <f t="shared" si="112"/>
        <v>8.36</v>
      </c>
      <c r="FA77" s="328">
        <f t="shared" si="113"/>
        <v>7.16</v>
      </c>
      <c r="FB77" s="328">
        <f t="shared" si="114"/>
        <v>7.29</v>
      </c>
      <c r="FK77" s="328">
        <f t="shared" si="115"/>
        <v>7.66</v>
      </c>
      <c r="FL77" s="328">
        <f t="shared" si="116"/>
        <v>8.4</v>
      </c>
      <c r="FM77" s="328">
        <f t="shared" si="117"/>
        <v>9.0399999999999991</v>
      </c>
      <c r="FN77" s="328">
        <f t="shared" si="118"/>
        <v>7.51</v>
      </c>
      <c r="FO77" s="328">
        <f t="shared" si="119"/>
        <v>7.15</v>
      </c>
      <c r="FP77" s="328">
        <f t="shared" si="120"/>
        <v>8.34</v>
      </c>
      <c r="FQ77" s="328">
        <f t="shared" si="121"/>
        <v>5.95</v>
      </c>
      <c r="FR77" s="328">
        <f t="shared" si="122"/>
        <v>6.31</v>
      </c>
    </row>
    <row r="78" spans="1:174" ht="19.5" x14ac:dyDescent="0.25">
      <c r="A78" s="13">
        <f t="shared" si="78"/>
        <v>1</v>
      </c>
      <c r="B78" s="13">
        <f t="shared" si="79"/>
        <v>1</v>
      </c>
      <c r="C78" s="13">
        <f t="shared" si="80"/>
        <v>1</v>
      </c>
      <c r="D78" s="13">
        <f t="shared" si="81"/>
        <v>1</v>
      </c>
      <c r="E78" s="13">
        <f t="shared" si="82"/>
        <v>1</v>
      </c>
      <c r="F78" s="58" t="s">
        <v>197</v>
      </c>
      <c r="G78" s="58" t="s">
        <v>199</v>
      </c>
      <c r="H78" s="8">
        <v>24</v>
      </c>
      <c r="I78" s="59" t="s">
        <v>228</v>
      </c>
      <c r="J78" s="59">
        <v>182014</v>
      </c>
      <c r="K78" s="59" t="s">
        <v>72</v>
      </c>
      <c r="L78" s="59" t="s">
        <v>9</v>
      </c>
      <c r="M78" s="59" t="s">
        <v>10</v>
      </c>
      <c r="N78" s="237">
        <v>7.8</v>
      </c>
      <c r="O78" s="237">
        <v>8.5500000000000007</v>
      </c>
      <c r="P78" s="237">
        <v>8.9</v>
      </c>
      <c r="Q78" s="237">
        <v>7.36</v>
      </c>
      <c r="R78" s="237">
        <v>7.37</v>
      </c>
      <c r="S78" s="237">
        <v>7.55</v>
      </c>
      <c r="T78" s="237">
        <v>6.55</v>
      </c>
      <c r="U78" s="237">
        <v>6.53</v>
      </c>
      <c r="V78" s="238"/>
      <c r="AD78" s="237">
        <v>7.76</v>
      </c>
      <c r="AE78" s="237">
        <v>8.59</v>
      </c>
      <c r="AF78" s="237">
        <v>9.01</v>
      </c>
      <c r="AG78" s="237">
        <v>7.92</v>
      </c>
      <c r="AH78" s="237">
        <v>7.58</v>
      </c>
      <c r="AI78" s="237">
        <v>7.68</v>
      </c>
      <c r="AJ78" s="237">
        <v>7.05</v>
      </c>
      <c r="AK78" s="237">
        <v>7.17</v>
      </c>
      <c r="AL78" s="238"/>
      <c r="AT78" s="237">
        <f t="shared" si="83"/>
        <v>0.04</v>
      </c>
      <c r="AU78" s="237">
        <f t="shared" si="84"/>
        <v>-0.04</v>
      </c>
      <c r="AV78" s="237">
        <f t="shared" si="85"/>
        <v>-0.11</v>
      </c>
      <c r="AW78" s="237">
        <f t="shared" si="86"/>
        <v>-0.56000000000000005</v>
      </c>
      <c r="AX78" s="237">
        <f t="shared" si="87"/>
        <v>-0.21</v>
      </c>
      <c r="AY78" s="237">
        <f t="shared" si="88"/>
        <v>-0.13</v>
      </c>
      <c r="AZ78" s="237">
        <f t="shared" si="89"/>
        <v>-0.5</v>
      </c>
      <c r="BA78" s="237">
        <f t="shared" si="90"/>
        <v>-0.64</v>
      </c>
      <c r="BB78" s="238"/>
      <c r="BJ78" s="237">
        <f t="shared" si="91"/>
        <v>7.8</v>
      </c>
      <c r="BK78" s="237">
        <f t="shared" si="92"/>
        <v>8.5500000000000007</v>
      </c>
      <c r="BL78" s="237">
        <f t="shared" si="93"/>
        <v>8.9</v>
      </c>
      <c r="BM78" s="237">
        <f t="shared" si="94"/>
        <v>7.36</v>
      </c>
      <c r="BN78" s="237">
        <f t="shared" si="95"/>
        <v>7.37</v>
      </c>
      <c r="BO78" s="237">
        <f t="shared" si="96"/>
        <v>7.55</v>
      </c>
      <c r="BP78" s="237">
        <f t="shared" si="97"/>
        <v>6.55</v>
      </c>
      <c r="BQ78" s="237">
        <f t="shared" si="98"/>
        <v>6.53</v>
      </c>
      <c r="BR78" s="238"/>
      <c r="BZ78" s="237">
        <f t="shared" si="99"/>
        <v>0.04</v>
      </c>
      <c r="CA78" s="237">
        <f t="shared" si="100"/>
        <v>-0.04</v>
      </c>
      <c r="CB78" s="237">
        <f t="shared" si="101"/>
        <v>-0.11</v>
      </c>
      <c r="CC78" s="237">
        <f t="shared" si="102"/>
        <v>-0.56000000000000005</v>
      </c>
      <c r="CD78" s="237">
        <f t="shared" si="103"/>
        <v>-0.21</v>
      </c>
      <c r="CE78" s="237">
        <f t="shared" si="104"/>
        <v>-0.13</v>
      </c>
      <c r="CF78" s="237">
        <f t="shared" si="105"/>
        <v>-0.5</v>
      </c>
      <c r="CG78" s="237">
        <f t="shared" si="106"/>
        <v>-0.64</v>
      </c>
      <c r="CH78" s="238"/>
      <c r="CP78" s="236">
        <f>IFERROR(IF($E78=1,RANK(BJ78,BJ:BJ,1)+COUNTIF(BJ$4:BJ78,BJ78)-1,"-"),"-")</f>
        <v>62</v>
      </c>
      <c r="CQ78" s="236">
        <f>IFERROR(IF($E78=1,RANK(BK78,BK:BK,1)+COUNTIF(BK$4:BK78,BK78)-1,"-"),"-")</f>
        <v>97</v>
      </c>
      <c r="CR78" s="236">
        <f>IFERROR(IF($E78=1,RANK(BL78,BL:BL,1)+COUNTIF(BL$4:BL78,BL78)-1,"-"),"-")</f>
        <v>108</v>
      </c>
      <c r="CS78" s="236">
        <f>IFERROR(IF($E78=1,RANK(BM78,BM:BM,1)+COUNTIF(BM$4:BM78,BM78)-1,"-"),"-")</f>
        <v>2</v>
      </c>
      <c r="CT78" s="236">
        <f>IFERROR(IF($E78=1,RANK(BN78,BN:BN,1)+COUNTIF(BN$4:BN78,BN78)-1,"-"),"-")</f>
        <v>12</v>
      </c>
      <c r="CU78" s="236">
        <f>IFERROR(IF($E78=1,RANK(BO78,BO:BO,1)+COUNTIF(BO$4:BO78,BO78)-1,"-"),"-")</f>
        <v>53</v>
      </c>
      <c r="CV78" s="236">
        <f>IFERROR(IF($E78=1,RANK(BP78,BP:BP,1)+COUNTIF(BP$4:BP78,BP78)-1,"-"),"-")</f>
        <v>81</v>
      </c>
      <c r="CW78" s="236">
        <f>IFERROR(IF($E78=1,RANK(BQ78,BQ:BQ,1)+COUNTIF(BQ$4:BQ78,BQ78)-1,"-"),"-")</f>
        <v>57</v>
      </c>
      <c r="CX78" s="238"/>
      <c r="DF78" s="236">
        <f>IFERROR(IF($E78=1,RANK(BZ78,BZ:BZ,1)+COUNTIF(BZ$3:BZ77,BZ78),"-"),"-")</f>
        <v>61</v>
      </c>
      <c r="DG78" s="236">
        <f>IFERROR(IF($E78=1,RANK(CA78,CA:CA,1)+COUNTIF(CA$3:CA77,CA78),"-"),"-")</f>
        <v>41</v>
      </c>
      <c r="DH78" s="236">
        <f>IFERROR(IF($E78=1,RANK(CB78,CB:CB,1)+COUNTIF(CB$3:CB77,CB78),"-"),"-")</f>
        <v>45</v>
      </c>
      <c r="DI78" s="236">
        <f>IFERROR(IF($E78=1,RANK(CC78,CC:CC,1)+COUNTIF(CC$3:CC77,CC78),"-"),"-")</f>
        <v>3</v>
      </c>
      <c r="DJ78" s="236">
        <f>IFERROR(IF($E78=1,RANK(CD78,CD:CD,1)+COUNTIF(CD$3:CD77,CD78),"-"),"-")</f>
        <v>11</v>
      </c>
      <c r="DK78" s="236">
        <f>IFERROR(IF($E78=1,RANK(CE78,CE:CE,1)+COUNTIF(CE$3:CE77,CE78),"-"),"-")</f>
        <v>29</v>
      </c>
      <c r="DL78" s="236">
        <f>IFERROR(IF($E78=1,RANK(CF78,CF:CF,1)+COUNTIF(CF$3:CF77,CF78),"-"),"-")</f>
        <v>16</v>
      </c>
      <c r="DM78" s="236">
        <f>IFERROR(IF($E78=1,RANK(CG78,CG:CG,1)+COUNTIF(CG$3:CG77,CG78),"-"),"-")</f>
        <v>12</v>
      </c>
      <c r="DN78" s="7"/>
      <c r="DO78" s="236" t="str">
        <f>IFERROR(IF($E78=1,RANK(CI78,CI:CI,1)+COUNTIF(CI$4:CI78,CI78)-1,"-"),"-")</f>
        <v>-</v>
      </c>
      <c r="DP78" s="236" t="str">
        <f>IFERROR(IF($E78=1,RANK(CJ78,CJ:CJ,1)+COUNTIF(CJ$4:CJ78,CJ78)-1,"-"),"-")</f>
        <v>-</v>
      </c>
      <c r="DQ78" s="236" t="str">
        <f>IFERROR(IF($E78=1,RANK(CK78,CK:CK,1)+COUNTIF(CK$4:CK78,CK78)-1,"-"),"-")</f>
        <v>-</v>
      </c>
      <c r="DR78" s="236" t="str">
        <f>IFERROR(IF($E78=1,RANK(CL78,CL:CL,1)+COUNTIF(CL$4:CL78,CL78)-1,"-"),"-")</f>
        <v>-</v>
      </c>
      <c r="DS78" s="236" t="str">
        <f>IFERROR(IF($E78=1,RANK(CM78,CM:CM,1)+COUNTIF(CM$4:CM78,CM78)-1,"-"),"-")</f>
        <v>-</v>
      </c>
      <c r="DT78" s="236" t="str">
        <f>IFERROR(IF($E78=1,RANK(CN78,CN:CN,1)+COUNTIF(CN$4:CN78,CN78)-1,"-"),"-")</f>
        <v>-</v>
      </c>
      <c r="DU78" s="12">
        <f>DU77-1</f>
        <v>143</v>
      </c>
      <c r="DV78" s="243">
        <f>DV77+1</f>
        <v>3</v>
      </c>
      <c r="DW78" s="242" t="str">
        <f>IFERROR(INDEX($A:$DD,IF($EI$4="Entrants",MATCH($DU78,$CV:$CV,0),MATCH($DU78,$DC:$DC,0)),11),"")</f>
        <v>MONTAUBAN VILLE BOURBON</v>
      </c>
      <c r="DX78" s="239">
        <f>IFERROR(INDEX($A:$DD,IF($EI$4="Entrants",MATCH($DU78,$CV:$CV,0),MATCH($DU78,$DC:$DC,0)),IF($EI$4="Entrants",68,25)),"")</f>
        <v>7.87</v>
      </c>
      <c r="DY78" s="12">
        <f>DY77-1</f>
        <v>120</v>
      </c>
      <c r="DZ78" s="243">
        <f>MAX(DZ77+1,0)</f>
        <v>3</v>
      </c>
      <c r="EA78" s="242" t="str">
        <f>IFERROR(INDEX($A:$DT,IF($EI$4="Entrants",MATCH($DY78,$DL:$DL,0),MATCH($DY78,$DS:$DS,0)),11),"")</f>
        <v>CHARLEVILLE MEZIERES</v>
      </c>
      <c r="EB78" s="241">
        <f t="shared" si="123"/>
        <v>1.21</v>
      </c>
      <c r="EC78" s="240">
        <f t="shared" si="124"/>
        <v>7.16</v>
      </c>
      <c r="ED78" s="239" t="str">
        <f>IFERROR(IF(EB78&gt;0,"+"&amp;ROUND(EB78,2),ROUND(EB78,2)),"")</f>
        <v>+1,21</v>
      </c>
      <c r="EI78"/>
      <c r="EJ78"/>
      <c r="EU78" s="328">
        <f t="shared" si="107"/>
        <v>7.8</v>
      </c>
      <c r="EV78" s="328">
        <f t="shared" si="108"/>
        <v>8.5500000000000007</v>
      </c>
      <c r="EW78" s="328">
        <f t="shared" si="109"/>
        <v>8.9</v>
      </c>
      <c r="EX78" s="328">
        <f t="shared" si="110"/>
        <v>7.36</v>
      </c>
      <c r="EY78" s="328">
        <f t="shared" si="111"/>
        <v>7.37</v>
      </c>
      <c r="EZ78" s="328">
        <f t="shared" si="112"/>
        <v>7.55</v>
      </c>
      <c r="FA78" s="328">
        <f t="shared" si="113"/>
        <v>6.55</v>
      </c>
      <c r="FB78" s="328">
        <f t="shared" si="114"/>
        <v>6.53</v>
      </c>
      <c r="FK78" s="328">
        <f t="shared" si="115"/>
        <v>7.76</v>
      </c>
      <c r="FL78" s="328">
        <f t="shared" si="116"/>
        <v>8.59</v>
      </c>
      <c r="FM78" s="328">
        <f t="shared" si="117"/>
        <v>9.01</v>
      </c>
      <c r="FN78" s="328">
        <f t="shared" si="118"/>
        <v>7.92</v>
      </c>
      <c r="FO78" s="328">
        <f t="shared" si="119"/>
        <v>7.58</v>
      </c>
      <c r="FP78" s="328">
        <f t="shared" si="120"/>
        <v>7.68</v>
      </c>
      <c r="FQ78" s="328">
        <f t="shared" si="121"/>
        <v>7.05</v>
      </c>
      <c r="FR78" s="328">
        <f t="shared" si="122"/>
        <v>7.17</v>
      </c>
    </row>
    <row r="79" spans="1:174" ht="19.5" x14ac:dyDescent="0.25">
      <c r="A79" s="13">
        <f t="shared" si="78"/>
        <v>1</v>
      </c>
      <c r="B79" s="13">
        <f t="shared" si="79"/>
        <v>1</v>
      </c>
      <c r="C79" s="13">
        <f t="shared" si="80"/>
        <v>1</v>
      </c>
      <c r="D79" s="13">
        <f t="shared" si="81"/>
        <v>1</v>
      </c>
      <c r="E79" s="13">
        <f t="shared" si="82"/>
        <v>1</v>
      </c>
      <c r="F79" s="48" t="s">
        <v>197</v>
      </c>
      <c r="G79" s="48" t="s">
        <v>200</v>
      </c>
      <c r="H79" s="8">
        <v>24</v>
      </c>
      <c r="I79" s="295" t="s">
        <v>226</v>
      </c>
      <c r="J79" s="295">
        <v>142109</v>
      </c>
      <c r="K79" s="295" t="s">
        <v>73</v>
      </c>
      <c r="L79" s="9" t="s">
        <v>9</v>
      </c>
      <c r="M79" s="9" t="s">
        <v>10</v>
      </c>
      <c r="N79" s="237">
        <v>8.0299999999999994</v>
      </c>
      <c r="O79" s="237">
        <v>9.4700000000000006</v>
      </c>
      <c r="P79" s="237">
        <v>9.5500000000000007</v>
      </c>
      <c r="Q79" s="237">
        <v>9.27</v>
      </c>
      <c r="R79" s="237">
        <v>8.69</v>
      </c>
      <c r="S79" s="237">
        <v>8.3800000000000008</v>
      </c>
      <c r="T79" s="237">
        <v>6.64</v>
      </c>
      <c r="U79" s="237">
        <v>6.77</v>
      </c>
      <c r="V79" s="238"/>
      <c r="AD79" s="237">
        <v>8.11</v>
      </c>
      <c r="AE79" s="237">
        <v>9.3000000000000007</v>
      </c>
      <c r="AF79" s="237">
        <v>9.18</v>
      </c>
      <c r="AG79" s="237">
        <v>9.09</v>
      </c>
      <c r="AH79" s="237">
        <v>8.2899999999999991</v>
      </c>
      <c r="AI79" s="237">
        <v>7.38</v>
      </c>
      <c r="AJ79" s="237">
        <v>6.06</v>
      </c>
      <c r="AK79" s="237">
        <v>6.76</v>
      </c>
      <c r="AL79" s="238"/>
      <c r="AT79" s="237">
        <f t="shared" si="83"/>
        <v>-0.08</v>
      </c>
      <c r="AU79" s="237">
        <f t="shared" si="84"/>
        <v>0.17</v>
      </c>
      <c r="AV79" s="237">
        <f t="shared" si="85"/>
        <v>0.37</v>
      </c>
      <c r="AW79" s="237">
        <f t="shared" si="86"/>
        <v>0.18</v>
      </c>
      <c r="AX79" s="237">
        <f t="shared" si="87"/>
        <v>0.4</v>
      </c>
      <c r="AY79" s="237">
        <f t="shared" si="88"/>
        <v>1</v>
      </c>
      <c r="AZ79" s="237">
        <f t="shared" si="89"/>
        <v>0.57999999999999996</v>
      </c>
      <c r="BA79" s="237">
        <f t="shared" si="90"/>
        <v>0.01</v>
      </c>
      <c r="BB79" s="238"/>
      <c r="BJ79" s="237">
        <f t="shared" si="91"/>
        <v>8.0299999999999994</v>
      </c>
      <c r="BK79" s="237">
        <f t="shared" si="92"/>
        <v>9.4700000000000006</v>
      </c>
      <c r="BL79" s="237">
        <f t="shared" si="93"/>
        <v>9.5500000000000007</v>
      </c>
      <c r="BM79" s="237">
        <f t="shared" si="94"/>
        <v>9.27</v>
      </c>
      <c r="BN79" s="237">
        <f t="shared" si="95"/>
        <v>8.69</v>
      </c>
      <c r="BO79" s="237">
        <f t="shared" si="96"/>
        <v>8.3800000000000008</v>
      </c>
      <c r="BP79" s="237">
        <f t="shared" si="97"/>
        <v>6.64</v>
      </c>
      <c r="BQ79" s="237">
        <f t="shared" si="98"/>
        <v>6.77</v>
      </c>
      <c r="BR79" s="238"/>
      <c r="BZ79" s="237">
        <f t="shared" si="99"/>
        <v>-0.08</v>
      </c>
      <c r="CA79" s="237">
        <f t="shared" si="100"/>
        <v>0.17</v>
      </c>
      <c r="CB79" s="237">
        <f t="shared" si="101"/>
        <v>0.37</v>
      </c>
      <c r="CC79" s="237">
        <f t="shared" si="102"/>
        <v>0.18</v>
      </c>
      <c r="CD79" s="237">
        <f t="shared" si="103"/>
        <v>0.4</v>
      </c>
      <c r="CE79" s="237">
        <f t="shared" si="104"/>
        <v>1</v>
      </c>
      <c r="CF79" s="237">
        <f t="shared" si="105"/>
        <v>0.57999999999999996</v>
      </c>
      <c r="CG79" s="237">
        <f t="shared" si="106"/>
        <v>0.01</v>
      </c>
      <c r="CH79" s="238"/>
      <c r="CP79" s="236">
        <f>IFERROR(IF($E79=1,RANK(BJ79,BJ:BJ,1)+COUNTIF(BJ$4:BJ79,BJ79)-1,"-"),"-")</f>
        <v>97</v>
      </c>
      <c r="CQ79" s="236">
        <f>IFERROR(IF($E79=1,RANK(BK79,BK:BK,1)+COUNTIF(BK$4:BK79,BK79)-1,"-"),"-")</f>
        <v>145</v>
      </c>
      <c r="CR79" s="236">
        <f>IFERROR(IF($E79=1,RANK(BL79,BL:BL,1)+COUNTIF(BL$4:BL79,BL79)-1,"-"),"-")</f>
        <v>145</v>
      </c>
      <c r="CS79" s="236">
        <f>IFERROR(IF($E79=1,RANK(BM79,BM:BM,1)+COUNTIF(BM$4:BM79,BM79)-1,"-"),"-")</f>
        <v>143</v>
      </c>
      <c r="CT79" s="236">
        <f>IFERROR(IF($E79=1,RANK(BN79,BN:BN,1)+COUNTIF(BN$4:BN79,BN79)-1,"-"),"-")</f>
        <v>144</v>
      </c>
      <c r="CU79" s="236">
        <f>IFERROR(IF($E79=1,RANK(BO79,BO:BO,1)+COUNTIF(BO$4:BO79,BO79)-1,"-"),"-")</f>
        <v>142</v>
      </c>
      <c r="CV79" s="236">
        <f>IFERROR(IF($E79=1,RANK(BP79,BP:BP,1)+COUNTIF(BP$4:BP79,BP79)-1,"-"),"-")</f>
        <v>86</v>
      </c>
      <c r="CW79" s="236">
        <f>IFERROR(IF($E79=1,RANK(BQ79,BQ:BQ,1)+COUNTIF(BQ$4:BQ79,BQ79)-1,"-"),"-")</f>
        <v>77</v>
      </c>
      <c r="CX79" s="238"/>
      <c r="DF79" s="236">
        <f>IFERROR(IF($E79=1,RANK(BZ79,BZ:BZ,1)+COUNTIF(BZ$3:BZ78,BZ79),"-"),"-")</f>
        <v>39</v>
      </c>
      <c r="DG79" s="236">
        <f>IFERROR(IF($E79=1,RANK(CA79,CA:CA,1)+COUNTIF(CA$3:CA78,CA79),"-"),"-")</f>
        <v>91</v>
      </c>
      <c r="DH79" s="236">
        <f>IFERROR(IF($E79=1,RANK(CB79,CB:CB,1)+COUNTIF(CB$3:CB78,CB79),"-"),"-")</f>
        <v>107</v>
      </c>
      <c r="DI79" s="236">
        <f>IFERROR(IF($E79=1,RANK(CC79,CC:CC,1)+COUNTIF(CC$3:CC78,CC79),"-"),"-")</f>
        <v>70</v>
      </c>
      <c r="DJ79" s="236">
        <f>IFERROR(IF($E79=1,RANK(CD79,CD:CD,1)+COUNTIF(CD$3:CD78,CD79),"-"),"-")</f>
        <v>70</v>
      </c>
      <c r="DK79" s="236">
        <f>IFERROR(IF($E79=1,RANK(CE79,CE:CE,1)+COUNTIF(CE$3:CE78,CE79),"-"),"-")</f>
        <v>101</v>
      </c>
      <c r="DL79" s="236">
        <f>IFERROR(IF($E79=1,RANK(CF79,CF:CF,1)+COUNTIF(CF$3:CF78,CF79),"-"),"-")</f>
        <v>97</v>
      </c>
      <c r="DM79" s="236">
        <f>IFERROR(IF($E79=1,RANK(CG79,CG:CG,1)+COUNTIF(CG$3:CG78,CG79),"-"),"-")</f>
        <v>57</v>
      </c>
      <c r="DN79" s="7"/>
      <c r="DO79" s="236" t="str">
        <f>IFERROR(IF($E79=1,RANK(CI79,CI:CI,1)+COUNTIF(CI$4:CI79,CI79)-1,"-"),"-")</f>
        <v>-</v>
      </c>
      <c r="DP79" s="236" t="str">
        <f>IFERROR(IF($E79=1,RANK(CJ79,CJ:CJ,1)+COUNTIF(CJ$4:CJ79,CJ79)-1,"-"),"-")</f>
        <v>-</v>
      </c>
      <c r="DQ79" s="236" t="str">
        <f>IFERROR(IF($E79=1,RANK(CK79,CK:CK,1)+COUNTIF(CK$4:CK79,CK79)-1,"-"),"-")</f>
        <v>-</v>
      </c>
      <c r="DR79" s="236" t="str">
        <f>IFERROR(IF($E79=1,RANK(CL79,CL:CL,1)+COUNTIF(CL$4:CL79,CL79)-1,"-"),"-")</f>
        <v>-</v>
      </c>
      <c r="DS79" s="236" t="str">
        <f>IFERROR(IF($E79=1,RANK(CM79,CM:CM,1)+COUNTIF(CM$4:CM79,CM79)-1,"-"),"-")</f>
        <v>-</v>
      </c>
      <c r="DT79" s="236" t="str">
        <f>IFERROR(IF($E79=1,RANK(CN79,CN:CN,1)+COUNTIF(CN$4:CN79,CN79)-1,"-"),"-")</f>
        <v>-</v>
      </c>
      <c r="DU79" s="12">
        <f>DU78-1</f>
        <v>142</v>
      </c>
      <c r="DV79" s="243">
        <f>DV78+1</f>
        <v>4</v>
      </c>
      <c r="DW79" s="242" t="str">
        <f>IFERROR(INDEX($A:$DD,IF($EI$4="Entrants",MATCH($DU79,$CV:$CV,0),MATCH($DU79,$DC:$DC,0)),11),"")</f>
        <v>LIMOGES BENEDICTINS</v>
      </c>
      <c r="DX79" s="239">
        <f>IFERROR(INDEX($A:$DD,IF($EI$4="Entrants",MATCH($DU79,$CV:$CV,0),MATCH($DU79,$DC:$DC,0)),IF($EI$4="Entrants",68,25)),"")</f>
        <v>7.75</v>
      </c>
      <c r="DY79" s="12">
        <f>DY78-1</f>
        <v>119</v>
      </c>
      <c r="DZ79" s="243">
        <f>MAX(DZ78+1,0)</f>
        <v>4</v>
      </c>
      <c r="EA79" s="242" t="str">
        <f>IFERROR(INDEX($A:$DT,IF($EI$4="Entrants",MATCH($DY79,$DL:$DL,0),MATCH($DY79,$DS:$DS,0)),11),"")</f>
        <v>ARRAS</v>
      </c>
      <c r="EB79" s="241">
        <f t="shared" si="123"/>
        <v>1.19</v>
      </c>
      <c r="EC79" s="240">
        <f t="shared" si="124"/>
        <v>6.55</v>
      </c>
      <c r="ED79" s="239" t="str">
        <f>IFERROR(IF(EB79&gt;0,"+"&amp;ROUND(EB79,2),ROUND(EB79,2)),"")</f>
        <v>+1,19</v>
      </c>
      <c r="EI79"/>
      <c r="EJ79"/>
      <c r="EU79" s="328">
        <f t="shared" si="107"/>
        <v>8.0299999999999994</v>
      </c>
      <c r="EV79" s="328">
        <f t="shared" si="108"/>
        <v>9.4700000000000006</v>
      </c>
      <c r="EW79" s="328">
        <f t="shared" si="109"/>
        <v>9.5500000000000007</v>
      </c>
      <c r="EX79" s="328">
        <f t="shared" si="110"/>
        <v>9.27</v>
      </c>
      <c r="EY79" s="328">
        <f t="shared" si="111"/>
        <v>8.69</v>
      </c>
      <c r="EZ79" s="328">
        <f t="shared" si="112"/>
        <v>8.3800000000000008</v>
      </c>
      <c r="FA79" s="328">
        <f t="shared" si="113"/>
        <v>6.64</v>
      </c>
      <c r="FB79" s="328">
        <f t="shared" si="114"/>
        <v>6.77</v>
      </c>
      <c r="FK79" s="328">
        <f t="shared" si="115"/>
        <v>8.11</v>
      </c>
      <c r="FL79" s="328">
        <f t="shared" si="116"/>
        <v>9.3000000000000007</v>
      </c>
      <c r="FM79" s="328">
        <f t="shared" si="117"/>
        <v>9.18</v>
      </c>
      <c r="FN79" s="328">
        <f t="shared" si="118"/>
        <v>9.09</v>
      </c>
      <c r="FO79" s="328">
        <f t="shared" si="119"/>
        <v>8.2899999999999991</v>
      </c>
      <c r="FP79" s="328">
        <f t="shared" si="120"/>
        <v>7.38</v>
      </c>
      <c r="FQ79" s="328">
        <f t="shared" si="121"/>
        <v>6.06</v>
      </c>
      <c r="FR79" s="328">
        <f t="shared" si="122"/>
        <v>6.76</v>
      </c>
    </row>
    <row r="80" spans="1:174" ht="19.5" x14ac:dyDescent="0.25">
      <c r="A80" s="13">
        <f t="shared" si="78"/>
        <v>1</v>
      </c>
      <c r="B80" s="13">
        <f t="shared" si="79"/>
        <v>1</v>
      </c>
      <c r="C80" s="13">
        <f t="shared" si="80"/>
        <v>1</v>
      </c>
      <c r="D80" s="13">
        <f t="shared" si="81"/>
        <v>1</v>
      </c>
      <c r="E80" s="13">
        <f t="shared" si="82"/>
        <v>1</v>
      </c>
      <c r="F80" s="48" t="s">
        <v>197</v>
      </c>
      <c r="G80" s="48" t="s">
        <v>200</v>
      </c>
      <c r="H80" s="8">
        <v>24</v>
      </c>
      <c r="I80" s="295" t="s">
        <v>227</v>
      </c>
      <c r="J80" s="295">
        <v>192039</v>
      </c>
      <c r="K80" s="295" t="s">
        <v>74</v>
      </c>
      <c r="L80" s="9" t="s">
        <v>9</v>
      </c>
      <c r="M80" s="9" t="s">
        <v>10</v>
      </c>
      <c r="N80" s="237">
        <v>8.1999999999999993</v>
      </c>
      <c r="O80" s="237">
        <v>8.32</v>
      </c>
      <c r="P80" s="237">
        <v>8.9499999999999993</v>
      </c>
      <c r="Q80" s="237">
        <v>8.68</v>
      </c>
      <c r="R80" s="237">
        <v>8.34</v>
      </c>
      <c r="S80" s="237">
        <v>8.18</v>
      </c>
      <c r="T80" s="237">
        <v>8.07</v>
      </c>
      <c r="U80" s="237">
        <v>7.15</v>
      </c>
      <c r="V80" s="238"/>
      <c r="AD80" s="237">
        <v>8.2899999999999991</v>
      </c>
      <c r="AE80" s="237">
        <v>8.2799999999999994</v>
      </c>
      <c r="AF80" s="237">
        <v>8.6</v>
      </c>
      <c r="AG80" s="237">
        <v>8.35</v>
      </c>
      <c r="AH80" s="237">
        <v>7.9</v>
      </c>
      <c r="AI80" s="237">
        <v>7.24</v>
      </c>
      <c r="AJ80" s="237">
        <v>8.0500000000000007</v>
      </c>
      <c r="AK80" s="237">
        <v>6.96</v>
      </c>
      <c r="AL80" s="238"/>
      <c r="AT80" s="237">
        <f t="shared" si="83"/>
        <v>-0.09</v>
      </c>
      <c r="AU80" s="237">
        <f t="shared" si="84"/>
        <v>0.04</v>
      </c>
      <c r="AV80" s="237">
        <f t="shared" si="85"/>
        <v>0.35</v>
      </c>
      <c r="AW80" s="237">
        <f t="shared" si="86"/>
        <v>0.33</v>
      </c>
      <c r="AX80" s="237">
        <f t="shared" si="87"/>
        <v>0.44</v>
      </c>
      <c r="AY80" s="237">
        <f t="shared" si="88"/>
        <v>0.94</v>
      </c>
      <c r="AZ80" s="237">
        <f t="shared" si="89"/>
        <v>0.02</v>
      </c>
      <c r="BA80" s="237">
        <f t="shared" si="90"/>
        <v>0.19</v>
      </c>
      <c r="BB80" s="238"/>
      <c r="BJ80" s="237">
        <f t="shared" si="91"/>
        <v>8.1999999999999993</v>
      </c>
      <c r="BK80" s="237">
        <f t="shared" si="92"/>
        <v>8.32</v>
      </c>
      <c r="BL80" s="237">
        <f t="shared" si="93"/>
        <v>8.9499999999999993</v>
      </c>
      <c r="BM80" s="237">
        <f t="shared" si="94"/>
        <v>8.68</v>
      </c>
      <c r="BN80" s="237">
        <f t="shared" si="95"/>
        <v>8.34</v>
      </c>
      <c r="BO80" s="237">
        <f t="shared" si="96"/>
        <v>8.18</v>
      </c>
      <c r="BP80" s="237">
        <f t="shared" si="97"/>
        <v>8.07</v>
      </c>
      <c r="BQ80" s="237">
        <f t="shared" si="98"/>
        <v>7.15</v>
      </c>
      <c r="BR80" s="238"/>
      <c r="BZ80" s="237">
        <f t="shared" si="99"/>
        <v>-0.09</v>
      </c>
      <c r="CA80" s="237">
        <f t="shared" si="100"/>
        <v>0.04</v>
      </c>
      <c r="CB80" s="237">
        <f t="shared" si="101"/>
        <v>0.35</v>
      </c>
      <c r="CC80" s="237">
        <f t="shared" si="102"/>
        <v>0.33</v>
      </c>
      <c r="CD80" s="237">
        <f t="shared" si="103"/>
        <v>0.44</v>
      </c>
      <c r="CE80" s="237">
        <f t="shared" si="104"/>
        <v>0.94</v>
      </c>
      <c r="CF80" s="237">
        <f t="shared" si="105"/>
        <v>0.02</v>
      </c>
      <c r="CG80" s="237">
        <f t="shared" si="106"/>
        <v>0.19</v>
      </c>
      <c r="CH80" s="238"/>
      <c r="CP80" s="236">
        <f>IFERROR(IF($E80=1,RANK(BJ80,BJ:BJ,1)+COUNTIF(BJ$4:BJ80,BJ80)-1,"-"),"-")</f>
        <v>124</v>
      </c>
      <c r="CQ80" s="236">
        <f>IFERROR(IF($E80=1,RANK(BK80,BK:BK,1)+COUNTIF(BK$4:BK80,BK80)-1,"-"),"-")</f>
        <v>65</v>
      </c>
      <c r="CR80" s="236">
        <f>IFERROR(IF($E80=1,RANK(BL80,BL:BL,1)+COUNTIF(BL$4:BL80,BL80)-1,"-"),"-")</f>
        <v>115</v>
      </c>
      <c r="CS80" s="236">
        <f>IFERROR(IF($E80=1,RANK(BM80,BM:BM,1)+COUNTIF(BM$4:BM80,BM80)-1,"-"),"-")</f>
        <v>109</v>
      </c>
      <c r="CT80" s="236">
        <f>IFERROR(IF($E80=1,RANK(BN80,BN:BN,1)+COUNTIF(BN$4:BN80,BN80)-1,"-"),"-")</f>
        <v>125</v>
      </c>
      <c r="CU80" s="236">
        <f>IFERROR(IF($E80=1,RANK(BO80,BO:BO,1)+COUNTIF(BO$4:BO80,BO80)-1,"-"),"-")</f>
        <v>131</v>
      </c>
      <c r="CV80" s="236">
        <f>IFERROR(IF($E80=1,RANK(BP80,BP:BP,1)+COUNTIF(BP$4:BP80,BP80)-1,"-"),"-")</f>
        <v>145</v>
      </c>
      <c r="CW80" s="236">
        <f>IFERROR(IF($E80=1,RANK(BQ80,BQ:BQ,1)+COUNTIF(BQ$4:BQ80,BQ80)-1,"-"),"-")</f>
        <v>112</v>
      </c>
      <c r="CX80" s="238"/>
      <c r="DF80" s="236">
        <f>IFERROR(IF($E80=1,RANK(BZ80,BZ:BZ,1)+COUNTIF(BZ$3:BZ79,BZ80),"-"),"-")</f>
        <v>38</v>
      </c>
      <c r="DG80" s="236">
        <f>IFERROR(IF($E80=1,RANK(CA80,CA:CA,1)+COUNTIF(CA$3:CA79,CA80),"-"),"-")</f>
        <v>56</v>
      </c>
      <c r="DH80" s="236">
        <f>IFERROR(IF($E80=1,RANK(CB80,CB:CB,1)+COUNTIF(CB$3:CB79,CB80),"-"),"-")</f>
        <v>105</v>
      </c>
      <c r="DI80" s="236">
        <f>IFERROR(IF($E80=1,RANK(CC80,CC:CC,1)+COUNTIF(CC$3:CC79,CC80),"-"),"-")</f>
        <v>95</v>
      </c>
      <c r="DJ80" s="236">
        <f>IFERROR(IF($E80=1,RANK(CD80,CD:CD,1)+COUNTIF(CD$3:CD79,CD80),"-"),"-")</f>
        <v>75</v>
      </c>
      <c r="DK80" s="236">
        <f>IFERROR(IF($E80=1,RANK(CE80,CE:CE,1)+COUNTIF(CE$3:CE79,CE80),"-"),"-")</f>
        <v>100</v>
      </c>
      <c r="DL80" s="236">
        <f>IFERROR(IF($E80=1,RANK(CF80,CF:CF,1)+COUNTIF(CF$3:CF79,CF80),"-"),"-")</f>
        <v>45</v>
      </c>
      <c r="DM80" s="236">
        <f>IFERROR(IF($E80=1,RANK(CG80,CG:CG,1)+COUNTIF(CG$3:CG79,CG80),"-"),"-")</f>
        <v>77</v>
      </c>
      <c r="DN80" s="7"/>
      <c r="DO80" s="236" t="str">
        <f>IFERROR(IF($E80=1,RANK(CI80,CI:CI,1)+COUNTIF(CI$4:CI80,CI80)-1,"-"),"-")</f>
        <v>-</v>
      </c>
      <c r="DP80" s="236" t="str">
        <f>IFERROR(IF($E80=1,RANK(CJ80,CJ:CJ,1)+COUNTIF(CJ$4:CJ80,CJ80)-1,"-"),"-")</f>
        <v>-</v>
      </c>
      <c r="DQ80" s="236" t="str">
        <f>IFERROR(IF($E80=1,RANK(CK80,CK:CK,1)+COUNTIF(CK$4:CK80,CK80)-1,"-"),"-")</f>
        <v>-</v>
      </c>
      <c r="DR80" s="236" t="str">
        <f>IFERROR(IF($E80=1,RANK(CL80,CL:CL,1)+COUNTIF(CL$4:CL80,CL80)-1,"-"),"-")</f>
        <v>-</v>
      </c>
      <c r="DS80" s="236" t="str">
        <f>IFERROR(IF($E80=1,RANK(CM80,CM:CM,1)+COUNTIF(CM$4:CM80,CM80)-1,"-"),"-")</f>
        <v>-</v>
      </c>
      <c r="DT80" s="236" t="str">
        <f>IFERROR(IF($E80=1,RANK(CN80,CN:CN,1)+COUNTIF(CN$4:CN80,CN80)-1,"-"),"-")</f>
        <v>-</v>
      </c>
      <c r="DU80" s="12">
        <f>DU79-1</f>
        <v>141</v>
      </c>
      <c r="DV80" s="243">
        <f>DV79+1</f>
        <v>5</v>
      </c>
      <c r="DW80" s="242" t="str">
        <f>IFERROR(INDEX($A:$DD,IF($EI$4="Entrants",MATCH($DU80,$CV:$CV,0),MATCH($DU80,$DC:$DC,0)),11),"")</f>
        <v>LYON SAINT PAUL</v>
      </c>
      <c r="DX80" s="239">
        <f>IFERROR(INDEX($A:$DD,IF($EI$4="Entrants",MATCH($DU80,$CV:$CV,0),MATCH($DU80,$DC:$DC,0)),IF($EI$4="Entrants",68,25)),"")</f>
        <v>7.7</v>
      </c>
      <c r="DY80" s="12">
        <f>DY79-1</f>
        <v>118</v>
      </c>
      <c r="DZ80" s="243">
        <f>MAX(DZ79+1,0)</f>
        <v>5</v>
      </c>
      <c r="EA80" s="242" t="str">
        <f>IFERROR(INDEX($A:$DT,IF($EI$4="Entrants",MATCH($DY80,$DL:$DL,0),MATCH($DY80,$DS:$DS,0)),11),"")</f>
        <v>ST PIERRE DES CORPS</v>
      </c>
      <c r="EB80" s="241">
        <f t="shared" si="123"/>
        <v>1.18</v>
      </c>
      <c r="EC80" s="240">
        <f t="shared" si="124"/>
        <v>5.88</v>
      </c>
      <c r="ED80" s="239" t="str">
        <f>IFERROR(IF(EB80&gt;0,"+"&amp;ROUND(EB80,2),ROUND(EB80,2)),"")</f>
        <v>+1,18</v>
      </c>
      <c r="EI80"/>
      <c r="EJ80"/>
      <c r="EU80" s="328">
        <f t="shared" si="107"/>
        <v>8.1999999999999993</v>
      </c>
      <c r="EV80" s="328">
        <f t="shared" si="108"/>
        <v>8.32</v>
      </c>
      <c r="EW80" s="328">
        <f t="shared" si="109"/>
        <v>8.9499999999999993</v>
      </c>
      <c r="EX80" s="328">
        <f t="shared" si="110"/>
        <v>8.68</v>
      </c>
      <c r="EY80" s="328">
        <f t="shared" si="111"/>
        <v>8.34</v>
      </c>
      <c r="EZ80" s="328">
        <f t="shared" si="112"/>
        <v>8.18</v>
      </c>
      <c r="FA80" s="328">
        <f t="shared" si="113"/>
        <v>8.07</v>
      </c>
      <c r="FB80" s="328">
        <f t="shared" si="114"/>
        <v>7.15</v>
      </c>
      <c r="FK80" s="328">
        <f t="shared" si="115"/>
        <v>8.2899999999999991</v>
      </c>
      <c r="FL80" s="328">
        <f t="shared" si="116"/>
        <v>8.2799999999999994</v>
      </c>
      <c r="FM80" s="328">
        <f t="shared" si="117"/>
        <v>8.6</v>
      </c>
      <c r="FN80" s="328">
        <f t="shared" si="118"/>
        <v>8.35</v>
      </c>
      <c r="FO80" s="328">
        <f t="shared" si="119"/>
        <v>7.9</v>
      </c>
      <c r="FP80" s="328">
        <f t="shared" si="120"/>
        <v>7.24</v>
      </c>
      <c r="FQ80" s="328">
        <f t="shared" si="121"/>
        <v>8.0500000000000007</v>
      </c>
      <c r="FR80" s="328">
        <f t="shared" si="122"/>
        <v>6.96</v>
      </c>
    </row>
    <row r="81" spans="1:174" x14ac:dyDescent="0.25">
      <c r="A81" s="13">
        <f t="shared" si="78"/>
        <v>1</v>
      </c>
      <c r="B81" s="13">
        <f t="shared" si="79"/>
        <v>1</v>
      </c>
      <c r="C81" s="13">
        <f t="shared" si="80"/>
        <v>1</v>
      </c>
      <c r="D81" s="13">
        <f t="shared" si="81"/>
        <v>1</v>
      </c>
      <c r="E81" s="13">
        <f t="shared" si="82"/>
        <v>1</v>
      </c>
      <c r="F81" s="48" t="s">
        <v>197</v>
      </c>
      <c r="G81" s="48" t="s">
        <v>200</v>
      </c>
      <c r="H81" s="8">
        <v>24</v>
      </c>
      <c r="I81" s="295" t="s">
        <v>226</v>
      </c>
      <c r="J81" s="295">
        <v>147322</v>
      </c>
      <c r="K81" s="295" t="s">
        <v>75</v>
      </c>
      <c r="L81" s="9" t="s">
        <v>9</v>
      </c>
      <c r="M81" s="9" t="s">
        <v>10</v>
      </c>
      <c r="N81" s="237">
        <v>8.41</v>
      </c>
      <c r="O81" s="237">
        <v>9.25</v>
      </c>
      <c r="P81" s="237">
        <v>8.9499999999999993</v>
      </c>
      <c r="Q81" s="237">
        <v>9.41</v>
      </c>
      <c r="R81" s="237">
        <v>8.7899999999999991</v>
      </c>
      <c r="S81" s="237">
        <v>7.92</v>
      </c>
      <c r="T81" s="237">
        <v>6.76</v>
      </c>
      <c r="U81" s="237">
        <v>7.66</v>
      </c>
      <c r="V81" s="238"/>
      <c r="AD81" s="237">
        <v>8.31</v>
      </c>
      <c r="AE81" s="237">
        <v>9.1199999999999992</v>
      </c>
      <c r="AF81" s="237">
        <v>9.1199999999999992</v>
      </c>
      <c r="AG81" s="237">
        <v>8.99</v>
      </c>
      <c r="AH81" s="237">
        <v>8.5500000000000007</v>
      </c>
      <c r="AI81" s="237" t="s">
        <v>153</v>
      </c>
      <c r="AJ81" s="237">
        <v>6.88</v>
      </c>
      <c r="AK81" s="237">
        <v>7.84</v>
      </c>
      <c r="AL81" s="238"/>
      <c r="AT81" s="237">
        <f t="shared" si="83"/>
        <v>0.1</v>
      </c>
      <c r="AU81" s="237">
        <f t="shared" si="84"/>
        <v>0.13</v>
      </c>
      <c r="AV81" s="237">
        <f t="shared" si="85"/>
        <v>-0.17</v>
      </c>
      <c r="AW81" s="237">
        <f t="shared" si="86"/>
        <v>0.42</v>
      </c>
      <c r="AX81" s="237">
        <f t="shared" si="87"/>
        <v>0.24</v>
      </c>
      <c r="AY81" s="237" t="str">
        <f t="shared" si="88"/>
        <v>-</v>
      </c>
      <c r="AZ81" s="237">
        <f t="shared" si="89"/>
        <v>-0.12</v>
      </c>
      <c r="BA81" s="237">
        <f t="shared" si="90"/>
        <v>-0.18</v>
      </c>
      <c r="BB81" s="238"/>
      <c r="BJ81" s="237">
        <f t="shared" si="91"/>
        <v>8.41</v>
      </c>
      <c r="BK81" s="237">
        <f t="shared" si="92"/>
        <v>9.25</v>
      </c>
      <c r="BL81" s="237">
        <f t="shared" si="93"/>
        <v>8.9499999999999993</v>
      </c>
      <c r="BM81" s="237">
        <f t="shared" si="94"/>
        <v>9.41</v>
      </c>
      <c r="BN81" s="237">
        <f t="shared" si="95"/>
        <v>8.7899999999999991</v>
      </c>
      <c r="BO81" s="237">
        <f t="shared" si="96"/>
        <v>7.92</v>
      </c>
      <c r="BP81" s="237">
        <f t="shared" si="97"/>
        <v>6.76</v>
      </c>
      <c r="BQ81" s="237">
        <f t="shared" si="98"/>
        <v>7.66</v>
      </c>
      <c r="BR81" s="238"/>
      <c r="BZ81" s="237">
        <f t="shared" si="99"/>
        <v>0.1</v>
      </c>
      <c r="CA81" s="237">
        <f t="shared" si="100"/>
        <v>0.13</v>
      </c>
      <c r="CB81" s="237">
        <f t="shared" si="101"/>
        <v>-0.17</v>
      </c>
      <c r="CC81" s="237">
        <f t="shared" si="102"/>
        <v>0.42</v>
      </c>
      <c r="CD81" s="237">
        <f t="shared" si="103"/>
        <v>0.24</v>
      </c>
      <c r="CE81" s="237" t="str">
        <f t="shared" si="104"/>
        <v>-</v>
      </c>
      <c r="CF81" s="237">
        <f t="shared" si="105"/>
        <v>-0.12</v>
      </c>
      <c r="CG81" s="237">
        <f t="shared" si="106"/>
        <v>-0.18</v>
      </c>
      <c r="CH81" s="238"/>
      <c r="CP81" s="236">
        <f>IFERROR(IF($E81=1,RANK(BJ81,BJ:BJ,1)+COUNTIF(BJ$4:BJ81,BJ81)-1,"-"),"-")</f>
        <v>143</v>
      </c>
      <c r="CQ81" s="236">
        <f>IFERROR(IF($E81=1,RANK(BK81,BK:BK,1)+COUNTIF(BK$4:BK81,BK81)-1,"-"),"-")</f>
        <v>144</v>
      </c>
      <c r="CR81" s="236">
        <f>IFERROR(IF($E81=1,RANK(BL81,BL:BL,1)+COUNTIF(BL$4:BL81,BL81)-1,"-"),"-")</f>
        <v>116</v>
      </c>
      <c r="CS81" s="236">
        <f>IFERROR(IF($E81=1,RANK(BM81,BM:BM,1)+COUNTIF(BM$4:BM81,BM81)-1,"-"),"-")</f>
        <v>145</v>
      </c>
      <c r="CT81" s="236">
        <f>IFERROR(IF($E81=1,RANK(BN81,BN:BN,1)+COUNTIF(BN$4:BN81,BN81)-1,"-"),"-")</f>
        <v>145</v>
      </c>
      <c r="CU81" s="236">
        <f>IFERROR(IF($E81=1,RANK(BO81,BO:BO,1)+COUNTIF(BO$4:BO81,BO81)-1,"-"),"-")</f>
        <v>100</v>
      </c>
      <c r="CV81" s="236">
        <f>IFERROR(IF($E81=1,RANK(BP81,BP:BP,1)+COUNTIF(BP$4:BP81,BP81)-1,"-"),"-")</f>
        <v>95</v>
      </c>
      <c r="CW81" s="236">
        <f>IFERROR(IF($E81=1,RANK(BQ81,BQ:BQ,1)+COUNTIF(BQ$4:BQ81,BQ81)-1,"-"),"-")</f>
        <v>136</v>
      </c>
      <c r="CX81" s="238"/>
      <c r="DF81" s="236">
        <f>IFERROR(IF($E81=1,RANK(BZ81,BZ:BZ,1)+COUNTIF(BZ$3:BZ80,BZ81),"-"),"-")</f>
        <v>76</v>
      </c>
      <c r="DG81" s="236">
        <f>IFERROR(IF($E81=1,RANK(CA81,CA:CA,1)+COUNTIF(CA$3:CA80,CA81),"-"),"-")</f>
        <v>83</v>
      </c>
      <c r="DH81" s="236">
        <f>IFERROR(IF($E81=1,RANK(CB81,CB:CB,1)+COUNTIF(CB$3:CB80,CB81),"-"),"-")</f>
        <v>37</v>
      </c>
      <c r="DI81" s="236">
        <f>IFERROR(IF($E81=1,RANK(CC81,CC:CC,1)+COUNTIF(CC$3:CC80,CC81),"-"),"-")</f>
        <v>105</v>
      </c>
      <c r="DJ81" s="236">
        <f>IFERROR(IF($E81=1,RANK(CD81,CD:CD,1)+COUNTIF(CD$3:CD80,CD81),"-"),"-")</f>
        <v>52</v>
      </c>
      <c r="DK81" s="236" t="str">
        <f>IFERROR(IF($E81=1,RANK(CE81,CE:CE,1)+COUNTIF(CE$3:CE80,CE81),"-"),"-")</f>
        <v>-</v>
      </c>
      <c r="DL81" s="236">
        <f>IFERROR(IF($E81=1,RANK(CF81,CF:CF,1)+COUNTIF(CF$3:CF80,CF81),"-"),"-")</f>
        <v>35</v>
      </c>
      <c r="DM81" s="236">
        <f>IFERROR(IF($E81=1,RANK(CG81,CG:CG,1)+COUNTIF(CG$3:CG80,CG81),"-"),"-")</f>
        <v>40</v>
      </c>
      <c r="DN81" s="7"/>
      <c r="DO81" s="236" t="str">
        <f>IFERROR(IF($E81=1,RANK(CI81,CI:CI,1)+COUNTIF(CI$4:CI81,CI81)-1,"-"),"-")</f>
        <v>-</v>
      </c>
      <c r="DP81" s="236" t="str">
        <f>IFERROR(IF($E81=1,RANK(CJ81,CJ:CJ,1)+COUNTIF(CJ$4:CJ81,CJ81)-1,"-"),"-")</f>
        <v>-</v>
      </c>
      <c r="DQ81" s="236" t="str">
        <f>IFERROR(IF($E81=1,RANK(CK81,CK:CK,1)+COUNTIF(CK$4:CK81,CK81)-1,"-"),"-")</f>
        <v>-</v>
      </c>
      <c r="DR81" s="236" t="str">
        <f>IFERROR(IF($E81=1,RANK(CL81,CL:CL,1)+COUNTIF(CL$4:CL81,CL81)-1,"-"),"-")</f>
        <v>-</v>
      </c>
      <c r="DS81" s="236" t="str">
        <f>IFERROR(IF($E81=1,RANK(CM81,CM:CM,1)+COUNTIF(CM$4:CM81,CM81)-1,"-"),"-")</f>
        <v>-</v>
      </c>
      <c r="DT81" s="236" t="str">
        <f>IFERROR(IF($E81=1,RANK(CN81,CN:CN,1)+COUNTIF(CN$4:CN81,CN81)-1,"-"),"-")</f>
        <v>-</v>
      </c>
      <c r="DW81" s="245" t="s">
        <v>260</v>
      </c>
      <c r="DX81" s="244" t="s">
        <v>258</v>
      </c>
      <c r="EA81" s="245" t="s">
        <v>259</v>
      </c>
      <c r="EB81" s="244" t="s">
        <v>182</v>
      </c>
      <c r="EC81" s="244" t="s">
        <v>258</v>
      </c>
      <c r="ED81" s="244" t="s">
        <v>182</v>
      </c>
      <c r="EI81"/>
      <c r="EJ81"/>
      <c r="EU81" s="328">
        <f t="shared" si="107"/>
        <v>8.41</v>
      </c>
      <c r="EV81" s="328">
        <f t="shared" si="108"/>
        <v>9.25</v>
      </c>
      <c r="EW81" s="328">
        <f t="shared" si="109"/>
        <v>8.9499999999999993</v>
      </c>
      <c r="EX81" s="328">
        <f t="shared" si="110"/>
        <v>9.41</v>
      </c>
      <c r="EY81" s="328">
        <f t="shared" si="111"/>
        <v>8.7899999999999991</v>
      </c>
      <c r="EZ81" s="328">
        <f t="shared" si="112"/>
        <v>7.92</v>
      </c>
      <c r="FA81" s="328">
        <f t="shared" si="113"/>
        <v>6.76</v>
      </c>
      <c r="FB81" s="328">
        <f t="shared" si="114"/>
        <v>7.66</v>
      </c>
      <c r="FK81" s="328">
        <f t="shared" si="115"/>
        <v>8.31</v>
      </c>
      <c r="FL81" s="328">
        <f t="shared" si="116"/>
        <v>9.1199999999999992</v>
      </c>
      <c r="FM81" s="328">
        <f t="shared" si="117"/>
        <v>9.1199999999999992</v>
      </c>
      <c r="FN81" s="328">
        <f t="shared" si="118"/>
        <v>8.99</v>
      </c>
      <c r="FO81" s="328">
        <f t="shared" si="119"/>
        <v>8.5500000000000007</v>
      </c>
      <c r="FP81" s="328" t="str">
        <f t="shared" si="120"/>
        <v>-</v>
      </c>
      <c r="FQ81" s="328">
        <f t="shared" si="121"/>
        <v>6.88</v>
      </c>
      <c r="FR81" s="328">
        <f t="shared" si="122"/>
        <v>7.84</v>
      </c>
    </row>
    <row r="82" spans="1:174" ht="19.5" x14ac:dyDescent="0.25">
      <c r="A82" s="13">
        <f t="shared" si="78"/>
        <v>1</v>
      </c>
      <c r="B82" s="13">
        <f t="shared" si="79"/>
        <v>1</v>
      </c>
      <c r="C82" s="13">
        <f t="shared" si="80"/>
        <v>1</v>
      </c>
      <c r="D82" s="13">
        <f t="shared" si="81"/>
        <v>1</v>
      </c>
      <c r="E82" s="13">
        <f t="shared" si="82"/>
        <v>1</v>
      </c>
      <c r="F82" s="48" t="s">
        <v>197</v>
      </c>
      <c r="G82" s="48" t="s">
        <v>199</v>
      </c>
      <c r="H82" s="8">
        <v>24</v>
      </c>
      <c r="I82" s="295" t="s">
        <v>228</v>
      </c>
      <c r="J82" s="295">
        <v>182063</v>
      </c>
      <c r="K82" s="295" t="s">
        <v>76</v>
      </c>
      <c r="L82" s="9" t="s">
        <v>9</v>
      </c>
      <c r="M82" s="9" t="s">
        <v>10</v>
      </c>
      <c r="N82" s="237">
        <v>7.47</v>
      </c>
      <c r="O82" s="237">
        <v>8.16</v>
      </c>
      <c r="P82" s="237">
        <v>8.66</v>
      </c>
      <c r="Q82" s="237">
        <v>8.07</v>
      </c>
      <c r="R82" s="237">
        <v>7.55</v>
      </c>
      <c r="S82" s="237">
        <v>7.08</v>
      </c>
      <c r="T82" s="237">
        <v>5.95</v>
      </c>
      <c r="U82" s="237">
        <v>5.88</v>
      </c>
      <c r="V82" s="238"/>
      <c r="AD82" s="237">
        <v>7.19</v>
      </c>
      <c r="AE82" s="237">
        <v>8.2799999999999994</v>
      </c>
      <c r="AF82" s="237">
        <v>8.8699999999999992</v>
      </c>
      <c r="AG82" s="237">
        <v>7.43</v>
      </c>
      <c r="AH82" s="237">
        <v>6.77</v>
      </c>
      <c r="AI82" s="237">
        <v>7.41</v>
      </c>
      <c r="AJ82" s="237">
        <v>5.71</v>
      </c>
      <c r="AK82" s="237">
        <v>6.14</v>
      </c>
      <c r="AL82" s="238"/>
      <c r="AT82" s="237">
        <f t="shared" si="83"/>
        <v>0.28000000000000003</v>
      </c>
      <c r="AU82" s="237">
        <f t="shared" si="84"/>
        <v>-0.12</v>
      </c>
      <c r="AV82" s="237">
        <f t="shared" si="85"/>
        <v>-0.21</v>
      </c>
      <c r="AW82" s="237">
        <f t="shared" si="86"/>
        <v>0.64</v>
      </c>
      <c r="AX82" s="237">
        <f t="shared" si="87"/>
        <v>0.78</v>
      </c>
      <c r="AY82" s="237">
        <f t="shared" si="88"/>
        <v>-0.33</v>
      </c>
      <c r="AZ82" s="237">
        <f t="shared" si="89"/>
        <v>0.24</v>
      </c>
      <c r="BA82" s="237">
        <f t="shared" si="90"/>
        <v>-0.26</v>
      </c>
      <c r="BB82" s="238"/>
      <c r="BJ82" s="237">
        <f t="shared" si="91"/>
        <v>7.47</v>
      </c>
      <c r="BK82" s="237">
        <f t="shared" si="92"/>
        <v>8.16</v>
      </c>
      <c r="BL82" s="237">
        <f t="shared" si="93"/>
        <v>8.66</v>
      </c>
      <c r="BM82" s="237">
        <f t="shared" si="94"/>
        <v>8.07</v>
      </c>
      <c r="BN82" s="237">
        <f t="shared" si="95"/>
        <v>7.55</v>
      </c>
      <c r="BO82" s="237">
        <f t="shared" si="96"/>
        <v>7.08</v>
      </c>
      <c r="BP82" s="237">
        <f t="shared" si="97"/>
        <v>5.95</v>
      </c>
      <c r="BQ82" s="237">
        <f t="shared" si="98"/>
        <v>5.88</v>
      </c>
      <c r="BR82" s="238"/>
      <c r="BZ82" s="237">
        <f t="shared" si="99"/>
        <v>0.28000000000000003</v>
      </c>
      <c r="CA82" s="237">
        <f t="shared" si="100"/>
        <v>-0.12</v>
      </c>
      <c r="CB82" s="237">
        <f t="shared" si="101"/>
        <v>-0.21</v>
      </c>
      <c r="CC82" s="237">
        <f t="shared" si="102"/>
        <v>0.64</v>
      </c>
      <c r="CD82" s="237">
        <f t="shared" si="103"/>
        <v>0.78</v>
      </c>
      <c r="CE82" s="237">
        <f t="shared" si="104"/>
        <v>-0.33</v>
      </c>
      <c r="CF82" s="237">
        <f t="shared" si="105"/>
        <v>0.24</v>
      </c>
      <c r="CG82" s="237">
        <f t="shared" si="106"/>
        <v>-0.26</v>
      </c>
      <c r="CH82" s="238"/>
      <c r="CP82" s="236">
        <f>IFERROR(IF($E82=1,RANK(BJ82,BJ:BJ,1)+COUNTIF(BJ$4:BJ82,BJ82)-1,"-"),"-")</f>
        <v>22</v>
      </c>
      <c r="CQ82" s="236">
        <f>IFERROR(IF($E82=1,RANK(BK82,BK:BK,1)+COUNTIF(BK$4:BK82,BK82)-1,"-"),"-")</f>
        <v>42</v>
      </c>
      <c r="CR82" s="236">
        <f>IFERROR(IF($E82=1,RANK(BL82,BL:BL,1)+COUNTIF(BL$4:BL82,BL82)-1,"-"),"-")</f>
        <v>65</v>
      </c>
      <c r="CS82" s="236">
        <f>IFERROR(IF($E82=1,RANK(BM82,BM:BM,1)+COUNTIF(BM$4:BM82,BM82)-1,"-"),"-")</f>
        <v>33</v>
      </c>
      <c r="CT82" s="236">
        <f>IFERROR(IF($E82=1,RANK(BN82,BN:BN,1)+COUNTIF(BN$4:BN82,BN82)-1,"-"),"-")</f>
        <v>27</v>
      </c>
      <c r="CU82" s="236">
        <f>IFERROR(IF($E82=1,RANK(BO82,BO:BO,1)+COUNTIF(BO$4:BO82,BO82)-1,"-"),"-")</f>
        <v>23</v>
      </c>
      <c r="CV82" s="236">
        <f>IFERROR(IF($E82=1,RANK(BP82,BP:BP,1)+COUNTIF(BP$4:BP82,BP82)-1,"-"),"-")</f>
        <v>36</v>
      </c>
      <c r="CW82" s="236">
        <f>IFERROR(IF($E82=1,RANK(BQ82,BQ:BQ,1)+COUNTIF(BQ$4:BQ82,BQ82)-1,"-"),"-")</f>
        <v>10</v>
      </c>
      <c r="CX82" s="238"/>
      <c r="DF82" s="236">
        <f>IFERROR(IF($E82=1,RANK(BZ82,BZ:BZ,1)+COUNTIF(BZ$3:BZ81,BZ82),"-"),"-")</f>
        <v>94</v>
      </c>
      <c r="DG82" s="236">
        <f>IFERROR(IF($E82=1,RANK(CA82,CA:CA,1)+COUNTIF(CA$3:CA81,CA82),"-"),"-")</f>
        <v>31</v>
      </c>
      <c r="DH82" s="236">
        <f>IFERROR(IF($E82=1,RANK(CB82,CB:CB,1)+COUNTIF(CB$3:CB81,CB82),"-"),"-")</f>
        <v>30</v>
      </c>
      <c r="DI82" s="236">
        <f>IFERROR(IF($E82=1,RANK(CC82,CC:CC,1)+COUNTIF(CC$3:CC81,CC82),"-"),"-")</f>
        <v>117</v>
      </c>
      <c r="DJ82" s="236">
        <f>IFERROR(IF($E82=1,RANK(CD82,CD:CD,1)+COUNTIF(CD$3:CD81,CD82),"-"),"-")</f>
        <v>114</v>
      </c>
      <c r="DK82" s="236">
        <f>IFERROR(IF($E82=1,RANK(CE82,CE:CE,1)+COUNTIF(CE$3:CE81,CE82),"-"),"-")</f>
        <v>19</v>
      </c>
      <c r="DL82" s="236">
        <f>IFERROR(IF($E82=1,RANK(CF82,CF:CF,1)+COUNTIF(CF$3:CF81,CF82),"-"),"-")</f>
        <v>73</v>
      </c>
      <c r="DM82" s="236">
        <f>IFERROR(IF($E82=1,RANK(CG82,CG:CG,1)+COUNTIF(CG$3:CG81,CG82),"-"),"-")</f>
        <v>32</v>
      </c>
      <c r="DN82" s="7"/>
      <c r="DO82" s="236" t="str">
        <f>IFERROR(IF($E82=1,RANK(CI82,CI:CI,1)+COUNTIF(CI$4:CI82,CI82)-1,"-"),"-")</f>
        <v>-</v>
      </c>
      <c r="DP82" s="236" t="str">
        <f>IFERROR(IF($E82=1,RANK(CJ82,CJ:CJ,1)+COUNTIF(CJ$4:CJ82,CJ82)-1,"-"),"-")</f>
        <v>-</v>
      </c>
      <c r="DQ82" s="236" t="str">
        <f>IFERROR(IF($E82=1,RANK(CK82,CK:CK,1)+COUNTIF(CK$4:CK82,CK82)-1,"-"),"-")</f>
        <v>-</v>
      </c>
      <c r="DR82" s="236" t="str">
        <f>IFERROR(IF($E82=1,RANK(CL82,CL:CL,1)+COUNTIF(CL$4:CL82,CL82)-1,"-"),"-")</f>
        <v>-</v>
      </c>
      <c r="DS82" s="236" t="str">
        <f>IFERROR(IF($E82=1,RANK(CM82,CM:CM,1)+COUNTIF(CM$4:CM82,CM82)-1,"-"),"-")</f>
        <v>-</v>
      </c>
      <c r="DT82" s="236" t="str">
        <f>IFERROR(IF($E82=1,RANK(CN82,CN:CN,1)+COUNTIF(CN$4:CN82,CN82)-1,"-"),"-")</f>
        <v>-</v>
      </c>
      <c r="DU82" s="12">
        <f>$F$2+1-DV82</f>
        <v>1</v>
      </c>
      <c r="DV82" s="243">
        <f>IF($EI$4="Entrants",MAX($CV:$CV),MAX($DC:$DC))</f>
        <v>145</v>
      </c>
      <c r="DW82" s="242" t="str">
        <f>IFERROR(INDEX($A:$DD,IF($EI$4="Entrants",MATCH($DU82,$CV:$CV,0),MATCH($DU82,$DC:$DC,0)),11),"")</f>
        <v>GAP</v>
      </c>
      <c r="DX82" s="239">
        <f>IFERROR(INDEX($A:$DD,IF($EI$4="Entrants",MATCH($DU82,$CV:$CV,0),MATCH($DU82,$DC:$DC,0)),IF($EI$4="Entrants",68,25)),"")</f>
        <v>4.7300000000000004</v>
      </c>
      <c r="DY82" s="12">
        <v>1</v>
      </c>
      <c r="DZ82" s="243">
        <f>IF($EI$4="Entrants",MAX($DL:$DL),MAX($DS:$DS))</f>
        <v>122</v>
      </c>
      <c r="EA82" s="242" t="str">
        <f>IFERROR(INDEX($A:$DT,IF($EI$4="Entrants",MATCH($DY82,$DL:$DL,0),MATCH($DY82,$DS:$DS,0)),11),"")</f>
        <v>AGDE</v>
      </c>
      <c r="EB82" s="241">
        <f>IFERROR(INDEX($A:$DT,IF($EI$4="Entrants",MATCH($DY82,$DL:$DL,0),MATCH($DY82,$DS:$DS,0)),IF($EI$4="Entrants",84,53)),"")</f>
        <v>-1.18</v>
      </c>
      <c r="EC82" s="240">
        <f>IFERROR(INDEX($A:$DT,IF($EI$4="Entrants",MATCH($DY82,$DL:$DL,0),MATCH($DY82,$DS:$DS,0)),IF($EI$4="Entrants",68,25)),"")</f>
        <v>5.21</v>
      </c>
      <c r="ED82" s="239">
        <f>IFERROR(IF(EB82&gt;0,"+"&amp;ROUND(EB82,2),ROUND(EB82,2)),"")</f>
        <v>-1.18</v>
      </c>
      <c r="EI82"/>
      <c r="EJ82"/>
      <c r="EU82" s="328">
        <f t="shared" si="107"/>
        <v>7.47</v>
      </c>
      <c r="EV82" s="328">
        <f t="shared" si="108"/>
        <v>8.16</v>
      </c>
      <c r="EW82" s="328">
        <f t="shared" si="109"/>
        <v>8.66</v>
      </c>
      <c r="EX82" s="328">
        <f t="shared" si="110"/>
        <v>8.07</v>
      </c>
      <c r="EY82" s="328">
        <f t="shared" si="111"/>
        <v>7.55</v>
      </c>
      <c r="EZ82" s="328">
        <f t="shared" si="112"/>
        <v>7.08</v>
      </c>
      <c r="FA82" s="328">
        <f t="shared" si="113"/>
        <v>5.95</v>
      </c>
      <c r="FB82" s="328">
        <f t="shared" si="114"/>
        <v>5.88</v>
      </c>
      <c r="FK82" s="328">
        <f t="shared" si="115"/>
        <v>7.19</v>
      </c>
      <c r="FL82" s="328">
        <f t="shared" si="116"/>
        <v>8.2799999999999994</v>
      </c>
      <c r="FM82" s="328">
        <f t="shared" si="117"/>
        <v>8.8699999999999992</v>
      </c>
      <c r="FN82" s="328">
        <f t="shared" si="118"/>
        <v>7.43</v>
      </c>
      <c r="FO82" s="328">
        <f t="shared" si="119"/>
        <v>6.77</v>
      </c>
      <c r="FP82" s="328">
        <f t="shared" si="120"/>
        <v>7.41</v>
      </c>
      <c r="FQ82" s="328">
        <f t="shared" si="121"/>
        <v>5.71</v>
      </c>
      <c r="FR82" s="328">
        <f t="shared" si="122"/>
        <v>6.14</v>
      </c>
    </row>
    <row r="83" spans="1:174" ht="19.5" x14ac:dyDescent="0.25">
      <c r="A83" s="13">
        <f t="shared" si="78"/>
        <v>1</v>
      </c>
      <c r="B83" s="13">
        <f t="shared" si="79"/>
        <v>1</v>
      </c>
      <c r="C83" s="13">
        <f t="shared" si="80"/>
        <v>1</v>
      </c>
      <c r="D83" s="13">
        <f t="shared" si="81"/>
        <v>1</v>
      </c>
      <c r="E83" s="13">
        <f t="shared" si="82"/>
        <v>1</v>
      </c>
      <c r="F83" s="48" t="s">
        <v>197</v>
      </c>
      <c r="G83" s="48" t="s">
        <v>200</v>
      </c>
      <c r="H83" s="8">
        <v>24</v>
      </c>
      <c r="I83" s="295" t="s">
        <v>227</v>
      </c>
      <c r="J83" s="295">
        <v>141002</v>
      </c>
      <c r="K83" s="295" t="s">
        <v>77</v>
      </c>
      <c r="L83" s="9" t="s">
        <v>9</v>
      </c>
      <c r="M83" s="9" t="s">
        <v>10</v>
      </c>
      <c r="N83" s="237">
        <v>7.89</v>
      </c>
      <c r="O83" s="237">
        <v>8.2899999999999991</v>
      </c>
      <c r="P83" s="237">
        <v>8.73</v>
      </c>
      <c r="Q83" s="237">
        <v>8.25</v>
      </c>
      <c r="R83" s="237">
        <v>7.77</v>
      </c>
      <c r="S83" s="237">
        <v>8.09</v>
      </c>
      <c r="T83" s="237">
        <v>6.9</v>
      </c>
      <c r="U83" s="237">
        <v>6.99</v>
      </c>
      <c r="V83" s="238"/>
      <c r="AD83" s="237">
        <v>7.84</v>
      </c>
      <c r="AE83" s="237">
        <v>8.2200000000000006</v>
      </c>
      <c r="AF83" s="237">
        <v>8.82</v>
      </c>
      <c r="AG83" s="237">
        <v>8.2799999999999994</v>
      </c>
      <c r="AH83" s="237">
        <v>7.55</v>
      </c>
      <c r="AI83" s="237">
        <v>7.76</v>
      </c>
      <c r="AJ83" s="237">
        <v>6.67</v>
      </c>
      <c r="AK83" s="237">
        <v>7</v>
      </c>
      <c r="AL83" s="238"/>
      <c r="AT83" s="237">
        <f t="shared" si="83"/>
        <v>0.05</v>
      </c>
      <c r="AU83" s="237">
        <f t="shared" si="84"/>
        <v>7.0000000000000007E-2</v>
      </c>
      <c r="AV83" s="237">
        <f t="shared" si="85"/>
        <v>-0.09</v>
      </c>
      <c r="AW83" s="237">
        <f t="shared" si="86"/>
        <v>-0.03</v>
      </c>
      <c r="AX83" s="237">
        <f t="shared" si="87"/>
        <v>0.22</v>
      </c>
      <c r="AY83" s="237">
        <f t="shared" si="88"/>
        <v>0.33</v>
      </c>
      <c r="AZ83" s="237">
        <f t="shared" si="89"/>
        <v>0.23</v>
      </c>
      <c r="BA83" s="237">
        <f t="shared" si="90"/>
        <v>-0.01</v>
      </c>
      <c r="BB83" s="238"/>
      <c r="BJ83" s="237">
        <f t="shared" si="91"/>
        <v>7.89</v>
      </c>
      <c r="BK83" s="237">
        <f t="shared" si="92"/>
        <v>8.2899999999999991</v>
      </c>
      <c r="BL83" s="237">
        <f t="shared" si="93"/>
        <v>8.73</v>
      </c>
      <c r="BM83" s="237">
        <f t="shared" si="94"/>
        <v>8.25</v>
      </c>
      <c r="BN83" s="237">
        <f t="shared" si="95"/>
        <v>7.77</v>
      </c>
      <c r="BO83" s="237">
        <f t="shared" si="96"/>
        <v>8.09</v>
      </c>
      <c r="BP83" s="237">
        <f t="shared" si="97"/>
        <v>6.9</v>
      </c>
      <c r="BQ83" s="237">
        <f t="shared" si="98"/>
        <v>6.99</v>
      </c>
      <c r="BR83" s="238"/>
      <c r="BZ83" s="237">
        <f t="shared" si="99"/>
        <v>0.05</v>
      </c>
      <c r="CA83" s="237">
        <f t="shared" si="100"/>
        <v>7.0000000000000007E-2</v>
      </c>
      <c r="CB83" s="237">
        <f t="shared" si="101"/>
        <v>-0.09</v>
      </c>
      <c r="CC83" s="237">
        <f t="shared" si="102"/>
        <v>-0.03</v>
      </c>
      <c r="CD83" s="237">
        <f t="shared" si="103"/>
        <v>0.22</v>
      </c>
      <c r="CE83" s="237">
        <f t="shared" si="104"/>
        <v>0.33</v>
      </c>
      <c r="CF83" s="237">
        <f t="shared" si="105"/>
        <v>0.23</v>
      </c>
      <c r="CG83" s="237">
        <f t="shared" si="106"/>
        <v>-0.01</v>
      </c>
      <c r="CH83" s="238"/>
      <c r="CP83" s="236">
        <f>IFERROR(IF($E83=1,RANK(BJ83,BJ:BJ,1)+COUNTIF(BJ$4:BJ83,BJ83)-1,"-"),"-")</f>
        <v>71</v>
      </c>
      <c r="CQ83" s="236">
        <f>IFERROR(IF($E83=1,RANK(BK83,BK:BK,1)+COUNTIF(BK$4:BK83,BK83)-1,"-"),"-")</f>
        <v>61</v>
      </c>
      <c r="CR83" s="236">
        <f>IFERROR(IF($E83=1,RANK(BL83,BL:BL,1)+COUNTIF(BL$4:BL83,BL83)-1,"-"),"-")</f>
        <v>74</v>
      </c>
      <c r="CS83" s="236">
        <f>IFERROR(IF($E83=1,RANK(BM83,BM:BM,1)+COUNTIF(BM$4:BM83,BM83)-1,"-"),"-")</f>
        <v>45</v>
      </c>
      <c r="CT83" s="236">
        <f>IFERROR(IF($E83=1,RANK(BN83,BN:BN,1)+COUNTIF(BN$4:BN83,BN83)-1,"-"),"-")</f>
        <v>48</v>
      </c>
      <c r="CU83" s="236">
        <f>IFERROR(IF($E83=1,RANK(BO83,BO:BO,1)+COUNTIF(BO$4:BO83,BO83)-1,"-"),"-")</f>
        <v>123</v>
      </c>
      <c r="CV83" s="236">
        <f>IFERROR(IF($E83=1,RANK(BP83,BP:BP,1)+COUNTIF(BP$4:BP83,BP83)-1,"-"),"-")</f>
        <v>103</v>
      </c>
      <c r="CW83" s="236">
        <f>IFERROR(IF($E83=1,RANK(BQ83,BQ:BQ,1)+COUNTIF(BQ$4:BQ83,BQ83)-1,"-"),"-")</f>
        <v>100</v>
      </c>
      <c r="CX83" s="238"/>
      <c r="DF83" s="236">
        <f>IFERROR(IF($E83=1,RANK(BZ83,BZ:BZ,1)+COUNTIF(BZ$3:BZ82,BZ83),"-"),"-")</f>
        <v>65</v>
      </c>
      <c r="DG83" s="236">
        <f>IFERROR(IF($E83=1,RANK(CA83,CA:CA,1)+COUNTIF(CA$3:CA82,CA83),"-"),"-")</f>
        <v>64</v>
      </c>
      <c r="DH83" s="236">
        <f>IFERROR(IF($E83=1,RANK(CB83,CB:CB,1)+COUNTIF(CB$3:CB82,CB83),"-"),"-")</f>
        <v>51</v>
      </c>
      <c r="DI83" s="236">
        <f>IFERROR(IF($E83=1,RANK(CC83,CC:CC,1)+COUNTIF(CC$3:CC82,CC83),"-"),"-")</f>
        <v>42</v>
      </c>
      <c r="DJ83" s="236">
        <f>IFERROR(IF($E83=1,RANK(CD83,CD:CD,1)+COUNTIF(CD$3:CD82,CD83),"-"),"-")</f>
        <v>50</v>
      </c>
      <c r="DK83" s="236">
        <f>IFERROR(IF($E83=1,RANK(CE83,CE:CE,1)+COUNTIF(CE$3:CE82,CE83),"-"),"-")</f>
        <v>72</v>
      </c>
      <c r="DL83" s="236">
        <f>IFERROR(IF($E83=1,RANK(CF83,CF:CF,1)+COUNTIF(CF$3:CF82,CF83),"-"),"-")</f>
        <v>71</v>
      </c>
      <c r="DM83" s="236">
        <f>IFERROR(IF($E83=1,RANK(CG83,CG:CG,1)+COUNTIF(CG$3:CG82,CG83),"-"),"-")</f>
        <v>53</v>
      </c>
      <c r="DN83" s="7"/>
      <c r="DO83" s="236" t="str">
        <f>IFERROR(IF($E83=1,RANK(CI83,CI:CI,1)+COUNTIF(CI$4:CI83,CI83)-1,"-"),"-")</f>
        <v>-</v>
      </c>
      <c r="DP83" s="236" t="str">
        <f>IFERROR(IF($E83=1,RANK(CJ83,CJ:CJ,1)+COUNTIF(CJ$4:CJ83,CJ83)-1,"-"),"-")</f>
        <v>-</v>
      </c>
      <c r="DQ83" s="236" t="str">
        <f>IFERROR(IF($E83=1,RANK(CK83,CK:CK,1)+COUNTIF(CK$4:CK83,CK83)-1,"-"),"-")</f>
        <v>-</v>
      </c>
      <c r="DR83" s="236" t="str">
        <f>IFERROR(IF($E83=1,RANK(CL83,CL:CL,1)+COUNTIF(CL$4:CL83,CL83)-1,"-"),"-")</f>
        <v>-</v>
      </c>
      <c r="DS83" s="236" t="str">
        <f>IFERROR(IF($E83=1,RANK(CM83,CM:CM,1)+COUNTIF(CM$4:CM83,CM83)-1,"-"),"-")</f>
        <v>-</v>
      </c>
      <c r="DT83" s="236" t="str">
        <f>IFERROR(IF($E83=1,RANK(CN83,CN:CN,1)+COUNTIF(CN$4:CN83,CN83)-1,"-"),"-")</f>
        <v>-</v>
      </c>
      <c r="DU83" s="12">
        <f>DU82+1</f>
        <v>2</v>
      </c>
      <c r="DV83" s="243">
        <f>DV82-1</f>
        <v>144</v>
      </c>
      <c r="DW83" s="242" t="str">
        <f>IFERROR(INDEX($A:$DD,IF($EI$4="Entrants",MATCH($DU83,$CV:$CV,0),MATCH($DU83,$DC:$DC,0)),11),"")</f>
        <v>GRENOBLE</v>
      </c>
      <c r="DX83" s="239">
        <f>IFERROR(INDEX($A:$DD,IF($EI$4="Entrants",MATCH($DU83,$CV:$CV,0),MATCH($DU83,$DC:$DC,0)),IF($EI$4="Entrants",68,25)),"")</f>
        <v>4.87</v>
      </c>
      <c r="DY83" s="12">
        <f>DY82+1</f>
        <v>2</v>
      </c>
      <c r="DZ83" s="243">
        <f>MAX(DZ82-1,0)</f>
        <v>121</v>
      </c>
      <c r="EA83" s="242" t="str">
        <f>IFERROR(INDEX($A:$DT,IF($EI$4="Entrants",MATCH($DY83,$DL:$DL,0),MATCH($DY83,$DS:$DS,0)),11),"")</f>
        <v>LAVAL</v>
      </c>
      <c r="EB83" s="241">
        <f t="shared" ref="EB83:EB86" si="125">IFERROR(INDEX($A:$DT,IF($EI$4="Entrants",MATCH($DY83,$DL:$DL,0),MATCH($DY83,$DS:$DS,0)),IF($EI$4="Entrants",84,53)),"")</f>
        <v>-0.95</v>
      </c>
      <c r="EC83" s="240">
        <f t="shared" ref="EC83:EC86" si="126">IFERROR(INDEX($A:$DT,IF($EI$4="Entrants",MATCH($DY83,$DL:$DL,0),MATCH($DY83,$DS:$DS,0)),IF($EI$4="Entrants",68,25)),"")</f>
        <v>5.88</v>
      </c>
      <c r="ED83" s="239">
        <f>IFERROR(IF(EB83&gt;0,"+"&amp;ROUND(EB83,2),ROUND(EB83,2)),"")</f>
        <v>-0.95</v>
      </c>
      <c r="EI83"/>
      <c r="EJ83"/>
      <c r="EU83" s="328">
        <f t="shared" si="107"/>
        <v>7.89</v>
      </c>
      <c r="EV83" s="328">
        <f t="shared" si="108"/>
        <v>8.2899999999999991</v>
      </c>
      <c r="EW83" s="328">
        <f t="shared" si="109"/>
        <v>8.73</v>
      </c>
      <c r="EX83" s="328">
        <f t="shared" si="110"/>
        <v>8.25</v>
      </c>
      <c r="EY83" s="328">
        <f t="shared" si="111"/>
        <v>7.77</v>
      </c>
      <c r="EZ83" s="328">
        <f t="shared" si="112"/>
        <v>8.09</v>
      </c>
      <c r="FA83" s="328">
        <f t="shared" si="113"/>
        <v>6.9</v>
      </c>
      <c r="FB83" s="328">
        <f t="shared" si="114"/>
        <v>6.99</v>
      </c>
      <c r="FK83" s="328">
        <f t="shared" si="115"/>
        <v>7.84</v>
      </c>
      <c r="FL83" s="328">
        <f t="shared" si="116"/>
        <v>8.2200000000000006</v>
      </c>
      <c r="FM83" s="328">
        <f t="shared" si="117"/>
        <v>8.82</v>
      </c>
      <c r="FN83" s="328">
        <f t="shared" si="118"/>
        <v>8.2799999999999994</v>
      </c>
      <c r="FO83" s="328">
        <f t="shared" si="119"/>
        <v>7.55</v>
      </c>
      <c r="FP83" s="328">
        <f t="shared" si="120"/>
        <v>7.76</v>
      </c>
      <c r="FQ83" s="328">
        <f t="shared" si="121"/>
        <v>6.67</v>
      </c>
      <c r="FR83" s="328">
        <f t="shared" si="122"/>
        <v>7</v>
      </c>
    </row>
    <row r="84" spans="1:174" ht="19.5" x14ac:dyDescent="0.25">
      <c r="A84" s="13">
        <f t="shared" si="78"/>
        <v>1</v>
      </c>
      <c r="B84" s="13">
        <f t="shared" si="79"/>
        <v>1</v>
      </c>
      <c r="C84" s="13">
        <f t="shared" si="80"/>
        <v>1</v>
      </c>
      <c r="D84" s="13">
        <f t="shared" si="81"/>
        <v>1</v>
      </c>
      <c r="E84" s="13">
        <f t="shared" si="82"/>
        <v>1</v>
      </c>
      <c r="F84" s="48" t="s">
        <v>197</v>
      </c>
      <c r="G84" s="48" t="s">
        <v>198</v>
      </c>
      <c r="H84" s="8">
        <v>24</v>
      </c>
      <c r="I84" s="295" t="s">
        <v>228</v>
      </c>
      <c r="J84" s="295">
        <v>171009</v>
      </c>
      <c r="K84" s="295" t="s">
        <v>78</v>
      </c>
      <c r="L84" s="9" t="s">
        <v>9</v>
      </c>
      <c r="M84" s="9" t="s">
        <v>10</v>
      </c>
      <c r="N84" s="237">
        <v>8.39</v>
      </c>
      <c r="O84" s="237">
        <v>8.73</v>
      </c>
      <c r="P84" s="237">
        <v>8.99</v>
      </c>
      <c r="Q84" s="237">
        <v>8.84</v>
      </c>
      <c r="R84" s="237">
        <v>8.4600000000000009</v>
      </c>
      <c r="S84" s="237">
        <v>8.25</v>
      </c>
      <c r="T84" s="237">
        <v>7.46</v>
      </c>
      <c r="U84" s="237">
        <v>7.9</v>
      </c>
      <c r="V84" s="238"/>
      <c r="AD84" s="237">
        <v>8.4</v>
      </c>
      <c r="AE84" s="237">
        <v>8.74</v>
      </c>
      <c r="AF84" s="237">
        <v>9.01</v>
      </c>
      <c r="AG84" s="237">
        <v>8.77</v>
      </c>
      <c r="AH84" s="237">
        <v>8.2899999999999991</v>
      </c>
      <c r="AI84" s="237">
        <v>8.06</v>
      </c>
      <c r="AJ84" s="237">
        <v>7.37</v>
      </c>
      <c r="AK84" s="237">
        <v>7.8</v>
      </c>
      <c r="AL84" s="238"/>
      <c r="AT84" s="237">
        <f t="shared" si="83"/>
        <v>-0.01</v>
      </c>
      <c r="AU84" s="237">
        <f t="shared" si="84"/>
        <v>-0.01</v>
      </c>
      <c r="AV84" s="237">
        <f t="shared" si="85"/>
        <v>-0.02</v>
      </c>
      <c r="AW84" s="237">
        <f t="shared" si="86"/>
        <v>7.0000000000000007E-2</v>
      </c>
      <c r="AX84" s="237">
        <f t="shared" si="87"/>
        <v>0.17</v>
      </c>
      <c r="AY84" s="237">
        <f t="shared" si="88"/>
        <v>0.19</v>
      </c>
      <c r="AZ84" s="237">
        <f t="shared" si="89"/>
        <v>0.09</v>
      </c>
      <c r="BA84" s="237">
        <f t="shared" si="90"/>
        <v>0.1</v>
      </c>
      <c r="BB84" s="238"/>
      <c r="BJ84" s="237">
        <f t="shared" si="91"/>
        <v>8.39</v>
      </c>
      <c r="BK84" s="237">
        <f t="shared" si="92"/>
        <v>8.73</v>
      </c>
      <c r="BL84" s="237">
        <f t="shared" si="93"/>
        <v>8.99</v>
      </c>
      <c r="BM84" s="237">
        <f t="shared" si="94"/>
        <v>8.84</v>
      </c>
      <c r="BN84" s="237">
        <f t="shared" si="95"/>
        <v>8.4600000000000009</v>
      </c>
      <c r="BO84" s="237">
        <f t="shared" si="96"/>
        <v>8.25</v>
      </c>
      <c r="BP84" s="237">
        <f t="shared" si="97"/>
        <v>7.46</v>
      </c>
      <c r="BQ84" s="237">
        <f t="shared" si="98"/>
        <v>7.9</v>
      </c>
      <c r="BR84" s="238"/>
      <c r="BZ84" s="246">
        <f t="shared" si="99"/>
        <v>-0.01</v>
      </c>
      <c r="CA84" s="237">
        <f t="shared" si="100"/>
        <v>-0.01</v>
      </c>
      <c r="CB84" s="237">
        <f t="shared" si="101"/>
        <v>-0.02</v>
      </c>
      <c r="CC84" s="237">
        <f t="shared" si="102"/>
        <v>7.0000000000000007E-2</v>
      </c>
      <c r="CD84" s="237">
        <f t="shared" si="103"/>
        <v>0.17</v>
      </c>
      <c r="CE84" s="237">
        <f t="shared" si="104"/>
        <v>0.19</v>
      </c>
      <c r="CF84" s="237">
        <f t="shared" si="105"/>
        <v>0.09</v>
      </c>
      <c r="CG84" s="237">
        <f t="shared" si="106"/>
        <v>0.1</v>
      </c>
      <c r="CH84" s="238"/>
      <c r="CP84" s="236">
        <f>IFERROR(IF($E84=1,RANK(BJ84,BJ:BJ,1)+COUNTIF(BJ$4:BJ84,BJ84)-1,"-"),"-")</f>
        <v>142</v>
      </c>
      <c r="CQ84" s="236">
        <f>IFERROR(IF($E84=1,RANK(BK84,BK:BK,1)+COUNTIF(BK$4:BK84,BK84)-1,"-"),"-")</f>
        <v>124</v>
      </c>
      <c r="CR84" s="236">
        <f>IFERROR(IF($E84=1,RANK(BL84,BL:BL,1)+COUNTIF(BL$4:BL84,BL84)-1,"-"),"-")</f>
        <v>124</v>
      </c>
      <c r="CS84" s="236">
        <f>IFERROR(IF($E84=1,RANK(BM84,BM:BM,1)+COUNTIF(BM$4:BM84,BM84)-1,"-"),"-")</f>
        <v>126</v>
      </c>
      <c r="CT84" s="236">
        <f>IFERROR(IF($E84=1,RANK(BN84,BN:BN,1)+COUNTIF(BN$4:BN84,BN84)-1,"-"),"-")</f>
        <v>136</v>
      </c>
      <c r="CU84" s="236">
        <f>IFERROR(IF($E84=1,RANK(BO84,BO:BO,1)+COUNTIF(BO$4:BO84,BO84)-1,"-"),"-")</f>
        <v>137</v>
      </c>
      <c r="CV84" s="236">
        <f>IFERROR(IF($E84=1,RANK(BP84,BP:BP,1)+COUNTIF(BP$4:BP84,BP84)-1,"-"),"-")</f>
        <v>135</v>
      </c>
      <c r="CW84" s="236">
        <f>IFERROR(IF($E84=1,RANK(BQ84,BQ:BQ,1)+COUNTIF(BQ$4:BQ84,BQ84)-1,"-"),"-")</f>
        <v>143</v>
      </c>
      <c r="CX84" s="238"/>
      <c r="DF84" s="236">
        <f>IFERROR(IF($E84=1,RANK(BZ84,BZ:BZ,1)+COUNTIF(BZ$3:BZ83,BZ84),"-"),"-")</f>
        <v>53</v>
      </c>
      <c r="DG84" s="236">
        <f>IFERROR(IF($E84=1,RANK(CA84,CA:CA,1)+COUNTIF(CA$3:CA83,CA84),"-"),"-")</f>
        <v>47</v>
      </c>
      <c r="DH84" s="236">
        <f>IFERROR(IF($E84=1,RANK(CB84,CB:CB,1)+COUNTIF(CB$3:CB83,CB84),"-"),"-")</f>
        <v>59</v>
      </c>
      <c r="DI84" s="236">
        <f>IFERROR(IF($E84=1,RANK(CC84,CC:CC,1)+COUNTIF(CC$3:CC83,CC84),"-"),"-")</f>
        <v>57</v>
      </c>
      <c r="DJ84" s="236">
        <f>IFERROR(IF($E84=1,RANK(CD84,CD:CD,1)+COUNTIF(CD$3:CD83,CD84),"-"),"-")</f>
        <v>43</v>
      </c>
      <c r="DK84" s="236">
        <f>IFERROR(IF($E84=1,RANK(CE84,CE:CE,1)+COUNTIF(CE$3:CE83,CE84),"-"),"-")</f>
        <v>61</v>
      </c>
      <c r="DL84" s="236">
        <f>IFERROR(IF($E84=1,RANK(CF84,CF:CF,1)+COUNTIF(CF$3:CF83,CF84),"-"),"-")</f>
        <v>55</v>
      </c>
      <c r="DM84" s="236">
        <f>IFERROR(IF($E84=1,RANK(CG84,CG:CG,1)+COUNTIF(CG$3:CG83,CG84),"-"),"-")</f>
        <v>65</v>
      </c>
      <c r="DN84" s="7"/>
      <c r="DO84" s="236" t="str">
        <f>IFERROR(IF($E84=1,RANK(CI84,CI:CI,1)+COUNTIF(CI$4:CI84,CI84)-1,"-"),"-")</f>
        <v>-</v>
      </c>
      <c r="DP84" s="236" t="str">
        <f>IFERROR(IF($E84=1,RANK(CJ84,CJ:CJ,1)+COUNTIF(CJ$4:CJ84,CJ84)-1,"-"),"-")</f>
        <v>-</v>
      </c>
      <c r="DQ84" s="236" t="str">
        <f>IFERROR(IF($E84=1,RANK(CK84,CK:CK,1)+COUNTIF(CK$4:CK84,CK84)-1,"-"),"-")</f>
        <v>-</v>
      </c>
      <c r="DR84" s="236" t="str">
        <f>IFERROR(IF($E84=1,RANK(CL84,CL:CL,1)+COUNTIF(CL$4:CL84,CL84)-1,"-"),"-")</f>
        <v>-</v>
      </c>
      <c r="DS84" s="236" t="str">
        <f>IFERROR(IF($E84=1,RANK(CM84,CM:CM,1)+COUNTIF(CM$4:CM84,CM84)-1,"-"),"-")</f>
        <v>-</v>
      </c>
      <c r="DT84" s="236" t="str">
        <f>IFERROR(IF($E84=1,RANK(CN84,CN:CN,1)+COUNTIF(CN$4:CN84,CN84)-1,"-"),"-")</f>
        <v>-</v>
      </c>
      <c r="DU84" s="12">
        <f>DU83+1</f>
        <v>3</v>
      </c>
      <c r="DV84" s="243">
        <f>DV83-1</f>
        <v>143</v>
      </c>
      <c r="DW84" s="242" t="str">
        <f>IFERROR(INDEX($A:$DD,IF($EI$4="Entrants",MATCH($DU84,$CV:$CV,0),MATCH($DU84,$DC:$DC,0)),11),"")</f>
        <v>BOURGES</v>
      </c>
      <c r="DX84" s="239">
        <f>IFERROR(INDEX($A:$DD,IF($EI$4="Entrants",MATCH($DU84,$CV:$CV,0),MATCH($DU84,$DC:$DC,0)),IF($EI$4="Entrants",68,25)),"")</f>
        <v>4.8899999999999997</v>
      </c>
      <c r="DY84" s="12">
        <f>DY83+1</f>
        <v>3</v>
      </c>
      <c r="DZ84" s="243">
        <f>MAX(DZ83-1,0)</f>
        <v>120</v>
      </c>
      <c r="EA84" s="242" t="str">
        <f>IFERROR(INDEX($A:$DT,IF($EI$4="Entrants",MATCH($DY84,$DL:$DL,0),MATCH($DY84,$DS:$DS,0)),11),"")</f>
        <v>BEZIERS</v>
      </c>
      <c r="EB84" s="241">
        <f t="shared" si="125"/>
        <v>-0.88</v>
      </c>
      <c r="EC84" s="240">
        <f t="shared" si="126"/>
        <v>5.24</v>
      </c>
      <c r="ED84" s="239">
        <f>IFERROR(IF(EB84&gt;0,"+"&amp;ROUND(EB84,2),ROUND(EB84,2)),"")</f>
        <v>-0.88</v>
      </c>
      <c r="EI84"/>
      <c r="EJ84"/>
      <c r="EU84" s="328">
        <f t="shared" si="107"/>
        <v>8.39</v>
      </c>
      <c r="EV84" s="328">
        <f t="shared" si="108"/>
        <v>8.73</v>
      </c>
      <c r="EW84" s="328">
        <f t="shared" si="109"/>
        <v>8.99</v>
      </c>
      <c r="EX84" s="328">
        <f t="shared" si="110"/>
        <v>8.84</v>
      </c>
      <c r="EY84" s="328">
        <f t="shared" si="111"/>
        <v>8.4600000000000009</v>
      </c>
      <c r="EZ84" s="328">
        <f t="shared" si="112"/>
        <v>8.25</v>
      </c>
      <c r="FA84" s="328">
        <f t="shared" si="113"/>
        <v>7.46</v>
      </c>
      <c r="FB84" s="328">
        <f t="shared" si="114"/>
        <v>7.9</v>
      </c>
      <c r="FK84" s="328">
        <f t="shared" si="115"/>
        <v>8.4</v>
      </c>
      <c r="FL84" s="328">
        <f t="shared" si="116"/>
        <v>8.74</v>
      </c>
      <c r="FM84" s="328">
        <f t="shared" si="117"/>
        <v>9.01</v>
      </c>
      <c r="FN84" s="328">
        <f t="shared" si="118"/>
        <v>8.77</v>
      </c>
      <c r="FO84" s="328">
        <f t="shared" si="119"/>
        <v>8.2899999999999991</v>
      </c>
      <c r="FP84" s="328">
        <f t="shared" si="120"/>
        <v>8.06</v>
      </c>
      <c r="FQ84" s="328">
        <f t="shared" si="121"/>
        <v>7.37</v>
      </c>
      <c r="FR84" s="328">
        <f t="shared" si="122"/>
        <v>7.8</v>
      </c>
    </row>
    <row r="85" spans="1:174" ht="19.5" x14ac:dyDescent="0.25">
      <c r="A85" s="13">
        <f t="shared" si="78"/>
        <v>1</v>
      </c>
      <c r="B85" s="13">
        <f t="shared" si="79"/>
        <v>1</v>
      </c>
      <c r="C85" s="13">
        <f t="shared" si="80"/>
        <v>1</v>
      </c>
      <c r="D85" s="13">
        <f t="shared" si="81"/>
        <v>1</v>
      </c>
      <c r="E85" s="13">
        <f t="shared" si="82"/>
        <v>1</v>
      </c>
      <c r="F85" s="48" t="s">
        <v>197</v>
      </c>
      <c r="G85" s="48" t="s">
        <v>199</v>
      </c>
      <c r="H85" s="8">
        <v>24</v>
      </c>
      <c r="I85" s="295" t="s">
        <v>227</v>
      </c>
      <c r="J85" s="295">
        <v>212027</v>
      </c>
      <c r="K85" s="295" t="s">
        <v>79</v>
      </c>
      <c r="L85" s="9" t="s">
        <v>9</v>
      </c>
      <c r="M85" s="9" t="s">
        <v>10</v>
      </c>
      <c r="N85" s="237">
        <v>7.95</v>
      </c>
      <c r="O85" s="237">
        <v>8.2799999999999994</v>
      </c>
      <c r="P85" s="237">
        <v>8.81</v>
      </c>
      <c r="Q85" s="237">
        <v>8.33</v>
      </c>
      <c r="R85" s="237">
        <v>7.84</v>
      </c>
      <c r="S85" s="237">
        <v>7.97</v>
      </c>
      <c r="T85" s="237">
        <v>7.36</v>
      </c>
      <c r="U85" s="237">
        <v>7.01</v>
      </c>
      <c r="V85" s="238"/>
      <c r="AD85" s="237">
        <v>7.84</v>
      </c>
      <c r="AE85" s="237">
        <v>8.18</v>
      </c>
      <c r="AF85" s="237">
        <v>8.74</v>
      </c>
      <c r="AG85" s="237">
        <v>8.0399999999999991</v>
      </c>
      <c r="AH85" s="237">
        <v>7.29</v>
      </c>
      <c r="AI85" s="237">
        <v>7.8</v>
      </c>
      <c r="AJ85" s="237">
        <v>7.2</v>
      </c>
      <c r="AK85" s="237">
        <v>7.05</v>
      </c>
      <c r="AL85" s="238"/>
      <c r="AT85" s="237">
        <f t="shared" si="83"/>
        <v>0.11</v>
      </c>
      <c r="AU85" s="237">
        <f t="shared" si="84"/>
        <v>0.1</v>
      </c>
      <c r="AV85" s="237">
        <f t="shared" si="85"/>
        <v>7.0000000000000007E-2</v>
      </c>
      <c r="AW85" s="237">
        <f t="shared" si="86"/>
        <v>0.28999999999999998</v>
      </c>
      <c r="AX85" s="237">
        <f t="shared" si="87"/>
        <v>0.55000000000000004</v>
      </c>
      <c r="AY85" s="237">
        <f t="shared" si="88"/>
        <v>0.17</v>
      </c>
      <c r="AZ85" s="237">
        <f t="shared" si="89"/>
        <v>0.16</v>
      </c>
      <c r="BA85" s="237">
        <f t="shared" si="90"/>
        <v>-0.04</v>
      </c>
      <c r="BB85" s="238"/>
      <c r="BJ85" s="237">
        <f t="shared" si="91"/>
        <v>7.95</v>
      </c>
      <c r="BK85" s="237">
        <f t="shared" si="92"/>
        <v>8.2799999999999994</v>
      </c>
      <c r="BL85" s="237">
        <f t="shared" si="93"/>
        <v>8.81</v>
      </c>
      <c r="BM85" s="237">
        <f t="shared" si="94"/>
        <v>8.33</v>
      </c>
      <c r="BN85" s="237">
        <f t="shared" si="95"/>
        <v>7.84</v>
      </c>
      <c r="BO85" s="237">
        <f t="shared" si="96"/>
        <v>7.97</v>
      </c>
      <c r="BP85" s="237">
        <f t="shared" si="97"/>
        <v>7.36</v>
      </c>
      <c r="BQ85" s="237">
        <f t="shared" si="98"/>
        <v>7.01</v>
      </c>
      <c r="BR85" s="238"/>
      <c r="BZ85" s="246">
        <f t="shared" si="99"/>
        <v>0.11</v>
      </c>
      <c r="CA85" s="237">
        <f t="shared" si="100"/>
        <v>0.1</v>
      </c>
      <c r="CB85" s="237">
        <f t="shared" si="101"/>
        <v>7.0000000000000007E-2</v>
      </c>
      <c r="CC85" s="237">
        <f t="shared" si="102"/>
        <v>0.28999999999999998</v>
      </c>
      <c r="CD85" s="237">
        <f t="shared" si="103"/>
        <v>0.55000000000000004</v>
      </c>
      <c r="CE85" s="237">
        <f t="shared" si="104"/>
        <v>0.17</v>
      </c>
      <c r="CF85" s="237">
        <f t="shared" si="105"/>
        <v>0.16</v>
      </c>
      <c r="CG85" s="237">
        <f t="shared" si="106"/>
        <v>-0.04</v>
      </c>
      <c r="CH85" s="238"/>
      <c r="CP85" s="236">
        <f>IFERROR(IF($E85=1,RANK(BJ85,BJ:BJ,1)+COUNTIF(BJ$4:BJ85,BJ85)-1,"-"),"-")</f>
        <v>85</v>
      </c>
      <c r="CQ85" s="236">
        <f>IFERROR(IF($E85=1,RANK(BK85,BK:BK,1)+COUNTIF(BK$4:BK85,BK85)-1,"-"),"-")</f>
        <v>58</v>
      </c>
      <c r="CR85" s="236">
        <f>IFERROR(IF($E85=1,RANK(BL85,BL:BL,1)+COUNTIF(BL$4:BL85,BL85)-1,"-"),"-")</f>
        <v>87</v>
      </c>
      <c r="CS85" s="236">
        <f>IFERROR(IF($E85=1,RANK(BM85,BM:BM,1)+COUNTIF(BM$4:BM85,BM85)-1,"-"),"-")</f>
        <v>58</v>
      </c>
      <c r="CT85" s="236">
        <f>IFERROR(IF($E85=1,RANK(BN85,BN:BN,1)+COUNTIF(BN$4:BN85,BN85)-1,"-"),"-")</f>
        <v>55</v>
      </c>
      <c r="CU85" s="236">
        <f>IFERROR(IF($E85=1,RANK(BO85,BO:BO,1)+COUNTIF(BO$4:BO85,BO85)-1,"-"),"-")</f>
        <v>108</v>
      </c>
      <c r="CV85" s="236">
        <f>IFERROR(IF($E85=1,RANK(BP85,BP:BP,1)+COUNTIF(BP$4:BP85,BP85)-1,"-"),"-")</f>
        <v>129</v>
      </c>
      <c r="CW85" s="236">
        <f>IFERROR(IF($E85=1,RANK(BQ85,BQ:BQ,1)+COUNTIF(BQ$4:BQ85,BQ85)-1,"-"),"-")</f>
        <v>102</v>
      </c>
      <c r="CX85" s="238"/>
      <c r="DF85" s="236">
        <f>IFERROR(IF($E85=1,RANK(BZ85,BZ:BZ,1)+COUNTIF(BZ$3:BZ84,BZ85),"-"),"-")</f>
        <v>78</v>
      </c>
      <c r="DG85" s="236">
        <f>IFERROR(IF($E85=1,RANK(CA85,CA:CA,1)+COUNTIF(CA$3:CA84,CA85),"-"),"-")</f>
        <v>73</v>
      </c>
      <c r="DH85" s="236">
        <f>IFERROR(IF($E85=1,RANK(CB85,CB:CB,1)+COUNTIF(CB$3:CB84,CB85),"-"),"-")</f>
        <v>79</v>
      </c>
      <c r="DI85" s="236">
        <f>IFERROR(IF($E85=1,RANK(CC85,CC:CC,1)+COUNTIF(CC$3:CC84,CC85),"-"),"-")</f>
        <v>90</v>
      </c>
      <c r="DJ85" s="236">
        <f>IFERROR(IF($E85=1,RANK(CD85,CD:CD,1)+COUNTIF(CD$3:CD84,CD85),"-"),"-")</f>
        <v>91</v>
      </c>
      <c r="DK85" s="236">
        <f>IFERROR(IF($E85=1,RANK(CE85,CE:CE,1)+COUNTIF(CE$3:CE84,CE85),"-"),"-")</f>
        <v>58</v>
      </c>
      <c r="DL85" s="236">
        <f>IFERROR(IF($E85=1,RANK(CF85,CF:CF,1)+COUNTIF(CF$3:CF84,CF85),"-"),"-")</f>
        <v>65</v>
      </c>
      <c r="DM85" s="236">
        <f>IFERROR(IF($E85=1,RANK(CG85,CG:CG,1)+COUNTIF(CG$3:CG84,CG85),"-"),"-")</f>
        <v>51</v>
      </c>
      <c r="DN85" s="7"/>
      <c r="DO85" s="236" t="str">
        <f>IFERROR(IF($E85=1,RANK(CI85,CI:CI,1)+COUNTIF(CI$4:CI85,CI85)-1,"-"),"-")</f>
        <v>-</v>
      </c>
      <c r="DP85" s="236" t="str">
        <f>IFERROR(IF($E85=1,RANK(CJ85,CJ:CJ,1)+COUNTIF(CJ$4:CJ85,CJ85)-1,"-"),"-")</f>
        <v>-</v>
      </c>
      <c r="DQ85" s="236" t="str">
        <f>IFERROR(IF($E85=1,RANK(CK85,CK:CK,1)+COUNTIF(CK$4:CK85,CK85)-1,"-"),"-")</f>
        <v>-</v>
      </c>
      <c r="DR85" s="236" t="str">
        <f>IFERROR(IF($E85=1,RANK(CL85,CL:CL,1)+COUNTIF(CL$4:CL85,CL85)-1,"-"),"-")</f>
        <v>-</v>
      </c>
      <c r="DS85" s="236" t="str">
        <f>IFERROR(IF($E85=1,RANK(CM85,CM:CM,1)+COUNTIF(CM$4:CM85,CM85)-1,"-"),"-")</f>
        <v>-</v>
      </c>
      <c r="DT85" s="236" t="str">
        <f>IFERROR(IF($E85=1,RANK(CN85,CN:CN,1)+COUNTIF(CN$4:CN85,CN85)-1,"-"),"-")</f>
        <v>-</v>
      </c>
      <c r="DU85" s="12">
        <f>DU84+1</f>
        <v>4</v>
      </c>
      <c r="DV85" s="243">
        <f>DV84-1</f>
        <v>142</v>
      </c>
      <c r="DW85" s="242" t="str">
        <f>IFERROR(INDEX($A:$DD,IF($EI$4="Entrants",MATCH($DU85,$CV:$CV,0),MATCH($DU85,$DC:$DC,0)),11),"")</f>
        <v>CHAMPAGNE ARDENNE</v>
      </c>
      <c r="DX85" s="239">
        <f>IFERROR(INDEX($A:$DD,IF($EI$4="Entrants",MATCH($DU85,$CV:$CV,0),MATCH($DU85,$DC:$DC,0)),IF($EI$4="Entrants",68,25)),"")</f>
        <v>4.96</v>
      </c>
      <c r="DY85" s="12">
        <f>DY84+1</f>
        <v>4</v>
      </c>
      <c r="DZ85" s="243">
        <f>MAX(DZ84-1,0)</f>
        <v>119</v>
      </c>
      <c r="EA85" s="242" t="str">
        <f>IFERROR(INDEX($A:$DT,IF($EI$4="Entrants",MATCH($DY85,$DL:$DL,0),MATCH($DY85,$DS:$DS,0)),11),"")</f>
        <v>PAU</v>
      </c>
      <c r="EB85" s="241">
        <f t="shared" si="125"/>
        <v>-0.83</v>
      </c>
      <c r="EC85" s="240">
        <f t="shared" si="126"/>
        <v>5.82</v>
      </c>
      <c r="ED85" s="239">
        <f>IFERROR(IF(EB85&gt;0,"+"&amp;ROUND(EB85,2),ROUND(EB85,2)),"")</f>
        <v>-0.83</v>
      </c>
      <c r="EI85"/>
      <c r="EJ85"/>
      <c r="EU85" s="328">
        <f t="shared" si="107"/>
        <v>7.95</v>
      </c>
      <c r="EV85" s="328">
        <f t="shared" si="108"/>
        <v>8.2799999999999994</v>
      </c>
      <c r="EW85" s="328">
        <f t="shared" si="109"/>
        <v>8.81</v>
      </c>
      <c r="EX85" s="328">
        <f t="shared" si="110"/>
        <v>8.33</v>
      </c>
      <c r="EY85" s="328">
        <f t="shared" si="111"/>
        <v>7.84</v>
      </c>
      <c r="EZ85" s="328">
        <f t="shared" si="112"/>
        <v>7.97</v>
      </c>
      <c r="FA85" s="328">
        <f t="shared" si="113"/>
        <v>7.36</v>
      </c>
      <c r="FB85" s="328">
        <f t="shared" si="114"/>
        <v>7.01</v>
      </c>
      <c r="FK85" s="328">
        <f t="shared" si="115"/>
        <v>7.84</v>
      </c>
      <c r="FL85" s="328">
        <f t="shared" si="116"/>
        <v>8.18</v>
      </c>
      <c r="FM85" s="328">
        <f t="shared" si="117"/>
        <v>8.74</v>
      </c>
      <c r="FN85" s="328">
        <f t="shared" si="118"/>
        <v>8.0399999999999991</v>
      </c>
      <c r="FO85" s="328">
        <f t="shared" si="119"/>
        <v>7.29</v>
      </c>
      <c r="FP85" s="328">
        <f t="shared" si="120"/>
        <v>7.8</v>
      </c>
      <c r="FQ85" s="328">
        <f t="shared" si="121"/>
        <v>7.2</v>
      </c>
      <c r="FR85" s="328">
        <f t="shared" si="122"/>
        <v>7.05</v>
      </c>
    </row>
    <row r="86" spans="1:174" ht="19.5" x14ac:dyDescent="0.25">
      <c r="A86" s="13">
        <f t="shared" si="78"/>
        <v>1</v>
      </c>
      <c r="B86" s="13">
        <f t="shared" si="79"/>
        <v>1</v>
      </c>
      <c r="C86" s="13">
        <f t="shared" si="80"/>
        <v>1</v>
      </c>
      <c r="D86" s="13">
        <f t="shared" si="81"/>
        <v>1</v>
      </c>
      <c r="E86" s="13">
        <f t="shared" si="82"/>
        <v>1</v>
      </c>
      <c r="F86" s="48" t="s">
        <v>197</v>
      </c>
      <c r="G86" s="48" t="s">
        <v>200</v>
      </c>
      <c r="H86" s="8">
        <v>24</v>
      </c>
      <c r="I86" s="295" t="s">
        <v>228</v>
      </c>
      <c r="J86" s="295">
        <v>191007</v>
      </c>
      <c r="K86" s="295" t="s">
        <v>80</v>
      </c>
      <c r="L86" s="9" t="s">
        <v>9</v>
      </c>
      <c r="M86" s="9" t="s">
        <v>10</v>
      </c>
      <c r="N86" s="237">
        <v>7.89</v>
      </c>
      <c r="O86" s="237">
        <v>8.25</v>
      </c>
      <c r="P86" s="237">
        <v>8.76</v>
      </c>
      <c r="Q86" s="237">
        <v>8.42</v>
      </c>
      <c r="R86" s="237">
        <v>8.2100000000000009</v>
      </c>
      <c r="S86" s="237">
        <v>8.07</v>
      </c>
      <c r="T86" s="237">
        <v>6.44</v>
      </c>
      <c r="U86" s="237">
        <v>7.23</v>
      </c>
      <c r="V86" s="238"/>
      <c r="AD86" s="237">
        <v>7.84</v>
      </c>
      <c r="AE86" s="237">
        <v>8.27</v>
      </c>
      <c r="AF86" s="237">
        <v>8.92</v>
      </c>
      <c r="AG86" s="237">
        <v>7.87</v>
      </c>
      <c r="AH86" s="237">
        <v>7.45</v>
      </c>
      <c r="AI86" s="237">
        <v>6.91</v>
      </c>
      <c r="AJ86" s="237">
        <v>5.55</v>
      </c>
      <c r="AK86" s="237">
        <v>6.87</v>
      </c>
      <c r="AL86" s="238"/>
      <c r="AT86" s="237">
        <f t="shared" si="83"/>
        <v>0.05</v>
      </c>
      <c r="AU86" s="237">
        <f t="shared" si="84"/>
        <v>-0.02</v>
      </c>
      <c r="AV86" s="237">
        <f t="shared" si="85"/>
        <v>-0.16</v>
      </c>
      <c r="AW86" s="237">
        <f t="shared" si="86"/>
        <v>0.55000000000000004</v>
      </c>
      <c r="AX86" s="237">
        <f t="shared" si="87"/>
        <v>0.76</v>
      </c>
      <c r="AY86" s="237">
        <f t="shared" si="88"/>
        <v>1.1599999999999999</v>
      </c>
      <c r="AZ86" s="237">
        <f t="shared" si="89"/>
        <v>0.89</v>
      </c>
      <c r="BA86" s="237">
        <f t="shared" si="90"/>
        <v>0.36</v>
      </c>
      <c r="BB86" s="238"/>
      <c r="BJ86" s="237">
        <f t="shared" si="91"/>
        <v>7.89</v>
      </c>
      <c r="BK86" s="237">
        <f t="shared" si="92"/>
        <v>8.25</v>
      </c>
      <c r="BL86" s="237">
        <f t="shared" si="93"/>
        <v>8.76</v>
      </c>
      <c r="BM86" s="237">
        <f t="shared" si="94"/>
        <v>8.42</v>
      </c>
      <c r="BN86" s="237">
        <f t="shared" si="95"/>
        <v>8.2100000000000009</v>
      </c>
      <c r="BO86" s="237">
        <f t="shared" si="96"/>
        <v>8.07</v>
      </c>
      <c r="BP86" s="237">
        <f t="shared" si="97"/>
        <v>6.44</v>
      </c>
      <c r="BQ86" s="237">
        <f t="shared" si="98"/>
        <v>7.23</v>
      </c>
      <c r="BR86" s="238"/>
      <c r="BZ86" s="246">
        <f t="shared" si="99"/>
        <v>0.05</v>
      </c>
      <c r="CA86" s="237">
        <f t="shared" si="100"/>
        <v>-0.02</v>
      </c>
      <c r="CB86" s="237">
        <f t="shared" si="101"/>
        <v>-0.16</v>
      </c>
      <c r="CC86" s="237">
        <f t="shared" si="102"/>
        <v>0.55000000000000004</v>
      </c>
      <c r="CD86" s="237">
        <f t="shared" si="103"/>
        <v>0.76</v>
      </c>
      <c r="CE86" s="237">
        <f t="shared" si="104"/>
        <v>1.1599999999999999</v>
      </c>
      <c r="CF86" s="237">
        <f t="shared" si="105"/>
        <v>0.89</v>
      </c>
      <c r="CG86" s="237">
        <f t="shared" si="106"/>
        <v>0.36</v>
      </c>
      <c r="CH86" s="238"/>
      <c r="CP86" s="236">
        <f>IFERROR(IF($E86=1,RANK(BJ86,BJ:BJ,1)+COUNTIF(BJ$4:BJ86,BJ86)-1,"-"),"-")</f>
        <v>72</v>
      </c>
      <c r="CQ86" s="236">
        <f>IFERROR(IF($E86=1,RANK(BK86,BK:BK,1)+COUNTIF(BK$4:BK86,BK86)-1,"-"),"-")</f>
        <v>56</v>
      </c>
      <c r="CR86" s="236">
        <f>IFERROR(IF($E86=1,RANK(BL86,BL:BL,1)+COUNTIF(BL$4:BL86,BL86)-1,"-"),"-")</f>
        <v>81</v>
      </c>
      <c r="CS86" s="236">
        <f>IFERROR(IF($E86=1,RANK(BM86,BM:BM,1)+COUNTIF(BM$4:BM86,BM86)-1,"-"),"-")</f>
        <v>69</v>
      </c>
      <c r="CT86" s="236">
        <f>IFERROR(IF($E86=1,RANK(BN86,BN:BN,1)+COUNTIF(BN$4:BN86,BN86)-1,"-"),"-")</f>
        <v>104</v>
      </c>
      <c r="CU86" s="236">
        <f>IFERROR(IF($E86=1,RANK(BO86,BO:BO,1)+COUNTIF(BO$4:BO86,BO86)-1,"-"),"-")</f>
        <v>120</v>
      </c>
      <c r="CV86" s="236">
        <f>IFERROR(IF($E86=1,RANK(BP86,BP:BP,1)+COUNTIF(BP$4:BP86,BP86)-1,"-"),"-")</f>
        <v>69</v>
      </c>
      <c r="CW86" s="236">
        <f>IFERROR(IF($E86=1,RANK(BQ86,BQ:BQ,1)+COUNTIF(BQ$4:BQ86,BQ86)-1,"-"),"-")</f>
        <v>116</v>
      </c>
      <c r="CX86" s="238"/>
      <c r="DF86" s="236">
        <f>IFERROR(IF($E86=1,RANK(BZ86,BZ:BZ,1)+COUNTIF(BZ$3:BZ85,BZ86),"-"),"-")</f>
        <v>66</v>
      </c>
      <c r="DG86" s="236">
        <f>IFERROR(IF($E86=1,RANK(CA86,CA:CA,1)+COUNTIF(CA$3:CA85,CA86),"-"),"-")</f>
        <v>44</v>
      </c>
      <c r="DH86" s="236">
        <f>IFERROR(IF($E86=1,RANK(CB86,CB:CB,1)+COUNTIF(CB$3:CB85,CB86),"-"),"-")</f>
        <v>40</v>
      </c>
      <c r="DI86" s="236">
        <f>IFERROR(IF($E86=1,RANK(CC86,CC:CC,1)+COUNTIF(CC$3:CC85,CC86),"-"),"-")</f>
        <v>113</v>
      </c>
      <c r="DJ86" s="236">
        <f>IFERROR(IF($E86=1,RANK(CD86,CD:CD,1)+COUNTIF(CD$3:CD85,CD86),"-"),"-")</f>
        <v>111</v>
      </c>
      <c r="DK86" s="236">
        <f>IFERROR(IF($E86=1,RANK(CE86,CE:CE,1)+COUNTIF(CE$3:CE85,CE86),"-"),"-")</f>
        <v>102</v>
      </c>
      <c r="DL86" s="236">
        <f>IFERROR(IF($E86=1,RANK(CF86,CF:CF,1)+COUNTIF(CF$3:CF85,CF86),"-"),"-")</f>
        <v>111</v>
      </c>
      <c r="DM86" s="236">
        <f>IFERROR(IF($E86=1,RANK(CG86,CG:CG,1)+COUNTIF(CG$3:CG85,CG86),"-"),"-")</f>
        <v>91</v>
      </c>
      <c r="DN86" s="7"/>
      <c r="DO86" s="236" t="str">
        <f>IFERROR(IF($E86=1,RANK(CI86,CI:CI,1)+COUNTIF(CI$4:CI86,CI86)-1,"-"),"-")</f>
        <v>-</v>
      </c>
      <c r="DP86" s="236" t="str">
        <f>IFERROR(IF($E86=1,RANK(CJ86,CJ:CJ,1)+COUNTIF(CJ$4:CJ86,CJ86)-1,"-"),"-")</f>
        <v>-</v>
      </c>
      <c r="DQ86" s="236" t="str">
        <f>IFERROR(IF($E86=1,RANK(CK86,CK:CK,1)+COUNTIF(CK$4:CK86,CK86)-1,"-"),"-")</f>
        <v>-</v>
      </c>
      <c r="DR86" s="236" t="str">
        <f>IFERROR(IF($E86=1,RANK(CL86,CL:CL,1)+COUNTIF(CL$4:CL86,CL86)-1,"-"),"-")</f>
        <v>-</v>
      </c>
      <c r="DS86" s="236" t="str">
        <f>IFERROR(IF($E86=1,RANK(CM86,CM:CM,1)+COUNTIF(CM$4:CM86,CM86)-1,"-"),"-")</f>
        <v>-</v>
      </c>
      <c r="DT86" s="236" t="str">
        <f>IFERROR(IF($E86=1,RANK(CN86,CN:CN,1)+COUNTIF(CN$4:CN86,CN86)-1,"-"),"-")</f>
        <v>-</v>
      </c>
      <c r="DU86" s="12">
        <f>DU85+1</f>
        <v>5</v>
      </c>
      <c r="DV86" s="243">
        <f>DV85-1</f>
        <v>141</v>
      </c>
      <c r="DW86" s="242" t="str">
        <f>IFERROR(INDEX($A:$DD,IF($EI$4="Entrants",MATCH($DU86,$CV:$CV,0),MATCH($DU86,$DC:$DC,0)),11),"")</f>
        <v>AIX LES BAINS LE REVARD</v>
      </c>
      <c r="DX86" s="239">
        <f>IFERROR(INDEX($A:$DD,IF($EI$4="Entrants",MATCH($DU86,$CV:$CV,0),MATCH($DU86,$DC:$DC,0)),IF($EI$4="Entrants",68,25)),"")</f>
        <v>5.0599999999999996</v>
      </c>
      <c r="DY86" s="12">
        <f>DY85+1</f>
        <v>5</v>
      </c>
      <c r="DZ86" s="243">
        <f>MAX(DZ85-1,0)</f>
        <v>118</v>
      </c>
      <c r="EA86" s="242" t="str">
        <f>IFERROR(INDEX($A:$DT,IF($EI$4="Entrants",MATCH($DY86,$DL:$DL,0),MATCH($DY86,$DS:$DS,0)),11),"")</f>
        <v>BOURGES</v>
      </c>
      <c r="EB86" s="241">
        <f t="shared" si="125"/>
        <v>-0.81</v>
      </c>
      <c r="EC86" s="240">
        <f t="shared" si="126"/>
        <v>4.8899999999999997</v>
      </c>
      <c r="ED86" s="239">
        <f>IFERROR(IF(EB86&gt;0,"+"&amp;ROUND(EB86,2),ROUND(EB86,2)),"")</f>
        <v>-0.81</v>
      </c>
      <c r="EI86"/>
      <c r="EJ86"/>
      <c r="EU86" s="328">
        <f t="shared" si="107"/>
        <v>7.89</v>
      </c>
      <c r="EV86" s="328">
        <f t="shared" si="108"/>
        <v>8.25</v>
      </c>
      <c r="EW86" s="328">
        <f t="shared" si="109"/>
        <v>8.76</v>
      </c>
      <c r="EX86" s="328">
        <f t="shared" si="110"/>
        <v>8.42</v>
      </c>
      <c r="EY86" s="328">
        <f t="shared" si="111"/>
        <v>8.2100000000000009</v>
      </c>
      <c r="EZ86" s="328">
        <f t="shared" si="112"/>
        <v>8.07</v>
      </c>
      <c r="FA86" s="328">
        <f t="shared" si="113"/>
        <v>6.44</v>
      </c>
      <c r="FB86" s="328">
        <f t="shared" si="114"/>
        <v>7.23</v>
      </c>
      <c r="FK86" s="328">
        <f t="shared" si="115"/>
        <v>7.84</v>
      </c>
      <c r="FL86" s="328">
        <f t="shared" si="116"/>
        <v>8.27</v>
      </c>
      <c r="FM86" s="328">
        <f t="shared" si="117"/>
        <v>8.92</v>
      </c>
      <c r="FN86" s="328">
        <f t="shared" si="118"/>
        <v>7.87</v>
      </c>
      <c r="FO86" s="328">
        <f t="shared" si="119"/>
        <v>7.45</v>
      </c>
      <c r="FP86" s="328">
        <f t="shared" si="120"/>
        <v>6.91</v>
      </c>
      <c r="FQ86" s="328">
        <f t="shared" si="121"/>
        <v>5.55</v>
      </c>
      <c r="FR86" s="328">
        <f t="shared" si="122"/>
        <v>6.87</v>
      </c>
    </row>
    <row r="87" spans="1:174" ht="15.75" x14ac:dyDescent="0.25">
      <c r="A87" s="13">
        <f t="shared" si="78"/>
        <v>1</v>
      </c>
      <c r="B87" s="13">
        <f t="shared" si="79"/>
        <v>1</v>
      </c>
      <c r="C87" s="13">
        <f t="shared" si="80"/>
        <v>1</v>
      </c>
      <c r="D87" s="13">
        <f t="shared" si="81"/>
        <v>1</v>
      </c>
      <c r="E87" s="13">
        <f t="shared" si="82"/>
        <v>1</v>
      </c>
      <c r="F87" s="48" t="s">
        <v>197</v>
      </c>
      <c r="G87" s="48" t="s">
        <v>198</v>
      </c>
      <c r="H87" s="8">
        <v>24</v>
      </c>
      <c r="I87" s="295" t="s">
        <v>228</v>
      </c>
      <c r="J87" s="295">
        <v>118000</v>
      </c>
      <c r="K87" s="295" t="s">
        <v>81</v>
      </c>
      <c r="L87" s="9" t="s">
        <v>9</v>
      </c>
      <c r="M87" s="9" t="s">
        <v>10</v>
      </c>
      <c r="N87" s="237">
        <v>8.09</v>
      </c>
      <c r="O87" s="237">
        <v>8.4</v>
      </c>
      <c r="P87" s="237">
        <v>8.36</v>
      </c>
      <c r="Q87" s="237">
        <v>8.4700000000000006</v>
      </c>
      <c r="R87" s="237">
        <v>8.23</v>
      </c>
      <c r="S87" s="237">
        <v>8.11</v>
      </c>
      <c r="T87" s="237">
        <v>7.19</v>
      </c>
      <c r="U87" s="237">
        <v>7.29</v>
      </c>
      <c r="V87" s="238"/>
      <c r="AD87" s="237">
        <v>8</v>
      </c>
      <c r="AE87" s="237">
        <v>7.98</v>
      </c>
      <c r="AF87" s="237">
        <v>8.35</v>
      </c>
      <c r="AG87" s="237">
        <v>8.41</v>
      </c>
      <c r="AH87" s="237">
        <v>7.73</v>
      </c>
      <c r="AI87" s="237">
        <v>7.67</v>
      </c>
      <c r="AJ87" s="237">
        <v>6.94</v>
      </c>
      <c r="AK87" s="237">
        <v>6.73</v>
      </c>
      <c r="AL87" s="238"/>
      <c r="AT87" s="237">
        <f t="shared" si="83"/>
        <v>0.09</v>
      </c>
      <c r="AU87" s="237">
        <f t="shared" si="84"/>
        <v>0.42</v>
      </c>
      <c r="AV87" s="237">
        <f t="shared" si="85"/>
        <v>0.01</v>
      </c>
      <c r="AW87" s="237">
        <f t="shared" si="86"/>
        <v>0.06</v>
      </c>
      <c r="AX87" s="237">
        <f t="shared" si="87"/>
        <v>0.5</v>
      </c>
      <c r="AY87" s="237">
        <f t="shared" si="88"/>
        <v>0.44</v>
      </c>
      <c r="AZ87" s="237">
        <f t="shared" si="89"/>
        <v>0.25</v>
      </c>
      <c r="BA87" s="237">
        <f t="shared" si="90"/>
        <v>0.56000000000000005</v>
      </c>
      <c r="BB87" s="238"/>
      <c r="BJ87" s="237">
        <f t="shared" si="91"/>
        <v>8.09</v>
      </c>
      <c r="BK87" s="237">
        <f t="shared" si="92"/>
        <v>8.4</v>
      </c>
      <c r="BL87" s="237">
        <f t="shared" si="93"/>
        <v>8.36</v>
      </c>
      <c r="BM87" s="237">
        <f t="shared" si="94"/>
        <v>8.4700000000000006</v>
      </c>
      <c r="BN87" s="237">
        <f t="shared" si="95"/>
        <v>8.23</v>
      </c>
      <c r="BO87" s="237">
        <f t="shared" si="96"/>
        <v>8.11</v>
      </c>
      <c r="BP87" s="237">
        <f t="shared" si="97"/>
        <v>7.19</v>
      </c>
      <c r="BQ87" s="237">
        <f t="shared" si="98"/>
        <v>7.29</v>
      </c>
      <c r="BR87" s="238"/>
      <c r="BZ87" s="246">
        <f t="shared" si="99"/>
        <v>0.09</v>
      </c>
      <c r="CA87" s="237">
        <f t="shared" si="100"/>
        <v>0.42</v>
      </c>
      <c r="CB87" s="237">
        <f t="shared" si="101"/>
        <v>0.01</v>
      </c>
      <c r="CC87" s="237">
        <f t="shared" si="102"/>
        <v>0.06</v>
      </c>
      <c r="CD87" s="237">
        <f t="shared" si="103"/>
        <v>0.5</v>
      </c>
      <c r="CE87" s="237">
        <f t="shared" si="104"/>
        <v>0.44</v>
      </c>
      <c r="CF87" s="237">
        <f t="shared" si="105"/>
        <v>0.25</v>
      </c>
      <c r="CG87" s="237">
        <f t="shared" si="106"/>
        <v>0.56000000000000005</v>
      </c>
      <c r="CH87" s="238"/>
      <c r="CP87" s="236">
        <f>IFERROR(IF($E87=1,RANK(BJ87,BJ:BJ,1)+COUNTIF(BJ$4:BJ87,BJ87)-1,"-"),"-")</f>
        <v>106</v>
      </c>
      <c r="CQ87" s="236">
        <f>IFERROR(IF($E87=1,RANK(BK87,BK:BK,1)+COUNTIF(BK$4:BK87,BK87)-1,"-"),"-")</f>
        <v>75</v>
      </c>
      <c r="CR87" s="236">
        <f>IFERROR(IF($E87=1,RANK(BL87,BL:BL,1)+COUNTIF(BL$4:BL87,BL87)-1,"-"),"-")</f>
        <v>26</v>
      </c>
      <c r="CS87" s="236">
        <f>IFERROR(IF($E87=1,RANK(BM87,BM:BM,1)+COUNTIF(BM$4:BM87,BM87)-1,"-"),"-")</f>
        <v>78</v>
      </c>
      <c r="CT87" s="236">
        <f>IFERROR(IF($E87=1,RANK(BN87,BN:BN,1)+COUNTIF(BN$4:BN87,BN87)-1,"-"),"-")</f>
        <v>107</v>
      </c>
      <c r="CU87" s="236">
        <f>IFERROR(IF($E87=1,RANK(BO87,BO:BO,1)+COUNTIF(BO$4:BO87,BO87)-1,"-"),"-")</f>
        <v>125</v>
      </c>
      <c r="CV87" s="236">
        <f>IFERROR(IF($E87=1,RANK(BP87,BP:BP,1)+COUNTIF(BP$4:BP87,BP87)-1,"-"),"-")</f>
        <v>123</v>
      </c>
      <c r="CW87" s="236">
        <f>IFERROR(IF($E87=1,RANK(BQ87,BQ:BQ,1)+COUNTIF(BQ$4:BQ87,BQ87)-1,"-"),"-")</f>
        <v>122</v>
      </c>
      <c r="CX87" s="238"/>
      <c r="DF87" s="236">
        <f>IFERROR(IF($E87=1,RANK(BZ87,BZ:BZ,1)+COUNTIF(BZ$3:BZ86,BZ87),"-"),"-")</f>
        <v>74</v>
      </c>
      <c r="DG87" s="236">
        <f>IFERROR(IF($E87=1,RANK(CA87,CA:CA,1)+COUNTIF(CA$3:CA86,CA87),"-"),"-")</f>
        <v>109</v>
      </c>
      <c r="DH87" s="236">
        <f>IFERROR(IF($E87=1,RANK(CB87,CB:CB,1)+COUNTIF(CB$3:CB86,CB87),"-"),"-")</f>
        <v>67</v>
      </c>
      <c r="DI87" s="236">
        <f>IFERROR(IF($E87=1,RANK(CC87,CC:CC,1)+COUNTIF(CC$3:CC86,CC87),"-"),"-")</f>
        <v>55</v>
      </c>
      <c r="DJ87" s="236">
        <f>IFERROR(IF($E87=1,RANK(CD87,CD:CD,1)+COUNTIF(CD$3:CD86,CD87),"-"),"-")</f>
        <v>82</v>
      </c>
      <c r="DK87" s="236">
        <f>IFERROR(IF($E87=1,RANK(CE87,CE:CE,1)+COUNTIF(CE$3:CE86,CE87),"-"),"-")</f>
        <v>78</v>
      </c>
      <c r="DL87" s="236">
        <f>IFERROR(IF($E87=1,RANK(CF87,CF:CF,1)+COUNTIF(CF$3:CF86,CF87),"-"),"-")</f>
        <v>76</v>
      </c>
      <c r="DM87" s="236">
        <f>IFERROR(IF($E87=1,RANK(CG87,CG:CG,1)+COUNTIF(CG$3:CG86,CG87),"-"),"-")</f>
        <v>103</v>
      </c>
      <c r="DN87" s="7"/>
      <c r="DO87" s="236" t="str">
        <f>IFERROR(IF($E87=1,RANK(CI87,CI:CI,1)+COUNTIF(CI$4:CI87,CI87)-1,"-"),"-")</f>
        <v>-</v>
      </c>
      <c r="DP87" s="236" t="str">
        <f>IFERROR(IF($E87=1,RANK(CJ87,CJ:CJ,1)+COUNTIF(CJ$4:CJ87,CJ87)-1,"-"),"-")</f>
        <v>-</v>
      </c>
      <c r="DQ87" s="236" t="str">
        <f>IFERROR(IF($E87=1,RANK(CK87,CK:CK,1)+COUNTIF(CK$4:CK87,CK87)-1,"-"),"-")</f>
        <v>-</v>
      </c>
      <c r="DR87" s="236" t="str">
        <f>IFERROR(IF($E87=1,RANK(CL87,CL:CL,1)+COUNTIF(CL$4:CL87,CL87)-1,"-"),"-")</f>
        <v>-</v>
      </c>
      <c r="DS87" s="236" t="str">
        <f>IFERROR(IF($E87=1,RANK(CM87,CM:CM,1)+COUNTIF(CM$4:CM87,CM87)-1,"-"),"-")</f>
        <v>-</v>
      </c>
      <c r="DT87" s="236" t="str">
        <f>IFERROR(IF($E87=1,RANK(CN87,CN:CN,1)+COUNTIF(CN$4:CN87,CN87)-1,"-"),"-")</f>
        <v>-</v>
      </c>
      <c r="DU87" s="250" t="s">
        <v>262</v>
      </c>
      <c r="DV87" s="249" t="s">
        <v>262</v>
      </c>
      <c r="DW87" s="248" t="s">
        <v>263</v>
      </c>
      <c r="DX87" s="247" t="s">
        <v>258</v>
      </c>
      <c r="DY87" s="250" t="s">
        <v>262</v>
      </c>
      <c r="DZ87" s="249" t="s">
        <v>262</v>
      </c>
      <c r="EA87" s="248" t="s">
        <v>261</v>
      </c>
      <c r="EB87" s="247" t="s">
        <v>182</v>
      </c>
      <c r="EC87" s="247" t="s">
        <v>258</v>
      </c>
      <c r="ED87" s="247" t="s">
        <v>182</v>
      </c>
      <c r="EI87"/>
      <c r="EJ87"/>
      <c r="EU87" s="328">
        <f t="shared" si="107"/>
        <v>8.09</v>
      </c>
      <c r="EV87" s="328">
        <f t="shared" si="108"/>
        <v>8.4</v>
      </c>
      <c r="EW87" s="328">
        <f t="shared" si="109"/>
        <v>8.36</v>
      </c>
      <c r="EX87" s="328">
        <f t="shared" si="110"/>
        <v>8.4700000000000006</v>
      </c>
      <c r="EY87" s="328">
        <f t="shared" si="111"/>
        <v>8.23</v>
      </c>
      <c r="EZ87" s="328">
        <f t="shared" si="112"/>
        <v>8.11</v>
      </c>
      <c r="FA87" s="328">
        <f t="shared" si="113"/>
        <v>7.19</v>
      </c>
      <c r="FB87" s="328">
        <f t="shared" si="114"/>
        <v>7.29</v>
      </c>
      <c r="FK87" s="328">
        <f t="shared" si="115"/>
        <v>8</v>
      </c>
      <c r="FL87" s="328">
        <f t="shared" si="116"/>
        <v>7.98</v>
      </c>
      <c r="FM87" s="328">
        <f t="shared" si="117"/>
        <v>8.35</v>
      </c>
      <c r="FN87" s="328">
        <f t="shared" si="118"/>
        <v>8.41</v>
      </c>
      <c r="FO87" s="328">
        <f t="shared" si="119"/>
        <v>7.73</v>
      </c>
      <c r="FP87" s="328">
        <f t="shared" si="120"/>
        <v>7.67</v>
      </c>
      <c r="FQ87" s="328">
        <f t="shared" si="121"/>
        <v>6.94</v>
      </c>
      <c r="FR87" s="328">
        <f t="shared" si="122"/>
        <v>6.73</v>
      </c>
    </row>
    <row r="88" spans="1:174" ht="19.5" x14ac:dyDescent="0.25">
      <c r="A88" s="13">
        <f t="shared" si="78"/>
        <v>1</v>
      </c>
      <c r="B88" s="13">
        <f t="shared" si="79"/>
        <v>1</v>
      </c>
      <c r="C88" s="13">
        <f t="shared" si="80"/>
        <v>1</v>
      </c>
      <c r="D88" s="13">
        <f t="shared" si="81"/>
        <v>1</v>
      </c>
      <c r="E88" s="13">
        <f t="shared" si="82"/>
        <v>1</v>
      </c>
      <c r="F88" s="13" t="s">
        <v>252</v>
      </c>
      <c r="G88" s="13" t="s">
        <v>255</v>
      </c>
      <c r="H88" s="8" t="s">
        <v>21</v>
      </c>
      <c r="I88" s="8" t="s">
        <v>228</v>
      </c>
      <c r="J88" s="8">
        <v>781278</v>
      </c>
      <c r="K88" s="8" t="s">
        <v>82</v>
      </c>
      <c r="L88" s="8" t="s">
        <v>9</v>
      </c>
      <c r="M88" s="8" t="s">
        <v>10</v>
      </c>
      <c r="N88" s="237">
        <v>7.24</v>
      </c>
      <c r="O88" s="237">
        <v>8.19</v>
      </c>
      <c r="P88" s="237">
        <v>7.71</v>
      </c>
      <c r="Q88" s="237">
        <v>7.96</v>
      </c>
      <c r="R88" s="237">
        <v>7.37</v>
      </c>
      <c r="S88" s="237">
        <v>6.93</v>
      </c>
      <c r="T88" s="237">
        <v>5.21</v>
      </c>
      <c r="U88" s="237">
        <v>6.31</v>
      </c>
      <c r="V88" s="238"/>
      <c r="AD88" s="237">
        <v>7.76</v>
      </c>
      <c r="AE88" s="237">
        <v>8.5299999999999994</v>
      </c>
      <c r="AF88" s="237">
        <v>8.26</v>
      </c>
      <c r="AG88" s="237">
        <v>8.56</v>
      </c>
      <c r="AH88" s="237">
        <v>8.09</v>
      </c>
      <c r="AI88" s="237" t="s">
        <v>153</v>
      </c>
      <c r="AJ88" s="237">
        <v>6.39</v>
      </c>
      <c r="AK88" s="237">
        <v>7.15</v>
      </c>
      <c r="AL88" s="238"/>
      <c r="AT88" s="237">
        <f t="shared" si="83"/>
        <v>-0.52</v>
      </c>
      <c r="AU88" s="237">
        <f t="shared" si="84"/>
        <v>-0.34</v>
      </c>
      <c r="AV88" s="237">
        <f t="shared" si="85"/>
        <v>-0.55000000000000004</v>
      </c>
      <c r="AW88" s="237">
        <f t="shared" si="86"/>
        <v>-0.6</v>
      </c>
      <c r="AX88" s="237">
        <f t="shared" si="87"/>
        <v>-0.72</v>
      </c>
      <c r="AY88" s="237" t="str">
        <f t="shared" si="88"/>
        <v>-</v>
      </c>
      <c r="AZ88" s="237">
        <f t="shared" si="89"/>
        <v>-1.18</v>
      </c>
      <c r="BA88" s="237">
        <f t="shared" si="90"/>
        <v>-0.84</v>
      </c>
      <c r="BB88" s="238"/>
      <c r="BJ88" s="237">
        <f t="shared" si="91"/>
        <v>7.24</v>
      </c>
      <c r="BK88" s="237">
        <f t="shared" si="92"/>
        <v>8.19</v>
      </c>
      <c r="BL88" s="237">
        <f t="shared" si="93"/>
        <v>7.71</v>
      </c>
      <c r="BM88" s="237">
        <f t="shared" si="94"/>
        <v>7.96</v>
      </c>
      <c r="BN88" s="237">
        <f t="shared" si="95"/>
        <v>7.37</v>
      </c>
      <c r="BO88" s="237">
        <f t="shared" si="96"/>
        <v>6.93</v>
      </c>
      <c r="BP88" s="237">
        <f t="shared" si="97"/>
        <v>5.21</v>
      </c>
      <c r="BQ88" s="237">
        <f t="shared" si="98"/>
        <v>6.31</v>
      </c>
      <c r="BR88" s="238"/>
      <c r="BZ88" s="246">
        <f t="shared" si="99"/>
        <v>-0.52</v>
      </c>
      <c r="CA88" s="237">
        <f t="shared" si="100"/>
        <v>-0.34</v>
      </c>
      <c r="CB88" s="237">
        <f t="shared" si="101"/>
        <v>-0.55000000000000004</v>
      </c>
      <c r="CC88" s="237">
        <f t="shared" si="102"/>
        <v>-0.6</v>
      </c>
      <c r="CD88" s="237">
        <f t="shared" si="103"/>
        <v>-0.72</v>
      </c>
      <c r="CE88" s="237" t="str">
        <f t="shared" si="104"/>
        <v>-</v>
      </c>
      <c r="CF88" s="237">
        <f t="shared" si="105"/>
        <v>-1.18</v>
      </c>
      <c r="CG88" s="237">
        <f t="shared" si="106"/>
        <v>-0.84</v>
      </c>
      <c r="CH88" s="238"/>
      <c r="CP88" s="236">
        <f>IFERROR(IF($E88=1,RANK(BJ88,BJ:BJ,1)+COUNTIF(BJ$4:BJ88,BJ88)-1,"-"),"-")</f>
        <v>8</v>
      </c>
      <c r="CQ88" s="236">
        <f>IFERROR(IF($E88=1,RANK(BK88,BK:BK,1)+COUNTIF(BK$4:BK88,BK88)-1,"-"),"-")</f>
        <v>49</v>
      </c>
      <c r="CR88" s="236">
        <f>IFERROR(IF($E88=1,RANK(BL88,BL:BL,1)+COUNTIF(BL$4:BL88,BL88)-1,"-"),"-")</f>
        <v>2</v>
      </c>
      <c r="CS88" s="236">
        <f>IFERROR(IF($E88=1,RANK(BM88,BM:BM,1)+COUNTIF(BM$4:BM88,BM88)-1,"-"),"-")</f>
        <v>19</v>
      </c>
      <c r="CT88" s="236">
        <f>IFERROR(IF($E88=1,RANK(BN88,BN:BN,1)+COUNTIF(BN$4:BN88,BN88)-1,"-"),"-")</f>
        <v>13</v>
      </c>
      <c r="CU88" s="236">
        <f>IFERROR(IF($E88=1,RANK(BO88,BO:BO,1)+COUNTIF(BO$4:BO88,BO88)-1,"-"),"-")</f>
        <v>20</v>
      </c>
      <c r="CV88" s="236">
        <f>IFERROR(IF($E88=1,RANK(BP88,BP:BP,1)+COUNTIF(BP$4:BP88,BP88)-1,"-"),"-")</f>
        <v>13</v>
      </c>
      <c r="CW88" s="236">
        <f>IFERROR(IF($E88=1,RANK(BQ88,BQ:BQ,1)+COUNTIF(BQ$4:BQ88,BQ88)-1,"-"),"-")</f>
        <v>36</v>
      </c>
      <c r="CX88" s="238"/>
      <c r="DF88" s="236">
        <f>IFERROR(IF($E88=1,RANK(BZ88,BZ:BZ,1)+COUNTIF(BZ$3:BZ87,BZ88),"-"),"-")</f>
        <v>5</v>
      </c>
      <c r="DG88" s="236">
        <f>IFERROR(IF($E88=1,RANK(CA88,CA:CA,1)+COUNTIF(CA$3:CA87,CA88),"-"),"-")</f>
        <v>16</v>
      </c>
      <c r="DH88" s="236">
        <f>IFERROR(IF($E88=1,RANK(CB88,CB:CB,1)+COUNTIF(CB$3:CB87,CB88),"-"),"-")</f>
        <v>5</v>
      </c>
      <c r="DI88" s="236">
        <f>IFERROR(IF($E88=1,RANK(CC88,CC:CC,1)+COUNTIF(CC$3:CC87,CC88),"-"),"-")</f>
        <v>2</v>
      </c>
      <c r="DJ88" s="236">
        <f>IFERROR(IF($E88=1,RANK(CD88,CD:CD,1)+COUNTIF(CD$3:CD87,CD88),"-"),"-")</f>
        <v>2</v>
      </c>
      <c r="DK88" s="236" t="str">
        <f>IFERROR(IF($E88=1,RANK(CE88,CE:CE,1)+COUNTIF(CE$3:CE87,CE88),"-"),"-")</f>
        <v>-</v>
      </c>
      <c r="DL88" s="236">
        <f>IFERROR(IF($E88=1,RANK(CF88,CF:CF,1)+COUNTIF(CF$3:CF87,CF88),"-"),"-")</f>
        <v>1</v>
      </c>
      <c r="DM88" s="236">
        <f>IFERROR(IF($E88=1,RANK(CG88,CG:CG,1)+COUNTIF(CG$3:CG87,CG88),"-"),"-")</f>
        <v>7</v>
      </c>
      <c r="DN88" s="7"/>
      <c r="DO88" s="236" t="str">
        <f>IFERROR(IF($E88=1,RANK(CI88,CI:CI,1)+COUNTIF(CI$4:CI88,CI88)-1,"-"),"-")</f>
        <v>-</v>
      </c>
      <c r="DP88" s="236" t="str">
        <f>IFERROR(IF($E88=1,RANK(CJ88,CJ:CJ,1)+COUNTIF(CJ$4:CJ88,CJ88)-1,"-"),"-")</f>
        <v>-</v>
      </c>
      <c r="DQ88" s="236" t="str">
        <f>IFERROR(IF($E88=1,RANK(CK88,CK:CK,1)+COUNTIF(CK$4:CK88,CK88)-1,"-"),"-")</f>
        <v>-</v>
      </c>
      <c r="DR88" s="236" t="str">
        <f>IFERROR(IF($E88=1,RANK(CL88,CL:CL,1)+COUNTIF(CL$4:CL88,CL88)-1,"-"),"-")</f>
        <v>-</v>
      </c>
      <c r="DS88" s="236" t="str">
        <f>IFERROR(IF($E88=1,RANK(CM88,CM:CM,1)+COUNTIF(CM$4:CM88,CM88)-1,"-"),"-")</f>
        <v>-</v>
      </c>
      <c r="DT88" s="236" t="str">
        <f>IFERROR(IF($E88=1,RANK(CN88,CN:CN,1)+COUNTIF(CN$4:CN88,CN88)-1,"-"),"-")</f>
        <v>-</v>
      </c>
      <c r="DU88" s="12">
        <f>$F$2+1-DV88</f>
        <v>145</v>
      </c>
      <c r="DV88" s="243">
        <f>IF($EI$4="Entrants",MIN($CW:$CW),MIN($DD:$DD))</f>
        <v>1</v>
      </c>
      <c r="DW88" s="242" t="str">
        <f>IFERROR(INDEX($A:$DD,IF($EI$4="Entrants",MATCH($DU88,$CW:$CW,0),MATCH($DU88,$DD:$DD,0)),11),"")</f>
        <v>MONTELIMAR GARE SNCF</v>
      </c>
      <c r="DX88" s="239">
        <f>IFERROR(INDEX($A:$DD,IF($EI$4="Entrants",MATCH($DU88,$CW:$CW,0),MATCH($DU88,$DD:$DD,0)),IF($EI$4="Entrants",69,26)),"")</f>
        <v>8.0399999999999991</v>
      </c>
      <c r="DY88" s="12">
        <f>DZ94+1-DZ88</f>
        <v>122</v>
      </c>
      <c r="DZ88" s="243">
        <f>IF($EI$4="Entrants",MIN($DM:$DM),MIN($DT:$DT))</f>
        <v>1</v>
      </c>
      <c r="EA88" s="242" t="str">
        <f>IFERROR(INDEX($A:$DT,IF($EI$4="Entrants",MATCH($DY88,$DM:$DM,0),MATCH($DY88,$DT:$DT,0)),11),"")</f>
        <v>BIARRITZ</v>
      </c>
      <c r="EB88" s="241">
        <f>IFERROR(INDEX($A:$DT,IF($EI$4="Entrants",MATCH($DY88,$DM:$DM,0),MATCH($DY88,$DT:$DT,0)),IF($EI$4="Entrants",85,54)),"")</f>
        <v>1.21</v>
      </c>
      <c r="EC88" s="240">
        <f>IFERROR(INDEX($A:$DT,IF($EI$4="Entrants",MATCH($DY88,$DM:$DM,0),MATCH($DY88,$DT:$DT,0)),IF($EI$4="Entrants",69,26)),"")</f>
        <v>7.54</v>
      </c>
      <c r="ED88" s="239" t="str">
        <f>IFERROR(IF(EB88&gt;0,"+"&amp;ROUND(EB88,2),ROUND(EB88,2)),"")</f>
        <v>+1,21</v>
      </c>
      <c r="EI88"/>
      <c r="EJ88"/>
      <c r="EU88" s="328">
        <f t="shared" si="107"/>
        <v>7.24</v>
      </c>
      <c r="EV88" s="328">
        <f t="shared" si="108"/>
        <v>8.19</v>
      </c>
      <c r="EW88" s="328">
        <f t="shared" si="109"/>
        <v>7.71</v>
      </c>
      <c r="EX88" s="328">
        <f t="shared" si="110"/>
        <v>7.96</v>
      </c>
      <c r="EY88" s="328">
        <f t="shared" si="111"/>
        <v>7.37</v>
      </c>
      <c r="EZ88" s="328">
        <f t="shared" si="112"/>
        <v>6.93</v>
      </c>
      <c r="FA88" s="328">
        <f t="shared" si="113"/>
        <v>5.21</v>
      </c>
      <c r="FB88" s="328">
        <f t="shared" si="114"/>
        <v>6.31</v>
      </c>
      <c r="FK88" s="328">
        <f t="shared" si="115"/>
        <v>7.76</v>
      </c>
      <c r="FL88" s="328">
        <f t="shared" si="116"/>
        <v>8.5299999999999994</v>
      </c>
      <c r="FM88" s="328">
        <f t="shared" si="117"/>
        <v>8.26</v>
      </c>
      <c r="FN88" s="328">
        <f t="shared" si="118"/>
        <v>8.56</v>
      </c>
      <c r="FO88" s="328">
        <f t="shared" si="119"/>
        <v>8.09</v>
      </c>
      <c r="FP88" s="328" t="str">
        <f t="shared" si="120"/>
        <v>-</v>
      </c>
      <c r="FQ88" s="328">
        <f t="shared" si="121"/>
        <v>6.39</v>
      </c>
      <c r="FR88" s="328">
        <f t="shared" si="122"/>
        <v>7.15</v>
      </c>
    </row>
    <row r="89" spans="1:174" ht="19.5" x14ac:dyDescent="0.25">
      <c r="A89" s="13">
        <f t="shared" si="78"/>
        <v>1</v>
      </c>
      <c r="B89" s="13">
        <f t="shared" si="79"/>
        <v>1</v>
      </c>
      <c r="C89" s="13">
        <f t="shared" si="80"/>
        <v>1</v>
      </c>
      <c r="D89" s="13">
        <f t="shared" si="81"/>
        <v>1</v>
      </c>
      <c r="E89" s="13">
        <f t="shared" si="82"/>
        <v>1</v>
      </c>
      <c r="F89" s="48" t="s">
        <v>252</v>
      </c>
      <c r="G89" s="48" t="s">
        <v>201</v>
      </c>
      <c r="H89" s="8">
        <v>24</v>
      </c>
      <c r="I89" s="295" t="s">
        <v>226</v>
      </c>
      <c r="J89" s="295">
        <v>319012</v>
      </c>
      <c r="K89" s="295" t="s">
        <v>83</v>
      </c>
      <c r="L89" s="9" t="s">
        <v>9</v>
      </c>
      <c r="M89" s="9" t="s">
        <v>10</v>
      </c>
      <c r="N89" s="237">
        <v>8.08</v>
      </c>
      <c r="O89" s="237">
        <v>8.56</v>
      </c>
      <c r="P89" s="237">
        <v>8.6</v>
      </c>
      <c r="Q89" s="237">
        <v>8.69</v>
      </c>
      <c r="R89" s="237">
        <v>8.11</v>
      </c>
      <c r="S89" s="237">
        <v>7.58</v>
      </c>
      <c r="T89" s="237">
        <v>6.01</v>
      </c>
      <c r="U89" s="237">
        <v>6.76</v>
      </c>
      <c r="V89" s="238"/>
      <c r="AD89" s="237">
        <v>7.91</v>
      </c>
      <c r="AE89" s="237">
        <v>8.4700000000000006</v>
      </c>
      <c r="AF89" s="237">
        <v>8.9</v>
      </c>
      <c r="AG89" s="237">
        <v>8.85</v>
      </c>
      <c r="AH89" s="237">
        <v>8.01</v>
      </c>
      <c r="AI89" s="237">
        <v>7.41</v>
      </c>
      <c r="AJ89" s="237">
        <v>6.36</v>
      </c>
      <c r="AK89" s="237">
        <v>6.77</v>
      </c>
      <c r="AL89" s="238"/>
      <c r="AT89" s="237">
        <f t="shared" si="83"/>
        <v>0.17</v>
      </c>
      <c r="AU89" s="237">
        <f t="shared" si="84"/>
        <v>0.09</v>
      </c>
      <c r="AV89" s="237">
        <f t="shared" si="85"/>
        <v>-0.3</v>
      </c>
      <c r="AW89" s="237">
        <f t="shared" si="86"/>
        <v>-0.16</v>
      </c>
      <c r="AX89" s="237">
        <f t="shared" si="87"/>
        <v>0.1</v>
      </c>
      <c r="AY89" s="237">
        <f t="shared" si="88"/>
        <v>0.17</v>
      </c>
      <c r="AZ89" s="237">
        <f t="shared" si="89"/>
        <v>-0.35</v>
      </c>
      <c r="BA89" s="237">
        <f t="shared" si="90"/>
        <v>-0.01</v>
      </c>
      <c r="BB89" s="238"/>
      <c r="BJ89" s="237">
        <f t="shared" si="91"/>
        <v>8.08</v>
      </c>
      <c r="BK89" s="237">
        <f t="shared" si="92"/>
        <v>8.56</v>
      </c>
      <c r="BL89" s="237">
        <f t="shared" si="93"/>
        <v>8.6</v>
      </c>
      <c r="BM89" s="237">
        <f t="shared" si="94"/>
        <v>8.69</v>
      </c>
      <c r="BN89" s="237">
        <f t="shared" si="95"/>
        <v>8.11</v>
      </c>
      <c r="BO89" s="237">
        <f t="shared" si="96"/>
        <v>7.58</v>
      </c>
      <c r="BP89" s="237">
        <f t="shared" si="97"/>
        <v>6.01</v>
      </c>
      <c r="BQ89" s="237">
        <f t="shared" si="98"/>
        <v>6.76</v>
      </c>
      <c r="BR89" s="238"/>
      <c r="BZ89" s="246">
        <f t="shared" si="99"/>
        <v>0.17</v>
      </c>
      <c r="CA89" s="237">
        <f t="shared" si="100"/>
        <v>0.09</v>
      </c>
      <c r="CB89" s="237">
        <f t="shared" si="101"/>
        <v>-0.3</v>
      </c>
      <c r="CC89" s="237">
        <f t="shared" si="102"/>
        <v>-0.16</v>
      </c>
      <c r="CD89" s="237">
        <f t="shared" si="103"/>
        <v>0.1</v>
      </c>
      <c r="CE89" s="237">
        <f t="shared" si="104"/>
        <v>0.17</v>
      </c>
      <c r="CF89" s="237">
        <f t="shared" si="105"/>
        <v>-0.35</v>
      </c>
      <c r="CG89" s="237">
        <f t="shared" si="106"/>
        <v>-0.01</v>
      </c>
      <c r="CH89" s="238"/>
      <c r="CP89" s="236">
        <f>IFERROR(IF($E89=1,RANK(BJ89,BJ:BJ,1)+COUNTIF(BJ$4:BJ89,BJ89)-1,"-"),"-")</f>
        <v>104</v>
      </c>
      <c r="CQ89" s="236">
        <f>IFERROR(IF($E89=1,RANK(BK89,BK:BK,1)+COUNTIF(BK$4:BK89,BK89)-1,"-"),"-")</f>
        <v>100</v>
      </c>
      <c r="CR89" s="236">
        <f>IFERROR(IF($E89=1,RANK(BL89,BL:BL,1)+COUNTIF(BL$4:BL89,BL89)-1,"-"),"-")</f>
        <v>56</v>
      </c>
      <c r="CS89" s="236">
        <f>IFERROR(IF($E89=1,RANK(BM89,BM:BM,1)+COUNTIF(BM$4:BM89,BM89)-1,"-"),"-")</f>
        <v>111</v>
      </c>
      <c r="CT89" s="236">
        <f>IFERROR(IF($E89=1,RANK(BN89,BN:BN,1)+COUNTIF(BN$4:BN89,BN89)-1,"-"),"-")</f>
        <v>91</v>
      </c>
      <c r="CU89" s="236">
        <f>IFERROR(IF($E89=1,RANK(BO89,BO:BO,1)+COUNTIF(BO$4:BO89,BO89)-1,"-"),"-")</f>
        <v>56</v>
      </c>
      <c r="CV89" s="236">
        <f>IFERROR(IF($E89=1,RANK(BP89,BP:BP,1)+COUNTIF(BP$4:BP89,BP89)-1,"-"),"-")</f>
        <v>40</v>
      </c>
      <c r="CW89" s="236">
        <f>IFERROR(IF($E89=1,RANK(BQ89,BQ:BQ,1)+COUNTIF(BQ$4:BQ89,BQ89)-1,"-"),"-")</f>
        <v>74</v>
      </c>
      <c r="CX89" s="238"/>
      <c r="DF89" s="236">
        <f>IFERROR(IF($E89=1,RANK(BZ89,BZ:BZ,1)+COUNTIF(BZ$3:BZ88,BZ89),"-"),"-")</f>
        <v>86</v>
      </c>
      <c r="DG89" s="236">
        <f>IFERROR(IF($E89=1,RANK(CA89,CA:CA,1)+COUNTIF(CA$3:CA88,CA89),"-"),"-")</f>
        <v>69</v>
      </c>
      <c r="DH89" s="236">
        <f>IFERROR(IF($E89=1,RANK(CB89,CB:CB,1)+COUNTIF(CB$3:CB88,CB89),"-"),"-")</f>
        <v>15</v>
      </c>
      <c r="DI89" s="236">
        <f>IFERROR(IF($E89=1,RANK(CC89,CC:CC,1)+COUNTIF(CC$3:CC88,CC89),"-"),"-")</f>
        <v>24</v>
      </c>
      <c r="DJ89" s="236">
        <f>IFERROR(IF($E89=1,RANK(CD89,CD:CD,1)+COUNTIF(CD$3:CD88,CD89),"-"),"-")</f>
        <v>34</v>
      </c>
      <c r="DK89" s="236">
        <f>IFERROR(IF($E89=1,RANK(CE89,CE:CE,1)+COUNTIF(CE$3:CE88,CE89),"-"),"-")</f>
        <v>59</v>
      </c>
      <c r="DL89" s="236">
        <f>IFERROR(IF($E89=1,RANK(CF89,CF:CF,1)+COUNTIF(CF$3:CF88,CF89),"-"),"-")</f>
        <v>22</v>
      </c>
      <c r="DM89" s="236">
        <f>IFERROR(IF($E89=1,RANK(CG89,CG:CG,1)+COUNTIF(CG$3:CG88,CG89),"-"),"-")</f>
        <v>54</v>
      </c>
      <c r="DN89" s="7"/>
      <c r="DO89" s="236" t="str">
        <f>IFERROR(IF($E89=1,RANK(CI89,CI:CI,1)+COUNTIF(CI$4:CI89,CI89)-1,"-"),"-")</f>
        <v>-</v>
      </c>
      <c r="DP89" s="236" t="str">
        <f>IFERROR(IF($E89=1,RANK(CJ89,CJ:CJ,1)+COUNTIF(CJ$4:CJ89,CJ89)-1,"-"),"-")</f>
        <v>-</v>
      </c>
      <c r="DQ89" s="236" t="str">
        <f>IFERROR(IF($E89=1,RANK(CK89,CK:CK,1)+COUNTIF(CK$4:CK89,CK89)-1,"-"),"-")</f>
        <v>-</v>
      </c>
      <c r="DR89" s="236" t="str">
        <f>IFERROR(IF($E89=1,RANK(CL89,CL:CL,1)+COUNTIF(CL$4:CL89,CL89)-1,"-"),"-")</f>
        <v>-</v>
      </c>
      <c r="DS89" s="236" t="str">
        <f>IFERROR(IF($E89=1,RANK(CM89,CM:CM,1)+COUNTIF(CM$4:CM89,CM89)-1,"-"),"-")</f>
        <v>-</v>
      </c>
      <c r="DT89" s="236" t="str">
        <f>IFERROR(IF($E89=1,RANK(CN89,CN:CN,1)+COUNTIF(CN$4:CN89,CN89)-1,"-"),"-")</f>
        <v>-</v>
      </c>
      <c r="DU89" s="12">
        <f>DU88-1</f>
        <v>144</v>
      </c>
      <c r="DV89" s="243">
        <f>DV88+1</f>
        <v>2</v>
      </c>
      <c r="DW89" s="242" t="str">
        <f>IFERROR(INDEX($A:$DD,IF($EI$4="Entrants",MATCH($DU89,$CW:$CW,0),MATCH($DU89,$DD:$DD,0)),11),"")</f>
        <v>LIBOURNE</v>
      </c>
      <c r="DX89" s="239">
        <f>IFERROR(INDEX($A:$DD,IF($EI$4="Entrants",MATCH($DU89,$CW:$CW,0),MATCH($DU89,$DD:$DD,0)),IF($EI$4="Entrants",69,26)),"")</f>
        <v>7.93</v>
      </c>
      <c r="DY89" s="12">
        <f>DY88-1</f>
        <v>121</v>
      </c>
      <c r="DZ89" s="243">
        <f>MAX(DZ88+1,0)</f>
        <v>2</v>
      </c>
      <c r="EA89" s="242" t="str">
        <f>IFERROR(INDEX($A:$DT,IF($EI$4="Entrants",MATCH($DY89,$DM:$DM,0),MATCH($DY89,$DT:$DT,0)),11),"")</f>
        <v>TOURCOING</v>
      </c>
      <c r="EB89" s="241">
        <f t="shared" ref="EB89:EB92" si="127">IFERROR(INDEX($A:$DT,IF($EI$4="Entrants",MATCH($DY89,$DM:$DM,0),MATCH($DY89,$DT:$DT,0)),IF($EI$4="Entrants",85,54)),"")</f>
        <v>1.1599999999999999</v>
      </c>
      <c r="EC89" s="240">
        <f t="shared" ref="EC89:EC92" si="128">IFERROR(INDEX($A:$DT,IF($EI$4="Entrants",MATCH($DY89,$DM:$DM,0),MATCH($DY89,$DT:$DT,0)),IF($EI$4="Entrants",69,26)),"")</f>
        <v>7.33</v>
      </c>
      <c r="ED89" s="239" t="str">
        <f>IFERROR(IF(EB89&gt;0,"+"&amp;ROUND(EB89,2),ROUND(EB89,2)),"")</f>
        <v>+1,16</v>
      </c>
      <c r="EI89"/>
      <c r="EJ89"/>
      <c r="EU89" s="328">
        <f t="shared" si="107"/>
        <v>8.08</v>
      </c>
      <c r="EV89" s="328">
        <f t="shared" si="108"/>
        <v>8.56</v>
      </c>
      <c r="EW89" s="328">
        <f t="shared" si="109"/>
        <v>8.6</v>
      </c>
      <c r="EX89" s="328">
        <f t="shared" si="110"/>
        <v>8.69</v>
      </c>
      <c r="EY89" s="328">
        <f t="shared" si="111"/>
        <v>8.11</v>
      </c>
      <c r="EZ89" s="328">
        <f t="shared" si="112"/>
        <v>7.58</v>
      </c>
      <c r="FA89" s="328">
        <f t="shared" si="113"/>
        <v>6.01</v>
      </c>
      <c r="FB89" s="328">
        <f t="shared" si="114"/>
        <v>6.76</v>
      </c>
      <c r="FK89" s="328">
        <f t="shared" si="115"/>
        <v>7.91</v>
      </c>
      <c r="FL89" s="328">
        <f t="shared" si="116"/>
        <v>8.4700000000000006</v>
      </c>
      <c r="FM89" s="328">
        <f t="shared" si="117"/>
        <v>8.9</v>
      </c>
      <c r="FN89" s="328">
        <f t="shared" si="118"/>
        <v>8.85</v>
      </c>
      <c r="FO89" s="328">
        <f t="shared" si="119"/>
        <v>8.01</v>
      </c>
      <c r="FP89" s="328">
        <f t="shared" si="120"/>
        <v>7.41</v>
      </c>
      <c r="FQ89" s="328">
        <f t="shared" si="121"/>
        <v>6.36</v>
      </c>
      <c r="FR89" s="328">
        <f t="shared" si="122"/>
        <v>6.77</v>
      </c>
    </row>
    <row r="90" spans="1:174" ht="19.5" x14ac:dyDescent="0.25">
      <c r="A90" s="13">
        <f t="shared" si="78"/>
        <v>1</v>
      </c>
      <c r="B90" s="13">
        <f t="shared" si="79"/>
        <v>1</v>
      </c>
      <c r="C90" s="13">
        <f t="shared" si="80"/>
        <v>1</v>
      </c>
      <c r="D90" s="13">
        <f t="shared" si="81"/>
        <v>1</v>
      </c>
      <c r="E90" s="13">
        <f t="shared" si="82"/>
        <v>1</v>
      </c>
      <c r="F90" s="48" t="s">
        <v>252</v>
      </c>
      <c r="G90" s="48" t="s">
        <v>202</v>
      </c>
      <c r="H90" s="8">
        <v>24</v>
      </c>
      <c r="I90" s="295" t="s">
        <v>228</v>
      </c>
      <c r="J90" s="295">
        <v>757674</v>
      </c>
      <c r="K90" s="295" t="s">
        <v>86</v>
      </c>
      <c r="L90" s="9" t="s">
        <v>9</v>
      </c>
      <c r="M90" s="9" t="s">
        <v>10</v>
      </c>
      <c r="N90" s="237">
        <v>7.64</v>
      </c>
      <c r="O90" s="237">
        <v>8.42</v>
      </c>
      <c r="P90" s="237">
        <v>8.93</v>
      </c>
      <c r="Q90" s="237">
        <v>8.57</v>
      </c>
      <c r="R90" s="237">
        <v>8.09</v>
      </c>
      <c r="S90" s="237">
        <v>7.8</v>
      </c>
      <c r="T90" s="237">
        <v>6.08</v>
      </c>
      <c r="U90" s="237">
        <v>6.29</v>
      </c>
      <c r="V90" s="238"/>
      <c r="AD90" s="237">
        <v>7.37</v>
      </c>
      <c r="AE90" s="237">
        <v>7.64</v>
      </c>
      <c r="AF90" s="237">
        <v>8.49</v>
      </c>
      <c r="AG90" s="237">
        <v>7.86</v>
      </c>
      <c r="AH90" s="237">
        <v>7.36</v>
      </c>
      <c r="AI90" s="237">
        <v>7.16</v>
      </c>
      <c r="AJ90" s="237">
        <v>5.25</v>
      </c>
      <c r="AK90" s="237">
        <v>5.51</v>
      </c>
      <c r="AL90" s="238"/>
      <c r="AT90" s="237">
        <f t="shared" si="83"/>
        <v>0.27</v>
      </c>
      <c r="AU90" s="237">
        <f t="shared" si="84"/>
        <v>0.78</v>
      </c>
      <c r="AV90" s="237">
        <f t="shared" si="85"/>
        <v>0.44</v>
      </c>
      <c r="AW90" s="237">
        <f t="shared" si="86"/>
        <v>0.71</v>
      </c>
      <c r="AX90" s="237">
        <f t="shared" si="87"/>
        <v>0.73</v>
      </c>
      <c r="AY90" s="237">
        <f t="shared" si="88"/>
        <v>0.64</v>
      </c>
      <c r="AZ90" s="237">
        <f t="shared" si="89"/>
        <v>0.83</v>
      </c>
      <c r="BA90" s="237">
        <f t="shared" si="90"/>
        <v>0.78</v>
      </c>
      <c r="BB90" s="238"/>
      <c r="BJ90" s="237">
        <f t="shared" si="91"/>
        <v>7.64</v>
      </c>
      <c r="BK90" s="237">
        <f t="shared" si="92"/>
        <v>8.42</v>
      </c>
      <c r="BL90" s="237">
        <f t="shared" si="93"/>
        <v>8.93</v>
      </c>
      <c r="BM90" s="237">
        <f t="shared" si="94"/>
        <v>8.57</v>
      </c>
      <c r="BN90" s="237">
        <f t="shared" si="95"/>
        <v>8.09</v>
      </c>
      <c r="BO90" s="237">
        <f t="shared" si="96"/>
        <v>7.8</v>
      </c>
      <c r="BP90" s="237">
        <f t="shared" si="97"/>
        <v>6.08</v>
      </c>
      <c r="BQ90" s="237">
        <f t="shared" si="98"/>
        <v>6.29</v>
      </c>
      <c r="BR90" s="238"/>
      <c r="BZ90" s="246">
        <f t="shared" si="99"/>
        <v>0.27</v>
      </c>
      <c r="CA90" s="237">
        <f t="shared" si="100"/>
        <v>0.78</v>
      </c>
      <c r="CB90" s="237">
        <f t="shared" si="101"/>
        <v>0.44</v>
      </c>
      <c r="CC90" s="237">
        <f t="shared" si="102"/>
        <v>0.71</v>
      </c>
      <c r="CD90" s="237">
        <f t="shared" si="103"/>
        <v>0.73</v>
      </c>
      <c r="CE90" s="237">
        <f t="shared" si="104"/>
        <v>0.64</v>
      </c>
      <c r="CF90" s="237">
        <f t="shared" si="105"/>
        <v>0.83</v>
      </c>
      <c r="CG90" s="237">
        <f t="shared" si="106"/>
        <v>0.78</v>
      </c>
      <c r="CH90" s="238"/>
      <c r="CP90" s="236">
        <f>IFERROR(IF($E90=1,RANK(BJ90,BJ:BJ,1)+COUNTIF(BJ$4:BJ90,BJ90)-1,"-"),"-")</f>
        <v>47</v>
      </c>
      <c r="CQ90" s="236">
        <f>IFERROR(IF($E90=1,RANK(BK90,BK:BK,1)+COUNTIF(BK$4:BK90,BK90)-1,"-"),"-")</f>
        <v>79</v>
      </c>
      <c r="CR90" s="236">
        <f>IFERROR(IF($E90=1,RANK(BL90,BL:BL,1)+COUNTIF(BL$4:BL90,BL90)-1,"-"),"-")</f>
        <v>113</v>
      </c>
      <c r="CS90" s="236">
        <f>IFERROR(IF($E90=1,RANK(BM90,BM:BM,1)+COUNTIF(BM$4:BM90,BM90)-1,"-"),"-")</f>
        <v>91</v>
      </c>
      <c r="CT90" s="236">
        <f>IFERROR(IF($E90=1,RANK(BN90,BN:BN,1)+COUNTIF(BN$4:BN90,BN90)-1,"-"),"-")</f>
        <v>88</v>
      </c>
      <c r="CU90" s="236">
        <f>IFERROR(IF($E90=1,RANK(BO90,BO:BO,1)+COUNTIF(BO$4:BO90,BO90)-1,"-"),"-")</f>
        <v>81</v>
      </c>
      <c r="CV90" s="236">
        <f>IFERROR(IF($E90=1,RANK(BP90,BP:BP,1)+COUNTIF(BP$4:BP90,BP90)-1,"-"),"-")</f>
        <v>47</v>
      </c>
      <c r="CW90" s="236">
        <f>IFERROR(IF($E90=1,RANK(BQ90,BQ:BQ,1)+COUNTIF(BQ$4:BQ90,BQ90)-1,"-"),"-")</f>
        <v>34</v>
      </c>
      <c r="CX90" s="238"/>
      <c r="DF90" s="236">
        <f>IFERROR(IF($E90=1,RANK(BZ90,BZ:BZ,1)+COUNTIF(BZ$3:BZ89,BZ90),"-"),"-")</f>
        <v>93</v>
      </c>
      <c r="DG90" s="236">
        <f>IFERROR(IF($E90=1,RANK(CA90,CA:CA,1)+COUNTIF(CA$3:CA89,CA90),"-"),"-")</f>
        <v>119</v>
      </c>
      <c r="DH90" s="236">
        <f>IFERROR(IF($E90=1,RANK(CB90,CB:CB,1)+COUNTIF(CB$3:CB89,CB90),"-"),"-")</f>
        <v>110</v>
      </c>
      <c r="DI90" s="236">
        <f>IFERROR(IF($E90=1,RANK(CC90,CC:CC,1)+COUNTIF(CC$3:CC89,CC90),"-"),"-")</f>
        <v>119</v>
      </c>
      <c r="DJ90" s="236">
        <f>IFERROR(IF($E90=1,RANK(CD90,CD:CD,1)+COUNTIF(CD$3:CD89,CD90),"-"),"-")</f>
        <v>108</v>
      </c>
      <c r="DK90" s="236">
        <f>IFERROR(IF($E90=1,RANK(CE90,CE:CE,1)+COUNTIF(CE$3:CE89,CE90),"-"),"-")</f>
        <v>90</v>
      </c>
      <c r="DL90" s="236">
        <f>IFERROR(IF($E90=1,RANK(CF90,CF:CF,1)+COUNTIF(CF$3:CF89,CF90),"-"),"-")</f>
        <v>108</v>
      </c>
      <c r="DM90" s="236">
        <f>IFERROR(IF($E90=1,RANK(CG90,CG:CG,1)+COUNTIF(CG$3:CG89,CG90),"-"),"-")</f>
        <v>113</v>
      </c>
      <c r="DN90" s="7"/>
      <c r="DO90" s="236" t="str">
        <f>IFERROR(IF($E90=1,RANK(CI90,CI:CI,1)+COUNTIF(CI$4:CI90,CI90)-1,"-"),"-")</f>
        <v>-</v>
      </c>
      <c r="DP90" s="236" t="str">
        <f>IFERROR(IF($E90=1,RANK(CJ90,CJ:CJ,1)+COUNTIF(CJ$4:CJ90,CJ90)-1,"-"),"-")</f>
        <v>-</v>
      </c>
      <c r="DQ90" s="236" t="str">
        <f>IFERROR(IF($E90=1,RANK(CK90,CK:CK,1)+COUNTIF(CK$4:CK90,CK90)-1,"-"),"-")</f>
        <v>-</v>
      </c>
      <c r="DR90" s="236" t="str">
        <f>IFERROR(IF($E90=1,RANK(CL90,CL:CL,1)+COUNTIF(CL$4:CL90,CL90)-1,"-"),"-")</f>
        <v>-</v>
      </c>
      <c r="DS90" s="236" t="str">
        <f>IFERROR(IF($E90=1,RANK(CM90,CM:CM,1)+COUNTIF(CM$4:CM90,CM90)-1,"-"),"-")</f>
        <v>-</v>
      </c>
      <c r="DT90" s="236" t="str">
        <f>IFERROR(IF($E90=1,RANK(CN90,CN:CN,1)+COUNTIF(CN$4:CN90,CN90)-1,"-"),"-")</f>
        <v>-</v>
      </c>
      <c r="DU90" s="12">
        <f>DU89-1</f>
        <v>143</v>
      </c>
      <c r="DV90" s="243">
        <f>DV89+1</f>
        <v>3</v>
      </c>
      <c r="DW90" s="242" t="str">
        <f>IFERROR(INDEX($A:$DD,IF($EI$4="Entrants",MATCH($DU90,$CW:$CW,0),MATCH($DU90,$DD:$DD,0)),11),"")</f>
        <v>REIMS</v>
      </c>
      <c r="DX90" s="239">
        <f>IFERROR(INDEX($A:$DD,IF($EI$4="Entrants",MATCH($DU90,$CW:$CW,0),MATCH($DU90,$DD:$DD,0)),IF($EI$4="Entrants",69,26)),"")</f>
        <v>7.9</v>
      </c>
      <c r="DY90" s="12">
        <f>DY89-1</f>
        <v>120</v>
      </c>
      <c r="DZ90" s="243">
        <f>MAX(DZ89+1,0)</f>
        <v>3</v>
      </c>
      <c r="EA90" s="242" t="str">
        <f>IFERROR(INDEX($A:$DT,IF($EI$4="Entrants",MATCH($DY90,$DM:$DM,0),MATCH($DY90,$DT:$DT,0)),11),"")</f>
        <v>ARRAS</v>
      </c>
      <c r="EB90" s="241">
        <f t="shared" si="127"/>
        <v>1.1000000000000001</v>
      </c>
      <c r="EC90" s="240">
        <f t="shared" si="128"/>
        <v>7.12</v>
      </c>
      <c r="ED90" s="239" t="str">
        <f>IFERROR(IF(EB90&gt;0,"+"&amp;ROUND(EB90,2),ROUND(EB90,2)),"")</f>
        <v>+1,1</v>
      </c>
      <c r="EI90"/>
      <c r="EJ90"/>
      <c r="EU90" s="328">
        <f t="shared" si="107"/>
        <v>7.64</v>
      </c>
      <c r="EV90" s="328">
        <f t="shared" si="108"/>
        <v>8.42</v>
      </c>
      <c r="EW90" s="328">
        <f t="shared" si="109"/>
        <v>8.93</v>
      </c>
      <c r="EX90" s="328">
        <f t="shared" si="110"/>
        <v>8.57</v>
      </c>
      <c r="EY90" s="328">
        <f t="shared" si="111"/>
        <v>8.09</v>
      </c>
      <c r="EZ90" s="328">
        <f t="shared" si="112"/>
        <v>7.8</v>
      </c>
      <c r="FA90" s="328">
        <f t="shared" si="113"/>
        <v>6.08</v>
      </c>
      <c r="FB90" s="328">
        <f t="shared" si="114"/>
        <v>6.29</v>
      </c>
      <c r="FK90" s="328">
        <f t="shared" si="115"/>
        <v>7.37</v>
      </c>
      <c r="FL90" s="328">
        <f t="shared" si="116"/>
        <v>7.64</v>
      </c>
      <c r="FM90" s="328">
        <f t="shared" si="117"/>
        <v>8.49</v>
      </c>
      <c r="FN90" s="328">
        <f t="shared" si="118"/>
        <v>7.86</v>
      </c>
      <c r="FO90" s="328">
        <f t="shared" si="119"/>
        <v>7.36</v>
      </c>
      <c r="FP90" s="328">
        <f t="shared" si="120"/>
        <v>7.16</v>
      </c>
      <c r="FQ90" s="328">
        <f t="shared" si="121"/>
        <v>5.25</v>
      </c>
      <c r="FR90" s="328">
        <f t="shared" si="122"/>
        <v>5.51</v>
      </c>
    </row>
    <row r="91" spans="1:174" ht="19.5" x14ac:dyDescent="0.25">
      <c r="A91" s="13">
        <f t="shared" si="78"/>
        <v>1</v>
      </c>
      <c r="B91" s="13">
        <f t="shared" si="79"/>
        <v>1</v>
      </c>
      <c r="C91" s="13">
        <f t="shared" si="80"/>
        <v>1</v>
      </c>
      <c r="D91" s="13">
        <f t="shared" si="81"/>
        <v>1</v>
      </c>
      <c r="E91" s="13">
        <f t="shared" si="82"/>
        <v>1</v>
      </c>
      <c r="F91" s="48" t="s">
        <v>252</v>
      </c>
      <c r="G91" s="48" t="s">
        <v>201</v>
      </c>
      <c r="H91" s="8">
        <v>24</v>
      </c>
      <c r="I91" s="295" t="s">
        <v>226</v>
      </c>
      <c r="J91" s="295">
        <v>318964</v>
      </c>
      <c r="K91" s="295" t="s">
        <v>88</v>
      </c>
      <c r="L91" s="9" t="s">
        <v>9</v>
      </c>
      <c r="M91" s="9" t="s">
        <v>10</v>
      </c>
      <c r="N91" s="237">
        <v>8.0500000000000007</v>
      </c>
      <c r="O91" s="237">
        <v>8.43</v>
      </c>
      <c r="P91" s="237">
        <v>8.42</v>
      </c>
      <c r="Q91" s="237">
        <v>8.8800000000000008</v>
      </c>
      <c r="R91" s="237">
        <v>8.4499999999999993</v>
      </c>
      <c r="S91" s="237">
        <v>7.97</v>
      </c>
      <c r="T91" s="237">
        <v>7.43</v>
      </c>
      <c r="U91" s="237">
        <v>7.07</v>
      </c>
      <c r="V91" s="238"/>
      <c r="AD91" s="237">
        <v>8.25</v>
      </c>
      <c r="AE91" s="237">
        <v>8.61</v>
      </c>
      <c r="AF91" s="237">
        <v>8.68</v>
      </c>
      <c r="AG91" s="237">
        <v>9.1199999999999992</v>
      </c>
      <c r="AH91" s="237">
        <v>8.2200000000000006</v>
      </c>
      <c r="AI91" s="237">
        <v>7.71</v>
      </c>
      <c r="AJ91" s="237">
        <v>6.2</v>
      </c>
      <c r="AK91" s="237">
        <v>6.39</v>
      </c>
      <c r="AL91" s="238"/>
      <c r="AT91" s="237">
        <f t="shared" si="83"/>
        <v>-0.2</v>
      </c>
      <c r="AU91" s="237">
        <f t="shared" si="84"/>
        <v>-0.18</v>
      </c>
      <c r="AV91" s="237">
        <f t="shared" si="85"/>
        <v>-0.26</v>
      </c>
      <c r="AW91" s="237">
        <f t="shared" si="86"/>
        <v>-0.24</v>
      </c>
      <c r="AX91" s="237">
        <f t="shared" si="87"/>
        <v>0.23</v>
      </c>
      <c r="AY91" s="237">
        <f t="shared" si="88"/>
        <v>0.26</v>
      </c>
      <c r="AZ91" s="237">
        <f t="shared" si="89"/>
        <v>1.23</v>
      </c>
      <c r="BA91" s="237">
        <f t="shared" si="90"/>
        <v>0.68</v>
      </c>
      <c r="BB91" s="238"/>
      <c r="BJ91" s="237">
        <f t="shared" si="91"/>
        <v>8.0500000000000007</v>
      </c>
      <c r="BK91" s="237">
        <f t="shared" si="92"/>
        <v>8.43</v>
      </c>
      <c r="BL91" s="237">
        <f t="shared" si="93"/>
        <v>8.42</v>
      </c>
      <c r="BM91" s="237">
        <f t="shared" si="94"/>
        <v>8.8800000000000008</v>
      </c>
      <c r="BN91" s="237">
        <f t="shared" si="95"/>
        <v>8.4499999999999993</v>
      </c>
      <c r="BO91" s="237">
        <f t="shared" si="96"/>
        <v>7.97</v>
      </c>
      <c r="BP91" s="237">
        <f t="shared" si="97"/>
        <v>7.43</v>
      </c>
      <c r="BQ91" s="237">
        <f t="shared" si="98"/>
        <v>7.07</v>
      </c>
      <c r="BR91" s="238"/>
      <c r="BZ91" s="246">
        <f t="shared" si="99"/>
        <v>-0.2</v>
      </c>
      <c r="CA91" s="237">
        <f t="shared" si="100"/>
        <v>-0.18</v>
      </c>
      <c r="CB91" s="237">
        <f t="shared" si="101"/>
        <v>-0.26</v>
      </c>
      <c r="CC91" s="237">
        <f t="shared" si="102"/>
        <v>-0.24</v>
      </c>
      <c r="CD91" s="237">
        <f t="shared" si="103"/>
        <v>0.23</v>
      </c>
      <c r="CE91" s="237">
        <f t="shared" si="104"/>
        <v>0.26</v>
      </c>
      <c r="CF91" s="237">
        <f t="shared" si="105"/>
        <v>1.23</v>
      </c>
      <c r="CG91" s="237">
        <f t="shared" si="106"/>
        <v>0.68</v>
      </c>
      <c r="CH91" s="238"/>
      <c r="CP91" s="236">
        <f>IFERROR(IF($E91=1,RANK(BJ91,BJ:BJ,1)+COUNTIF(BJ$4:BJ91,BJ91)-1,"-"),"-")</f>
        <v>100</v>
      </c>
      <c r="CQ91" s="236">
        <f>IFERROR(IF($E91=1,RANK(BK91,BK:BK,1)+COUNTIF(BK$4:BK91,BK91)-1,"-"),"-")</f>
        <v>82</v>
      </c>
      <c r="CR91" s="236">
        <f>IFERROR(IF($E91=1,RANK(BL91,BL:BL,1)+COUNTIF(BL$4:BL91,BL91)-1,"-"),"-")</f>
        <v>30</v>
      </c>
      <c r="CS91" s="236">
        <f>IFERROR(IF($E91=1,RANK(BM91,BM:BM,1)+COUNTIF(BM$4:BM91,BM91)-1,"-"),"-")</f>
        <v>127</v>
      </c>
      <c r="CT91" s="236">
        <f>IFERROR(IF($E91=1,RANK(BN91,BN:BN,1)+COUNTIF(BN$4:BN91,BN91)-1,"-"),"-")</f>
        <v>135</v>
      </c>
      <c r="CU91" s="236">
        <f>IFERROR(IF($E91=1,RANK(BO91,BO:BO,1)+COUNTIF(BO$4:BO91,BO91)-1,"-"),"-")</f>
        <v>109</v>
      </c>
      <c r="CV91" s="236">
        <f>IFERROR(IF($E91=1,RANK(BP91,BP:BP,1)+COUNTIF(BP$4:BP91,BP91)-1,"-"),"-")</f>
        <v>133</v>
      </c>
      <c r="CW91" s="236">
        <f>IFERROR(IF($E91=1,RANK(BQ91,BQ:BQ,1)+COUNTIF(BQ$4:BQ91,BQ91)-1,"-"),"-")</f>
        <v>108</v>
      </c>
      <c r="CX91" s="238"/>
      <c r="DF91" s="236">
        <f>IFERROR(IF($E91=1,RANK(BZ91,BZ:BZ,1)+COUNTIF(BZ$3:BZ90,BZ91),"-"),"-")</f>
        <v>19</v>
      </c>
      <c r="DG91" s="236">
        <f>IFERROR(IF($E91=1,RANK(CA91,CA:CA,1)+COUNTIF(CA$3:CA90,CA91),"-"),"-")</f>
        <v>29</v>
      </c>
      <c r="DH91" s="236">
        <f>IFERROR(IF($E91=1,RANK(CB91,CB:CB,1)+COUNTIF(CB$3:CB90,CB91),"-"),"-")</f>
        <v>21</v>
      </c>
      <c r="DI91" s="236">
        <f>IFERROR(IF($E91=1,RANK(CC91,CC:CC,1)+COUNTIF(CC$3:CC90,CC91),"-"),"-")</f>
        <v>15</v>
      </c>
      <c r="DJ91" s="236">
        <f>IFERROR(IF($E91=1,RANK(CD91,CD:CD,1)+COUNTIF(CD$3:CD90,CD91),"-"),"-")</f>
        <v>51</v>
      </c>
      <c r="DK91" s="236">
        <f>IFERROR(IF($E91=1,RANK(CE91,CE:CE,1)+COUNTIF(CE$3:CE90,CE91),"-"),"-")</f>
        <v>65</v>
      </c>
      <c r="DL91" s="236">
        <f>IFERROR(IF($E91=1,RANK(CF91,CF:CF,1)+COUNTIF(CF$3:CF90,CF91),"-"),"-")</f>
        <v>121</v>
      </c>
      <c r="DM91" s="236">
        <f>IFERROR(IF($E91=1,RANK(CG91,CG:CG,1)+COUNTIF(CG$3:CG90,CG91),"-"),"-")</f>
        <v>106</v>
      </c>
      <c r="DN91" s="7"/>
      <c r="DO91" s="236" t="str">
        <f>IFERROR(IF($E91=1,RANK(CI91,CI:CI,1)+COUNTIF(CI$4:CI91,CI91)-1,"-"),"-")</f>
        <v>-</v>
      </c>
      <c r="DP91" s="236" t="str">
        <f>IFERROR(IF($E91=1,RANK(CJ91,CJ:CJ,1)+COUNTIF(CJ$4:CJ91,CJ91)-1,"-"),"-")</f>
        <v>-</v>
      </c>
      <c r="DQ91" s="236" t="str">
        <f>IFERROR(IF($E91=1,RANK(CK91,CK:CK,1)+COUNTIF(CK$4:CK91,CK91)-1,"-"),"-")</f>
        <v>-</v>
      </c>
      <c r="DR91" s="236" t="str">
        <f>IFERROR(IF($E91=1,RANK(CL91,CL:CL,1)+COUNTIF(CL$4:CL91,CL91)-1,"-"),"-")</f>
        <v>-</v>
      </c>
      <c r="DS91" s="236" t="str">
        <f>IFERROR(IF($E91=1,RANK(CM91,CM:CM,1)+COUNTIF(CM$4:CM91,CM91)-1,"-"),"-")</f>
        <v>-</v>
      </c>
      <c r="DT91" s="236" t="str">
        <f>IFERROR(IF($E91=1,RANK(CN91,CN:CN,1)+COUNTIF(CN$4:CN91,CN91)-1,"-"),"-")</f>
        <v>-</v>
      </c>
      <c r="DU91" s="12">
        <f>DU90-1</f>
        <v>142</v>
      </c>
      <c r="DV91" s="243">
        <f>DV90+1</f>
        <v>4</v>
      </c>
      <c r="DW91" s="242" t="str">
        <f>IFERROR(INDEX($A:$DD,IF($EI$4="Entrants",MATCH($DU91,$CW:$CW,0),MATCH($DU91,$DD:$DD,0)),11),"")</f>
        <v>LUNEL</v>
      </c>
      <c r="DX91" s="239">
        <f>IFERROR(INDEX($A:$DD,IF($EI$4="Entrants",MATCH($DU91,$CW:$CW,0),MATCH($DU91,$DD:$DD,0)),IF($EI$4="Entrants",69,26)),"")</f>
        <v>7.89</v>
      </c>
      <c r="DY91" s="12">
        <f>DY90-1</f>
        <v>119</v>
      </c>
      <c r="DZ91" s="243">
        <f>MAX(DZ90+1,0)</f>
        <v>4</v>
      </c>
      <c r="EA91" s="242" t="str">
        <f>IFERROR(INDEX($A:$DT,IF($EI$4="Entrants",MATCH($DY91,$DM:$DM,0),MATCH($DY91,$DT:$DT,0)),11),"")</f>
        <v>CARCASSONNE</v>
      </c>
      <c r="EB91" s="241">
        <f t="shared" si="127"/>
        <v>0.98</v>
      </c>
      <c r="EC91" s="240">
        <f t="shared" si="128"/>
        <v>6.69</v>
      </c>
      <c r="ED91" s="239" t="str">
        <f>IFERROR(IF(EB91&gt;0,"+"&amp;ROUND(EB91,2),ROUND(EB91,2)),"")</f>
        <v>+0,98</v>
      </c>
      <c r="EI91"/>
      <c r="EJ91"/>
      <c r="EU91" s="328">
        <f t="shared" si="107"/>
        <v>8.0500000000000007</v>
      </c>
      <c r="EV91" s="328">
        <f t="shared" si="108"/>
        <v>8.43</v>
      </c>
      <c r="EW91" s="328">
        <f t="shared" si="109"/>
        <v>8.42</v>
      </c>
      <c r="EX91" s="328">
        <f t="shared" si="110"/>
        <v>8.8800000000000008</v>
      </c>
      <c r="EY91" s="328">
        <f t="shared" si="111"/>
        <v>8.4499999999999993</v>
      </c>
      <c r="EZ91" s="328">
        <f t="shared" si="112"/>
        <v>7.97</v>
      </c>
      <c r="FA91" s="328">
        <f t="shared" si="113"/>
        <v>7.43</v>
      </c>
      <c r="FB91" s="328">
        <f t="shared" si="114"/>
        <v>7.07</v>
      </c>
      <c r="FK91" s="328">
        <f t="shared" si="115"/>
        <v>8.25</v>
      </c>
      <c r="FL91" s="328">
        <f t="shared" si="116"/>
        <v>8.61</v>
      </c>
      <c r="FM91" s="328">
        <f t="shared" si="117"/>
        <v>8.68</v>
      </c>
      <c r="FN91" s="328">
        <f t="shared" si="118"/>
        <v>9.1199999999999992</v>
      </c>
      <c r="FO91" s="328">
        <f t="shared" si="119"/>
        <v>8.2200000000000006</v>
      </c>
      <c r="FP91" s="328">
        <f t="shared" si="120"/>
        <v>7.71</v>
      </c>
      <c r="FQ91" s="328">
        <f t="shared" si="121"/>
        <v>6.2</v>
      </c>
      <c r="FR91" s="328">
        <f t="shared" si="122"/>
        <v>6.39</v>
      </c>
    </row>
    <row r="92" spans="1:174" ht="19.5" x14ac:dyDescent="0.25">
      <c r="A92" s="13">
        <f t="shared" si="78"/>
        <v>1</v>
      </c>
      <c r="B92" s="13">
        <f t="shared" si="79"/>
        <v>1</v>
      </c>
      <c r="C92" s="13">
        <f t="shared" si="80"/>
        <v>1</v>
      </c>
      <c r="D92" s="13">
        <f t="shared" si="81"/>
        <v>1</v>
      </c>
      <c r="E92" s="13">
        <f t="shared" si="82"/>
        <v>1</v>
      </c>
      <c r="F92" s="48" t="s">
        <v>252</v>
      </c>
      <c r="G92" s="48" t="s">
        <v>255</v>
      </c>
      <c r="H92" s="8">
        <v>24</v>
      </c>
      <c r="I92" s="295" t="s">
        <v>228</v>
      </c>
      <c r="J92" s="295">
        <v>781005</v>
      </c>
      <c r="K92" s="295" t="s">
        <v>89</v>
      </c>
      <c r="L92" s="9" t="s">
        <v>9</v>
      </c>
      <c r="M92" s="9" t="s">
        <v>10</v>
      </c>
      <c r="N92" s="237">
        <v>6.89</v>
      </c>
      <c r="O92" s="237">
        <v>7.46</v>
      </c>
      <c r="P92" s="237">
        <v>7.62</v>
      </c>
      <c r="Q92" s="237">
        <v>7.31</v>
      </c>
      <c r="R92" s="237">
        <v>6.94</v>
      </c>
      <c r="S92" s="237">
        <v>6.55</v>
      </c>
      <c r="T92" s="237">
        <v>5.24</v>
      </c>
      <c r="U92" s="237">
        <v>5.74</v>
      </c>
      <c r="V92" s="238"/>
      <c r="AD92" s="237">
        <v>7.68</v>
      </c>
      <c r="AE92" s="237">
        <v>8.4499999999999993</v>
      </c>
      <c r="AF92" s="237">
        <v>8.75</v>
      </c>
      <c r="AG92" s="237">
        <v>8.17</v>
      </c>
      <c r="AH92" s="237">
        <v>7.53</v>
      </c>
      <c r="AI92" s="237">
        <v>7.78</v>
      </c>
      <c r="AJ92" s="237">
        <v>6.12</v>
      </c>
      <c r="AK92" s="237">
        <v>6.64</v>
      </c>
      <c r="AL92" s="238"/>
      <c r="AT92" s="237">
        <f t="shared" si="83"/>
        <v>-0.79</v>
      </c>
      <c r="AU92" s="237">
        <f t="shared" si="84"/>
        <v>-0.99</v>
      </c>
      <c r="AV92" s="237">
        <f t="shared" si="85"/>
        <v>-1.1299999999999999</v>
      </c>
      <c r="AW92" s="237">
        <f t="shared" si="86"/>
        <v>-0.86</v>
      </c>
      <c r="AX92" s="237">
        <f t="shared" si="87"/>
        <v>-0.59</v>
      </c>
      <c r="AY92" s="237">
        <f t="shared" si="88"/>
        <v>-1.23</v>
      </c>
      <c r="AZ92" s="237">
        <f t="shared" si="89"/>
        <v>-0.88</v>
      </c>
      <c r="BA92" s="237">
        <f t="shared" si="90"/>
        <v>-0.9</v>
      </c>
      <c r="BB92" s="238"/>
      <c r="BJ92" s="237">
        <f t="shared" si="91"/>
        <v>6.89</v>
      </c>
      <c r="BK92" s="237">
        <f t="shared" si="92"/>
        <v>7.46</v>
      </c>
      <c r="BL92" s="237">
        <f t="shared" si="93"/>
        <v>7.62</v>
      </c>
      <c r="BM92" s="237">
        <f t="shared" si="94"/>
        <v>7.31</v>
      </c>
      <c r="BN92" s="237">
        <f t="shared" si="95"/>
        <v>6.94</v>
      </c>
      <c r="BO92" s="237">
        <f t="shared" si="96"/>
        <v>6.55</v>
      </c>
      <c r="BP92" s="237">
        <f t="shared" si="97"/>
        <v>5.24</v>
      </c>
      <c r="BQ92" s="237">
        <f t="shared" si="98"/>
        <v>5.74</v>
      </c>
      <c r="BR92" s="238"/>
      <c r="BZ92" s="237">
        <f t="shared" si="99"/>
        <v>-0.79</v>
      </c>
      <c r="CA92" s="237">
        <f t="shared" si="100"/>
        <v>-0.99</v>
      </c>
      <c r="CB92" s="237">
        <f t="shared" si="101"/>
        <v>-1.1299999999999999</v>
      </c>
      <c r="CC92" s="237">
        <f t="shared" si="102"/>
        <v>-0.86</v>
      </c>
      <c r="CD92" s="237">
        <f t="shared" si="103"/>
        <v>-0.59</v>
      </c>
      <c r="CE92" s="237">
        <f t="shared" si="104"/>
        <v>-1.23</v>
      </c>
      <c r="CF92" s="237">
        <f t="shared" si="105"/>
        <v>-0.88</v>
      </c>
      <c r="CG92" s="237">
        <f t="shared" si="106"/>
        <v>-0.9</v>
      </c>
      <c r="CH92" s="238"/>
      <c r="CP92" s="236">
        <f>IFERROR(IF($E92=1,RANK(BJ92,BJ:BJ,1)+COUNTIF(BJ$4:BJ92,BJ92)-1,"-"),"-")</f>
        <v>1</v>
      </c>
      <c r="CQ92" s="236">
        <f>IFERROR(IF($E92=1,RANK(BK92,BK:BK,1)+COUNTIF(BK$4:BK92,BK92)-1,"-"),"-")</f>
        <v>3</v>
      </c>
      <c r="CR92" s="236">
        <f>IFERROR(IF($E92=1,RANK(BL92,BL:BL,1)+COUNTIF(BL$4:BL92,BL92)-1,"-"),"-")</f>
        <v>1</v>
      </c>
      <c r="CS92" s="236">
        <f>IFERROR(IF($E92=1,RANK(BM92,BM:BM,1)+COUNTIF(BM$4:BM92,BM92)-1,"-"),"-")</f>
        <v>1</v>
      </c>
      <c r="CT92" s="236">
        <f>IFERROR(IF($E92=1,RANK(BN92,BN:BN,1)+COUNTIF(BN$4:BN92,BN92)-1,"-"),"-")</f>
        <v>3</v>
      </c>
      <c r="CU92" s="236">
        <f>IFERROR(IF($E92=1,RANK(BO92,BO:BO,1)+COUNTIF(BO$4:BO92,BO92)-1,"-"),"-")</f>
        <v>10</v>
      </c>
      <c r="CV92" s="236">
        <f>IFERROR(IF($E92=1,RANK(BP92,BP:BP,1)+COUNTIF(BP$4:BP92,BP92)-1,"-"),"-")</f>
        <v>14</v>
      </c>
      <c r="CW92" s="236">
        <f>IFERROR(IF($E92=1,RANK(BQ92,BQ:BQ,1)+COUNTIF(BQ$4:BQ92,BQ92)-1,"-"),"-")</f>
        <v>9</v>
      </c>
      <c r="CX92" s="238"/>
      <c r="DF92" s="236">
        <f>IFERROR(IF($E92=1,RANK(BZ92,BZ:BZ,1)+COUNTIF(BZ$3:BZ91,BZ92),"-"),"-")</f>
        <v>3</v>
      </c>
      <c r="DG92" s="236">
        <f>IFERROR(IF($E92=1,RANK(CA92,CA:CA,1)+COUNTIF(CA$3:CA91,CA92),"-"),"-")</f>
        <v>1</v>
      </c>
      <c r="DH92" s="236">
        <f>IFERROR(IF($E92=1,RANK(CB92,CB:CB,1)+COUNTIF(CB$3:CB91,CB92),"-"),"-")</f>
        <v>1</v>
      </c>
      <c r="DI92" s="236">
        <f>IFERROR(IF($E92=1,RANK(CC92,CC:CC,1)+COUNTIF(CC$3:CC91,CC92),"-"),"-")</f>
        <v>1</v>
      </c>
      <c r="DJ92" s="236">
        <f>IFERROR(IF($E92=1,RANK(CD92,CD:CD,1)+COUNTIF(CD$3:CD91,CD92),"-"),"-")</f>
        <v>3</v>
      </c>
      <c r="DK92" s="236">
        <f>IFERROR(IF($E92=1,RANK(CE92,CE:CE,1)+COUNTIF(CE$3:CE91,CE92),"-"),"-")</f>
        <v>2</v>
      </c>
      <c r="DL92" s="236">
        <f>IFERROR(IF($E92=1,RANK(CF92,CF:CF,1)+COUNTIF(CF$3:CF91,CF92),"-"),"-")</f>
        <v>3</v>
      </c>
      <c r="DM92" s="236">
        <f>IFERROR(IF($E92=1,RANK(CG92,CG:CG,1)+COUNTIF(CG$3:CG91,CG92),"-"),"-")</f>
        <v>4</v>
      </c>
      <c r="DN92" s="7"/>
      <c r="DO92" s="236" t="str">
        <f>IFERROR(IF($E92=1,RANK(CI92,CI:CI,1)+COUNTIF(CI$4:CI92,CI92)-1,"-"),"-")</f>
        <v>-</v>
      </c>
      <c r="DP92" s="236" t="str">
        <f>IFERROR(IF($E92=1,RANK(CJ92,CJ:CJ,1)+COUNTIF(CJ$4:CJ92,CJ92)-1,"-"),"-")</f>
        <v>-</v>
      </c>
      <c r="DQ92" s="236" t="str">
        <f>IFERROR(IF($E92=1,RANK(CK92,CK:CK,1)+COUNTIF(CK$4:CK92,CK92)-1,"-"),"-")</f>
        <v>-</v>
      </c>
      <c r="DR92" s="236" t="str">
        <f>IFERROR(IF($E92=1,RANK(CL92,CL:CL,1)+COUNTIF(CL$4:CL92,CL92)-1,"-"),"-")</f>
        <v>-</v>
      </c>
      <c r="DS92" s="236" t="str">
        <f>IFERROR(IF($E92=1,RANK(CM92,CM:CM,1)+COUNTIF(CM$4:CM92,CM92)-1,"-"),"-")</f>
        <v>-</v>
      </c>
      <c r="DT92" s="236" t="str">
        <f>IFERROR(IF($E92=1,RANK(CN92,CN:CN,1)+COUNTIF(CN$4:CN92,CN92)-1,"-"),"-")</f>
        <v>-</v>
      </c>
      <c r="DU92" s="12">
        <f>DU91-1</f>
        <v>141</v>
      </c>
      <c r="DV92" s="243">
        <f>DV91+1</f>
        <v>5</v>
      </c>
      <c r="DW92" s="242" t="str">
        <f>IFERROR(INDEX($A:$DD,IF($EI$4="Entrants",MATCH($DU92,$CW:$CW,0),MATCH($DU92,$DD:$DD,0)),11),"")</f>
        <v>MONTAUBAN VILLE BOURBON</v>
      </c>
      <c r="DX92" s="239">
        <f>IFERROR(INDEX($A:$DD,IF($EI$4="Entrants",MATCH($DU92,$CW:$CW,0),MATCH($DU92,$DD:$DD,0)),IF($EI$4="Entrants",69,26)),"")</f>
        <v>7.84</v>
      </c>
      <c r="DY92" s="12">
        <f>DY91-1</f>
        <v>118</v>
      </c>
      <c r="DZ92" s="243">
        <f>MAX(DZ91+1,0)</f>
        <v>5</v>
      </c>
      <c r="EA92" s="242" t="str">
        <f>IFERROR(INDEX($A:$DT,IF($EI$4="Entrants",MATCH($DY92,$DM:$DM,0),MATCH($DY92,$DT:$DT,0)),11),"")</f>
        <v>CHARLEVILLE MEZIERES</v>
      </c>
      <c r="EB92" s="241">
        <f t="shared" si="127"/>
        <v>0.98</v>
      </c>
      <c r="EC92" s="240">
        <f t="shared" si="128"/>
        <v>7.29</v>
      </c>
      <c r="ED92" s="239" t="str">
        <f>IFERROR(IF(EB92&gt;0,"+"&amp;ROUND(EB92,2),ROUND(EB92,2)),"")</f>
        <v>+0,98</v>
      </c>
      <c r="EI92"/>
      <c r="EJ92"/>
      <c r="EU92" s="328">
        <f t="shared" si="107"/>
        <v>6.89</v>
      </c>
      <c r="EV92" s="328">
        <f t="shared" si="108"/>
        <v>7.46</v>
      </c>
      <c r="EW92" s="328">
        <f t="shared" si="109"/>
        <v>7.62</v>
      </c>
      <c r="EX92" s="328">
        <f t="shared" si="110"/>
        <v>7.31</v>
      </c>
      <c r="EY92" s="328">
        <f t="shared" si="111"/>
        <v>6.94</v>
      </c>
      <c r="EZ92" s="328">
        <f t="shared" si="112"/>
        <v>6.55</v>
      </c>
      <c r="FA92" s="328">
        <f t="shared" si="113"/>
        <v>5.24</v>
      </c>
      <c r="FB92" s="328">
        <f t="shared" si="114"/>
        <v>5.74</v>
      </c>
      <c r="FK92" s="328">
        <f t="shared" si="115"/>
        <v>7.68</v>
      </c>
      <c r="FL92" s="328">
        <f t="shared" si="116"/>
        <v>8.4499999999999993</v>
      </c>
      <c r="FM92" s="328">
        <f t="shared" si="117"/>
        <v>8.75</v>
      </c>
      <c r="FN92" s="328">
        <f t="shared" si="118"/>
        <v>8.17</v>
      </c>
      <c r="FO92" s="328">
        <f t="shared" si="119"/>
        <v>7.53</v>
      </c>
      <c r="FP92" s="328">
        <f t="shared" si="120"/>
        <v>7.78</v>
      </c>
      <c r="FQ92" s="328">
        <f t="shared" si="121"/>
        <v>6.12</v>
      </c>
      <c r="FR92" s="328">
        <f t="shared" si="122"/>
        <v>6.64</v>
      </c>
    </row>
    <row r="93" spans="1:174" x14ac:dyDescent="0.25">
      <c r="A93" s="13">
        <f t="shared" si="78"/>
        <v>1</v>
      </c>
      <c r="B93" s="13">
        <f t="shared" si="79"/>
        <v>1</v>
      </c>
      <c r="C93" s="13">
        <f t="shared" si="80"/>
        <v>1</v>
      </c>
      <c r="D93" s="13">
        <f t="shared" si="81"/>
        <v>1</v>
      </c>
      <c r="E93" s="13">
        <f t="shared" si="82"/>
        <v>1</v>
      </c>
      <c r="F93" s="48" t="s">
        <v>252</v>
      </c>
      <c r="G93" s="48" t="s">
        <v>202</v>
      </c>
      <c r="H93" s="8">
        <v>24</v>
      </c>
      <c r="I93" s="295" t="s">
        <v>228</v>
      </c>
      <c r="J93" s="295">
        <v>757625</v>
      </c>
      <c r="K93" s="295" t="s">
        <v>90</v>
      </c>
      <c r="L93" s="9" t="s">
        <v>9</v>
      </c>
      <c r="M93" s="9" t="s">
        <v>10</v>
      </c>
      <c r="N93" s="237">
        <v>7.98</v>
      </c>
      <c r="O93" s="237">
        <v>8.31</v>
      </c>
      <c r="P93" s="237">
        <v>9.17</v>
      </c>
      <c r="Q93" s="237">
        <v>8.42</v>
      </c>
      <c r="R93" s="237">
        <v>8.18</v>
      </c>
      <c r="S93" s="237">
        <v>7.92</v>
      </c>
      <c r="T93" s="237">
        <v>6.48</v>
      </c>
      <c r="U93" s="237">
        <v>6.56</v>
      </c>
      <c r="V93" s="238"/>
      <c r="AD93" s="237">
        <v>7.39</v>
      </c>
      <c r="AE93" s="237">
        <v>7.57</v>
      </c>
      <c r="AF93" s="237">
        <v>8.1300000000000008</v>
      </c>
      <c r="AG93" s="237">
        <v>7.62</v>
      </c>
      <c r="AH93" s="237">
        <v>7.25</v>
      </c>
      <c r="AI93" s="237">
        <v>7.2</v>
      </c>
      <c r="AJ93" s="237">
        <v>6.62</v>
      </c>
      <c r="AK93" s="237">
        <v>6.17</v>
      </c>
      <c r="AL93" s="238"/>
      <c r="AT93" s="237">
        <f t="shared" si="83"/>
        <v>0.59</v>
      </c>
      <c r="AU93" s="237">
        <f t="shared" si="84"/>
        <v>0.74</v>
      </c>
      <c r="AV93" s="237">
        <f t="shared" si="85"/>
        <v>1.04</v>
      </c>
      <c r="AW93" s="237">
        <f t="shared" si="86"/>
        <v>0.8</v>
      </c>
      <c r="AX93" s="237">
        <f t="shared" si="87"/>
        <v>0.93</v>
      </c>
      <c r="AY93" s="237">
        <f t="shared" si="88"/>
        <v>0.72</v>
      </c>
      <c r="AZ93" s="237">
        <f t="shared" si="89"/>
        <v>-0.14000000000000001</v>
      </c>
      <c r="BA93" s="237">
        <f t="shared" si="90"/>
        <v>0.39</v>
      </c>
      <c r="BB93" s="238"/>
      <c r="BJ93" s="237">
        <f t="shared" si="91"/>
        <v>7.98</v>
      </c>
      <c r="BK93" s="237">
        <f t="shared" si="92"/>
        <v>8.31</v>
      </c>
      <c r="BL93" s="237">
        <f t="shared" si="93"/>
        <v>9.17</v>
      </c>
      <c r="BM93" s="237">
        <f t="shared" si="94"/>
        <v>8.42</v>
      </c>
      <c r="BN93" s="237">
        <f t="shared" si="95"/>
        <v>8.18</v>
      </c>
      <c r="BO93" s="237">
        <f t="shared" si="96"/>
        <v>7.92</v>
      </c>
      <c r="BP93" s="237">
        <f t="shared" si="97"/>
        <v>6.48</v>
      </c>
      <c r="BQ93" s="237">
        <f t="shared" si="98"/>
        <v>6.56</v>
      </c>
      <c r="BR93" s="238"/>
      <c r="BZ93" s="237">
        <f t="shared" si="99"/>
        <v>0.59</v>
      </c>
      <c r="CA93" s="237">
        <f t="shared" si="100"/>
        <v>0.74</v>
      </c>
      <c r="CB93" s="237">
        <f t="shared" si="101"/>
        <v>1.04</v>
      </c>
      <c r="CC93" s="237">
        <f t="shared" si="102"/>
        <v>0.8</v>
      </c>
      <c r="CD93" s="237">
        <f t="shared" si="103"/>
        <v>0.93</v>
      </c>
      <c r="CE93" s="237">
        <f t="shared" si="104"/>
        <v>0.72</v>
      </c>
      <c r="CF93" s="237">
        <f t="shared" si="105"/>
        <v>-0.14000000000000001</v>
      </c>
      <c r="CG93" s="237">
        <f t="shared" si="106"/>
        <v>0.39</v>
      </c>
      <c r="CH93" s="238"/>
      <c r="CP93" s="236">
        <f>IFERROR(IF($E93=1,RANK(BJ93,BJ:BJ,1)+COUNTIF(BJ$4:BJ93,BJ93)-1,"-"),"-")</f>
        <v>94</v>
      </c>
      <c r="CQ93" s="236">
        <f>IFERROR(IF($E93=1,RANK(BK93,BK:BK,1)+COUNTIF(BK$4:BK93,BK93)-1,"-"),"-")</f>
        <v>64</v>
      </c>
      <c r="CR93" s="236">
        <f>IFERROR(IF($E93=1,RANK(BL93,BL:BL,1)+COUNTIF(BL$4:BL93,BL93)-1,"-"),"-")</f>
        <v>140</v>
      </c>
      <c r="CS93" s="236">
        <f>IFERROR(IF($E93=1,RANK(BM93,BM:BM,1)+COUNTIF(BM$4:BM93,BM93)-1,"-"),"-")</f>
        <v>70</v>
      </c>
      <c r="CT93" s="236">
        <f>IFERROR(IF($E93=1,RANK(BN93,BN:BN,1)+COUNTIF(BN$4:BN93,BN93)-1,"-"),"-")</f>
        <v>103</v>
      </c>
      <c r="CU93" s="236">
        <f>IFERROR(IF($E93=1,RANK(BO93,BO:BO,1)+COUNTIF(BO$4:BO93,BO93)-1,"-"),"-")</f>
        <v>101</v>
      </c>
      <c r="CV93" s="236">
        <f>IFERROR(IF($E93=1,RANK(BP93,BP:BP,1)+COUNTIF(BP$4:BP93,BP93)-1,"-"),"-")</f>
        <v>73</v>
      </c>
      <c r="CW93" s="236">
        <f>IFERROR(IF($E93=1,RANK(BQ93,BQ:BQ,1)+COUNTIF(BQ$4:BQ93,BQ93)-1,"-"),"-")</f>
        <v>62</v>
      </c>
      <c r="CX93" s="238"/>
      <c r="DF93" s="236">
        <f>IFERROR(IF($E93=1,RANK(BZ93,BZ:BZ,1)+COUNTIF(BZ$3:BZ92,BZ93),"-"),"-")</f>
        <v>119</v>
      </c>
      <c r="DG93" s="236">
        <f>IFERROR(IF($E93=1,RANK(CA93,CA:CA,1)+COUNTIF(CA$3:CA92,CA93),"-"),"-")</f>
        <v>118</v>
      </c>
      <c r="DH93" s="236">
        <f>IFERROR(IF($E93=1,RANK(CB93,CB:CB,1)+COUNTIF(CB$3:CB92,CB93),"-"),"-")</f>
        <v>120</v>
      </c>
      <c r="DI93" s="236">
        <f>IFERROR(IF($E93=1,RANK(CC93,CC:CC,1)+COUNTIF(CC$3:CC92,CC93),"-"),"-")</f>
        <v>121</v>
      </c>
      <c r="DJ93" s="236">
        <f>IFERROR(IF($E93=1,RANK(CD93,CD:CD,1)+COUNTIF(CD$3:CD92,CD93),"-"),"-")</f>
        <v>118</v>
      </c>
      <c r="DK93" s="236">
        <f>IFERROR(IF($E93=1,RANK(CE93,CE:CE,1)+COUNTIF(CE$3:CE92,CE93),"-"),"-")</f>
        <v>94</v>
      </c>
      <c r="DL93" s="236">
        <f>IFERROR(IF($E93=1,RANK(CF93,CF:CF,1)+COUNTIF(CF$3:CF92,CF93),"-"),"-")</f>
        <v>32</v>
      </c>
      <c r="DM93" s="236">
        <f>IFERROR(IF($E93=1,RANK(CG93,CG:CG,1)+COUNTIF(CG$3:CG92,CG93),"-"),"-")</f>
        <v>93</v>
      </c>
      <c r="DN93" s="7"/>
      <c r="DO93" s="236" t="str">
        <f>IFERROR(IF($E93=1,RANK(CI93,CI:CI,1)+COUNTIF(CI$4:CI93,CI93)-1,"-"),"-")</f>
        <v>-</v>
      </c>
      <c r="DP93" s="236" t="str">
        <f>IFERROR(IF($E93=1,RANK(CJ93,CJ:CJ,1)+COUNTIF(CJ$4:CJ93,CJ93)-1,"-"),"-")</f>
        <v>-</v>
      </c>
      <c r="DQ93" s="236" t="str">
        <f>IFERROR(IF($E93=1,RANK(CK93,CK:CK,1)+COUNTIF(CK$4:CK93,CK93)-1,"-"),"-")</f>
        <v>-</v>
      </c>
      <c r="DR93" s="236" t="str">
        <f>IFERROR(IF($E93=1,RANK(CL93,CL:CL,1)+COUNTIF(CL$4:CL93,CL93)-1,"-"),"-")</f>
        <v>-</v>
      </c>
      <c r="DS93" s="236" t="str">
        <f>IFERROR(IF($E93=1,RANK(CM93,CM:CM,1)+COUNTIF(CM$4:CM93,CM93)-1,"-"),"-")</f>
        <v>-</v>
      </c>
      <c r="DT93" s="236" t="str">
        <f>IFERROR(IF($E93=1,RANK(CN93,CN:CN,1)+COUNTIF(CN$4:CN93,CN93)-1,"-"),"-")</f>
        <v>-</v>
      </c>
      <c r="DW93" s="245" t="s">
        <v>260</v>
      </c>
      <c r="DX93" s="244" t="s">
        <v>258</v>
      </c>
      <c r="EA93" s="245" t="s">
        <v>259</v>
      </c>
      <c r="EB93" s="244" t="s">
        <v>182</v>
      </c>
      <c r="EC93" s="244" t="s">
        <v>258</v>
      </c>
      <c r="ED93" s="244" t="s">
        <v>182</v>
      </c>
      <c r="EI93"/>
      <c r="EJ93"/>
      <c r="EU93" s="328">
        <f t="shared" si="107"/>
        <v>7.98</v>
      </c>
      <c r="EV93" s="328">
        <f t="shared" si="108"/>
        <v>8.31</v>
      </c>
      <c r="EW93" s="328">
        <f t="shared" si="109"/>
        <v>9.17</v>
      </c>
      <c r="EX93" s="328">
        <f t="shared" si="110"/>
        <v>8.42</v>
      </c>
      <c r="EY93" s="328">
        <f t="shared" si="111"/>
        <v>8.18</v>
      </c>
      <c r="EZ93" s="328">
        <f t="shared" si="112"/>
        <v>7.92</v>
      </c>
      <c r="FA93" s="328">
        <f t="shared" si="113"/>
        <v>6.48</v>
      </c>
      <c r="FB93" s="328">
        <f t="shared" si="114"/>
        <v>6.56</v>
      </c>
      <c r="FK93" s="328">
        <f t="shared" si="115"/>
        <v>7.39</v>
      </c>
      <c r="FL93" s="328">
        <f t="shared" si="116"/>
        <v>7.57</v>
      </c>
      <c r="FM93" s="328">
        <f t="shared" si="117"/>
        <v>8.1300000000000008</v>
      </c>
      <c r="FN93" s="328">
        <f t="shared" si="118"/>
        <v>7.62</v>
      </c>
      <c r="FO93" s="328">
        <f t="shared" si="119"/>
        <v>7.25</v>
      </c>
      <c r="FP93" s="328">
        <f t="shared" si="120"/>
        <v>7.2</v>
      </c>
      <c r="FQ93" s="328">
        <f t="shared" si="121"/>
        <v>6.62</v>
      </c>
      <c r="FR93" s="328">
        <f t="shared" si="122"/>
        <v>6.17</v>
      </c>
    </row>
    <row r="94" spans="1:174" ht="19.5" x14ac:dyDescent="0.25">
      <c r="A94" s="13">
        <f t="shared" si="78"/>
        <v>1</v>
      </c>
      <c r="B94" s="13">
        <f t="shared" si="79"/>
        <v>1</v>
      </c>
      <c r="C94" s="13">
        <f t="shared" si="80"/>
        <v>1</v>
      </c>
      <c r="D94" s="13">
        <f t="shared" si="81"/>
        <v>1</v>
      </c>
      <c r="E94" s="13">
        <f t="shared" si="82"/>
        <v>1</v>
      </c>
      <c r="F94" s="48" t="s">
        <v>252</v>
      </c>
      <c r="G94" s="48" t="s">
        <v>255</v>
      </c>
      <c r="H94" s="8">
        <v>24</v>
      </c>
      <c r="I94" s="295" t="s">
        <v>228</v>
      </c>
      <c r="J94" s="295">
        <v>615286</v>
      </c>
      <c r="K94" s="295" t="s">
        <v>91</v>
      </c>
      <c r="L94" s="9" t="s">
        <v>9</v>
      </c>
      <c r="M94" s="9" t="s">
        <v>10</v>
      </c>
      <c r="N94" s="237">
        <v>7.63</v>
      </c>
      <c r="O94" s="237">
        <v>8.3800000000000008</v>
      </c>
      <c r="P94" s="237">
        <v>8.8699999999999992</v>
      </c>
      <c r="Q94" s="237">
        <v>8.0299999999999994</v>
      </c>
      <c r="R94" s="237">
        <v>7.57</v>
      </c>
      <c r="S94" s="237">
        <v>7.96</v>
      </c>
      <c r="T94" s="237">
        <v>5.6</v>
      </c>
      <c r="U94" s="237">
        <v>6.69</v>
      </c>
      <c r="V94" s="238"/>
      <c r="AD94" s="237">
        <v>7.25</v>
      </c>
      <c r="AE94" s="237">
        <v>7.52</v>
      </c>
      <c r="AF94" s="237">
        <v>7.83</v>
      </c>
      <c r="AG94" s="237">
        <v>7.33</v>
      </c>
      <c r="AH94" s="237">
        <v>6.72</v>
      </c>
      <c r="AI94" s="237">
        <v>7.19</v>
      </c>
      <c r="AJ94" s="237">
        <v>5.6</v>
      </c>
      <c r="AK94" s="237">
        <v>5.71</v>
      </c>
      <c r="AL94" s="238"/>
      <c r="AT94" s="237">
        <f t="shared" si="83"/>
        <v>0.38</v>
      </c>
      <c r="AU94" s="237">
        <f t="shared" si="84"/>
        <v>0.86</v>
      </c>
      <c r="AV94" s="237">
        <f t="shared" si="85"/>
        <v>1.04</v>
      </c>
      <c r="AW94" s="237">
        <f t="shared" si="86"/>
        <v>0.7</v>
      </c>
      <c r="AX94" s="237">
        <f t="shared" si="87"/>
        <v>0.85</v>
      </c>
      <c r="AY94" s="237">
        <f t="shared" si="88"/>
        <v>0.77</v>
      </c>
      <c r="AZ94" s="237">
        <f t="shared" si="89"/>
        <v>0</v>
      </c>
      <c r="BA94" s="237">
        <f t="shared" si="90"/>
        <v>0.98</v>
      </c>
      <c r="BB94" s="238"/>
      <c r="BJ94" s="237">
        <f t="shared" si="91"/>
        <v>7.63</v>
      </c>
      <c r="BK94" s="237">
        <f t="shared" si="92"/>
        <v>8.3800000000000008</v>
      </c>
      <c r="BL94" s="237">
        <f t="shared" si="93"/>
        <v>8.8699999999999992</v>
      </c>
      <c r="BM94" s="237">
        <f t="shared" si="94"/>
        <v>8.0299999999999994</v>
      </c>
      <c r="BN94" s="237">
        <f t="shared" si="95"/>
        <v>7.57</v>
      </c>
      <c r="BO94" s="237">
        <f t="shared" si="96"/>
        <v>7.96</v>
      </c>
      <c r="BP94" s="237">
        <f t="shared" si="97"/>
        <v>5.6</v>
      </c>
      <c r="BQ94" s="237">
        <f t="shared" si="98"/>
        <v>6.69</v>
      </c>
      <c r="BR94" s="238"/>
      <c r="BZ94" s="237">
        <f t="shared" si="99"/>
        <v>0.38</v>
      </c>
      <c r="CA94" s="237">
        <f t="shared" si="100"/>
        <v>0.86</v>
      </c>
      <c r="CB94" s="237">
        <f t="shared" si="101"/>
        <v>1.04</v>
      </c>
      <c r="CC94" s="237">
        <f t="shared" si="102"/>
        <v>0.7</v>
      </c>
      <c r="CD94" s="237">
        <f t="shared" si="103"/>
        <v>0.85</v>
      </c>
      <c r="CE94" s="237">
        <f t="shared" si="104"/>
        <v>0.77</v>
      </c>
      <c r="CF94" s="237">
        <f t="shared" si="105"/>
        <v>0</v>
      </c>
      <c r="CG94" s="237">
        <f t="shared" si="106"/>
        <v>0.98</v>
      </c>
      <c r="CH94" s="238"/>
      <c r="CP94" s="236">
        <f>IFERROR(IF($E94=1,RANK(BJ94,BJ:BJ,1)+COUNTIF(BJ$4:BJ94,BJ94)-1,"-"),"-")</f>
        <v>44</v>
      </c>
      <c r="CQ94" s="236">
        <f>IFERROR(IF($E94=1,RANK(BK94,BK:BK,1)+COUNTIF(BK$4:BK94,BK94)-1,"-"),"-")</f>
        <v>71</v>
      </c>
      <c r="CR94" s="236">
        <f>IFERROR(IF($E94=1,RANK(BL94,BL:BL,1)+COUNTIF(BL$4:BL94,BL94)-1,"-"),"-")</f>
        <v>103</v>
      </c>
      <c r="CS94" s="236">
        <f>IFERROR(IF($E94=1,RANK(BM94,BM:BM,1)+COUNTIF(BM$4:BM94,BM94)-1,"-"),"-")</f>
        <v>27</v>
      </c>
      <c r="CT94" s="236">
        <f>IFERROR(IF($E94=1,RANK(BN94,BN:BN,1)+COUNTIF(BN$4:BN94,BN94)-1,"-"),"-")</f>
        <v>29</v>
      </c>
      <c r="CU94" s="236">
        <f>IFERROR(IF($E94=1,RANK(BO94,BO:BO,1)+COUNTIF(BO$4:BO94,BO94)-1,"-"),"-")</f>
        <v>107</v>
      </c>
      <c r="CV94" s="236">
        <f>IFERROR(IF($E94=1,RANK(BP94,BP:BP,1)+COUNTIF(BP$4:BP94,BP94)-1,"-"),"-")</f>
        <v>21</v>
      </c>
      <c r="CW94" s="236">
        <f>IFERROR(IF($E94=1,RANK(BQ94,BQ:BQ,1)+COUNTIF(BQ$4:BQ94,BQ94)-1,"-"),"-")</f>
        <v>65</v>
      </c>
      <c r="CX94" s="238"/>
      <c r="DF94" s="236">
        <f>IFERROR(IF($E94=1,RANK(BZ94,BZ:BZ,1)+COUNTIF(BZ$3:BZ93,BZ94),"-"),"-")</f>
        <v>111</v>
      </c>
      <c r="DG94" s="236">
        <f>IFERROR(IF($E94=1,RANK(CA94,CA:CA,1)+COUNTIF(CA$3:CA93,CA94),"-"),"-")</f>
        <v>122</v>
      </c>
      <c r="DH94" s="236">
        <f>IFERROR(IF($E94=1,RANK(CB94,CB:CB,1)+COUNTIF(CB$3:CB93,CB94),"-"),"-")</f>
        <v>121</v>
      </c>
      <c r="DI94" s="236">
        <f>IFERROR(IF($E94=1,RANK(CC94,CC:CC,1)+COUNTIF(CC$3:CC93,CC94),"-"),"-")</f>
        <v>118</v>
      </c>
      <c r="DJ94" s="236">
        <f>IFERROR(IF($E94=1,RANK(CD94,CD:CD,1)+COUNTIF(CD$3:CD93,CD94),"-"),"-")</f>
        <v>117</v>
      </c>
      <c r="DK94" s="236">
        <f>IFERROR(IF($E94=1,RANK(CE94,CE:CE,1)+COUNTIF(CE$3:CE93,CE94),"-"),"-")</f>
        <v>96</v>
      </c>
      <c r="DL94" s="236">
        <f>IFERROR(IF($E94=1,RANK(CF94,CF:CF,1)+COUNTIF(CF$3:CF93,CF94),"-"),"-")</f>
        <v>44</v>
      </c>
      <c r="DM94" s="236">
        <f>IFERROR(IF($E94=1,RANK(CG94,CG:CG,1)+COUNTIF(CG$3:CG93,CG94),"-"),"-")</f>
        <v>119</v>
      </c>
      <c r="DN94" s="7"/>
      <c r="DO94" s="236" t="str">
        <f>IFERROR(IF($E94=1,RANK(CI94,CI:CI,1)+COUNTIF(CI$4:CI94,CI94)-1,"-"),"-")</f>
        <v>-</v>
      </c>
      <c r="DP94" s="236" t="str">
        <f>IFERROR(IF($E94=1,RANK(CJ94,CJ:CJ,1)+COUNTIF(CJ$4:CJ94,CJ94)-1,"-"),"-")</f>
        <v>-</v>
      </c>
      <c r="DQ94" s="236" t="str">
        <f>IFERROR(IF($E94=1,RANK(CK94,CK:CK,1)+COUNTIF(CK$4:CK94,CK94)-1,"-"),"-")</f>
        <v>-</v>
      </c>
      <c r="DR94" s="236" t="str">
        <f>IFERROR(IF($E94=1,RANK(CL94,CL:CL,1)+COUNTIF(CL$4:CL94,CL94)-1,"-"),"-")</f>
        <v>-</v>
      </c>
      <c r="DS94" s="236" t="str">
        <f>IFERROR(IF($E94=1,RANK(CM94,CM:CM,1)+COUNTIF(CM$4:CM94,CM94)-1,"-"),"-")</f>
        <v>-</v>
      </c>
      <c r="DT94" s="236" t="str">
        <f>IFERROR(IF($E94=1,RANK(CN94,CN:CN,1)+COUNTIF(CN$4:CN94,CN94)-1,"-"),"-")</f>
        <v>-</v>
      </c>
      <c r="DU94" s="12">
        <f>$F$2+1-DV94</f>
        <v>1</v>
      </c>
      <c r="DV94" s="243">
        <f>IF($EI$4="Entrants",MAX($CW:$CW),MAX($DD:$DD))</f>
        <v>145</v>
      </c>
      <c r="DW94" s="242" t="str">
        <f>IFERROR(INDEX($A:$DD,IF($EI$4="Entrants",MATCH($DU94,$CW:$CW,0),MATCH($DU94,$DD:$DD,0)),11),"")</f>
        <v>GAP</v>
      </c>
      <c r="DX94" s="239">
        <f>IFERROR(INDEX($A:$DD,IF($EI$4="Entrants",MATCH($DU94,$CW:$CW,0),MATCH($DU94,$DD:$DD,0)),IF($EI$4="Entrants",69,26)),"")</f>
        <v>4.67</v>
      </c>
      <c r="DY94" s="12">
        <v>1</v>
      </c>
      <c r="DZ94" s="243">
        <f>IF($EI$4="Entrants",MAX($DM:$DM),MAX($DT:$DT))</f>
        <v>122</v>
      </c>
      <c r="EA94" s="242" t="str">
        <f>IFERROR(INDEX($A:$DT,IF($EI$4="Entrants",MATCH($DY94,$DM:$DM,0),MATCH($DY94,$DT:$DT,0)),11),"")</f>
        <v>BOURG EN BRESSE</v>
      </c>
      <c r="EB94" s="241">
        <f>IFERROR(INDEX($A:$DT,IF($EI$4="Entrants",MATCH($DY94,$DM:$DM,0),MATCH($DY94,$DT:$DT,0)),IF($EI$4="Entrants",85,54)),"")</f>
        <v>-1.9</v>
      </c>
      <c r="EC94" s="240">
        <f>IFERROR(INDEX($A:$DT,IF($EI$4="Entrants",MATCH($DY94,$DM:$DM,0),MATCH($DY94,$DT:$DT,0)),IF($EI$4="Entrants",69,26)),"")</f>
        <v>5.71</v>
      </c>
      <c r="ED94" s="239">
        <f>IFERROR(IF(EB94&gt;0,"+"&amp;ROUND(EB94,2),ROUND(EB94,2)),"")</f>
        <v>-1.9</v>
      </c>
      <c r="EI94"/>
      <c r="EJ94"/>
      <c r="EU94" s="328">
        <f t="shared" si="107"/>
        <v>7.63</v>
      </c>
      <c r="EV94" s="328">
        <f t="shared" si="108"/>
        <v>8.3800000000000008</v>
      </c>
      <c r="EW94" s="328">
        <f t="shared" si="109"/>
        <v>8.8699999999999992</v>
      </c>
      <c r="EX94" s="328">
        <f t="shared" si="110"/>
        <v>8.0299999999999994</v>
      </c>
      <c r="EY94" s="328">
        <f t="shared" si="111"/>
        <v>7.57</v>
      </c>
      <c r="EZ94" s="328">
        <f t="shared" si="112"/>
        <v>7.96</v>
      </c>
      <c r="FA94" s="328">
        <f t="shared" si="113"/>
        <v>5.6</v>
      </c>
      <c r="FB94" s="328">
        <f t="shared" si="114"/>
        <v>6.69</v>
      </c>
      <c r="FK94" s="328">
        <f t="shared" si="115"/>
        <v>7.25</v>
      </c>
      <c r="FL94" s="328">
        <f t="shared" si="116"/>
        <v>7.52</v>
      </c>
      <c r="FM94" s="328">
        <f t="shared" si="117"/>
        <v>7.83</v>
      </c>
      <c r="FN94" s="328">
        <f t="shared" si="118"/>
        <v>7.33</v>
      </c>
      <c r="FO94" s="328">
        <f t="shared" si="119"/>
        <v>6.72</v>
      </c>
      <c r="FP94" s="328">
        <f t="shared" si="120"/>
        <v>7.19</v>
      </c>
      <c r="FQ94" s="328">
        <f t="shared" si="121"/>
        <v>5.6</v>
      </c>
      <c r="FR94" s="328">
        <f t="shared" si="122"/>
        <v>5.71</v>
      </c>
    </row>
    <row r="95" spans="1:174" ht="19.5" x14ac:dyDescent="0.25">
      <c r="A95" s="13">
        <f t="shared" si="78"/>
        <v>1</v>
      </c>
      <c r="B95" s="13">
        <f t="shared" si="79"/>
        <v>1</v>
      </c>
      <c r="C95" s="13">
        <f t="shared" si="80"/>
        <v>1</v>
      </c>
      <c r="D95" s="13">
        <f t="shared" si="81"/>
        <v>1</v>
      </c>
      <c r="E95" s="13">
        <f t="shared" si="82"/>
        <v>1</v>
      </c>
      <c r="F95" s="48" t="s">
        <v>252</v>
      </c>
      <c r="G95" s="48" t="s">
        <v>203</v>
      </c>
      <c r="H95" s="295" t="s">
        <v>21</v>
      </c>
      <c r="I95" s="295" t="s">
        <v>231</v>
      </c>
      <c r="J95" s="295">
        <v>615039</v>
      </c>
      <c r="K95" s="295" t="s">
        <v>241</v>
      </c>
      <c r="L95" s="9" t="s">
        <v>9</v>
      </c>
      <c r="M95" s="9" t="s">
        <v>10</v>
      </c>
      <c r="N95" s="237">
        <v>7.8</v>
      </c>
      <c r="O95" s="237">
        <v>8.23</v>
      </c>
      <c r="P95" s="237">
        <v>8.57</v>
      </c>
      <c r="Q95" s="237">
        <v>8.58</v>
      </c>
      <c r="R95" s="237">
        <v>7.96</v>
      </c>
      <c r="S95" s="237">
        <v>7.65</v>
      </c>
      <c r="T95" s="237">
        <v>6.18</v>
      </c>
      <c r="U95" s="237">
        <v>7.04</v>
      </c>
      <c r="V95" s="238"/>
      <c r="AD95" s="237" t="s">
        <v>153</v>
      </c>
      <c r="AE95" s="237" t="s">
        <v>153</v>
      </c>
      <c r="AF95" s="237" t="s">
        <v>153</v>
      </c>
      <c r="AG95" s="237" t="s">
        <v>153</v>
      </c>
      <c r="AH95" s="237" t="s">
        <v>153</v>
      </c>
      <c r="AI95" s="237" t="s">
        <v>153</v>
      </c>
      <c r="AJ95" s="237" t="s">
        <v>153</v>
      </c>
      <c r="AK95" s="237" t="s">
        <v>153</v>
      </c>
      <c r="AL95" s="238"/>
      <c r="AT95" s="237" t="str">
        <f t="shared" si="83"/>
        <v>-</v>
      </c>
      <c r="AU95" s="237" t="str">
        <f t="shared" si="84"/>
        <v>-</v>
      </c>
      <c r="AV95" s="237" t="str">
        <f t="shared" si="85"/>
        <v>-</v>
      </c>
      <c r="AW95" s="237" t="str">
        <f t="shared" si="86"/>
        <v>-</v>
      </c>
      <c r="AX95" s="237" t="str">
        <f t="shared" si="87"/>
        <v>-</v>
      </c>
      <c r="AY95" s="237" t="str">
        <f t="shared" si="88"/>
        <v>-</v>
      </c>
      <c r="AZ95" s="237" t="str">
        <f t="shared" si="89"/>
        <v>-</v>
      </c>
      <c r="BA95" s="237" t="str">
        <f t="shared" si="90"/>
        <v>-</v>
      </c>
      <c r="BB95" s="238"/>
      <c r="BJ95" s="237">
        <f t="shared" si="91"/>
        <v>7.8</v>
      </c>
      <c r="BK95" s="237">
        <f t="shared" si="92"/>
        <v>8.23</v>
      </c>
      <c r="BL95" s="237">
        <f t="shared" si="93"/>
        <v>8.57</v>
      </c>
      <c r="BM95" s="237">
        <f t="shared" si="94"/>
        <v>8.58</v>
      </c>
      <c r="BN95" s="237">
        <f t="shared" si="95"/>
        <v>7.96</v>
      </c>
      <c r="BO95" s="237">
        <f t="shared" si="96"/>
        <v>7.65</v>
      </c>
      <c r="BP95" s="237">
        <f t="shared" si="97"/>
        <v>6.18</v>
      </c>
      <c r="BQ95" s="237">
        <f t="shared" si="98"/>
        <v>7.04</v>
      </c>
      <c r="BR95" s="238"/>
      <c r="BZ95" s="237" t="str">
        <f t="shared" si="99"/>
        <v>-</v>
      </c>
      <c r="CA95" s="237" t="str">
        <f t="shared" si="100"/>
        <v>-</v>
      </c>
      <c r="CB95" s="237" t="str">
        <f t="shared" si="101"/>
        <v>-</v>
      </c>
      <c r="CC95" s="237" t="str">
        <f t="shared" si="102"/>
        <v>-</v>
      </c>
      <c r="CD95" s="237" t="str">
        <f t="shared" si="103"/>
        <v>-</v>
      </c>
      <c r="CE95" s="237" t="str">
        <f t="shared" si="104"/>
        <v>-</v>
      </c>
      <c r="CF95" s="237" t="str">
        <f t="shared" si="105"/>
        <v>-</v>
      </c>
      <c r="CG95" s="237" t="str">
        <f t="shared" si="106"/>
        <v>-</v>
      </c>
      <c r="CH95" s="238"/>
      <c r="CP95" s="236">
        <f>IFERROR(IF($E95=1,RANK(BJ95,BJ:BJ,1)+COUNTIF(BJ$4:BJ95,BJ95)-1,"-"),"-")</f>
        <v>63</v>
      </c>
      <c r="CQ95" s="236">
        <f>IFERROR(IF($E95=1,RANK(BK95,BK:BK,1)+COUNTIF(BK$4:BK95,BK95)-1,"-"),"-")</f>
        <v>54</v>
      </c>
      <c r="CR95" s="236">
        <f>IFERROR(IF($E95=1,RANK(BL95,BL:BL,1)+COUNTIF(BL$4:BL95,BL95)-1,"-"),"-")</f>
        <v>52</v>
      </c>
      <c r="CS95" s="236">
        <f>IFERROR(IF($E95=1,RANK(BM95,BM:BM,1)+COUNTIF(BM$4:BM95,BM95)-1,"-"),"-")</f>
        <v>92</v>
      </c>
      <c r="CT95" s="236">
        <f>IFERROR(IF($E95=1,RANK(BN95,BN:BN,1)+COUNTIF(BN$4:BN95,BN95)-1,"-"),"-")</f>
        <v>72</v>
      </c>
      <c r="CU95" s="236">
        <f>IFERROR(IF($E95=1,RANK(BO95,BO:BO,1)+COUNTIF(BO$4:BO95,BO95)-1,"-"),"-")</f>
        <v>67</v>
      </c>
      <c r="CV95" s="236">
        <f>IFERROR(IF($E95=1,RANK(BP95,BP:BP,1)+COUNTIF(BP$4:BP95,BP95)-1,"-"),"-")</f>
        <v>53</v>
      </c>
      <c r="CW95" s="236">
        <f>IFERROR(IF($E95=1,RANK(BQ95,BQ:BQ,1)+COUNTIF(BQ$4:BQ95,BQ95)-1,"-"),"-")</f>
        <v>106</v>
      </c>
      <c r="CX95" s="238"/>
      <c r="DF95" s="236" t="str">
        <f>IFERROR(IF($E95=1,RANK(BZ95,BZ:BZ,1)+COUNTIF(BZ$3:BZ94,BZ95),"-"),"-")</f>
        <v>-</v>
      </c>
      <c r="DG95" s="236" t="str">
        <f>IFERROR(IF($E95=1,RANK(CA95,CA:CA,1)+COUNTIF(CA$3:CA94,CA95),"-"),"-")</f>
        <v>-</v>
      </c>
      <c r="DH95" s="236" t="str">
        <f>IFERROR(IF($E95=1,RANK(CB95,CB:CB,1)+COUNTIF(CB$3:CB94,CB95),"-"),"-")</f>
        <v>-</v>
      </c>
      <c r="DI95" s="236" t="str">
        <f>IFERROR(IF($E95=1,RANK(CC95,CC:CC,1)+COUNTIF(CC$3:CC94,CC95),"-"),"-")</f>
        <v>-</v>
      </c>
      <c r="DJ95" s="236" t="str">
        <f>IFERROR(IF($E95=1,RANK(CD95,CD:CD,1)+COUNTIF(CD$3:CD94,CD95),"-"),"-")</f>
        <v>-</v>
      </c>
      <c r="DK95" s="236" t="str">
        <f>IFERROR(IF($E95=1,RANK(CE95,CE:CE,1)+COUNTIF(CE$3:CE94,CE95),"-"),"-")</f>
        <v>-</v>
      </c>
      <c r="DL95" s="236" t="str">
        <f>IFERROR(IF($E95=1,RANK(CF95,CF:CF,1)+COUNTIF(CF$3:CF94,CF95),"-"),"-")</f>
        <v>-</v>
      </c>
      <c r="DM95" s="236" t="str">
        <f>IFERROR(IF($E95=1,RANK(CG95,CG:CG,1)+COUNTIF(CG$3:CG94,CG95),"-"),"-")</f>
        <v>-</v>
      </c>
      <c r="DN95" s="7"/>
      <c r="DO95" s="236" t="str">
        <f>IFERROR(IF($E95=1,RANK(CI95,CI:CI,1)+COUNTIF(CI$4:CI95,CI95)-1,"-"),"-")</f>
        <v>-</v>
      </c>
      <c r="DP95" s="236" t="str">
        <f>IFERROR(IF($E95=1,RANK(CJ95,CJ:CJ,1)+COUNTIF(CJ$4:CJ95,CJ95)-1,"-"),"-")</f>
        <v>-</v>
      </c>
      <c r="DQ95" s="236" t="str">
        <f>IFERROR(IF($E95=1,RANK(CK95,CK:CK,1)+COUNTIF(CK$4:CK95,CK95)-1,"-"),"-")</f>
        <v>-</v>
      </c>
      <c r="DR95" s="236" t="str">
        <f>IFERROR(IF($E95=1,RANK(CL95,CL:CL,1)+COUNTIF(CL$4:CL95,CL95)-1,"-"),"-")</f>
        <v>-</v>
      </c>
      <c r="DS95" s="236" t="str">
        <f>IFERROR(IF($E95=1,RANK(CM95,CM:CM,1)+COUNTIF(CM$4:CM95,CM95)-1,"-"),"-")</f>
        <v>-</v>
      </c>
      <c r="DT95" s="236" t="str">
        <f>IFERROR(IF($E95=1,RANK(CN95,CN:CN,1)+COUNTIF(CN$4:CN95,CN95)-1,"-"),"-")</f>
        <v>-</v>
      </c>
      <c r="DU95" s="12">
        <f>DU94+1</f>
        <v>2</v>
      </c>
      <c r="DV95" s="243">
        <f>DV94-1</f>
        <v>144</v>
      </c>
      <c r="DW95" s="242" t="str">
        <f>IFERROR(INDEX($A:$DD,IF($EI$4="Entrants",MATCH($DU95,$CW:$CW,0),MATCH($DU95,$DD:$DD,0)),11),"")</f>
        <v>GRENOBLE</v>
      </c>
      <c r="DX95" s="239">
        <f>IFERROR(INDEX($A:$DD,IF($EI$4="Entrants",MATCH($DU95,$CW:$CW,0),MATCH($DU95,$DD:$DD,0)),IF($EI$4="Entrants",69,26)),"")</f>
        <v>5.4</v>
      </c>
      <c r="DY95" s="12">
        <f>DY94+1</f>
        <v>2</v>
      </c>
      <c r="DZ95" s="243">
        <f>MAX(DZ94-1,0)</f>
        <v>121</v>
      </c>
      <c r="EA95" s="242" t="str">
        <f>IFERROR(INDEX($A:$DT,IF($EI$4="Entrants",MATCH($DY95,$DM:$DM,0),MATCH($DY95,$DT:$DT,0)),11),"")</f>
        <v>PAU</v>
      </c>
      <c r="EB95" s="241">
        <f t="shared" ref="EB95:EB98" si="129">IFERROR(INDEX($A:$DT,IF($EI$4="Entrants",MATCH($DY95,$DM:$DM,0),MATCH($DY95,$DT:$DT,0)),IF($EI$4="Entrants",85,54)),"")</f>
        <v>-1.35</v>
      </c>
      <c r="EC95" s="240">
        <f t="shared" ref="EC95:EC98" si="130">IFERROR(INDEX($A:$DT,IF($EI$4="Entrants",MATCH($DY95,$DM:$DM,0),MATCH($DY95,$DT:$DT,0)),IF($EI$4="Entrants",69,26)),"")</f>
        <v>5.92</v>
      </c>
      <c r="ED95" s="239">
        <f>IFERROR(IF(EB95&gt;0,"+"&amp;ROUND(EB95,2),ROUND(EB95,2)),"")</f>
        <v>-1.35</v>
      </c>
      <c r="EI95"/>
      <c r="EJ95"/>
      <c r="EU95" s="328">
        <f t="shared" si="107"/>
        <v>7.8</v>
      </c>
      <c r="EV95" s="328">
        <f t="shared" si="108"/>
        <v>8.23</v>
      </c>
      <c r="EW95" s="328">
        <f t="shared" si="109"/>
        <v>8.57</v>
      </c>
      <c r="EX95" s="328">
        <f t="shared" si="110"/>
        <v>8.58</v>
      </c>
      <c r="EY95" s="328">
        <f t="shared" si="111"/>
        <v>7.96</v>
      </c>
      <c r="EZ95" s="328">
        <f t="shared" si="112"/>
        <v>7.65</v>
      </c>
      <c r="FA95" s="328">
        <f t="shared" si="113"/>
        <v>6.18</v>
      </c>
      <c r="FB95" s="328">
        <f t="shared" si="114"/>
        <v>7.04</v>
      </c>
      <c r="FK95" s="328" t="str">
        <f t="shared" si="115"/>
        <v>-</v>
      </c>
      <c r="FL95" s="328" t="str">
        <f t="shared" si="116"/>
        <v>-</v>
      </c>
      <c r="FM95" s="328" t="str">
        <f t="shared" si="117"/>
        <v>-</v>
      </c>
      <c r="FN95" s="328" t="str">
        <f t="shared" si="118"/>
        <v>-</v>
      </c>
      <c r="FO95" s="328" t="str">
        <f t="shared" si="119"/>
        <v>-</v>
      </c>
      <c r="FP95" s="328" t="str">
        <f t="shared" si="120"/>
        <v>-</v>
      </c>
      <c r="FQ95" s="328" t="str">
        <f t="shared" si="121"/>
        <v>-</v>
      </c>
      <c r="FR95" s="328" t="str">
        <f t="shared" si="122"/>
        <v>-</v>
      </c>
    </row>
    <row r="96" spans="1:174" ht="19.5" x14ac:dyDescent="0.25">
      <c r="A96" s="13">
        <f t="shared" si="78"/>
        <v>1</v>
      </c>
      <c r="B96" s="13">
        <f t="shared" si="79"/>
        <v>1</v>
      </c>
      <c r="C96" s="13">
        <f t="shared" si="80"/>
        <v>1</v>
      </c>
      <c r="D96" s="13">
        <f t="shared" si="81"/>
        <v>1</v>
      </c>
      <c r="E96" s="13">
        <f t="shared" si="82"/>
        <v>1</v>
      </c>
      <c r="F96" s="48" t="s">
        <v>252</v>
      </c>
      <c r="G96" s="48" t="s">
        <v>201</v>
      </c>
      <c r="H96" s="295" t="s">
        <v>21</v>
      </c>
      <c r="I96" s="295" t="s">
        <v>231</v>
      </c>
      <c r="J96" s="295">
        <v>763003</v>
      </c>
      <c r="K96" s="295" t="s">
        <v>92</v>
      </c>
      <c r="L96" s="9" t="s">
        <v>9</v>
      </c>
      <c r="M96" s="9" t="s">
        <v>10</v>
      </c>
      <c r="N96" s="237">
        <v>7.71</v>
      </c>
      <c r="O96" s="237">
        <v>7.21</v>
      </c>
      <c r="P96" s="237">
        <v>7.9</v>
      </c>
      <c r="Q96" s="237">
        <v>7.52</v>
      </c>
      <c r="R96" s="237">
        <v>6.62</v>
      </c>
      <c r="S96" s="237">
        <v>5.51</v>
      </c>
      <c r="T96" s="237">
        <v>4.7300000000000004</v>
      </c>
      <c r="U96" s="237">
        <v>4.67</v>
      </c>
      <c r="V96" s="238"/>
      <c r="AD96" s="237" t="s">
        <v>153</v>
      </c>
      <c r="AE96" s="237" t="s">
        <v>153</v>
      </c>
      <c r="AF96" s="237" t="s">
        <v>153</v>
      </c>
      <c r="AG96" s="237" t="s">
        <v>153</v>
      </c>
      <c r="AH96" s="237" t="s">
        <v>153</v>
      </c>
      <c r="AI96" s="237" t="s">
        <v>153</v>
      </c>
      <c r="AJ96" s="237" t="s">
        <v>153</v>
      </c>
      <c r="AK96" s="237" t="s">
        <v>153</v>
      </c>
      <c r="AL96" s="238"/>
      <c r="AT96" s="237" t="str">
        <f t="shared" si="83"/>
        <v>-</v>
      </c>
      <c r="AU96" s="237" t="str">
        <f t="shared" si="84"/>
        <v>-</v>
      </c>
      <c r="AV96" s="237" t="str">
        <f t="shared" si="85"/>
        <v>-</v>
      </c>
      <c r="AW96" s="237" t="str">
        <f t="shared" si="86"/>
        <v>-</v>
      </c>
      <c r="AX96" s="237" t="str">
        <f t="shared" si="87"/>
        <v>-</v>
      </c>
      <c r="AY96" s="237" t="str">
        <f t="shared" si="88"/>
        <v>-</v>
      </c>
      <c r="AZ96" s="237" t="str">
        <f t="shared" si="89"/>
        <v>-</v>
      </c>
      <c r="BA96" s="237" t="str">
        <f t="shared" si="90"/>
        <v>-</v>
      </c>
      <c r="BB96" s="238"/>
      <c r="BJ96" s="237">
        <f t="shared" si="91"/>
        <v>7.71</v>
      </c>
      <c r="BK96" s="237">
        <f t="shared" si="92"/>
        <v>7.21</v>
      </c>
      <c r="BL96" s="237">
        <f t="shared" si="93"/>
        <v>7.9</v>
      </c>
      <c r="BM96" s="237">
        <f t="shared" si="94"/>
        <v>7.52</v>
      </c>
      <c r="BN96" s="237">
        <f t="shared" si="95"/>
        <v>6.62</v>
      </c>
      <c r="BO96" s="237">
        <f t="shared" si="96"/>
        <v>5.51</v>
      </c>
      <c r="BP96" s="237">
        <f t="shared" si="97"/>
        <v>4.7300000000000004</v>
      </c>
      <c r="BQ96" s="237">
        <f t="shared" si="98"/>
        <v>4.67</v>
      </c>
      <c r="BR96" s="238"/>
      <c r="BZ96" s="237" t="str">
        <f t="shared" si="99"/>
        <v>-</v>
      </c>
      <c r="CA96" s="237" t="str">
        <f t="shared" si="100"/>
        <v>-</v>
      </c>
      <c r="CB96" s="237" t="str">
        <f t="shared" si="101"/>
        <v>-</v>
      </c>
      <c r="CC96" s="237" t="str">
        <f t="shared" si="102"/>
        <v>-</v>
      </c>
      <c r="CD96" s="237" t="str">
        <f t="shared" si="103"/>
        <v>-</v>
      </c>
      <c r="CE96" s="237" t="str">
        <f t="shared" si="104"/>
        <v>-</v>
      </c>
      <c r="CF96" s="237" t="str">
        <f t="shared" si="105"/>
        <v>-</v>
      </c>
      <c r="CG96" s="237" t="str">
        <f t="shared" si="106"/>
        <v>-</v>
      </c>
      <c r="CH96" s="238"/>
      <c r="CP96" s="236">
        <f>IFERROR(IF($E96=1,RANK(BJ96,BJ:BJ,1)+COUNTIF(BJ$4:BJ96,BJ96)-1,"-"),"-")</f>
        <v>54</v>
      </c>
      <c r="CQ96" s="236">
        <f>IFERROR(IF($E96=1,RANK(BK96,BK:BK,1)+COUNTIF(BK$4:BK96,BK96)-1,"-"),"-")</f>
        <v>1</v>
      </c>
      <c r="CR96" s="236">
        <f>IFERROR(IF($E96=1,RANK(BL96,BL:BL,1)+COUNTIF(BL$4:BL96,BL96)-1,"-"),"-")</f>
        <v>4</v>
      </c>
      <c r="CS96" s="236">
        <f>IFERROR(IF($E96=1,RANK(BM96,BM:BM,1)+COUNTIF(BM$4:BM96,BM96)-1,"-"),"-")</f>
        <v>6</v>
      </c>
      <c r="CT96" s="236">
        <f>IFERROR(IF($E96=1,RANK(BN96,BN:BN,1)+COUNTIF(BN$4:BN96,BN96)-1,"-"),"-")</f>
        <v>2</v>
      </c>
      <c r="CU96" s="236">
        <f>IFERROR(IF($E96=1,RANK(BO96,BO:BO,1)+COUNTIF(BO$4:BO96,BO96)-1,"-"),"-")</f>
        <v>1</v>
      </c>
      <c r="CV96" s="236">
        <f>IFERROR(IF($E96=1,RANK(BP96,BP:BP,1)+COUNTIF(BP$4:BP96,BP96)-1,"-"),"-")</f>
        <v>1</v>
      </c>
      <c r="CW96" s="236">
        <f>IFERROR(IF($E96=1,RANK(BQ96,BQ:BQ,1)+COUNTIF(BQ$4:BQ96,BQ96)-1,"-"),"-")</f>
        <v>1</v>
      </c>
      <c r="CX96" s="238"/>
      <c r="DF96" s="236" t="str">
        <f>IFERROR(IF($E96=1,RANK(BZ96,BZ:BZ,1)+COUNTIF(BZ$3:BZ95,BZ96),"-"),"-")</f>
        <v>-</v>
      </c>
      <c r="DG96" s="236" t="str">
        <f>IFERROR(IF($E96=1,RANK(CA96,CA:CA,1)+COUNTIF(CA$3:CA95,CA96),"-"),"-")</f>
        <v>-</v>
      </c>
      <c r="DH96" s="236" t="str">
        <f>IFERROR(IF($E96=1,RANK(CB96,CB:CB,1)+COUNTIF(CB$3:CB95,CB96),"-"),"-")</f>
        <v>-</v>
      </c>
      <c r="DI96" s="236" t="str">
        <f>IFERROR(IF($E96=1,RANK(CC96,CC:CC,1)+COUNTIF(CC$3:CC95,CC96),"-"),"-")</f>
        <v>-</v>
      </c>
      <c r="DJ96" s="236" t="str">
        <f>IFERROR(IF($E96=1,RANK(CD96,CD:CD,1)+COUNTIF(CD$3:CD95,CD96),"-"),"-")</f>
        <v>-</v>
      </c>
      <c r="DK96" s="236" t="str">
        <f>IFERROR(IF($E96=1,RANK(CE96,CE:CE,1)+COUNTIF(CE$3:CE95,CE96),"-"),"-")</f>
        <v>-</v>
      </c>
      <c r="DL96" s="236" t="str">
        <f>IFERROR(IF($E96=1,RANK(CF96,CF:CF,1)+COUNTIF(CF$3:CF95,CF96),"-"),"-")</f>
        <v>-</v>
      </c>
      <c r="DM96" s="236" t="str">
        <f>IFERROR(IF($E96=1,RANK(CG96,CG:CG,1)+COUNTIF(CG$3:CG95,CG96),"-"),"-")</f>
        <v>-</v>
      </c>
      <c r="DN96" s="7"/>
      <c r="DO96" s="236" t="str">
        <f>IFERROR(IF($E96=1,RANK(CI96,CI:CI,1)+COUNTIF(CI$4:CI96,CI96)-1,"-"),"-")</f>
        <v>-</v>
      </c>
      <c r="DP96" s="236" t="str">
        <f>IFERROR(IF($E96=1,RANK(CJ96,CJ:CJ,1)+COUNTIF(CJ$4:CJ96,CJ96)-1,"-"),"-")</f>
        <v>-</v>
      </c>
      <c r="DQ96" s="236" t="str">
        <f>IFERROR(IF($E96=1,RANK(CK96,CK:CK,1)+COUNTIF(CK$4:CK96,CK96)-1,"-"),"-")</f>
        <v>-</v>
      </c>
      <c r="DR96" s="236" t="str">
        <f>IFERROR(IF($E96=1,RANK(CL96,CL:CL,1)+COUNTIF(CL$4:CL96,CL96)-1,"-"),"-")</f>
        <v>-</v>
      </c>
      <c r="DS96" s="236" t="str">
        <f>IFERROR(IF($E96=1,RANK(CM96,CM:CM,1)+COUNTIF(CM$4:CM96,CM96)-1,"-"),"-")</f>
        <v>-</v>
      </c>
      <c r="DT96" s="236" t="str">
        <f>IFERROR(IF($E96=1,RANK(CN96,CN:CN,1)+COUNTIF(CN$4:CN96,CN96)-1,"-"),"-")</f>
        <v>-</v>
      </c>
      <c r="DU96" s="12">
        <f>DU95+1</f>
        <v>3</v>
      </c>
      <c r="DV96" s="243">
        <f>DV95-1</f>
        <v>143</v>
      </c>
      <c r="DW96" s="242" t="str">
        <f>IFERROR(INDEX($A:$DD,IF($EI$4="Entrants",MATCH($DU96,$CW:$CW,0),MATCH($DU96,$DD:$DD,0)),11),"")</f>
        <v>CHARTRES</v>
      </c>
      <c r="DX96" s="239">
        <f>IFERROR(INDEX($A:$DD,IF($EI$4="Entrants",MATCH($DU96,$CW:$CW,0),MATCH($DU96,$DD:$DD,0)),IF($EI$4="Entrants",69,26)),"")</f>
        <v>5.55</v>
      </c>
      <c r="DY96" s="12">
        <f>DY95+1</f>
        <v>3</v>
      </c>
      <c r="DZ96" s="243">
        <f>MAX(DZ95-1,0)</f>
        <v>120</v>
      </c>
      <c r="EA96" s="242" t="str">
        <f>IFERROR(INDEX($A:$DT,IF($EI$4="Entrants",MATCH($DY96,$DM:$DM,0),MATCH($DY96,$DT:$DT,0)),11),"")</f>
        <v>CHARTRES</v>
      </c>
      <c r="EB96" s="241">
        <f t="shared" si="129"/>
        <v>-0.94</v>
      </c>
      <c r="EC96" s="240">
        <f t="shared" si="130"/>
        <v>5.55</v>
      </c>
      <c r="ED96" s="239">
        <f>IFERROR(IF(EB96&gt;0,"+"&amp;ROUND(EB96,2),ROUND(EB96,2)),"")</f>
        <v>-0.94</v>
      </c>
      <c r="EI96"/>
      <c r="EJ96"/>
      <c r="EU96" s="328">
        <f t="shared" si="107"/>
        <v>7.71</v>
      </c>
      <c r="EV96" s="328">
        <f t="shared" si="108"/>
        <v>7.21</v>
      </c>
      <c r="EW96" s="328">
        <f t="shared" si="109"/>
        <v>7.9</v>
      </c>
      <c r="EX96" s="328">
        <f t="shared" si="110"/>
        <v>7.52</v>
      </c>
      <c r="EY96" s="328">
        <f t="shared" si="111"/>
        <v>6.62</v>
      </c>
      <c r="EZ96" s="328">
        <f t="shared" si="112"/>
        <v>5.51</v>
      </c>
      <c r="FA96" s="328">
        <f t="shared" si="113"/>
        <v>4.7300000000000004</v>
      </c>
      <c r="FB96" s="328">
        <f t="shared" si="114"/>
        <v>4.67</v>
      </c>
      <c r="FK96" s="328" t="str">
        <f t="shared" si="115"/>
        <v>-</v>
      </c>
      <c r="FL96" s="328" t="str">
        <f t="shared" si="116"/>
        <v>-</v>
      </c>
      <c r="FM96" s="328" t="str">
        <f t="shared" si="117"/>
        <v>-</v>
      </c>
      <c r="FN96" s="328" t="str">
        <f t="shared" si="118"/>
        <v>-</v>
      </c>
      <c r="FO96" s="328" t="str">
        <f t="shared" si="119"/>
        <v>-</v>
      </c>
      <c r="FP96" s="328" t="str">
        <f t="shared" si="120"/>
        <v>-</v>
      </c>
      <c r="FQ96" s="328" t="str">
        <f t="shared" si="121"/>
        <v>-</v>
      </c>
      <c r="FR96" s="328" t="str">
        <f t="shared" si="122"/>
        <v>-</v>
      </c>
    </row>
    <row r="97" spans="1:174" ht="19.5" x14ac:dyDescent="0.25">
      <c r="A97" s="13">
        <f t="shared" si="78"/>
        <v>1</v>
      </c>
      <c r="B97" s="13">
        <f t="shared" si="79"/>
        <v>1</v>
      </c>
      <c r="C97" s="13">
        <f t="shared" si="80"/>
        <v>1</v>
      </c>
      <c r="D97" s="13">
        <f t="shared" si="81"/>
        <v>1</v>
      </c>
      <c r="E97" s="13">
        <f t="shared" si="82"/>
        <v>1</v>
      </c>
      <c r="F97" s="48" t="s">
        <v>252</v>
      </c>
      <c r="G97" s="48" t="s">
        <v>202</v>
      </c>
      <c r="H97" s="8">
        <v>24</v>
      </c>
      <c r="I97" s="295" t="s">
        <v>228</v>
      </c>
      <c r="J97" s="295">
        <v>755447</v>
      </c>
      <c r="K97" s="295" t="s">
        <v>93</v>
      </c>
      <c r="L97" s="9" t="s">
        <v>9</v>
      </c>
      <c r="M97" s="9" t="s">
        <v>10</v>
      </c>
      <c r="N97" s="237">
        <v>7.76</v>
      </c>
      <c r="O97" s="237">
        <v>8.2899999999999991</v>
      </c>
      <c r="P97" s="237">
        <v>8.52</v>
      </c>
      <c r="Q97" s="237">
        <v>8.6199999999999992</v>
      </c>
      <c r="R97" s="237">
        <v>7.94</v>
      </c>
      <c r="S97" s="237">
        <v>7.56</v>
      </c>
      <c r="T97" s="237">
        <v>6.07</v>
      </c>
      <c r="U97" s="237">
        <v>6.51</v>
      </c>
      <c r="V97" s="238"/>
      <c r="AD97" s="237">
        <v>7.7</v>
      </c>
      <c r="AE97" s="237">
        <v>8.1999999999999993</v>
      </c>
      <c r="AF97" s="237">
        <v>8.26</v>
      </c>
      <c r="AG97" s="237">
        <v>8.4700000000000006</v>
      </c>
      <c r="AH97" s="237">
        <v>7.37</v>
      </c>
      <c r="AI97" s="237">
        <v>6.67</v>
      </c>
      <c r="AJ97" s="237">
        <v>5.26</v>
      </c>
      <c r="AK97" s="237">
        <v>5.65</v>
      </c>
      <c r="AL97" s="238"/>
      <c r="AT97" s="237">
        <f t="shared" si="83"/>
        <v>0.06</v>
      </c>
      <c r="AU97" s="237">
        <f t="shared" si="84"/>
        <v>0.09</v>
      </c>
      <c r="AV97" s="237">
        <f t="shared" si="85"/>
        <v>0.26</v>
      </c>
      <c r="AW97" s="237">
        <f t="shared" si="86"/>
        <v>0.15</v>
      </c>
      <c r="AX97" s="237">
        <f t="shared" si="87"/>
        <v>0.56999999999999995</v>
      </c>
      <c r="AY97" s="237">
        <f t="shared" si="88"/>
        <v>0.89</v>
      </c>
      <c r="AZ97" s="237">
        <f t="shared" si="89"/>
        <v>0.81</v>
      </c>
      <c r="BA97" s="237">
        <f t="shared" si="90"/>
        <v>0.86</v>
      </c>
      <c r="BB97" s="238"/>
      <c r="BJ97" s="237">
        <f t="shared" si="91"/>
        <v>7.76</v>
      </c>
      <c r="BK97" s="237">
        <f t="shared" si="92"/>
        <v>8.2899999999999991</v>
      </c>
      <c r="BL97" s="237">
        <f t="shared" si="93"/>
        <v>8.52</v>
      </c>
      <c r="BM97" s="237">
        <f t="shared" si="94"/>
        <v>8.6199999999999992</v>
      </c>
      <c r="BN97" s="237">
        <f t="shared" si="95"/>
        <v>7.94</v>
      </c>
      <c r="BO97" s="237">
        <f t="shared" si="96"/>
        <v>7.56</v>
      </c>
      <c r="BP97" s="237">
        <f t="shared" si="97"/>
        <v>6.07</v>
      </c>
      <c r="BQ97" s="237">
        <f t="shared" si="98"/>
        <v>6.51</v>
      </c>
      <c r="BR97" s="238"/>
      <c r="BZ97" s="237">
        <f t="shared" si="99"/>
        <v>0.06</v>
      </c>
      <c r="CA97" s="237">
        <f t="shared" si="100"/>
        <v>0.09</v>
      </c>
      <c r="CB97" s="237">
        <f t="shared" si="101"/>
        <v>0.26</v>
      </c>
      <c r="CC97" s="237">
        <f t="shared" si="102"/>
        <v>0.15</v>
      </c>
      <c r="CD97" s="237">
        <f t="shared" si="103"/>
        <v>0.56999999999999995</v>
      </c>
      <c r="CE97" s="237">
        <f t="shared" si="104"/>
        <v>0.89</v>
      </c>
      <c r="CF97" s="237">
        <f t="shared" si="105"/>
        <v>0.81</v>
      </c>
      <c r="CG97" s="237">
        <f t="shared" si="106"/>
        <v>0.86</v>
      </c>
      <c r="CH97" s="238"/>
      <c r="CP97" s="236">
        <f>IFERROR(IF($E97=1,RANK(BJ97,BJ:BJ,1)+COUNTIF(BJ$4:BJ97,BJ97)-1,"-"),"-")</f>
        <v>60</v>
      </c>
      <c r="CQ97" s="236">
        <f>IFERROR(IF($E97=1,RANK(BK97,BK:BK,1)+COUNTIF(BK$4:BK97,BK97)-1,"-"),"-")</f>
        <v>62</v>
      </c>
      <c r="CR97" s="236">
        <f>IFERROR(IF($E97=1,RANK(BL97,BL:BL,1)+COUNTIF(BL$4:BL97,BL97)-1,"-"),"-")</f>
        <v>44</v>
      </c>
      <c r="CS97" s="236">
        <f>IFERROR(IF($E97=1,RANK(BM97,BM:BM,1)+COUNTIF(BM$4:BM97,BM97)-1,"-"),"-")</f>
        <v>100</v>
      </c>
      <c r="CT97" s="236">
        <f>IFERROR(IF($E97=1,RANK(BN97,BN:BN,1)+COUNTIF(BN$4:BN97,BN97)-1,"-"),"-")</f>
        <v>67</v>
      </c>
      <c r="CU97" s="236">
        <f>IFERROR(IF($E97=1,RANK(BO97,BO:BO,1)+COUNTIF(BO$4:BO97,BO97)-1,"-"),"-")</f>
        <v>54</v>
      </c>
      <c r="CV97" s="236">
        <f>IFERROR(IF($E97=1,RANK(BP97,BP:BP,1)+COUNTIF(BP$4:BP97,BP97)-1,"-"),"-")</f>
        <v>46</v>
      </c>
      <c r="CW97" s="236">
        <f>IFERROR(IF($E97=1,RANK(BQ97,BQ:BQ,1)+COUNTIF(BQ$4:BQ97,BQ97)-1,"-"),"-")</f>
        <v>53</v>
      </c>
      <c r="CX97" s="238"/>
      <c r="DF97" s="236">
        <f>IFERROR(IF($E97=1,RANK(BZ97,BZ:BZ,1)+COUNTIF(BZ$3:BZ96,BZ97),"-"),"-")</f>
        <v>67</v>
      </c>
      <c r="DG97" s="236">
        <f>IFERROR(IF($E97=1,RANK(CA97,CA:CA,1)+COUNTIF(CA$3:CA96,CA97),"-"),"-")</f>
        <v>70</v>
      </c>
      <c r="DH97" s="236">
        <f>IFERROR(IF($E97=1,RANK(CB97,CB:CB,1)+COUNTIF(CB$3:CB96,CB97),"-"),"-")</f>
        <v>101</v>
      </c>
      <c r="DI97" s="236">
        <f>IFERROR(IF($E97=1,RANK(CC97,CC:CC,1)+COUNTIF(CC$3:CC96,CC97),"-"),"-")</f>
        <v>66</v>
      </c>
      <c r="DJ97" s="236">
        <f>IFERROR(IF($E97=1,RANK(CD97,CD:CD,1)+COUNTIF(CD$3:CD96,CD97),"-"),"-")</f>
        <v>95</v>
      </c>
      <c r="DK97" s="236">
        <f>IFERROR(IF($E97=1,RANK(CE97,CE:CE,1)+COUNTIF(CE$3:CE96,CE97),"-"),"-")</f>
        <v>98</v>
      </c>
      <c r="DL97" s="236">
        <f>IFERROR(IF($E97=1,RANK(CF97,CF:CF,1)+COUNTIF(CF$3:CF96,CF97),"-"),"-")</f>
        <v>107</v>
      </c>
      <c r="DM97" s="236">
        <f>IFERROR(IF($E97=1,RANK(CG97,CG:CG,1)+COUNTIF(CG$3:CG96,CG97),"-"),"-")</f>
        <v>115</v>
      </c>
      <c r="DN97" s="7"/>
      <c r="DO97" s="236" t="str">
        <f>IFERROR(IF($E97=1,RANK(CI97,CI:CI,1)+COUNTIF(CI$4:CI97,CI97)-1,"-"),"-")</f>
        <v>-</v>
      </c>
      <c r="DP97" s="236" t="str">
        <f>IFERROR(IF($E97=1,RANK(CJ97,CJ:CJ,1)+COUNTIF(CJ$4:CJ97,CJ97)-1,"-"),"-")</f>
        <v>-</v>
      </c>
      <c r="DQ97" s="236" t="str">
        <f>IFERROR(IF($E97=1,RANK(CK97,CK:CK,1)+COUNTIF(CK$4:CK97,CK97)-1,"-"),"-")</f>
        <v>-</v>
      </c>
      <c r="DR97" s="236" t="str">
        <f>IFERROR(IF($E97=1,RANK(CL97,CL:CL,1)+COUNTIF(CL$4:CL97,CL97)-1,"-"),"-")</f>
        <v>-</v>
      </c>
      <c r="DS97" s="236" t="str">
        <f>IFERROR(IF($E97=1,RANK(CM97,CM:CM,1)+COUNTIF(CM$4:CM97,CM97)-1,"-"),"-")</f>
        <v>-</v>
      </c>
      <c r="DT97" s="236" t="str">
        <f>IFERROR(IF($E97=1,RANK(CN97,CN:CN,1)+COUNTIF(CN$4:CN97,CN97)-1,"-"),"-")</f>
        <v>-</v>
      </c>
      <c r="DU97" s="12">
        <f>DU96+1</f>
        <v>4</v>
      </c>
      <c r="DV97" s="243">
        <f>DV96-1</f>
        <v>142</v>
      </c>
      <c r="DW97" s="242" t="str">
        <f>IFERROR(INDEX($A:$DD,IF($EI$4="Entrants",MATCH($DU97,$CW:$CW,0),MATCH($DU97,$DD:$DD,0)),11),"")</f>
        <v>AIX LES BAINS LE REVARD</v>
      </c>
      <c r="DX97" s="239">
        <f>IFERROR(INDEX($A:$DD,IF($EI$4="Entrants",MATCH($DU97,$CW:$CW,0),MATCH($DU97,$DD:$DD,0)),IF($EI$4="Entrants",69,26)),"")</f>
        <v>5.56</v>
      </c>
      <c r="DY97" s="12">
        <f>DY96+1</f>
        <v>4</v>
      </c>
      <c r="DZ97" s="243">
        <f>MAX(DZ96-1,0)</f>
        <v>119</v>
      </c>
      <c r="EA97" s="242" t="str">
        <f>IFERROR(INDEX($A:$DT,IF($EI$4="Entrants",MATCH($DY97,$DM:$DM,0),MATCH($DY97,$DT:$DT,0)),11),"")</f>
        <v>BEZIERS</v>
      </c>
      <c r="EB97" s="241">
        <f t="shared" si="129"/>
        <v>-0.9</v>
      </c>
      <c r="EC97" s="240">
        <f t="shared" si="130"/>
        <v>5.74</v>
      </c>
      <c r="ED97" s="239">
        <f>IFERROR(IF(EB97&gt;0,"+"&amp;ROUND(EB97,2),ROUND(EB97,2)),"")</f>
        <v>-0.9</v>
      </c>
      <c r="EI97"/>
      <c r="EJ97"/>
      <c r="EU97" s="328">
        <f t="shared" si="107"/>
        <v>7.76</v>
      </c>
      <c r="EV97" s="328">
        <f t="shared" si="108"/>
        <v>8.2899999999999991</v>
      </c>
      <c r="EW97" s="328">
        <f t="shared" si="109"/>
        <v>8.52</v>
      </c>
      <c r="EX97" s="328">
        <f t="shared" si="110"/>
        <v>8.6199999999999992</v>
      </c>
      <c r="EY97" s="328">
        <f t="shared" si="111"/>
        <v>7.94</v>
      </c>
      <c r="EZ97" s="328">
        <f t="shared" si="112"/>
        <v>7.56</v>
      </c>
      <c r="FA97" s="328">
        <f t="shared" si="113"/>
        <v>6.07</v>
      </c>
      <c r="FB97" s="328">
        <f t="shared" si="114"/>
        <v>6.51</v>
      </c>
      <c r="FK97" s="328">
        <f t="shared" si="115"/>
        <v>7.7</v>
      </c>
      <c r="FL97" s="328">
        <f t="shared" si="116"/>
        <v>8.1999999999999993</v>
      </c>
      <c r="FM97" s="328">
        <f t="shared" si="117"/>
        <v>8.26</v>
      </c>
      <c r="FN97" s="328">
        <f t="shared" si="118"/>
        <v>8.4700000000000006</v>
      </c>
      <c r="FO97" s="328">
        <f t="shared" si="119"/>
        <v>7.37</v>
      </c>
      <c r="FP97" s="328">
        <f t="shared" si="120"/>
        <v>6.67</v>
      </c>
      <c r="FQ97" s="328">
        <f t="shared" si="121"/>
        <v>5.26</v>
      </c>
      <c r="FR97" s="328">
        <f t="shared" si="122"/>
        <v>5.65</v>
      </c>
    </row>
    <row r="98" spans="1:174" ht="19.5" x14ac:dyDescent="0.25">
      <c r="A98" s="13">
        <f t="shared" si="78"/>
        <v>1</v>
      </c>
      <c r="B98" s="13">
        <f t="shared" si="79"/>
        <v>1</v>
      </c>
      <c r="C98" s="13">
        <f t="shared" si="80"/>
        <v>1</v>
      </c>
      <c r="D98" s="13">
        <f t="shared" si="81"/>
        <v>1</v>
      </c>
      <c r="E98" s="13">
        <f t="shared" si="82"/>
        <v>1</v>
      </c>
      <c r="F98" s="48" t="s">
        <v>252</v>
      </c>
      <c r="G98" s="48" t="s">
        <v>203</v>
      </c>
      <c r="H98" s="8">
        <v>24</v>
      </c>
      <c r="I98" s="295" t="s">
        <v>228</v>
      </c>
      <c r="J98" s="295">
        <v>671339</v>
      </c>
      <c r="K98" s="295" t="s">
        <v>94</v>
      </c>
      <c r="L98" s="9" t="s">
        <v>9</v>
      </c>
      <c r="M98" s="9" t="s">
        <v>10</v>
      </c>
      <c r="N98" s="237">
        <v>8.14</v>
      </c>
      <c r="O98" s="237">
        <v>8.7200000000000006</v>
      </c>
      <c r="P98" s="237">
        <v>9.17</v>
      </c>
      <c r="Q98" s="237">
        <v>8.94</v>
      </c>
      <c r="R98" s="237">
        <v>8.33</v>
      </c>
      <c r="S98" s="237">
        <v>7.93</v>
      </c>
      <c r="T98" s="237">
        <v>6.57</v>
      </c>
      <c r="U98" s="237">
        <v>7.24</v>
      </c>
      <c r="V98" s="238"/>
      <c r="AD98" s="237">
        <v>7.86</v>
      </c>
      <c r="AE98" s="237">
        <v>8.69</v>
      </c>
      <c r="AF98" s="237">
        <v>9.11</v>
      </c>
      <c r="AG98" s="237">
        <v>8.66</v>
      </c>
      <c r="AH98" s="237">
        <v>7.93</v>
      </c>
      <c r="AI98" s="237" t="s">
        <v>153</v>
      </c>
      <c r="AJ98" s="237">
        <v>5.96</v>
      </c>
      <c r="AK98" s="237">
        <v>6.83</v>
      </c>
      <c r="AL98" s="238"/>
      <c r="AT98" s="237">
        <f t="shared" si="83"/>
        <v>0.28000000000000003</v>
      </c>
      <c r="AU98" s="237">
        <f t="shared" si="84"/>
        <v>0.03</v>
      </c>
      <c r="AV98" s="237">
        <f t="shared" si="85"/>
        <v>0.06</v>
      </c>
      <c r="AW98" s="237">
        <f t="shared" si="86"/>
        <v>0.28000000000000003</v>
      </c>
      <c r="AX98" s="237">
        <f t="shared" si="87"/>
        <v>0.4</v>
      </c>
      <c r="AY98" s="237" t="str">
        <f t="shared" si="88"/>
        <v>-</v>
      </c>
      <c r="AZ98" s="237">
        <f t="shared" si="89"/>
        <v>0.61</v>
      </c>
      <c r="BA98" s="237">
        <f t="shared" si="90"/>
        <v>0.41</v>
      </c>
      <c r="BB98" s="238"/>
      <c r="BJ98" s="237">
        <f t="shared" si="91"/>
        <v>8.14</v>
      </c>
      <c r="BK98" s="237">
        <f t="shared" si="92"/>
        <v>8.7200000000000006</v>
      </c>
      <c r="BL98" s="237">
        <f t="shared" si="93"/>
        <v>9.17</v>
      </c>
      <c r="BM98" s="237">
        <f t="shared" si="94"/>
        <v>8.94</v>
      </c>
      <c r="BN98" s="237">
        <f t="shared" si="95"/>
        <v>8.33</v>
      </c>
      <c r="BO98" s="237">
        <f t="shared" si="96"/>
        <v>7.93</v>
      </c>
      <c r="BP98" s="237">
        <f t="shared" si="97"/>
        <v>6.57</v>
      </c>
      <c r="BQ98" s="237">
        <f t="shared" si="98"/>
        <v>7.24</v>
      </c>
      <c r="BR98" s="238"/>
      <c r="BZ98" s="237">
        <f t="shared" si="99"/>
        <v>0.28000000000000003</v>
      </c>
      <c r="CA98" s="237">
        <f t="shared" si="100"/>
        <v>0.03</v>
      </c>
      <c r="CB98" s="237">
        <f t="shared" si="101"/>
        <v>0.06</v>
      </c>
      <c r="CC98" s="237">
        <f t="shared" si="102"/>
        <v>0.28000000000000003</v>
      </c>
      <c r="CD98" s="237">
        <f t="shared" si="103"/>
        <v>0.4</v>
      </c>
      <c r="CE98" s="237" t="str">
        <f t="shared" si="104"/>
        <v>-</v>
      </c>
      <c r="CF98" s="237">
        <f t="shared" si="105"/>
        <v>0.61</v>
      </c>
      <c r="CG98" s="237">
        <f t="shared" si="106"/>
        <v>0.41</v>
      </c>
      <c r="CH98" s="238"/>
      <c r="CP98" s="236">
        <f>IFERROR(IF($E98=1,RANK(BJ98,BJ:BJ,1)+COUNTIF(BJ$4:BJ98,BJ98)-1,"-"),"-")</f>
        <v>117</v>
      </c>
      <c r="CQ98" s="236">
        <f>IFERROR(IF($E98=1,RANK(BK98,BK:BK,1)+COUNTIF(BK$4:BK98,BK98)-1,"-"),"-")</f>
        <v>123</v>
      </c>
      <c r="CR98" s="236">
        <f>IFERROR(IF($E98=1,RANK(BL98,BL:BL,1)+COUNTIF(BL$4:BL98,BL98)-1,"-"),"-")</f>
        <v>141</v>
      </c>
      <c r="CS98" s="236">
        <f>IFERROR(IF($E98=1,RANK(BM98,BM:BM,1)+COUNTIF(BM$4:BM98,BM98)-1,"-"),"-")</f>
        <v>129</v>
      </c>
      <c r="CT98" s="236">
        <f>IFERROR(IF($E98=1,RANK(BN98,BN:BN,1)+COUNTIF(BN$4:BN98,BN98)-1,"-"),"-")</f>
        <v>123</v>
      </c>
      <c r="CU98" s="236">
        <f>IFERROR(IF($E98=1,RANK(BO98,BO:BO,1)+COUNTIF(BO$4:BO98,BO98)-1,"-"),"-")</f>
        <v>103</v>
      </c>
      <c r="CV98" s="236">
        <f>IFERROR(IF($E98=1,RANK(BP98,BP:BP,1)+COUNTIF(BP$4:BP98,BP98)-1,"-"),"-")</f>
        <v>83</v>
      </c>
      <c r="CW98" s="236">
        <f>IFERROR(IF($E98=1,RANK(BQ98,BQ:BQ,1)+COUNTIF(BQ$4:BQ98,BQ98)-1,"-"),"-")</f>
        <v>117</v>
      </c>
      <c r="CX98" s="238"/>
      <c r="DF98" s="236">
        <f>IFERROR(IF($E98=1,RANK(BZ98,BZ:BZ,1)+COUNTIF(BZ$3:BZ97,BZ98),"-"),"-")</f>
        <v>95</v>
      </c>
      <c r="DG98" s="236">
        <f>IFERROR(IF($E98=1,RANK(CA98,CA:CA,1)+COUNTIF(CA$3:CA97,CA98),"-"),"-")</f>
        <v>54</v>
      </c>
      <c r="DH98" s="236">
        <f>IFERROR(IF($E98=1,RANK(CB98,CB:CB,1)+COUNTIF(CB$3:CB97,CB98),"-"),"-")</f>
        <v>77</v>
      </c>
      <c r="DI98" s="236">
        <f>IFERROR(IF($E98=1,RANK(CC98,CC:CC,1)+COUNTIF(CC$3:CC97,CC98),"-"),"-")</f>
        <v>89</v>
      </c>
      <c r="DJ98" s="236">
        <f>IFERROR(IF($E98=1,RANK(CD98,CD:CD,1)+COUNTIF(CD$3:CD97,CD98),"-"),"-")</f>
        <v>71</v>
      </c>
      <c r="DK98" s="236" t="str">
        <f>IFERROR(IF($E98=1,RANK(CE98,CE:CE,1)+COUNTIF(CE$3:CE97,CE98),"-"),"-")</f>
        <v>-</v>
      </c>
      <c r="DL98" s="236">
        <f>IFERROR(IF($E98=1,RANK(CF98,CF:CF,1)+COUNTIF(CF$3:CF97,CF98),"-"),"-")</f>
        <v>98</v>
      </c>
      <c r="DM98" s="236">
        <f>IFERROR(IF($E98=1,RANK(CG98,CG:CG,1)+COUNTIF(CG$3:CG97,CG98),"-"),"-")</f>
        <v>94</v>
      </c>
      <c r="DN98" s="7"/>
      <c r="DO98" s="236" t="str">
        <f>IFERROR(IF($E98=1,RANK(CI98,CI:CI,1)+COUNTIF(CI$4:CI98,CI98)-1,"-"),"-")</f>
        <v>-</v>
      </c>
      <c r="DP98" s="236" t="str">
        <f>IFERROR(IF($E98=1,RANK(CJ98,CJ:CJ,1)+COUNTIF(CJ$4:CJ98,CJ98)-1,"-"),"-")</f>
        <v>-</v>
      </c>
      <c r="DQ98" s="236" t="str">
        <f>IFERROR(IF($E98=1,RANK(CK98,CK:CK,1)+COUNTIF(CK$4:CK98,CK98)-1,"-"),"-")</f>
        <v>-</v>
      </c>
      <c r="DR98" s="236" t="str">
        <f>IFERROR(IF($E98=1,RANK(CL98,CL:CL,1)+COUNTIF(CL$4:CL98,CL98)-1,"-"),"-")</f>
        <v>-</v>
      </c>
      <c r="DS98" s="236" t="str">
        <f>IFERROR(IF($E98=1,RANK(CM98,CM:CM,1)+COUNTIF(CM$4:CM98,CM98)-1,"-"),"-")</f>
        <v>-</v>
      </c>
      <c r="DT98" s="236" t="str">
        <f>IFERROR(IF($E98=1,RANK(CN98,CN:CN,1)+COUNTIF(CN$4:CN98,CN98)-1,"-"),"-")</f>
        <v>-</v>
      </c>
      <c r="DU98" s="12">
        <f>DU97+1</f>
        <v>5</v>
      </c>
      <c r="DV98" s="243">
        <f>DV97-1</f>
        <v>141</v>
      </c>
      <c r="DW98" s="242" t="str">
        <f>IFERROR(INDEX($A:$DD,IF($EI$4="Entrants",MATCH($DU98,$CW:$CW,0),MATCH($DU98,$DD:$DD,0)),11),"")</f>
        <v>CHAMPAGNE ARDENNE</v>
      </c>
      <c r="DX98" s="239">
        <f>IFERROR(INDEX($A:$DD,IF($EI$4="Entrants",MATCH($DU98,$CW:$CW,0),MATCH($DU98,$DD:$DD,0)),IF($EI$4="Entrants",69,26)),"")</f>
        <v>5.62</v>
      </c>
      <c r="DY98" s="12">
        <f>DY97+1</f>
        <v>5</v>
      </c>
      <c r="DZ98" s="243">
        <f>MAX(DZ97-1,0)</f>
        <v>118</v>
      </c>
      <c r="EA98" s="242" t="str">
        <f>IFERROR(INDEX($A:$DT,IF($EI$4="Entrants",MATCH($DY98,$DM:$DM,0),MATCH($DY98,$DT:$DT,0)),11),"")</f>
        <v>MONACO</v>
      </c>
      <c r="EB98" s="241">
        <f t="shared" si="129"/>
        <v>-0.89</v>
      </c>
      <c r="EC98" s="240">
        <f t="shared" si="130"/>
        <v>6.89</v>
      </c>
      <c r="ED98" s="239">
        <f>IFERROR(IF(EB98&gt;0,"+"&amp;ROUND(EB98,2),ROUND(EB98,2)),"")</f>
        <v>-0.89</v>
      </c>
      <c r="EI98"/>
      <c r="EJ98"/>
      <c r="EU98" s="328">
        <f t="shared" si="107"/>
        <v>8.14</v>
      </c>
      <c r="EV98" s="328">
        <f t="shared" si="108"/>
        <v>8.7200000000000006</v>
      </c>
      <c r="EW98" s="328">
        <f t="shared" si="109"/>
        <v>9.17</v>
      </c>
      <c r="EX98" s="328">
        <f t="shared" si="110"/>
        <v>8.94</v>
      </c>
      <c r="EY98" s="328">
        <f t="shared" si="111"/>
        <v>8.33</v>
      </c>
      <c r="EZ98" s="328">
        <f t="shared" si="112"/>
        <v>7.93</v>
      </c>
      <c r="FA98" s="328">
        <f t="shared" si="113"/>
        <v>6.57</v>
      </c>
      <c r="FB98" s="328">
        <f t="shared" si="114"/>
        <v>7.24</v>
      </c>
      <c r="FK98" s="328">
        <f t="shared" si="115"/>
        <v>7.86</v>
      </c>
      <c r="FL98" s="328">
        <f t="shared" si="116"/>
        <v>8.69</v>
      </c>
      <c r="FM98" s="328">
        <f t="shared" si="117"/>
        <v>9.11</v>
      </c>
      <c r="FN98" s="328">
        <f t="shared" si="118"/>
        <v>8.66</v>
      </c>
      <c r="FO98" s="328">
        <f t="shared" si="119"/>
        <v>7.93</v>
      </c>
      <c r="FP98" s="328" t="str">
        <f t="shared" si="120"/>
        <v>-</v>
      </c>
      <c r="FQ98" s="328">
        <f t="shared" si="121"/>
        <v>5.96</v>
      </c>
      <c r="FR98" s="328">
        <f t="shared" si="122"/>
        <v>6.83</v>
      </c>
    </row>
    <row r="99" spans="1:174" x14ac:dyDescent="0.25">
      <c r="A99" s="13">
        <f t="shared" si="78"/>
        <v>1</v>
      </c>
      <c r="B99" s="13">
        <f t="shared" si="79"/>
        <v>1</v>
      </c>
      <c r="C99" s="13">
        <f t="shared" si="80"/>
        <v>1</v>
      </c>
      <c r="D99" s="13">
        <f t="shared" si="81"/>
        <v>1</v>
      </c>
      <c r="E99" s="13">
        <f t="shared" si="82"/>
        <v>1</v>
      </c>
      <c r="F99" s="48" t="s">
        <v>252</v>
      </c>
      <c r="G99" s="48" t="s">
        <v>255</v>
      </c>
      <c r="H99" s="295" t="s">
        <v>21</v>
      </c>
      <c r="I99" s="295" t="s">
        <v>231</v>
      </c>
      <c r="J99" s="295">
        <v>773408</v>
      </c>
      <c r="K99" s="295" t="s">
        <v>242</v>
      </c>
      <c r="L99" s="9" t="s">
        <v>9</v>
      </c>
      <c r="M99" s="9" t="s">
        <v>10</v>
      </c>
      <c r="N99" s="237">
        <v>7.97</v>
      </c>
      <c r="O99" s="237">
        <v>8.68</v>
      </c>
      <c r="P99" s="237">
        <v>9.09</v>
      </c>
      <c r="Q99" s="237">
        <v>8.6</v>
      </c>
      <c r="R99" s="237">
        <v>8.31</v>
      </c>
      <c r="S99" s="237">
        <v>7.97</v>
      </c>
      <c r="T99" s="237">
        <v>6.7</v>
      </c>
      <c r="U99" s="237">
        <v>7.89</v>
      </c>
      <c r="V99" s="238"/>
      <c r="AD99" s="237" t="s">
        <v>153</v>
      </c>
      <c r="AE99" s="237" t="s">
        <v>153</v>
      </c>
      <c r="AF99" s="237" t="s">
        <v>153</v>
      </c>
      <c r="AG99" s="237" t="s">
        <v>153</v>
      </c>
      <c r="AH99" s="237" t="s">
        <v>153</v>
      </c>
      <c r="AI99" s="237" t="s">
        <v>153</v>
      </c>
      <c r="AJ99" s="237" t="s">
        <v>153</v>
      </c>
      <c r="AK99" s="237" t="s">
        <v>153</v>
      </c>
      <c r="AL99" s="238"/>
      <c r="AT99" s="237" t="str">
        <f t="shared" si="83"/>
        <v>-</v>
      </c>
      <c r="AU99" s="237" t="str">
        <f t="shared" si="84"/>
        <v>-</v>
      </c>
      <c r="AV99" s="237" t="str">
        <f t="shared" si="85"/>
        <v>-</v>
      </c>
      <c r="AW99" s="237" t="str">
        <f t="shared" si="86"/>
        <v>-</v>
      </c>
      <c r="AX99" s="237" t="str">
        <f t="shared" si="87"/>
        <v>-</v>
      </c>
      <c r="AY99" s="237" t="str">
        <f t="shared" si="88"/>
        <v>-</v>
      </c>
      <c r="AZ99" s="237" t="str">
        <f t="shared" si="89"/>
        <v>-</v>
      </c>
      <c r="BA99" s="237" t="str">
        <f t="shared" si="90"/>
        <v>-</v>
      </c>
      <c r="BB99" s="238"/>
      <c r="BJ99" s="237">
        <f t="shared" si="91"/>
        <v>7.97</v>
      </c>
      <c r="BK99" s="237">
        <f t="shared" si="92"/>
        <v>8.68</v>
      </c>
      <c r="BL99" s="237">
        <f t="shared" si="93"/>
        <v>9.09</v>
      </c>
      <c r="BM99" s="237">
        <f t="shared" si="94"/>
        <v>8.6</v>
      </c>
      <c r="BN99" s="237">
        <f t="shared" si="95"/>
        <v>8.31</v>
      </c>
      <c r="BO99" s="237">
        <f t="shared" si="96"/>
        <v>7.97</v>
      </c>
      <c r="BP99" s="237">
        <f t="shared" si="97"/>
        <v>6.7</v>
      </c>
      <c r="BQ99" s="237">
        <f t="shared" si="98"/>
        <v>7.89</v>
      </c>
      <c r="BR99" s="238"/>
      <c r="BZ99" s="237" t="str">
        <f t="shared" si="99"/>
        <v>-</v>
      </c>
      <c r="CA99" s="237" t="str">
        <f t="shared" si="100"/>
        <v>-</v>
      </c>
      <c r="CB99" s="237" t="str">
        <f t="shared" si="101"/>
        <v>-</v>
      </c>
      <c r="CC99" s="237" t="str">
        <f t="shared" si="102"/>
        <v>-</v>
      </c>
      <c r="CD99" s="237" t="str">
        <f t="shared" si="103"/>
        <v>-</v>
      </c>
      <c r="CE99" s="237" t="str">
        <f t="shared" si="104"/>
        <v>-</v>
      </c>
      <c r="CF99" s="237" t="str">
        <f t="shared" si="105"/>
        <v>-</v>
      </c>
      <c r="CG99" s="237" t="str">
        <f t="shared" si="106"/>
        <v>-</v>
      </c>
      <c r="CH99" s="238"/>
      <c r="CP99" s="236">
        <f>IFERROR(IF($E99=1,RANK(BJ99,BJ:BJ,1)+COUNTIF(BJ$4:BJ99,BJ99)-1,"-"),"-")</f>
        <v>92</v>
      </c>
      <c r="CQ99" s="236">
        <f>IFERROR(IF($E99=1,RANK(BK99,BK:BK,1)+COUNTIF(BK$4:BK99,BK99)-1,"-"),"-")</f>
        <v>119</v>
      </c>
      <c r="CR99" s="236">
        <f>IFERROR(IF($E99=1,RANK(BL99,BL:BL,1)+COUNTIF(BL$4:BL99,BL99)-1,"-"),"-")</f>
        <v>136</v>
      </c>
      <c r="CS99" s="236">
        <f>IFERROR(IF($E99=1,RANK(BM99,BM:BM,1)+COUNTIF(BM$4:BM99,BM99)-1,"-"),"-")</f>
        <v>96</v>
      </c>
      <c r="CT99" s="236">
        <f>IFERROR(IF($E99=1,RANK(BN99,BN:BN,1)+COUNTIF(BN$4:BN99,BN99)-1,"-"),"-")</f>
        <v>119</v>
      </c>
      <c r="CU99" s="236">
        <f>IFERROR(IF($E99=1,RANK(BO99,BO:BO,1)+COUNTIF(BO$4:BO99,BO99)-1,"-"),"-")</f>
        <v>110</v>
      </c>
      <c r="CV99" s="236">
        <f>IFERROR(IF($E99=1,RANK(BP99,BP:BP,1)+COUNTIF(BP$4:BP99,BP99)-1,"-"),"-")</f>
        <v>89</v>
      </c>
      <c r="CW99" s="236">
        <f>IFERROR(IF($E99=1,RANK(BQ99,BQ:BQ,1)+COUNTIF(BQ$4:BQ99,BQ99)-1,"-"),"-")</f>
        <v>142</v>
      </c>
      <c r="CX99" s="238"/>
      <c r="DF99" s="236" t="str">
        <f>IFERROR(IF($E99=1,RANK(BZ99,BZ:BZ,1)+COUNTIF(BZ$3:BZ98,BZ99),"-"),"-")</f>
        <v>-</v>
      </c>
      <c r="DG99" s="236" t="str">
        <f>IFERROR(IF($E99=1,RANK(CA99,CA:CA,1)+COUNTIF(CA$3:CA98,CA99),"-"),"-")</f>
        <v>-</v>
      </c>
      <c r="DH99" s="236" t="str">
        <f>IFERROR(IF($E99=1,RANK(CB99,CB:CB,1)+COUNTIF(CB$3:CB98,CB99),"-"),"-")</f>
        <v>-</v>
      </c>
      <c r="DI99" s="236" t="str">
        <f>IFERROR(IF($E99=1,RANK(CC99,CC:CC,1)+COUNTIF(CC$3:CC98,CC99),"-"),"-")</f>
        <v>-</v>
      </c>
      <c r="DJ99" s="236" t="str">
        <f>IFERROR(IF($E99=1,RANK(CD99,CD:CD,1)+COUNTIF(CD$3:CD98,CD99),"-"),"-")</f>
        <v>-</v>
      </c>
      <c r="DK99" s="236" t="str">
        <f>IFERROR(IF($E99=1,RANK(CE99,CE:CE,1)+COUNTIF(CE$3:CE98,CE99),"-"),"-")</f>
        <v>-</v>
      </c>
      <c r="DL99" s="236" t="str">
        <f>IFERROR(IF($E99=1,RANK(CF99,CF:CF,1)+COUNTIF(CF$3:CF98,CF99),"-"),"-")</f>
        <v>-</v>
      </c>
      <c r="DM99" s="236" t="str">
        <f>IFERROR(IF($E99=1,RANK(CG99,CG:CG,1)+COUNTIF(CG$3:CG98,CG99),"-"),"-")</f>
        <v>-</v>
      </c>
      <c r="DN99" s="7"/>
      <c r="DO99" s="236" t="str">
        <f>IFERROR(IF($E99=1,RANK(CI99,CI:CI,1)+COUNTIF(CI$4:CI99,CI99)-1,"-"),"-")</f>
        <v>-</v>
      </c>
      <c r="DP99" s="236" t="str">
        <f>IFERROR(IF($E99=1,RANK(CJ99,CJ:CJ,1)+COUNTIF(CJ$4:CJ99,CJ99)-1,"-"),"-")</f>
        <v>-</v>
      </c>
      <c r="DQ99" s="236" t="str">
        <f>IFERROR(IF($E99=1,RANK(CK99,CK:CK,1)+COUNTIF(CK$4:CK99,CK99)-1,"-"),"-")</f>
        <v>-</v>
      </c>
      <c r="DR99" s="236" t="str">
        <f>IFERROR(IF($E99=1,RANK(CL99,CL:CL,1)+COUNTIF(CL$4:CL99,CL99)-1,"-"),"-")</f>
        <v>-</v>
      </c>
      <c r="DS99" s="236" t="str">
        <f>IFERROR(IF($E99=1,RANK(CM99,CM:CM,1)+COUNTIF(CM$4:CM99,CM99)-1,"-"),"-")</f>
        <v>-</v>
      </c>
      <c r="DT99" s="236" t="str">
        <f>IFERROR(IF($E99=1,RANK(CN99,CN:CN,1)+COUNTIF(CN$4:CN99,CN99)-1,"-"),"-")</f>
        <v>-</v>
      </c>
      <c r="EI99"/>
      <c r="EJ99"/>
      <c r="EU99" s="328">
        <f t="shared" si="107"/>
        <v>7.97</v>
      </c>
      <c r="EV99" s="328">
        <f t="shared" si="108"/>
        <v>8.68</v>
      </c>
      <c r="EW99" s="328">
        <f t="shared" si="109"/>
        <v>9.09</v>
      </c>
      <c r="EX99" s="328">
        <f t="shared" si="110"/>
        <v>8.6</v>
      </c>
      <c r="EY99" s="328">
        <f t="shared" si="111"/>
        <v>8.31</v>
      </c>
      <c r="EZ99" s="328">
        <f t="shared" si="112"/>
        <v>7.97</v>
      </c>
      <c r="FA99" s="328">
        <f t="shared" si="113"/>
        <v>6.7</v>
      </c>
      <c r="FB99" s="328">
        <f t="shared" si="114"/>
        <v>7.89</v>
      </c>
      <c r="FK99" s="328" t="str">
        <f t="shared" si="115"/>
        <v>-</v>
      </c>
      <c r="FL99" s="328" t="str">
        <f t="shared" si="116"/>
        <v>-</v>
      </c>
      <c r="FM99" s="328" t="str">
        <f t="shared" si="117"/>
        <v>-</v>
      </c>
      <c r="FN99" s="328" t="str">
        <f t="shared" si="118"/>
        <v>-</v>
      </c>
      <c r="FO99" s="328" t="str">
        <f t="shared" si="119"/>
        <v>-</v>
      </c>
      <c r="FP99" s="328" t="str">
        <f t="shared" si="120"/>
        <v>-</v>
      </c>
      <c r="FQ99" s="328" t="str">
        <f t="shared" si="121"/>
        <v>-</v>
      </c>
      <c r="FR99" s="328" t="str">
        <f t="shared" si="122"/>
        <v>-</v>
      </c>
    </row>
    <row r="100" spans="1:174" x14ac:dyDescent="0.25">
      <c r="A100" s="13">
        <f t="shared" ref="A100:A128" si="131">IF($EG$4="National",1,IF($F100=$EG$4,1,""))</f>
        <v>1</v>
      </c>
      <c r="B100" s="13">
        <f t="shared" ref="B100:B128" si="132">IF($EJ$4="Tous",1,IF($G100=$EJ$4,1,""))</f>
        <v>1</v>
      </c>
      <c r="C100" s="13">
        <f t="shared" ref="C100:C128" si="133">IF($EH$4="Gares A et B",1,IF(AND($H100="Gare B",$EH$4="Gares B uniquement"),1,IF(AND(ISNUMBER($H100),$EH$4="Gares A uniquement"),1,"")))</f>
        <v>1</v>
      </c>
      <c r="D100" s="13">
        <f t="shared" ref="D100:D128" si="134">IF(AND(ISNUMBER(N100),$EI$4="Entrants"),1,IF(AND(ISNUMBER(W100),$EI$4="Sortants"),1,""))</f>
        <v>1</v>
      </c>
      <c r="E100" s="13">
        <f t="shared" ref="E100:E128" si="135">IFERROR(IF((A100+C100+D100+B100)=4,1,0),0)</f>
        <v>1</v>
      </c>
      <c r="F100" s="48" t="s">
        <v>252</v>
      </c>
      <c r="G100" s="48" t="s">
        <v>201</v>
      </c>
      <c r="H100" s="8">
        <v>24</v>
      </c>
      <c r="I100" s="295" t="s">
        <v>227</v>
      </c>
      <c r="J100" s="295">
        <v>751008</v>
      </c>
      <c r="K100" s="295" t="s">
        <v>95</v>
      </c>
      <c r="L100" s="9" t="s">
        <v>9</v>
      </c>
      <c r="M100" s="9" t="s">
        <v>10</v>
      </c>
      <c r="N100" s="237">
        <v>7.38</v>
      </c>
      <c r="O100" s="237">
        <v>7.85</v>
      </c>
      <c r="P100" s="237">
        <v>8.02</v>
      </c>
      <c r="Q100" s="237">
        <v>7.54</v>
      </c>
      <c r="R100" s="237">
        <v>7.39</v>
      </c>
      <c r="S100" s="237">
        <v>7.66</v>
      </c>
      <c r="T100" s="237">
        <v>7.14</v>
      </c>
      <c r="U100" s="237">
        <v>6.72</v>
      </c>
      <c r="V100" s="238"/>
      <c r="AD100" s="237">
        <v>6.99</v>
      </c>
      <c r="AE100" s="237">
        <v>7.69</v>
      </c>
      <c r="AF100" s="237">
        <v>8.02</v>
      </c>
      <c r="AG100" s="237">
        <v>7</v>
      </c>
      <c r="AH100" s="237">
        <v>6.58</v>
      </c>
      <c r="AI100" s="237">
        <v>7.26</v>
      </c>
      <c r="AJ100" s="237">
        <v>6.48</v>
      </c>
      <c r="AK100" s="237">
        <v>6.53</v>
      </c>
      <c r="AL100" s="238"/>
      <c r="AT100" s="237">
        <f t="shared" ref="AT100:AT128" si="136">IFERROR(ROUND(N100-AD100,2),"-")</f>
        <v>0.39</v>
      </c>
      <c r="AU100" s="237">
        <f t="shared" ref="AU100:AU128" si="137">IFERROR(ROUND(O100-AE100,2),"-")</f>
        <v>0.16</v>
      </c>
      <c r="AV100" s="237">
        <f t="shared" ref="AV100:AV128" si="138">IFERROR(ROUND(P100-AF100,2),"-")</f>
        <v>0</v>
      </c>
      <c r="AW100" s="237">
        <f t="shared" ref="AW100:AW128" si="139">IFERROR(ROUND(Q100-AG100,2),"-")</f>
        <v>0.54</v>
      </c>
      <c r="AX100" s="237">
        <f t="shared" ref="AX100:AX128" si="140">IFERROR(ROUND(R100-AH100,2),"-")</f>
        <v>0.81</v>
      </c>
      <c r="AY100" s="237">
        <f t="shared" ref="AY100:AY128" si="141">IFERROR(ROUND(S100-AI100,2),"-")</f>
        <v>0.4</v>
      </c>
      <c r="AZ100" s="237">
        <f t="shared" ref="AZ100:AZ128" si="142">IFERROR(ROUND(T100-AJ100,2),"-")</f>
        <v>0.66</v>
      </c>
      <c r="BA100" s="237">
        <f t="shared" ref="BA100:BA128" si="143">IFERROR(ROUND(U100-AK100,2),"-")</f>
        <v>0.19</v>
      </c>
      <c r="BB100" s="238"/>
      <c r="BJ100" s="237">
        <f t="shared" ref="BJ100:BJ128" si="144">IF($E100=1,ROUND(N100,2),"-")</f>
        <v>7.38</v>
      </c>
      <c r="BK100" s="237">
        <f t="shared" ref="BK100:BK128" si="145">IF($E100=1,ROUND(O100,2),"-")</f>
        <v>7.85</v>
      </c>
      <c r="BL100" s="237">
        <f t="shared" ref="BL100:BL128" si="146">IF($E100=1,ROUND(P100,2),"-")</f>
        <v>8.02</v>
      </c>
      <c r="BM100" s="237">
        <f t="shared" ref="BM100:BM128" si="147">IF($E100=1,ROUND(Q100,2),"-")</f>
        <v>7.54</v>
      </c>
      <c r="BN100" s="237">
        <f t="shared" ref="BN100:BN128" si="148">IF($E100=1,ROUND(R100,2),"-")</f>
        <v>7.39</v>
      </c>
      <c r="BO100" s="237">
        <f t="shared" ref="BO100:BO128" si="149">IFERROR(IF($E100=1,ROUND(S100,2),"-"),"-")</f>
        <v>7.66</v>
      </c>
      <c r="BP100" s="237">
        <f t="shared" ref="BP100:BP128" si="150">IF($E100=1,ROUND(T100,2),"-")</f>
        <v>7.14</v>
      </c>
      <c r="BQ100" s="237">
        <f t="shared" ref="BQ100:BQ128" si="151">IF($E100=1,ROUND(U100,2),"-")</f>
        <v>6.72</v>
      </c>
      <c r="BR100" s="238"/>
      <c r="BZ100" s="237">
        <f t="shared" ref="BZ100:BZ128" si="152">IF($E100=1,AT100,"-")</f>
        <v>0.39</v>
      </c>
      <c r="CA100" s="237">
        <f t="shared" ref="CA100:CA128" si="153">IF($E100=1,AU100,"-")</f>
        <v>0.16</v>
      </c>
      <c r="CB100" s="237">
        <f t="shared" ref="CB100:CB128" si="154">IF($E100=1,AV100,"-")</f>
        <v>0</v>
      </c>
      <c r="CC100" s="237">
        <f t="shared" ref="CC100:CC128" si="155">IF($E100=1,AW100,"-")</f>
        <v>0.54</v>
      </c>
      <c r="CD100" s="237">
        <f t="shared" ref="CD100:CD128" si="156">IF($E100=1,AX100,"-")</f>
        <v>0.81</v>
      </c>
      <c r="CE100" s="237">
        <f t="shared" ref="CE100:CE128" si="157">IF($E100=1,AY100,"-")</f>
        <v>0.4</v>
      </c>
      <c r="CF100" s="237">
        <f t="shared" ref="CF100:CF128" si="158">IF($E100=1,AZ100,"-")</f>
        <v>0.66</v>
      </c>
      <c r="CG100" s="237">
        <f t="shared" ref="CG100:CG128" si="159">IF($E100=1,BA100,"-")</f>
        <v>0.19</v>
      </c>
      <c r="CH100" s="238"/>
      <c r="CP100" s="236">
        <f>IFERROR(IF($E100=1,RANK(BJ100,BJ:BJ,1)+COUNTIF(BJ$4:BJ100,BJ100)-1,"-"),"-")</f>
        <v>19</v>
      </c>
      <c r="CQ100" s="236">
        <f>IFERROR(IF($E100=1,RANK(BK100,BK:BK,1)+COUNTIF(BK$4:BK100,BK100)-1,"-"),"-")</f>
        <v>15</v>
      </c>
      <c r="CR100" s="236">
        <f>IFERROR(IF($E100=1,RANK(BL100,BL:BL,1)+COUNTIF(BL$4:BL100,BL100)-1,"-"),"-")</f>
        <v>7</v>
      </c>
      <c r="CS100" s="236">
        <f>IFERROR(IF($E100=1,RANK(BM100,BM:BM,1)+COUNTIF(BM$4:BM100,BM100)-1,"-"),"-")</f>
        <v>9</v>
      </c>
      <c r="CT100" s="236">
        <f>IFERROR(IF($E100=1,RANK(BN100,BN:BN,1)+COUNTIF(BN$4:BN100,BN100)-1,"-"),"-")</f>
        <v>17</v>
      </c>
      <c r="CU100" s="236">
        <f>IFERROR(IF($E100=1,RANK(BO100,BO:BO,1)+COUNTIF(BO$4:BO100,BO100)-1,"-"),"-")</f>
        <v>69</v>
      </c>
      <c r="CV100" s="236">
        <f>IFERROR(IF($E100=1,RANK(BP100,BP:BP,1)+COUNTIF(BP$4:BP100,BP100)-1,"-"),"-")</f>
        <v>120</v>
      </c>
      <c r="CW100" s="236">
        <f>IFERROR(IF($E100=1,RANK(BQ100,BQ:BQ,1)+COUNTIF(BQ$4:BQ100,BQ100)-1,"-"),"-")</f>
        <v>68</v>
      </c>
      <c r="CX100" s="238"/>
      <c r="DF100" s="236">
        <f>IFERROR(IF($E100=1,RANK(BZ100,BZ:BZ,1)+COUNTIF(BZ$3:BZ99,BZ100),"-"),"-")</f>
        <v>112</v>
      </c>
      <c r="DG100" s="236">
        <f>IFERROR(IF($E100=1,RANK(CA100,CA:CA,1)+COUNTIF(CA$3:CA99,CA100),"-"),"-")</f>
        <v>90</v>
      </c>
      <c r="DH100" s="236">
        <f>IFERROR(IF($E100=1,RANK(CB100,CB:CB,1)+COUNTIF(CB$3:CB99,CB100),"-"),"-")</f>
        <v>61</v>
      </c>
      <c r="DI100" s="236">
        <f>IFERROR(IF($E100=1,RANK(CC100,CC:CC,1)+COUNTIF(CC$3:CC99,CC100),"-"),"-")</f>
        <v>111</v>
      </c>
      <c r="DJ100" s="236">
        <f>IFERROR(IF($E100=1,RANK(CD100,CD:CD,1)+COUNTIF(CD$3:CD99,CD100),"-"),"-")</f>
        <v>115</v>
      </c>
      <c r="DK100" s="236">
        <f>IFERROR(IF($E100=1,RANK(CE100,CE:CE,1)+COUNTIF(CE$3:CE99,CE100),"-"),"-")</f>
        <v>76</v>
      </c>
      <c r="DL100" s="236">
        <f>IFERROR(IF($E100=1,RANK(CF100,CF:CF,1)+COUNTIF(CF$3:CF99,CF100),"-"),"-")</f>
        <v>102</v>
      </c>
      <c r="DM100" s="236">
        <f>IFERROR(IF($E100=1,RANK(CG100,CG:CG,1)+COUNTIF(CG$3:CG99,CG100),"-"),"-")</f>
        <v>78</v>
      </c>
      <c r="DN100" s="7"/>
      <c r="DO100" s="236" t="str">
        <f>IFERROR(IF($E100=1,RANK(CI100,CI:CI,1)+COUNTIF(CI$4:CI100,CI100)-1,"-"),"-")</f>
        <v>-</v>
      </c>
      <c r="DP100" s="236" t="str">
        <f>IFERROR(IF($E100=1,RANK(CJ100,CJ:CJ,1)+COUNTIF(CJ$4:CJ100,CJ100)-1,"-"),"-")</f>
        <v>-</v>
      </c>
      <c r="DQ100" s="236" t="str">
        <f>IFERROR(IF($E100=1,RANK(CK100,CK:CK,1)+COUNTIF(CK$4:CK100,CK100)-1,"-"),"-")</f>
        <v>-</v>
      </c>
      <c r="DR100" s="236" t="str">
        <f>IFERROR(IF($E100=1,RANK(CL100,CL:CL,1)+COUNTIF(CL$4:CL100,CL100)-1,"-"),"-")</f>
        <v>-</v>
      </c>
      <c r="DS100" s="236" t="str">
        <f>IFERROR(IF($E100=1,RANK(CM100,CM:CM,1)+COUNTIF(CM$4:CM100,CM100)-1,"-"),"-")</f>
        <v>-</v>
      </c>
      <c r="DT100" s="236" t="str">
        <f>IFERROR(IF($E100=1,RANK(CN100,CN:CN,1)+COUNTIF(CN$4:CN100,CN100)-1,"-"),"-")</f>
        <v>-</v>
      </c>
      <c r="EI100"/>
      <c r="EJ100"/>
      <c r="EU100" s="328">
        <f t="shared" si="107"/>
        <v>7.38</v>
      </c>
      <c r="EV100" s="328">
        <f t="shared" si="108"/>
        <v>7.85</v>
      </c>
      <c r="EW100" s="328">
        <f t="shared" si="109"/>
        <v>8.02</v>
      </c>
      <c r="EX100" s="328">
        <f t="shared" si="110"/>
        <v>7.54</v>
      </c>
      <c r="EY100" s="328">
        <f t="shared" si="111"/>
        <v>7.39</v>
      </c>
      <c r="EZ100" s="328">
        <f t="shared" si="112"/>
        <v>7.66</v>
      </c>
      <c r="FA100" s="328">
        <f t="shared" si="113"/>
        <v>7.14</v>
      </c>
      <c r="FB100" s="328">
        <f t="shared" si="114"/>
        <v>6.72</v>
      </c>
      <c r="FK100" s="328">
        <f t="shared" si="115"/>
        <v>6.99</v>
      </c>
      <c r="FL100" s="328">
        <f t="shared" si="116"/>
        <v>7.69</v>
      </c>
      <c r="FM100" s="328">
        <f t="shared" si="117"/>
        <v>8.02</v>
      </c>
      <c r="FN100" s="328">
        <f t="shared" si="118"/>
        <v>7</v>
      </c>
      <c r="FO100" s="328">
        <f t="shared" si="119"/>
        <v>6.58</v>
      </c>
      <c r="FP100" s="328">
        <f t="shared" si="120"/>
        <v>7.26</v>
      </c>
      <c r="FQ100" s="328">
        <f t="shared" si="121"/>
        <v>6.48</v>
      </c>
      <c r="FR100" s="328">
        <f t="shared" si="122"/>
        <v>6.53</v>
      </c>
    </row>
    <row r="101" spans="1:174" x14ac:dyDescent="0.25">
      <c r="A101" s="13">
        <f t="shared" si="131"/>
        <v>1</v>
      </c>
      <c r="B101" s="13">
        <f t="shared" si="132"/>
        <v>1</v>
      </c>
      <c r="C101" s="13">
        <f t="shared" si="133"/>
        <v>1</v>
      </c>
      <c r="D101" s="13">
        <f t="shared" si="134"/>
        <v>1</v>
      </c>
      <c r="E101" s="13">
        <f t="shared" si="135"/>
        <v>1</v>
      </c>
      <c r="F101" s="48" t="s">
        <v>252</v>
      </c>
      <c r="G101" s="48" t="s">
        <v>202</v>
      </c>
      <c r="H101" s="8">
        <v>24</v>
      </c>
      <c r="I101" s="295" t="s">
        <v>228</v>
      </c>
      <c r="J101" s="295">
        <v>756403</v>
      </c>
      <c r="K101" s="295" t="s">
        <v>96</v>
      </c>
      <c r="L101" s="9" t="s">
        <v>9</v>
      </c>
      <c r="M101" s="9" t="s">
        <v>10</v>
      </c>
      <c r="N101" s="237">
        <v>8.2200000000000006</v>
      </c>
      <c r="O101" s="237">
        <v>7.6</v>
      </c>
      <c r="P101" s="237">
        <v>8.24</v>
      </c>
      <c r="Q101" s="237">
        <v>9.1</v>
      </c>
      <c r="R101" s="237">
        <v>8.32</v>
      </c>
      <c r="S101" s="237">
        <v>7.51</v>
      </c>
      <c r="T101" s="237">
        <v>6.77</v>
      </c>
      <c r="U101" s="237">
        <v>6.89</v>
      </c>
      <c r="V101" s="238"/>
      <c r="AD101" s="237">
        <v>8.64</v>
      </c>
      <c r="AE101" s="237">
        <v>8.25</v>
      </c>
      <c r="AF101" s="237">
        <v>9.1300000000000008</v>
      </c>
      <c r="AG101" s="237">
        <v>9.4</v>
      </c>
      <c r="AH101" s="237">
        <v>8.73</v>
      </c>
      <c r="AI101" s="237">
        <v>7.53</v>
      </c>
      <c r="AJ101" s="237">
        <v>6.93</v>
      </c>
      <c r="AK101" s="237">
        <v>7.78</v>
      </c>
      <c r="AL101" s="238"/>
      <c r="AT101" s="237">
        <f t="shared" si="136"/>
        <v>-0.42</v>
      </c>
      <c r="AU101" s="237">
        <f t="shared" si="137"/>
        <v>-0.65</v>
      </c>
      <c r="AV101" s="237">
        <f t="shared" si="138"/>
        <v>-0.89</v>
      </c>
      <c r="AW101" s="237">
        <f t="shared" si="139"/>
        <v>-0.3</v>
      </c>
      <c r="AX101" s="237">
        <f t="shared" si="140"/>
        <v>-0.41</v>
      </c>
      <c r="AY101" s="237">
        <f t="shared" si="141"/>
        <v>-0.02</v>
      </c>
      <c r="AZ101" s="237">
        <f t="shared" si="142"/>
        <v>-0.16</v>
      </c>
      <c r="BA101" s="237">
        <f t="shared" si="143"/>
        <v>-0.89</v>
      </c>
      <c r="BB101" s="238"/>
      <c r="BJ101" s="237">
        <f t="shared" si="144"/>
        <v>8.2200000000000006</v>
      </c>
      <c r="BK101" s="237">
        <f t="shared" si="145"/>
        <v>7.6</v>
      </c>
      <c r="BL101" s="237">
        <f t="shared" si="146"/>
        <v>8.24</v>
      </c>
      <c r="BM101" s="237">
        <f t="shared" si="147"/>
        <v>9.1</v>
      </c>
      <c r="BN101" s="237">
        <f t="shared" si="148"/>
        <v>8.32</v>
      </c>
      <c r="BO101" s="237">
        <f t="shared" si="149"/>
        <v>7.51</v>
      </c>
      <c r="BP101" s="237">
        <f t="shared" si="150"/>
        <v>6.77</v>
      </c>
      <c r="BQ101" s="237">
        <f t="shared" si="151"/>
        <v>6.89</v>
      </c>
      <c r="BR101" s="238"/>
      <c r="BZ101" s="237">
        <f t="shared" si="152"/>
        <v>-0.42</v>
      </c>
      <c r="CA101" s="237">
        <f t="shared" si="153"/>
        <v>-0.65</v>
      </c>
      <c r="CB101" s="237">
        <f t="shared" si="154"/>
        <v>-0.89</v>
      </c>
      <c r="CC101" s="237">
        <f t="shared" si="155"/>
        <v>-0.3</v>
      </c>
      <c r="CD101" s="237">
        <f t="shared" si="156"/>
        <v>-0.41</v>
      </c>
      <c r="CE101" s="237">
        <f t="shared" si="157"/>
        <v>-0.02</v>
      </c>
      <c r="CF101" s="237">
        <f t="shared" si="158"/>
        <v>-0.16</v>
      </c>
      <c r="CG101" s="237">
        <f t="shared" si="159"/>
        <v>-0.89</v>
      </c>
      <c r="CH101" s="238"/>
      <c r="CP101" s="236">
        <f>IFERROR(IF($E101=1,RANK(BJ101,BJ:BJ,1)+COUNTIF(BJ$4:BJ101,BJ101)-1,"-"),"-")</f>
        <v>128</v>
      </c>
      <c r="CQ101" s="236">
        <f>IFERROR(IF($E101=1,RANK(BK101,BK:BK,1)+COUNTIF(BK$4:BK101,BK101)-1,"-"),"-")</f>
        <v>6</v>
      </c>
      <c r="CR101" s="236">
        <f>IFERROR(IF($E101=1,RANK(BL101,BL:BL,1)+COUNTIF(BL$4:BL101,BL101)-1,"-"),"-")</f>
        <v>16</v>
      </c>
      <c r="CS101" s="236">
        <f>IFERROR(IF($E101=1,RANK(BM101,BM:BM,1)+COUNTIF(BM$4:BM101,BM101)-1,"-"),"-")</f>
        <v>136</v>
      </c>
      <c r="CT101" s="236">
        <f>IFERROR(IF($E101=1,RANK(BN101,BN:BN,1)+COUNTIF(BN$4:BN101,BN101)-1,"-"),"-")</f>
        <v>121</v>
      </c>
      <c r="CU101" s="236">
        <f>IFERROR(IF($E101=1,RANK(BO101,BO:BO,1)+COUNTIF(BO$4:BO101,BO101)-1,"-"),"-")</f>
        <v>50</v>
      </c>
      <c r="CV101" s="236">
        <f>IFERROR(IF($E101=1,RANK(BP101,BP:BP,1)+COUNTIF(BP$4:BP101,BP101)-1,"-"),"-")</f>
        <v>96</v>
      </c>
      <c r="CW101" s="236">
        <f>IFERROR(IF($E101=1,RANK(BQ101,BQ:BQ,1)+COUNTIF(BQ$4:BQ101,BQ101)-1,"-"),"-")</f>
        <v>88</v>
      </c>
      <c r="CX101" s="238"/>
      <c r="DF101" s="236">
        <f>IFERROR(IF($E101=1,RANK(BZ101,BZ:BZ,1)+COUNTIF(BZ$3:BZ100,BZ101),"-"),"-")</f>
        <v>7</v>
      </c>
      <c r="DG101" s="236">
        <f>IFERROR(IF($E101=1,RANK(CA101,CA:CA,1)+COUNTIF(CA$3:CA100,CA101),"-"),"-")</f>
        <v>3</v>
      </c>
      <c r="DH101" s="236">
        <f>IFERROR(IF($E101=1,RANK(CB101,CB:CB,1)+COUNTIF(CB$3:CB100,CB101),"-"),"-")</f>
        <v>2</v>
      </c>
      <c r="DI101" s="236">
        <f>IFERROR(IF($E101=1,RANK(CC101,CC:CC,1)+COUNTIF(CC$3:CC100,CC101),"-"),"-")</f>
        <v>11</v>
      </c>
      <c r="DJ101" s="236">
        <f>IFERROR(IF($E101=1,RANK(CD101,CD:CD,1)+COUNTIF(CD$3:CD100,CD101),"-"),"-")</f>
        <v>5</v>
      </c>
      <c r="DK101" s="236">
        <f>IFERROR(IF($E101=1,RANK(CE101,CE:CE,1)+COUNTIF(CE$3:CE100,CE101),"-"),"-")</f>
        <v>40</v>
      </c>
      <c r="DL101" s="236">
        <f>IFERROR(IF($E101=1,RANK(CF101,CF:CF,1)+COUNTIF(CF$3:CF100,CF101),"-"),"-")</f>
        <v>31</v>
      </c>
      <c r="DM101" s="236">
        <f>IFERROR(IF($E101=1,RANK(CG101,CG:CG,1)+COUNTIF(CG$3:CG100,CG101),"-"),"-")</f>
        <v>5</v>
      </c>
      <c r="DN101" s="7"/>
      <c r="DO101" s="236" t="str">
        <f>IFERROR(IF($E101=1,RANK(CI101,CI:CI,1)+COUNTIF(CI$4:CI101,CI101)-1,"-"),"-")</f>
        <v>-</v>
      </c>
      <c r="DP101" s="236" t="str">
        <f>IFERROR(IF($E101=1,RANK(CJ101,CJ:CJ,1)+COUNTIF(CJ$4:CJ101,CJ101)-1,"-"),"-")</f>
        <v>-</v>
      </c>
      <c r="DQ101" s="236" t="str">
        <f>IFERROR(IF($E101=1,RANK(CK101,CK:CK,1)+COUNTIF(CK$4:CK101,CK101)-1,"-"),"-")</f>
        <v>-</v>
      </c>
      <c r="DR101" s="236" t="str">
        <f>IFERROR(IF($E101=1,RANK(CL101,CL:CL,1)+COUNTIF(CL$4:CL101,CL101)-1,"-"),"-")</f>
        <v>-</v>
      </c>
      <c r="DS101" s="236" t="str">
        <f>IFERROR(IF($E101=1,RANK(CM101,CM:CM,1)+COUNTIF(CM$4:CM101,CM101)-1,"-"),"-")</f>
        <v>-</v>
      </c>
      <c r="DT101" s="236" t="str">
        <f>IFERROR(IF($E101=1,RANK(CN101,CN:CN,1)+COUNTIF(CN$4:CN101,CN101)-1,"-"),"-")</f>
        <v>-</v>
      </c>
      <c r="EI101"/>
      <c r="EJ101"/>
      <c r="EU101" s="328">
        <f t="shared" si="107"/>
        <v>8.2200000000000006</v>
      </c>
      <c r="EV101" s="328">
        <f t="shared" si="108"/>
        <v>7.6</v>
      </c>
      <c r="EW101" s="328">
        <f t="shared" si="109"/>
        <v>8.24</v>
      </c>
      <c r="EX101" s="328">
        <f t="shared" si="110"/>
        <v>9.1</v>
      </c>
      <c r="EY101" s="328">
        <f t="shared" si="111"/>
        <v>8.32</v>
      </c>
      <c r="EZ101" s="328">
        <f t="shared" si="112"/>
        <v>7.51</v>
      </c>
      <c r="FA101" s="328">
        <f t="shared" si="113"/>
        <v>6.77</v>
      </c>
      <c r="FB101" s="328">
        <f t="shared" si="114"/>
        <v>6.89</v>
      </c>
      <c r="FK101" s="328">
        <f t="shared" si="115"/>
        <v>8.64</v>
      </c>
      <c r="FL101" s="328">
        <f t="shared" si="116"/>
        <v>8.25</v>
      </c>
      <c r="FM101" s="328">
        <f t="shared" si="117"/>
        <v>9.1300000000000008</v>
      </c>
      <c r="FN101" s="328">
        <f t="shared" si="118"/>
        <v>9.4</v>
      </c>
      <c r="FO101" s="328">
        <f t="shared" si="119"/>
        <v>8.73</v>
      </c>
      <c r="FP101" s="328">
        <f t="shared" si="120"/>
        <v>7.53</v>
      </c>
      <c r="FQ101" s="328">
        <f t="shared" si="121"/>
        <v>6.93</v>
      </c>
      <c r="FR101" s="328">
        <f t="shared" si="122"/>
        <v>7.78</v>
      </c>
    </row>
    <row r="102" spans="1:174" x14ac:dyDescent="0.25">
      <c r="A102" s="13">
        <f t="shared" si="131"/>
        <v>1</v>
      </c>
      <c r="B102" s="13">
        <f t="shared" si="132"/>
        <v>1</v>
      </c>
      <c r="C102" s="13">
        <f t="shared" si="133"/>
        <v>1</v>
      </c>
      <c r="D102" s="13">
        <f t="shared" si="134"/>
        <v>1</v>
      </c>
      <c r="E102" s="13">
        <f t="shared" si="135"/>
        <v>1</v>
      </c>
      <c r="F102" s="48" t="s">
        <v>252</v>
      </c>
      <c r="G102" s="48" t="s">
        <v>203</v>
      </c>
      <c r="H102" s="8">
        <v>24</v>
      </c>
      <c r="I102" s="295" t="s">
        <v>228</v>
      </c>
      <c r="J102" s="295">
        <v>611244</v>
      </c>
      <c r="K102" s="295" t="s">
        <v>97</v>
      </c>
      <c r="L102" s="9" t="s">
        <v>9</v>
      </c>
      <c r="M102" s="9" t="s">
        <v>10</v>
      </c>
      <c r="N102" s="237">
        <v>8.1300000000000008</v>
      </c>
      <c r="O102" s="237">
        <v>8.49</v>
      </c>
      <c r="P102" s="237">
        <v>8.61</v>
      </c>
      <c r="Q102" s="237">
        <v>8.5399999999999991</v>
      </c>
      <c r="R102" s="237">
        <v>8.34</v>
      </c>
      <c r="S102" s="237">
        <v>8.1199999999999992</v>
      </c>
      <c r="T102" s="237">
        <v>7.87</v>
      </c>
      <c r="U102" s="237">
        <v>7.84</v>
      </c>
      <c r="V102" s="238"/>
      <c r="AD102" s="237">
        <v>7.65</v>
      </c>
      <c r="AE102" s="237">
        <v>8.09</v>
      </c>
      <c r="AF102" s="237">
        <v>8.41</v>
      </c>
      <c r="AG102" s="237">
        <v>8.2200000000000006</v>
      </c>
      <c r="AH102" s="237">
        <v>7.63</v>
      </c>
      <c r="AI102" s="237" t="s">
        <v>153</v>
      </c>
      <c r="AJ102" s="237">
        <v>7</v>
      </c>
      <c r="AK102" s="237">
        <v>7.33</v>
      </c>
      <c r="AL102" s="238"/>
      <c r="AT102" s="237">
        <f t="shared" si="136"/>
        <v>0.48</v>
      </c>
      <c r="AU102" s="237">
        <f t="shared" si="137"/>
        <v>0.4</v>
      </c>
      <c r="AV102" s="237">
        <f t="shared" si="138"/>
        <v>0.2</v>
      </c>
      <c r="AW102" s="237">
        <f t="shared" si="139"/>
        <v>0.32</v>
      </c>
      <c r="AX102" s="237">
        <f t="shared" si="140"/>
        <v>0.71</v>
      </c>
      <c r="AY102" s="237" t="str">
        <f t="shared" si="141"/>
        <v>-</v>
      </c>
      <c r="AZ102" s="237">
        <f t="shared" si="142"/>
        <v>0.87</v>
      </c>
      <c r="BA102" s="237">
        <f t="shared" si="143"/>
        <v>0.51</v>
      </c>
      <c r="BB102" s="238"/>
      <c r="BJ102" s="237">
        <f t="shared" si="144"/>
        <v>8.1300000000000008</v>
      </c>
      <c r="BK102" s="237">
        <f t="shared" si="145"/>
        <v>8.49</v>
      </c>
      <c r="BL102" s="237">
        <f t="shared" si="146"/>
        <v>8.61</v>
      </c>
      <c r="BM102" s="237">
        <f t="shared" si="147"/>
        <v>8.5399999999999991</v>
      </c>
      <c r="BN102" s="237">
        <f t="shared" si="148"/>
        <v>8.34</v>
      </c>
      <c r="BO102" s="237">
        <f t="shared" si="149"/>
        <v>8.1199999999999992</v>
      </c>
      <c r="BP102" s="237">
        <f t="shared" si="150"/>
        <v>7.87</v>
      </c>
      <c r="BQ102" s="237">
        <f t="shared" si="151"/>
        <v>7.84</v>
      </c>
      <c r="BR102" s="238"/>
      <c r="BZ102" s="237">
        <f t="shared" si="152"/>
        <v>0.48</v>
      </c>
      <c r="CA102" s="237">
        <f t="shared" si="153"/>
        <v>0.4</v>
      </c>
      <c r="CB102" s="237">
        <f t="shared" si="154"/>
        <v>0.2</v>
      </c>
      <c r="CC102" s="237">
        <f t="shared" si="155"/>
        <v>0.32</v>
      </c>
      <c r="CD102" s="237">
        <f t="shared" si="156"/>
        <v>0.71</v>
      </c>
      <c r="CE102" s="237" t="str">
        <f t="shared" si="157"/>
        <v>-</v>
      </c>
      <c r="CF102" s="237">
        <f t="shared" si="158"/>
        <v>0.87</v>
      </c>
      <c r="CG102" s="237">
        <f t="shared" si="159"/>
        <v>0.51</v>
      </c>
      <c r="CH102" s="238"/>
      <c r="CP102" s="236">
        <f>IFERROR(IF($E102=1,RANK(BJ102,BJ:BJ,1)+COUNTIF(BJ$4:BJ102,BJ102)-1,"-"),"-")</f>
        <v>116</v>
      </c>
      <c r="CQ102" s="236">
        <f>IFERROR(IF($E102=1,RANK(BK102,BK:BK,1)+COUNTIF(BK$4:BK102,BK102)-1,"-"),"-")</f>
        <v>90</v>
      </c>
      <c r="CR102" s="236">
        <f>IFERROR(IF($E102=1,RANK(BL102,BL:BL,1)+COUNTIF(BL$4:BL102,BL102)-1,"-"),"-")</f>
        <v>58</v>
      </c>
      <c r="CS102" s="236">
        <f>IFERROR(IF($E102=1,RANK(BM102,BM:BM,1)+COUNTIF(BM$4:BM102,BM102)-1,"-"),"-")</f>
        <v>84</v>
      </c>
      <c r="CT102" s="236">
        <f>IFERROR(IF($E102=1,RANK(BN102,BN:BN,1)+COUNTIF(BN$4:BN102,BN102)-1,"-"),"-")</f>
        <v>126</v>
      </c>
      <c r="CU102" s="236">
        <f>IFERROR(IF($E102=1,RANK(BO102,BO:BO,1)+COUNTIF(BO$4:BO102,BO102)-1,"-"),"-")</f>
        <v>127</v>
      </c>
      <c r="CV102" s="236">
        <f>IFERROR(IF($E102=1,RANK(BP102,BP:BP,1)+COUNTIF(BP$4:BP102,BP102)-1,"-"),"-")</f>
        <v>143</v>
      </c>
      <c r="CW102" s="236">
        <f>IFERROR(IF($E102=1,RANK(BQ102,BQ:BQ,1)+COUNTIF(BQ$4:BQ102,BQ102)-1,"-"),"-")</f>
        <v>141</v>
      </c>
      <c r="CX102" s="238"/>
      <c r="DF102" s="236">
        <f>IFERROR(IF($E102=1,RANK(BZ102,BZ:BZ,1)+COUNTIF(BZ$3:BZ101,BZ102),"-"),"-")</f>
        <v>117</v>
      </c>
      <c r="DG102" s="236">
        <f>IFERROR(IF($E102=1,RANK(CA102,CA:CA,1)+COUNTIF(CA$3:CA101,CA102),"-"),"-")</f>
        <v>108</v>
      </c>
      <c r="DH102" s="236">
        <f>IFERROR(IF($E102=1,RANK(CB102,CB:CB,1)+COUNTIF(CB$3:CB101,CB102),"-"),"-")</f>
        <v>94</v>
      </c>
      <c r="DI102" s="236">
        <f>IFERROR(IF($E102=1,RANK(CC102,CC:CC,1)+COUNTIF(CC$3:CC101,CC102),"-"),"-")</f>
        <v>93</v>
      </c>
      <c r="DJ102" s="236">
        <f>IFERROR(IF($E102=1,RANK(CD102,CD:CD,1)+COUNTIF(CD$3:CD101,CD102),"-"),"-")</f>
        <v>107</v>
      </c>
      <c r="DK102" s="236" t="str">
        <f>IFERROR(IF($E102=1,RANK(CE102,CE:CE,1)+COUNTIF(CE$3:CE101,CE102),"-"),"-")</f>
        <v>-</v>
      </c>
      <c r="DL102" s="236">
        <f>IFERROR(IF($E102=1,RANK(CF102,CF:CF,1)+COUNTIF(CF$3:CF101,CF102),"-"),"-")</f>
        <v>109</v>
      </c>
      <c r="DM102" s="236">
        <f>IFERROR(IF($E102=1,RANK(CG102,CG:CG,1)+COUNTIF(CG$3:CG101,CG102),"-"),"-")</f>
        <v>99</v>
      </c>
      <c r="DN102" s="7"/>
      <c r="DO102" s="236" t="str">
        <f>IFERROR(IF($E102=1,RANK(CI102,CI:CI,1)+COUNTIF(CI$4:CI102,CI102)-1,"-"),"-")</f>
        <v>-</v>
      </c>
      <c r="DP102" s="236" t="str">
        <f>IFERROR(IF($E102=1,RANK(CJ102,CJ:CJ,1)+COUNTIF(CJ$4:CJ102,CJ102)-1,"-"),"-")</f>
        <v>-</v>
      </c>
      <c r="DQ102" s="236" t="str">
        <f>IFERROR(IF($E102=1,RANK(CK102,CK:CK,1)+COUNTIF(CK$4:CK102,CK102)-1,"-"),"-")</f>
        <v>-</v>
      </c>
      <c r="DR102" s="236" t="str">
        <f>IFERROR(IF($E102=1,RANK(CL102,CL:CL,1)+COUNTIF(CL$4:CL102,CL102)-1,"-"),"-")</f>
        <v>-</v>
      </c>
      <c r="DS102" s="236" t="str">
        <f>IFERROR(IF($E102=1,RANK(CM102,CM:CM,1)+COUNTIF(CM$4:CM102,CM102)-1,"-"),"-")</f>
        <v>-</v>
      </c>
      <c r="DT102" s="236" t="str">
        <f>IFERROR(IF($E102=1,RANK(CN102,CN:CN,1)+COUNTIF(CN$4:CN102,CN102)-1,"-"),"-")</f>
        <v>-</v>
      </c>
      <c r="EI102"/>
      <c r="EJ102"/>
      <c r="EU102" s="328">
        <f t="shared" si="107"/>
        <v>8.1300000000000008</v>
      </c>
      <c r="EV102" s="328">
        <f t="shared" si="108"/>
        <v>8.49</v>
      </c>
      <c r="EW102" s="328">
        <f t="shared" si="109"/>
        <v>8.61</v>
      </c>
      <c r="EX102" s="328">
        <f t="shared" si="110"/>
        <v>8.5399999999999991</v>
      </c>
      <c r="EY102" s="328">
        <f t="shared" si="111"/>
        <v>8.34</v>
      </c>
      <c r="EZ102" s="328">
        <f t="shared" si="112"/>
        <v>8.1199999999999992</v>
      </c>
      <c r="FA102" s="328">
        <f t="shared" si="113"/>
        <v>7.87</v>
      </c>
      <c r="FB102" s="328">
        <f t="shared" si="114"/>
        <v>7.84</v>
      </c>
      <c r="FK102" s="328">
        <f t="shared" si="115"/>
        <v>7.65</v>
      </c>
      <c r="FL102" s="328">
        <f t="shared" si="116"/>
        <v>8.09</v>
      </c>
      <c r="FM102" s="328">
        <f t="shared" si="117"/>
        <v>8.41</v>
      </c>
      <c r="FN102" s="328">
        <f t="shared" si="118"/>
        <v>8.2200000000000006</v>
      </c>
      <c r="FO102" s="328">
        <f t="shared" si="119"/>
        <v>7.63</v>
      </c>
      <c r="FP102" s="328" t="str">
        <f t="shared" si="120"/>
        <v>-</v>
      </c>
      <c r="FQ102" s="328">
        <f t="shared" si="121"/>
        <v>7</v>
      </c>
      <c r="FR102" s="328">
        <f t="shared" si="122"/>
        <v>7.33</v>
      </c>
    </row>
    <row r="103" spans="1:174" x14ac:dyDescent="0.25">
      <c r="A103" s="13">
        <f t="shared" si="131"/>
        <v>1</v>
      </c>
      <c r="B103" s="13">
        <f t="shared" si="132"/>
        <v>1</v>
      </c>
      <c r="C103" s="13">
        <f t="shared" si="133"/>
        <v>1</v>
      </c>
      <c r="D103" s="13">
        <f t="shared" si="134"/>
        <v>1</v>
      </c>
      <c r="E103" s="13">
        <f t="shared" si="135"/>
        <v>1</v>
      </c>
      <c r="F103" s="48" t="s">
        <v>252</v>
      </c>
      <c r="G103" s="48" t="s">
        <v>256</v>
      </c>
      <c r="H103" s="8">
        <v>24</v>
      </c>
      <c r="I103" s="295" t="s">
        <v>227</v>
      </c>
      <c r="J103" s="295">
        <v>773002</v>
      </c>
      <c r="K103" s="295" t="s">
        <v>98</v>
      </c>
      <c r="L103" s="9" t="s">
        <v>9</v>
      </c>
      <c r="M103" s="9" t="s">
        <v>10</v>
      </c>
      <c r="N103" s="237">
        <v>7.72</v>
      </c>
      <c r="O103" s="237">
        <v>8.17</v>
      </c>
      <c r="P103" s="237">
        <v>8.8000000000000007</v>
      </c>
      <c r="Q103" s="237">
        <v>8.35</v>
      </c>
      <c r="R103" s="237">
        <v>8.15</v>
      </c>
      <c r="S103" s="237">
        <v>8.0399999999999991</v>
      </c>
      <c r="T103" s="237">
        <v>7.24</v>
      </c>
      <c r="U103" s="237">
        <v>6.75</v>
      </c>
      <c r="V103" s="238"/>
      <c r="AD103" s="237">
        <v>7.89</v>
      </c>
      <c r="AE103" s="237">
        <v>8.11</v>
      </c>
      <c r="AF103" s="237">
        <v>8.66</v>
      </c>
      <c r="AG103" s="237">
        <v>8.19</v>
      </c>
      <c r="AH103" s="237">
        <v>7.89</v>
      </c>
      <c r="AI103" s="237">
        <v>7.45</v>
      </c>
      <c r="AJ103" s="237">
        <v>7.11</v>
      </c>
      <c r="AK103" s="237">
        <v>6.91</v>
      </c>
      <c r="AL103" s="238"/>
      <c r="AT103" s="237">
        <f t="shared" si="136"/>
        <v>-0.17</v>
      </c>
      <c r="AU103" s="237">
        <f t="shared" si="137"/>
        <v>0.06</v>
      </c>
      <c r="AV103" s="237">
        <f t="shared" si="138"/>
        <v>0.14000000000000001</v>
      </c>
      <c r="AW103" s="237">
        <f t="shared" si="139"/>
        <v>0.16</v>
      </c>
      <c r="AX103" s="237">
        <f t="shared" si="140"/>
        <v>0.26</v>
      </c>
      <c r="AY103" s="237">
        <f t="shared" si="141"/>
        <v>0.59</v>
      </c>
      <c r="AZ103" s="237">
        <f t="shared" si="142"/>
        <v>0.13</v>
      </c>
      <c r="BA103" s="237">
        <f t="shared" si="143"/>
        <v>-0.16</v>
      </c>
      <c r="BB103" s="238"/>
      <c r="BJ103" s="237">
        <f t="shared" si="144"/>
        <v>7.72</v>
      </c>
      <c r="BK103" s="237">
        <f t="shared" si="145"/>
        <v>8.17</v>
      </c>
      <c r="BL103" s="237">
        <f t="shared" si="146"/>
        <v>8.8000000000000007</v>
      </c>
      <c r="BM103" s="237">
        <f t="shared" si="147"/>
        <v>8.35</v>
      </c>
      <c r="BN103" s="237">
        <f t="shared" si="148"/>
        <v>8.15</v>
      </c>
      <c r="BO103" s="237">
        <f t="shared" si="149"/>
        <v>8.0399999999999991</v>
      </c>
      <c r="BP103" s="237">
        <f t="shared" si="150"/>
        <v>7.24</v>
      </c>
      <c r="BQ103" s="237">
        <f t="shared" si="151"/>
        <v>6.75</v>
      </c>
      <c r="BR103" s="238"/>
      <c r="BZ103" s="237">
        <f t="shared" si="152"/>
        <v>-0.17</v>
      </c>
      <c r="CA103" s="237">
        <f t="shared" si="153"/>
        <v>0.06</v>
      </c>
      <c r="CB103" s="237">
        <f t="shared" si="154"/>
        <v>0.14000000000000001</v>
      </c>
      <c r="CC103" s="237">
        <f t="shared" si="155"/>
        <v>0.16</v>
      </c>
      <c r="CD103" s="237">
        <f t="shared" si="156"/>
        <v>0.26</v>
      </c>
      <c r="CE103" s="237">
        <f t="shared" si="157"/>
        <v>0.59</v>
      </c>
      <c r="CF103" s="237">
        <f t="shared" si="158"/>
        <v>0.13</v>
      </c>
      <c r="CG103" s="237">
        <f t="shared" si="159"/>
        <v>-0.16</v>
      </c>
      <c r="CH103" s="238"/>
      <c r="CP103" s="236">
        <f>IFERROR(IF($E103=1,RANK(BJ103,BJ:BJ,1)+COUNTIF(BJ$4:BJ103,BJ103)-1,"-"),"-")</f>
        <v>56</v>
      </c>
      <c r="CQ103" s="236">
        <f>IFERROR(IF($E103=1,RANK(BK103,BK:BK,1)+COUNTIF(BK$4:BK103,BK103)-1,"-"),"-")</f>
        <v>47</v>
      </c>
      <c r="CR103" s="236">
        <f>IFERROR(IF($E103=1,RANK(BL103,BL:BL,1)+COUNTIF(BL$4:BL103,BL103)-1,"-"),"-")</f>
        <v>86</v>
      </c>
      <c r="CS103" s="236">
        <f>IFERROR(IF($E103=1,RANK(BM103,BM:BM,1)+COUNTIF(BM$4:BM103,BM103)-1,"-"),"-")</f>
        <v>61</v>
      </c>
      <c r="CT103" s="236">
        <f>IFERROR(IF($E103=1,RANK(BN103,BN:BN,1)+COUNTIF(BN$4:BN103,BN103)-1,"-"),"-")</f>
        <v>99</v>
      </c>
      <c r="CU103" s="236">
        <f>IFERROR(IF($E103=1,RANK(BO103,BO:BO,1)+COUNTIF(BO$4:BO103,BO103)-1,"-"),"-")</f>
        <v>118</v>
      </c>
      <c r="CV103" s="236">
        <f>IFERROR(IF($E103=1,RANK(BP103,BP:BP,1)+COUNTIF(BP$4:BP103,BP103)-1,"-"),"-")</f>
        <v>125</v>
      </c>
      <c r="CW103" s="236">
        <f>IFERROR(IF($E103=1,RANK(BQ103,BQ:BQ,1)+COUNTIF(BQ$4:BQ103,BQ103)-1,"-"),"-")</f>
        <v>72</v>
      </c>
      <c r="CX103" s="238"/>
      <c r="DF103" s="236">
        <f>IFERROR(IF($E103=1,RANK(BZ103,BZ:BZ,1)+COUNTIF(BZ$3:BZ102,BZ103),"-"),"-")</f>
        <v>20</v>
      </c>
      <c r="DG103" s="236">
        <f>IFERROR(IF($E103=1,RANK(CA103,CA:CA,1)+COUNTIF(CA$3:CA102,CA103),"-"),"-")</f>
        <v>59</v>
      </c>
      <c r="DH103" s="236">
        <f>IFERROR(IF($E103=1,RANK(CB103,CB:CB,1)+COUNTIF(CB$3:CB102,CB103),"-"),"-")</f>
        <v>87</v>
      </c>
      <c r="DI103" s="236">
        <f>IFERROR(IF($E103=1,RANK(CC103,CC:CC,1)+COUNTIF(CC$3:CC102,CC103),"-"),"-")</f>
        <v>68</v>
      </c>
      <c r="DJ103" s="236">
        <f>IFERROR(IF($E103=1,RANK(CD103,CD:CD,1)+COUNTIF(CD$3:CD102,CD103),"-"),"-")</f>
        <v>54</v>
      </c>
      <c r="DK103" s="236">
        <f>IFERROR(IF($E103=1,RANK(CE103,CE:CE,1)+COUNTIF(CE$3:CE102,CE103),"-"),"-")</f>
        <v>85</v>
      </c>
      <c r="DL103" s="236">
        <f>IFERROR(IF($E103=1,RANK(CF103,CF:CF,1)+COUNTIF(CF$3:CF102,CF103),"-"),"-")</f>
        <v>63</v>
      </c>
      <c r="DM103" s="236">
        <f>IFERROR(IF($E103=1,RANK(CG103,CG:CG,1)+COUNTIF(CG$3:CG102,CG103),"-"),"-")</f>
        <v>42</v>
      </c>
      <c r="DN103" s="7"/>
      <c r="DO103" s="236" t="str">
        <f>IFERROR(IF($E103=1,RANK(CI103,CI:CI,1)+COUNTIF(CI$4:CI103,CI103)-1,"-"),"-")</f>
        <v>-</v>
      </c>
      <c r="DP103" s="236" t="str">
        <f>IFERROR(IF($E103=1,RANK(CJ103,CJ:CJ,1)+COUNTIF(CJ$4:CJ103,CJ103)-1,"-"),"-")</f>
        <v>-</v>
      </c>
      <c r="DQ103" s="236" t="str">
        <f>IFERROR(IF($E103=1,RANK(CK103,CK:CK,1)+COUNTIF(CK$4:CK103,CK103)-1,"-"),"-")</f>
        <v>-</v>
      </c>
      <c r="DR103" s="236" t="str">
        <f>IFERROR(IF($E103=1,RANK(CL103,CL:CL,1)+COUNTIF(CL$4:CL103,CL103)-1,"-"),"-")</f>
        <v>-</v>
      </c>
      <c r="DS103" s="236" t="str">
        <f>IFERROR(IF($E103=1,RANK(CM103,CM:CM,1)+COUNTIF(CM$4:CM103,CM103)-1,"-"),"-")</f>
        <v>-</v>
      </c>
      <c r="DT103" s="236" t="str">
        <f>IFERROR(IF($E103=1,RANK(CN103,CN:CN,1)+COUNTIF(CN$4:CN103,CN103)-1,"-"),"-")</f>
        <v>-</v>
      </c>
      <c r="EI103"/>
      <c r="EJ103"/>
      <c r="EU103" s="328">
        <f t="shared" si="107"/>
        <v>7.72</v>
      </c>
      <c r="EV103" s="328">
        <f t="shared" si="108"/>
        <v>8.17</v>
      </c>
      <c r="EW103" s="328">
        <f t="shared" si="109"/>
        <v>8.8000000000000007</v>
      </c>
      <c r="EX103" s="328">
        <f t="shared" si="110"/>
        <v>8.35</v>
      </c>
      <c r="EY103" s="328">
        <f t="shared" si="111"/>
        <v>8.15</v>
      </c>
      <c r="EZ103" s="328">
        <f t="shared" si="112"/>
        <v>8.0399999999999991</v>
      </c>
      <c r="FA103" s="328">
        <f t="shared" si="113"/>
        <v>7.24</v>
      </c>
      <c r="FB103" s="328">
        <f t="shared" si="114"/>
        <v>6.75</v>
      </c>
      <c r="FK103" s="328">
        <f t="shared" si="115"/>
        <v>7.89</v>
      </c>
      <c r="FL103" s="328">
        <f t="shared" si="116"/>
        <v>8.11</v>
      </c>
      <c r="FM103" s="328">
        <f t="shared" si="117"/>
        <v>8.66</v>
      </c>
      <c r="FN103" s="328">
        <f t="shared" si="118"/>
        <v>8.19</v>
      </c>
      <c r="FO103" s="328">
        <f t="shared" si="119"/>
        <v>7.89</v>
      </c>
      <c r="FP103" s="328">
        <f t="shared" si="120"/>
        <v>7.45</v>
      </c>
      <c r="FQ103" s="328">
        <f t="shared" si="121"/>
        <v>7.11</v>
      </c>
      <c r="FR103" s="328">
        <f t="shared" si="122"/>
        <v>6.91</v>
      </c>
    </row>
    <row r="104" spans="1:174" x14ac:dyDescent="0.25">
      <c r="A104" s="13">
        <f t="shared" si="131"/>
        <v>1</v>
      </c>
      <c r="B104" s="13">
        <f t="shared" si="132"/>
        <v>1</v>
      </c>
      <c r="C104" s="13">
        <f t="shared" si="133"/>
        <v>1</v>
      </c>
      <c r="D104" s="13">
        <f t="shared" si="134"/>
        <v>1</v>
      </c>
      <c r="E104" s="13">
        <f t="shared" si="135"/>
        <v>1</v>
      </c>
      <c r="F104" s="48" t="s">
        <v>252</v>
      </c>
      <c r="G104" s="48" t="s">
        <v>256</v>
      </c>
      <c r="H104" s="8">
        <v>24</v>
      </c>
      <c r="I104" s="295" t="s">
        <v>226</v>
      </c>
      <c r="J104" s="295">
        <v>688887</v>
      </c>
      <c r="K104" s="295" t="s">
        <v>99</v>
      </c>
      <c r="L104" s="9" t="s">
        <v>9</v>
      </c>
      <c r="M104" s="9" t="s">
        <v>10</v>
      </c>
      <c r="N104" s="237">
        <v>7.39</v>
      </c>
      <c r="O104" s="237">
        <v>8.14</v>
      </c>
      <c r="P104" s="237">
        <v>8.01</v>
      </c>
      <c r="Q104" s="237">
        <v>8.75</v>
      </c>
      <c r="R104" s="237">
        <v>7.78</v>
      </c>
      <c r="S104" s="237">
        <v>6.21</v>
      </c>
      <c r="T104" s="237">
        <v>6.1</v>
      </c>
      <c r="U104" s="237">
        <v>6.37</v>
      </c>
      <c r="V104" s="238"/>
      <c r="AD104" s="237">
        <v>7.5</v>
      </c>
      <c r="AE104" s="237">
        <v>8.0399999999999991</v>
      </c>
      <c r="AF104" s="237">
        <v>8.01</v>
      </c>
      <c r="AG104" s="237">
        <v>8.2899999999999991</v>
      </c>
      <c r="AH104" s="237">
        <v>7.18</v>
      </c>
      <c r="AI104" s="237" t="s">
        <v>153</v>
      </c>
      <c r="AJ104" s="237">
        <v>6.58</v>
      </c>
      <c r="AK104" s="237">
        <v>6.82</v>
      </c>
      <c r="AL104" s="238"/>
      <c r="AT104" s="237">
        <f t="shared" si="136"/>
        <v>-0.11</v>
      </c>
      <c r="AU104" s="237">
        <f t="shared" si="137"/>
        <v>0.1</v>
      </c>
      <c r="AV104" s="237">
        <f t="shared" si="138"/>
        <v>0</v>
      </c>
      <c r="AW104" s="237">
        <f t="shared" si="139"/>
        <v>0.46</v>
      </c>
      <c r="AX104" s="237">
        <f t="shared" si="140"/>
        <v>0.6</v>
      </c>
      <c r="AY104" s="237" t="str">
        <f t="shared" si="141"/>
        <v>-</v>
      </c>
      <c r="AZ104" s="237">
        <f t="shared" si="142"/>
        <v>-0.48</v>
      </c>
      <c r="BA104" s="237">
        <f t="shared" si="143"/>
        <v>-0.45</v>
      </c>
      <c r="BB104" s="238"/>
      <c r="BJ104" s="237">
        <f t="shared" si="144"/>
        <v>7.39</v>
      </c>
      <c r="BK104" s="237">
        <f t="shared" si="145"/>
        <v>8.14</v>
      </c>
      <c r="BL104" s="237">
        <f t="shared" si="146"/>
        <v>8.01</v>
      </c>
      <c r="BM104" s="237">
        <f t="shared" si="147"/>
        <v>8.75</v>
      </c>
      <c r="BN104" s="237">
        <f t="shared" si="148"/>
        <v>7.78</v>
      </c>
      <c r="BO104" s="237">
        <f t="shared" si="149"/>
        <v>6.21</v>
      </c>
      <c r="BP104" s="237">
        <f t="shared" si="150"/>
        <v>6.1</v>
      </c>
      <c r="BQ104" s="237">
        <f t="shared" si="151"/>
        <v>6.37</v>
      </c>
      <c r="BR104" s="238"/>
      <c r="BZ104" s="237">
        <f t="shared" si="152"/>
        <v>-0.11</v>
      </c>
      <c r="CA104" s="237">
        <f t="shared" si="153"/>
        <v>0.1</v>
      </c>
      <c r="CB104" s="237">
        <f t="shared" si="154"/>
        <v>0</v>
      </c>
      <c r="CC104" s="237">
        <f t="shared" si="155"/>
        <v>0.46</v>
      </c>
      <c r="CD104" s="237">
        <f t="shared" si="156"/>
        <v>0.6</v>
      </c>
      <c r="CE104" s="237" t="str">
        <f t="shared" si="157"/>
        <v>-</v>
      </c>
      <c r="CF104" s="237">
        <f t="shared" si="158"/>
        <v>-0.48</v>
      </c>
      <c r="CG104" s="237">
        <f t="shared" si="159"/>
        <v>-0.45</v>
      </c>
      <c r="CH104" s="238"/>
      <c r="CP104" s="236">
        <f>IFERROR(IF($E104=1,RANK(BJ104,BJ:BJ,1)+COUNTIF(BJ$4:BJ104,BJ104)-1,"-"),"-")</f>
        <v>20</v>
      </c>
      <c r="CQ104" s="236">
        <f>IFERROR(IF($E104=1,RANK(BK104,BK:BK,1)+COUNTIF(BK$4:BK104,BK104)-1,"-"),"-")</f>
        <v>38</v>
      </c>
      <c r="CR104" s="236">
        <f>IFERROR(IF($E104=1,RANK(BL104,BL:BL,1)+COUNTIF(BL$4:BL104,BL104)-1,"-"),"-")</f>
        <v>6</v>
      </c>
      <c r="CS104" s="236">
        <f>IFERROR(IF($E104=1,RANK(BM104,BM:BM,1)+COUNTIF(BM$4:BM104,BM104)-1,"-"),"-")</f>
        <v>115</v>
      </c>
      <c r="CT104" s="236">
        <f>IFERROR(IF($E104=1,RANK(BN104,BN:BN,1)+COUNTIF(BN$4:BN104,BN104)-1,"-"),"-")</f>
        <v>51</v>
      </c>
      <c r="CU104" s="236">
        <f>IFERROR(IF($E104=1,RANK(BO104,BO:BO,1)+COUNTIF(BO$4:BO104,BO104)-1,"-"),"-")</f>
        <v>5</v>
      </c>
      <c r="CV104" s="236">
        <f>IFERROR(IF($E104=1,RANK(BP104,BP:BP,1)+COUNTIF(BP$4:BP104,BP104)-1,"-"),"-")</f>
        <v>49</v>
      </c>
      <c r="CW104" s="236">
        <f>IFERROR(IF($E104=1,RANK(BQ104,BQ:BQ,1)+COUNTIF(BQ$4:BQ104,BQ104)-1,"-"),"-")</f>
        <v>43</v>
      </c>
      <c r="CX104" s="238"/>
      <c r="DF104" s="236">
        <f>IFERROR(IF($E104=1,RANK(BZ104,BZ:BZ,1)+COUNTIF(BZ$3:BZ103,BZ104),"-"),"-")</f>
        <v>32</v>
      </c>
      <c r="DG104" s="236">
        <f>IFERROR(IF($E104=1,RANK(CA104,CA:CA,1)+COUNTIF(CA$3:CA103,CA104),"-"),"-")</f>
        <v>74</v>
      </c>
      <c r="DH104" s="236">
        <f>IFERROR(IF($E104=1,RANK(CB104,CB:CB,1)+COUNTIF(CB$3:CB103,CB104),"-"),"-")</f>
        <v>62</v>
      </c>
      <c r="DI104" s="236">
        <f>IFERROR(IF($E104=1,RANK(CC104,CC:CC,1)+COUNTIF(CC$3:CC103,CC104),"-"),"-")</f>
        <v>107</v>
      </c>
      <c r="DJ104" s="236">
        <f>IFERROR(IF($E104=1,RANK(CD104,CD:CD,1)+COUNTIF(CD$3:CD103,CD104),"-"),"-")</f>
        <v>96</v>
      </c>
      <c r="DK104" s="236" t="str">
        <f>IFERROR(IF($E104=1,RANK(CE104,CE:CE,1)+COUNTIF(CE$3:CE103,CE104),"-"),"-")</f>
        <v>-</v>
      </c>
      <c r="DL104" s="236">
        <f>IFERROR(IF($E104=1,RANK(CF104,CF:CF,1)+COUNTIF(CF$3:CF103,CF104),"-"),"-")</f>
        <v>17</v>
      </c>
      <c r="DM104" s="236">
        <f>IFERROR(IF($E104=1,RANK(CG104,CG:CG,1)+COUNTIF(CG$3:CG103,CG104),"-"),"-")</f>
        <v>18</v>
      </c>
      <c r="DN104" s="7"/>
      <c r="DO104" s="236" t="str">
        <f>IFERROR(IF($E104=1,RANK(CI104,CI:CI,1)+COUNTIF(CI$4:CI104,CI104)-1,"-"),"-")</f>
        <v>-</v>
      </c>
      <c r="DP104" s="236" t="str">
        <f>IFERROR(IF($E104=1,RANK(CJ104,CJ:CJ,1)+COUNTIF(CJ$4:CJ104,CJ104)-1,"-"),"-")</f>
        <v>-</v>
      </c>
      <c r="DQ104" s="236" t="str">
        <f>IFERROR(IF($E104=1,RANK(CK104,CK:CK,1)+COUNTIF(CK$4:CK104,CK104)-1,"-"),"-")</f>
        <v>-</v>
      </c>
      <c r="DR104" s="236" t="str">
        <f>IFERROR(IF($E104=1,RANK(CL104,CL:CL,1)+COUNTIF(CL$4:CL104,CL104)-1,"-"),"-")</f>
        <v>-</v>
      </c>
      <c r="DS104" s="236" t="str">
        <f>IFERROR(IF($E104=1,RANK(CM104,CM:CM,1)+COUNTIF(CM$4:CM104,CM104)-1,"-"),"-")</f>
        <v>-</v>
      </c>
      <c r="DT104" s="236" t="str">
        <f>IFERROR(IF($E104=1,RANK(CN104,CN:CN,1)+COUNTIF(CN$4:CN104,CN104)-1,"-"),"-")</f>
        <v>-</v>
      </c>
      <c r="EI104"/>
      <c r="EJ104"/>
      <c r="EU104" s="328">
        <f t="shared" si="107"/>
        <v>7.39</v>
      </c>
      <c r="EV104" s="328">
        <f t="shared" si="108"/>
        <v>8.14</v>
      </c>
      <c r="EW104" s="328">
        <f t="shared" si="109"/>
        <v>8.01</v>
      </c>
      <c r="EX104" s="328">
        <f t="shared" si="110"/>
        <v>8.75</v>
      </c>
      <c r="EY104" s="328">
        <f t="shared" si="111"/>
        <v>7.78</v>
      </c>
      <c r="EZ104" s="328">
        <f t="shared" si="112"/>
        <v>6.21</v>
      </c>
      <c r="FA104" s="328">
        <f t="shared" si="113"/>
        <v>6.1</v>
      </c>
      <c r="FB104" s="328">
        <f t="shared" si="114"/>
        <v>6.37</v>
      </c>
      <c r="FK104" s="328">
        <f t="shared" si="115"/>
        <v>7.5</v>
      </c>
      <c r="FL104" s="328">
        <f t="shared" si="116"/>
        <v>8.0399999999999991</v>
      </c>
      <c r="FM104" s="328">
        <f t="shared" si="117"/>
        <v>8.01</v>
      </c>
      <c r="FN104" s="328">
        <f t="shared" si="118"/>
        <v>8.2899999999999991</v>
      </c>
      <c r="FO104" s="328">
        <f t="shared" si="119"/>
        <v>7.18</v>
      </c>
      <c r="FP104" s="328" t="str">
        <f t="shared" si="120"/>
        <v>-</v>
      </c>
      <c r="FQ104" s="328">
        <f t="shared" si="121"/>
        <v>6.58</v>
      </c>
      <c r="FR104" s="328">
        <f t="shared" si="122"/>
        <v>6.82</v>
      </c>
    </row>
    <row r="105" spans="1:174" x14ac:dyDescent="0.25">
      <c r="A105" s="13">
        <f t="shared" si="131"/>
        <v>1</v>
      </c>
      <c r="B105" s="13">
        <f t="shared" si="132"/>
        <v>1</v>
      </c>
      <c r="C105" s="13">
        <f t="shared" si="133"/>
        <v>1</v>
      </c>
      <c r="D105" s="13">
        <f t="shared" si="134"/>
        <v>1</v>
      </c>
      <c r="E105" s="13">
        <f t="shared" si="135"/>
        <v>1</v>
      </c>
      <c r="F105" s="48" t="s">
        <v>252</v>
      </c>
      <c r="G105" s="48" t="s">
        <v>255</v>
      </c>
      <c r="H105" s="8">
        <v>24</v>
      </c>
      <c r="I105" s="295" t="s">
        <v>228</v>
      </c>
      <c r="J105" s="295">
        <v>781104</v>
      </c>
      <c r="K105" s="295" t="s">
        <v>100</v>
      </c>
      <c r="L105" s="9" t="s">
        <v>9</v>
      </c>
      <c r="M105" s="9" t="s">
        <v>10</v>
      </c>
      <c r="N105" s="237">
        <v>7.55</v>
      </c>
      <c r="O105" s="237">
        <v>8.0399999999999991</v>
      </c>
      <c r="P105" s="237">
        <v>8.4499999999999993</v>
      </c>
      <c r="Q105" s="237">
        <v>8.5399999999999991</v>
      </c>
      <c r="R105" s="237">
        <v>8.07</v>
      </c>
      <c r="S105" s="237">
        <v>7.84</v>
      </c>
      <c r="T105" s="237">
        <v>6.06</v>
      </c>
      <c r="U105" s="237">
        <v>6.27</v>
      </c>
      <c r="V105" s="238"/>
      <c r="AD105" s="237">
        <v>7.66</v>
      </c>
      <c r="AE105" s="237">
        <v>8.2799999999999994</v>
      </c>
      <c r="AF105" s="237">
        <v>8.52</v>
      </c>
      <c r="AG105" s="237">
        <v>8.31</v>
      </c>
      <c r="AH105" s="237">
        <v>8.0399999999999991</v>
      </c>
      <c r="AI105" s="237">
        <v>7.56</v>
      </c>
      <c r="AJ105" s="237">
        <v>5.9</v>
      </c>
      <c r="AK105" s="237">
        <v>6.13</v>
      </c>
      <c r="AL105" s="238"/>
      <c r="AT105" s="237">
        <f t="shared" si="136"/>
        <v>-0.11</v>
      </c>
      <c r="AU105" s="237">
        <f t="shared" si="137"/>
        <v>-0.24</v>
      </c>
      <c r="AV105" s="237">
        <f t="shared" si="138"/>
        <v>-7.0000000000000007E-2</v>
      </c>
      <c r="AW105" s="237">
        <f t="shared" si="139"/>
        <v>0.23</v>
      </c>
      <c r="AX105" s="237">
        <f t="shared" si="140"/>
        <v>0.03</v>
      </c>
      <c r="AY105" s="237">
        <f t="shared" si="141"/>
        <v>0.28000000000000003</v>
      </c>
      <c r="AZ105" s="237">
        <f t="shared" si="142"/>
        <v>0.16</v>
      </c>
      <c r="BA105" s="237">
        <f t="shared" si="143"/>
        <v>0.14000000000000001</v>
      </c>
      <c r="BB105" s="238"/>
      <c r="BJ105" s="237">
        <f t="shared" si="144"/>
        <v>7.55</v>
      </c>
      <c r="BK105" s="237">
        <f t="shared" si="145"/>
        <v>8.0399999999999991</v>
      </c>
      <c r="BL105" s="237">
        <f t="shared" si="146"/>
        <v>8.4499999999999993</v>
      </c>
      <c r="BM105" s="237">
        <f t="shared" si="147"/>
        <v>8.5399999999999991</v>
      </c>
      <c r="BN105" s="237">
        <f t="shared" si="148"/>
        <v>8.07</v>
      </c>
      <c r="BO105" s="237">
        <f t="shared" si="149"/>
        <v>7.84</v>
      </c>
      <c r="BP105" s="237">
        <f t="shared" si="150"/>
        <v>6.06</v>
      </c>
      <c r="BQ105" s="237">
        <f t="shared" si="151"/>
        <v>6.27</v>
      </c>
      <c r="BR105" s="238"/>
      <c r="BZ105" s="237">
        <f t="shared" si="152"/>
        <v>-0.11</v>
      </c>
      <c r="CA105" s="237">
        <f t="shared" si="153"/>
        <v>-0.24</v>
      </c>
      <c r="CB105" s="237">
        <f t="shared" si="154"/>
        <v>-7.0000000000000007E-2</v>
      </c>
      <c r="CC105" s="237">
        <f t="shared" si="155"/>
        <v>0.23</v>
      </c>
      <c r="CD105" s="237">
        <f t="shared" si="156"/>
        <v>0.03</v>
      </c>
      <c r="CE105" s="237">
        <f t="shared" si="157"/>
        <v>0.28000000000000003</v>
      </c>
      <c r="CF105" s="237">
        <f t="shared" si="158"/>
        <v>0.16</v>
      </c>
      <c r="CG105" s="237">
        <f t="shared" si="159"/>
        <v>0.14000000000000001</v>
      </c>
      <c r="CH105" s="238"/>
      <c r="CP105" s="236">
        <f>IFERROR(IF($E105=1,RANK(BJ105,BJ:BJ,1)+COUNTIF(BJ$4:BJ105,BJ105)-1,"-"),"-")</f>
        <v>34</v>
      </c>
      <c r="CQ105" s="236">
        <f>IFERROR(IF($E105=1,RANK(BK105,BK:BK,1)+COUNTIF(BK$4:BK105,BK105)-1,"-"),"-")</f>
        <v>31</v>
      </c>
      <c r="CR105" s="236">
        <f>IFERROR(IF($E105=1,RANK(BL105,BL:BL,1)+COUNTIF(BL$4:BL105,BL105)-1,"-"),"-")</f>
        <v>32</v>
      </c>
      <c r="CS105" s="236">
        <f>IFERROR(IF($E105=1,RANK(BM105,BM:BM,1)+COUNTIF(BM$4:BM105,BM105)-1,"-"),"-")</f>
        <v>85</v>
      </c>
      <c r="CT105" s="236">
        <f>IFERROR(IF($E105=1,RANK(BN105,BN:BN,1)+COUNTIF(BN$4:BN105,BN105)-1,"-"),"-")</f>
        <v>85</v>
      </c>
      <c r="CU105" s="236">
        <f>IFERROR(IF($E105=1,RANK(BO105,BO:BO,1)+COUNTIF(BO$4:BO105,BO105)-1,"-"),"-")</f>
        <v>83</v>
      </c>
      <c r="CV105" s="236">
        <f>IFERROR(IF($E105=1,RANK(BP105,BP:BP,1)+COUNTIF(BP$4:BP105,BP105)-1,"-"),"-")</f>
        <v>44</v>
      </c>
      <c r="CW105" s="236">
        <f>IFERROR(IF($E105=1,RANK(BQ105,BQ:BQ,1)+COUNTIF(BQ$4:BQ105,BQ105)-1,"-"),"-")</f>
        <v>33</v>
      </c>
      <c r="CX105" s="238"/>
      <c r="DF105" s="236">
        <f>IFERROR(IF($E105=1,RANK(BZ105,BZ:BZ,1)+COUNTIF(BZ$3:BZ104,BZ105),"-"),"-")</f>
        <v>33</v>
      </c>
      <c r="DG105" s="236">
        <f>IFERROR(IF($E105=1,RANK(CA105,CA:CA,1)+COUNTIF(CA$3:CA104,CA105),"-"),"-")</f>
        <v>24</v>
      </c>
      <c r="DH105" s="236">
        <f>IFERROR(IF($E105=1,RANK(CB105,CB:CB,1)+COUNTIF(CB$3:CB104,CB105),"-"),"-")</f>
        <v>54</v>
      </c>
      <c r="DI105" s="236">
        <f>IFERROR(IF($E105=1,RANK(CC105,CC:CC,1)+COUNTIF(CC$3:CC104,CC105),"-"),"-")</f>
        <v>82</v>
      </c>
      <c r="DJ105" s="236">
        <f>IFERROR(IF($E105=1,RANK(CD105,CD:CD,1)+COUNTIF(CD$3:CD104,CD105),"-"),"-")</f>
        <v>24</v>
      </c>
      <c r="DK105" s="236">
        <f>IFERROR(IF($E105=1,RANK(CE105,CE:CE,1)+COUNTIF(CE$3:CE104,CE105),"-"),"-")</f>
        <v>69</v>
      </c>
      <c r="DL105" s="236">
        <f>IFERROR(IF($E105=1,RANK(CF105,CF:CF,1)+COUNTIF(CF$3:CF104,CF105),"-"),"-")</f>
        <v>66</v>
      </c>
      <c r="DM105" s="236">
        <f>IFERROR(IF($E105=1,RANK(CG105,CG:CG,1)+COUNTIF(CG$3:CG104,CG105),"-"),"-")</f>
        <v>72</v>
      </c>
      <c r="DN105" s="7"/>
      <c r="DO105" s="236" t="str">
        <f>IFERROR(IF($E105=1,RANK(CI105,CI:CI,1)+COUNTIF(CI$4:CI105,CI105)-1,"-"),"-")</f>
        <v>-</v>
      </c>
      <c r="DP105" s="236" t="str">
        <f>IFERROR(IF($E105=1,RANK(CJ105,CJ:CJ,1)+COUNTIF(CJ$4:CJ105,CJ105)-1,"-"),"-")</f>
        <v>-</v>
      </c>
      <c r="DQ105" s="236" t="str">
        <f>IFERROR(IF($E105=1,RANK(CK105,CK:CK,1)+COUNTIF(CK$4:CK105,CK105)-1,"-"),"-")</f>
        <v>-</v>
      </c>
      <c r="DR105" s="236" t="str">
        <f>IFERROR(IF($E105=1,RANK(CL105,CL:CL,1)+COUNTIF(CL$4:CL105,CL105)-1,"-"),"-")</f>
        <v>-</v>
      </c>
      <c r="DS105" s="236" t="str">
        <f>IFERROR(IF($E105=1,RANK(CM105,CM:CM,1)+COUNTIF(CM$4:CM105,CM105)-1,"-"),"-")</f>
        <v>-</v>
      </c>
      <c r="DT105" s="236" t="str">
        <f>IFERROR(IF($E105=1,RANK(CN105,CN:CN,1)+COUNTIF(CN$4:CN105,CN105)-1,"-"),"-")</f>
        <v>-</v>
      </c>
      <c r="EI105"/>
      <c r="EJ105"/>
      <c r="EU105" s="328">
        <f t="shared" si="107"/>
        <v>7.55</v>
      </c>
      <c r="EV105" s="328">
        <f t="shared" si="108"/>
        <v>8.0399999999999991</v>
      </c>
      <c r="EW105" s="328">
        <f t="shared" si="109"/>
        <v>8.4499999999999993</v>
      </c>
      <c r="EX105" s="328">
        <f t="shared" si="110"/>
        <v>8.5399999999999991</v>
      </c>
      <c r="EY105" s="328">
        <f t="shared" si="111"/>
        <v>8.07</v>
      </c>
      <c r="EZ105" s="328">
        <f t="shared" si="112"/>
        <v>7.84</v>
      </c>
      <c r="FA105" s="328">
        <f t="shared" si="113"/>
        <v>6.06</v>
      </c>
      <c r="FB105" s="328">
        <f t="shared" si="114"/>
        <v>6.27</v>
      </c>
      <c r="FK105" s="328">
        <f t="shared" si="115"/>
        <v>7.66</v>
      </c>
      <c r="FL105" s="328">
        <f t="shared" si="116"/>
        <v>8.2799999999999994</v>
      </c>
      <c r="FM105" s="328">
        <f t="shared" si="117"/>
        <v>8.52</v>
      </c>
      <c r="FN105" s="328">
        <f t="shared" si="118"/>
        <v>8.31</v>
      </c>
      <c r="FO105" s="328">
        <f t="shared" si="119"/>
        <v>8.0399999999999991</v>
      </c>
      <c r="FP105" s="328">
        <f t="shared" si="120"/>
        <v>7.56</v>
      </c>
      <c r="FQ105" s="328">
        <f t="shared" si="121"/>
        <v>5.9</v>
      </c>
      <c r="FR105" s="328">
        <f t="shared" si="122"/>
        <v>6.13</v>
      </c>
    </row>
    <row r="106" spans="1:174" x14ac:dyDescent="0.25">
      <c r="A106" s="13">
        <f t="shared" si="131"/>
        <v>1</v>
      </c>
      <c r="B106" s="13">
        <f t="shared" si="132"/>
        <v>1</v>
      </c>
      <c r="C106" s="13">
        <f t="shared" si="133"/>
        <v>1</v>
      </c>
      <c r="D106" s="13">
        <f t="shared" si="134"/>
        <v>1</v>
      </c>
      <c r="E106" s="13">
        <f t="shared" si="135"/>
        <v>1</v>
      </c>
      <c r="F106" s="48" t="s">
        <v>252</v>
      </c>
      <c r="G106" s="48" t="s">
        <v>202</v>
      </c>
      <c r="H106" s="295" t="s">
        <v>21</v>
      </c>
      <c r="I106" s="295" t="s">
        <v>228</v>
      </c>
      <c r="J106" s="295">
        <v>756353</v>
      </c>
      <c r="K106" s="295" t="s">
        <v>101</v>
      </c>
      <c r="L106" s="9" t="s">
        <v>9</v>
      </c>
      <c r="M106" s="9" t="s">
        <v>10</v>
      </c>
      <c r="N106" s="237">
        <v>7.04</v>
      </c>
      <c r="O106" s="237">
        <v>7.57</v>
      </c>
      <c r="P106" s="237">
        <v>8.76</v>
      </c>
      <c r="Q106" s="237">
        <v>7.51</v>
      </c>
      <c r="R106" s="237">
        <v>7.65</v>
      </c>
      <c r="S106" s="237">
        <v>7.63</v>
      </c>
      <c r="T106" s="237">
        <v>5.64</v>
      </c>
      <c r="U106" s="237">
        <v>6.35</v>
      </c>
      <c r="V106" s="238"/>
      <c r="AD106" s="237" t="s">
        <v>153</v>
      </c>
      <c r="AE106" s="237" t="s">
        <v>153</v>
      </c>
      <c r="AF106" s="237" t="s">
        <v>153</v>
      </c>
      <c r="AG106" s="237" t="s">
        <v>153</v>
      </c>
      <c r="AH106" s="237" t="s">
        <v>153</v>
      </c>
      <c r="AI106" s="237" t="s">
        <v>153</v>
      </c>
      <c r="AJ106" s="237" t="s">
        <v>153</v>
      </c>
      <c r="AK106" s="237" t="s">
        <v>153</v>
      </c>
      <c r="AL106" s="238"/>
      <c r="AT106" s="237" t="str">
        <f t="shared" si="136"/>
        <v>-</v>
      </c>
      <c r="AU106" s="237" t="str">
        <f t="shared" si="137"/>
        <v>-</v>
      </c>
      <c r="AV106" s="237" t="str">
        <f t="shared" si="138"/>
        <v>-</v>
      </c>
      <c r="AW106" s="237" t="str">
        <f t="shared" si="139"/>
        <v>-</v>
      </c>
      <c r="AX106" s="237" t="str">
        <f t="shared" si="140"/>
        <v>-</v>
      </c>
      <c r="AY106" s="237" t="str">
        <f t="shared" si="141"/>
        <v>-</v>
      </c>
      <c r="AZ106" s="237" t="str">
        <f t="shared" si="142"/>
        <v>-</v>
      </c>
      <c r="BA106" s="237" t="str">
        <f t="shared" si="143"/>
        <v>-</v>
      </c>
      <c r="BB106" s="238"/>
      <c r="BJ106" s="237">
        <f t="shared" si="144"/>
        <v>7.04</v>
      </c>
      <c r="BK106" s="237">
        <f t="shared" si="145"/>
        <v>7.57</v>
      </c>
      <c r="BL106" s="237">
        <f t="shared" si="146"/>
        <v>8.76</v>
      </c>
      <c r="BM106" s="237">
        <f t="shared" si="147"/>
        <v>7.51</v>
      </c>
      <c r="BN106" s="237">
        <f t="shared" si="148"/>
        <v>7.65</v>
      </c>
      <c r="BO106" s="237">
        <f t="shared" si="149"/>
        <v>7.63</v>
      </c>
      <c r="BP106" s="237">
        <f t="shared" si="150"/>
        <v>5.64</v>
      </c>
      <c r="BQ106" s="237">
        <f t="shared" si="151"/>
        <v>6.35</v>
      </c>
      <c r="BR106" s="238"/>
      <c r="BZ106" s="237" t="str">
        <f t="shared" si="152"/>
        <v>-</v>
      </c>
      <c r="CA106" s="237" t="str">
        <f t="shared" si="153"/>
        <v>-</v>
      </c>
      <c r="CB106" s="237" t="str">
        <f t="shared" si="154"/>
        <v>-</v>
      </c>
      <c r="CC106" s="237" t="str">
        <f t="shared" si="155"/>
        <v>-</v>
      </c>
      <c r="CD106" s="237" t="str">
        <f t="shared" si="156"/>
        <v>-</v>
      </c>
      <c r="CE106" s="237" t="str">
        <f t="shared" si="157"/>
        <v>-</v>
      </c>
      <c r="CF106" s="237" t="str">
        <f t="shared" si="158"/>
        <v>-</v>
      </c>
      <c r="CG106" s="237" t="str">
        <f t="shared" si="159"/>
        <v>-</v>
      </c>
      <c r="CH106" s="238"/>
      <c r="CP106" s="236">
        <f>IFERROR(IF($E106=1,RANK(BJ106,BJ:BJ,1)+COUNTIF(BJ$4:BJ106,BJ106)-1,"-"),"-")</f>
        <v>5</v>
      </c>
      <c r="CQ106" s="236">
        <f>IFERROR(IF($E106=1,RANK(BK106,BK:BK,1)+COUNTIF(BK$4:BK106,BK106)-1,"-"),"-")</f>
        <v>5</v>
      </c>
      <c r="CR106" s="236">
        <f>IFERROR(IF($E106=1,RANK(BL106,BL:BL,1)+COUNTIF(BL$4:BL106,BL106)-1,"-"),"-")</f>
        <v>82</v>
      </c>
      <c r="CS106" s="236">
        <f>IFERROR(IF($E106=1,RANK(BM106,BM:BM,1)+COUNTIF(BM$4:BM106,BM106)-1,"-"),"-")</f>
        <v>5</v>
      </c>
      <c r="CT106" s="236">
        <f>IFERROR(IF($E106=1,RANK(BN106,BN:BN,1)+COUNTIF(BN$4:BN106,BN106)-1,"-"),"-")</f>
        <v>37</v>
      </c>
      <c r="CU106" s="236">
        <f>IFERROR(IF($E106=1,RANK(BO106,BO:BO,1)+COUNTIF(BO$4:BO106,BO106)-1,"-"),"-")</f>
        <v>58</v>
      </c>
      <c r="CV106" s="236">
        <f>IFERROR(IF($E106=1,RANK(BP106,BP:BP,1)+COUNTIF(BP$4:BP106,BP106)-1,"-"),"-")</f>
        <v>23</v>
      </c>
      <c r="CW106" s="236">
        <f>IFERROR(IF($E106=1,RANK(BQ106,BQ:BQ,1)+COUNTIF(BQ$4:BQ106,BQ106)-1,"-"),"-")</f>
        <v>40</v>
      </c>
      <c r="CX106" s="238"/>
      <c r="DF106" s="236" t="str">
        <f>IFERROR(IF($E106=1,RANK(BZ106,BZ:BZ,1)+COUNTIF(BZ$3:BZ105,BZ106),"-"),"-")</f>
        <v>-</v>
      </c>
      <c r="DG106" s="236" t="str">
        <f>IFERROR(IF($E106=1,RANK(CA106,CA:CA,1)+COUNTIF(CA$3:CA105,CA106),"-"),"-")</f>
        <v>-</v>
      </c>
      <c r="DH106" s="236" t="str">
        <f>IFERROR(IF($E106=1,RANK(CB106,CB:CB,1)+COUNTIF(CB$3:CB105,CB106),"-"),"-")</f>
        <v>-</v>
      </c>
      <c r="DI106" s="236" t="str">
        <f>IFERROR(IF($E106=1,RANK(CC106,CC:CC,1)+COUNTIF(CC$3:CC105,CC106),"-"),"-")</f>
        <v>-</v>
      </c>
      <c r="DJ106" s="236" t="str">
        <f>IFERROR(IF($E106=1,RANK(CD106,CD:CD,1)+COUNTIF(CD$3:CD105,CD106),"-"),"-")</f>
        <v>-</v>
      </c>
      <c r="DK106" s="236" t="str">
        <f>IFERROR(IF($E106=1,RANK(CE106,CE:CE,1)+COUNTIF(CE$3:CE105,CE106),"-"),"-")</f>
        <v>-</v>
      </c>
      <c r="DL106" s="236" t="str">
        <f>IFERROR(IF($E106=1,RANK(CF106,CF:CF,1)+COUNTIF(CF$3:CF105,CF106),"-"),"-")</f>
        <v>-</v>
      </c>
      <c r="DM106" s="236" t="str">
        <f>IFERROR(IF($E106=1,RANK(CG106,CG:CG,1)+COUNTIF(CG$3:CG105,CG106),"-"),"-")</f>
        <v>-</v>
      </c>
      <c r="DN106" s="7"/>
      <c r="DO106" s="236" t="str">
        <f>IFERROR(IF($E106=1,RANK(CI106,CI:CI,1)+COUNTIF(CI$4:CI106,CI106)-1,"-"),"-")</f>
        <v>-</v>
      </c>
      <c r="DP106" s="236" t="str">
        <f>IFERROR(IF($E106=1,RANK(CJ106,CJ:CJ,1)+COUNTIF(CJ$4:CJ106,CJ106)-1,"-"),"-")</f>
        <v>-</v>
      </c>
      <c r="DQ106" s="236" t="str">
        <f>IFERROR(IF($E106=1,RANK(CK106,CK:CK,1)+COUNTIF(CK$4:CK106,CK106)-1,"-"),"-")</f>
        <v>-</v>
      </c>
      <c r="DR106" s="236" t="str">
        <f>IFERROR(IF($E106=1,RANK(CL106,CL:CL,1)+COUNTIF(CL$4:CL106,CL106)-1,"-"),"-")</f>
        <v>-</v>
      </c>
      <c r="DS106" s="236" t="str">
        <f>IFERROR(IF($E106=1,RANK(CM106,CM:CM,1)+COUNTIF(CM$4:CM106,CM106)-1,"-"),"-")</f>
        <v>-</v>
      </c>
      <c r="DT106" s="236" t="str">
        <f>IFERROR(IF($E106=1,RANK(CN106,CN:CN,1)+COUNTIF(CN$4:CN106,CN106)-1,"-"),"-")</f>
        <v>-</v>
      </c>
      <c r="EI106"/>
      <c r="EJ106"/>
      <c r="EU106" s="328">
        <f t="shared" si="107"/>
        <v>7.04</v>
      </c>
      <c r="EV106" s="328">
        <f t="shared" si="108"/>
        <v>7.57</v>
      </c>
      <c r="EW106" s="328">
        <f t="shared" si="109"/>
        <v>8.76</v>
      </c>
      <c r="EX106" s="328">
        <f t="shared" si="110"/>
        <v>7.51</v>
      </c>
      <c r="EY106" s="328">
        <f t="shared" si="111"/>
        <v>7.65</v>
      </c>
      <c r="EZ106" s="328">
        <f t="shared" si="112"/>
        <v>7.63</v>
      </c>
      <c r="FA106" s="328">
        <f t="shared" si="113"/>
        <v>5.64</v>
      </c>
      <c r="FB106" s="328">
        <f t="shared" si="114"/>
        <v>6.35</v>
      </c>
      <c r="FK106" s="328" t="str">
        <f t="shared" si="115"/>
        <v>-</v>
      </c>
      <c r="FL106" s="328" t="str">
        <f t="shared" si="116"/>
        <v>-</v>
      </c>
      <c r="FM106" s="328" t="str">
        <f t="shared" si="117"/>
        <v>-</v>
      </c>
      <c r="FN106" s="328" t="str">
        <f t="shared" si="118"/>
        <v>-</v>
      </c>
      <c r="FO106" s="328" t="str">
        <f t="shared" si="119"/>
        <v>-</v>
      </c>
      <c r="FP106" s="328" t="str">
        <f t="shared" si="120"/>
        <v>-</v>
      </c>
      <c r="FQ106" s="328" t="str">
        <f t="shared" si="121"/>
        <v>-</v>
      </c>
      <c r="FR106" s="328" t="str">
        <f t="shared" si="122"/>
        <v>-</v>
      </c>
    </row>
    <row r="107" spans="1:174" x14ac:dyDescent="0.25">
      <c r="A107" s="13">
        <f t="shared" si="131"/>
        <v>1</v>
      </c>
      <c r="B107" s="13">
        <f t="shared" si="132"/>
        <v>1</v>
      </c>
      <c r="C107" s="13">
        <f t="shared" si="133"/>
        <v>1</v>
      </c>
      <c r="D107" s="13">
        <f t="shared" si="134"/>
        <v>1</v>
      </c>
      <c r="E107" s="13">
        <f t="shared" si="135"/>
        <v>1</v>
      </c>
      <c r="F107" s="48" t="s">
        <v>252</v>
      </c>
      <c r="G107" s="48" t="s">
        <v>202</v>
      </c>
      <c r="H107" s="8">
        <v>24</v>
      </c>
      <c r="I107" s="295" t="s">
        <v>227</v>
      </c>
      <c r="J107" s="295">
        <v>756056</v>
      </c>
      <c r="K107" s="295" t="s">
        <v>102</v>
      </c>
      <c r="L107" s="9" t="s">
        <v>9</v>
      </c>
      <c r="M107" s="9" t="s">
        <v>10</v>
      </c>
      <c r="N107" s="237">
        <v>7.75</v>
      </c>
      <c r="O107" s="237">
        <v>8.23</v>
      </c>
      <c r="P107" s="237">
        <v>8.8800000000000008</v>
      </c>
      <c r="Q107" s="237">
        <v>8.43</v>
      </c>
      <c r="R107" s="237">
        <v>8.02</v>
      </c>
      <c r="S107" s="237">
        <v>7.88</v>
      </c>
      <c r="T107" s="237">
        <v>6.94</v>
      </c>
      <c r="U107" s="237">
        <v>6.9</v>
      </c>
      <c r="V107" s="238"/>
      <c r="AD107" s="237">
        <v>7.92</v>
      </c>
      <c r="AE107" s="237">
        <v>8.01</v>
      </c>
      <c r="AF107" s="237">
        <v>8.7200000000000006</v>
      </c>
      <c r="AG107" s="237">
        <v>8.23</v>
      </c>
      <c r="AH107" s="237">
        <v>7.46</v>
      </c>
      <c r="AI107" s="237">
        <v>7.32</v>
      </c>
      <c r="AJ107" s="237">
        <v>6.6</v>
      </c>
      <c r="AK107" s="237">
        <v>6.15</v>
      </c>
      <c r="AL107" s="238"/>
      <c r="AT107" s="237">
        <f t="shared" si="136"/>
        <v>-0.17</v>
      </c>
      <c r="AU107" s="237">
        <f t="shared" si="137"/>
        <v>0.22</v>
      </c>
      <c r="AV107" s="237">
        <f t="shared" si="138"/>
        <v>0.16</v>
      </c>
      <c r="AW107" s="237">
        <f t="shared" si="139"/>
        <v>0.2</v>
      </c>
      <c r="AX107" s="237">
        <f t="shared" si="140"/>
        <v>0.56000000000000005</v>
      </c>
      <c r="AY107" s="237">
        <f t="shared" si="141"/>
        <v>0.56000000000000005</v>
      </c>
      <c r="AZ107" s="237">
        <f t="shared" si="142"/>
        <v>0.34</v>
      </c>
      <c r="BA107" s="237">
        <f t="shared" si="143"/>
        <v>0.75</v>
      </c>
      <c r="BB107" s="238"/>
      <c r="BJ107" s="237">
        <f t="shared" si="144"/>
        <v>7.75</v>
      </c>
      <c r="BK107" s="237">
        <f t="shared" si="145"/>
        <v>8.23</v>
      </c>
      <c r="BL107" s="237">
        <f t="shared" si="146"/>
        <v>8.8800000000000008</v>
      </c>
      <c r="BM107" s="237">
        <f t="shared" si="147"/>
        <v>8.43</v>
      </c>
      <c r="BN107" s="237">
        <f t="shared" si="148"/>
        <v>8.02</v>
      </c>
      <c r="BO107" s="237">
        <f t="shared" si="149"/>
        <v>7.88</v>
      </c>
      <c r="BP107" s="237">
        <f t="shared" si="150"/>
        <v>6.94</v>
      </c>
      <c r="BQ107" s="237">
        <f t="shared" si="151"/>
        <v>6.9</v>
      </c>
      <c r="BR107" s="238"/>
      <c r="BZ107" s="237">
        <f t="shared" si="152"/>
        <v>-0.17</v>
      </c>
      <c r="CA107" s="237">
        <f t="shared" si="153"/>
        <v>0.22</v>
      </c>
      <c r="CB107" s="237">
        <f t="shared" si="154"/>
        <v>0.16</v>
      </c>
      <c r="CC107" s="237">
        <f t="shared" si="155"/>
        <v>0.2</v>
      </c>
      <c r="CD107" s="237">
        <f t="shared" si="156"/>
        <v>0.56000000000000005</v>
      </c>
      <c r="CE107" s="237">
        <f t="shared" si="157"/>
        <v>0.56000000000000005</v>
      </c>
      <c r="CF107" s="237">
        <f t="shared" si="158"/>
        <v>0.34</v>
      </c>
      <c r="CG107" s="237">
        <f t="shared" si="159"/>
        <v>0.75</v>
      </c>
      <c r="CH107" s="238"/>
      <c r="CP107" s="236">
        <f>IFERROR(IF($E107=1,RANK(BJ107,BJ:BJ,1)+COUNTIF(BJ$4:BJ107,BJ107)-1,"-"),"-")</f>
        <v>58</v>
      </c>
      <c r="CQ107" s="236">
        <f>IFERROR(IF($E107=1,RANK(BK107,BK:BK,1)+COUNTIF(BK$4:BK107,BK107)-1,"-"),"-")</f>
        <v>55</v>
      </c>
      <c r="CR107" s="236">
        <f>IFERROR(IF($E107=1,RANK(BL107,BL:BL,1)+COUNTIF(BL$4:BL107,BL107)-1,"-"),"-")</f>
        <v>105</v>
      </c>
      <c r="CS107" s="236">
        <f>IFERROR(IF($E107=1,RANK(BM107,BM:BM,1)+COUNTIF(BM$4:BM107,BM107)-1,"-"),"-")</f>
        <v>73</v>
      </c>
      <c r="CT107" s="236">
        <f>IFERROR(IF($E107=1,RANK(BN107,BN:BN,1)+COUNTIF(BN$4:BN107,BN107)-1,"-"),"-")</f>
        <v>79</v>
      </c>
      <c r="CU107" s="236">
        <f>IFERROR(IF($E107=1,RANK(BO107,BO:BO,1)+COUNTIF(BO$4:BO107,BO107)-1,"-"),"-")</f>
        <v>93</v>
      </c>
      <c r="CV107" s="236">
        <f>IFERROR(IF($E107=1,RANK(BP107,BP:BP,1)+COUNTIF(BP$4:BP107,BP107)-1,"-"),"-")</f>
        <v>105</v>
      </c>
      <c r="CW107" s="236">
        <f>IFERROR(IF($E107=1,RANK(BQ107,BQ:BQ,1)+COUNTIF(BQ$4:BQ107,BQ107)-1,"-"),"-")</f>
        <v>91</v>
      </c>
      <c r="CX107" s="238"/>
      <c r="DF107" s="236">
        <f>IFERROR(IF($E107=1,RANK(BZ107,BZ:BZ,1)+COUNTIF(BZ$3:BZ106,BZ107),"-"),"-")</f>
        <v>21</v>
      </c>
      <c r="DG107" s="236">
        <f>IFERROR(IF($E107=1,RANK(CA107,CA:CA,1)+COUNTIF(CA$3:CA106,CA107),"-"),"-")</f>
        <v>98</v>
      </c>
      <c r="DH107" s="236">
        <f>IFERROR(IF($E107=1,RANK(CB107,CB:CB,1)+COUNTIF(CB$3:CB106,CB107),"-"),"-")</f>
        <v>90</v>
      </c>
      <c r="DI107" s="236">
        <f>IFERROR(IF($E107=1,RANK(CC107,CC:CC,1)+COUNTIF(CC$3:CC106,CC107),"-"),"-")</f>
        <v>76</v>
      </c>
      <c r="DJ107" s="236">
        <f>IFERROR(IF($E107=1,RANK(CD107,CD:CD,1)+COUNTIF(CD$3:CD106,CD107),"-"),"-")</f>
        <v>93</v>
      </c>
      <c r="DK107" s="236">
        <f>IFERROR(IF($E107=1,RANK(CE107,CE:CE,1)+COUNTIF(CE$3:CE106,CE107),"-"),"-")</f>
        <v>82</v>
      </c>
      <c r="DL107" s="236">
        <f>IFERROR(IF($E107=1,RANK(CF107,CF:CF,1)+COUNTIF(CF$3:CF106,CF107),"-"),"-")</f>
        <v>86</v>
      </c>
      <c r="DM107" s="236">
        <f>IFERROR(IF($E107=1,RANK(CG107,CG:CG,1)+COUNTIF(CG$3:CG106,CG107),"-"),"-")</f>
        <v>112</v>
      </c>
      <c r="DN107" s="7"/>
      <c r="DO107" s="236" t="str">
        <f>IFERROR(IF($E107=1,RANK(CI107,CI:CI,1)+COUNTIF(CI$4:CI107,CI107)-1,"-"),"-")</f>
        <v>-</v>
      </c>
      <c r="DP107" s="236" t="str">
        <f>IFERROR(IF($E107=1,RANK(CJ107,CJ:CJ,1)+COUNTIF(CJ$4:CJ107,CJ107)-1,"-"),"-")</f>
        <v>-</v>
      </c>
      <c r="DQ107" s="236" t="str">
        <f>IFERROR(IF($E107=1,RANK(CK107,CK:CK,1)+COUNTIF(CK$4:CK107,CK107)-1,"-"),"-")</f>
        <v>-</v>
      </c>
      <c r="DR107" s="236" t="str">
        <f>IFERROR(IF($E107=1,RANK(CL107,CL:CL,1)+COUNTIF(CL$4:CL107,CL107)-1,"-"),"-")</f>
        <v>-</v>
      </c>
      <c r="DS107" s="236" t="str">
        <f>IFERROR(IF($E107=1,RANK(CM107,CM:CM,1)+COUNTIF(CM$4:CM107,CM107)-1,"-"),"-")</f>
        <v>-</v>
      </c>
      <c r="DT107" s="236" t="str">
        <f>IFERROR(IF($E107=1,RANK(CN107,CN:CN,1)+COUNTIF(CN$4:CN107,CN107)-1,"-"),"-")</f>
        <v>-</v>
      </c>
      <c r="EI107"/>
      <c r="EJ107"/>
      <c r="EU107" s="328">
        <f t="shared" si="107"/>
        <v>7.75</v>
      </c>
      <c r="EV107" s="328">
        <f t="shared" si="108"/>
        <v>8.23</v>
      </c>
      <c r="EW107" s="328">
        <f t="shared" si="109"/>
        <v>8.8800000000000008</v>
      </c>
      <c r="EX107" s="328">
        <f t="shared" si="110"/>
        <v>8.43</v>
      </c>
      <c r="EY107" s="328">
        <f t="shared" si="111"/>
        <v>8.02</v>
      </c>
      <c r="EZ107" s="328">
        <f t="shared" si="112"/>
        <v>7.88</v>
      </c>
      <c r="FA107" s="328">
        <f t="shared" si="113"/>
        <v>6.94</v>
      </c>
      <c r="FB107" s="328">
        <f t="shared" si="114"/>
        <v>6.9</v>
      </c>
      <c r="FK107" s="328">
        <f t="shared" si="115"/>
        <v>7.92</v>
      </c>
      <c r="FL107" s="328">
        <f t="shared" si="116"/>
        <v>8.01</v>
      </c>
      <c r="FM107" s="328">
        <f t="shared" si="117"/>
        <v>8.7200000000000006</v>
      </c>
      <c r="FN107" s="328">
        <f t="shared" si="118"/>
        <v>8.23</v>
      </c>
      <c r="FO107" s="328">
        <f t="shared" si="119"/>
        <v>7.46</v>
      </c>
      <c r="FP107" s="328">
        <f t="shared" si="120"/>
        <v>7.32</v>
      </c>
      <c r="FQ107" s="328">
        <f t="shared" si="121"/>
        <v>6.6</v>
      </c>
      <c r="FR107" s="328">
        <f t="shared" si="122"/>
        <v>6.15</v>
      </c>
    </row>
    <row r="108" spans="1:174" x14ac:dyDescent="0.25">
      <c r="A108" s="13">
        <f t="shared" si="131"/>
        <v>1</v>
      </c>
      <c r="B108" s="13">
        <f t="shared" si="132"/>
        <v>1</v>
      </c>
      <c r="C108" s="13">
        <f t="shared" si="133"/>
        <v>1</v>
      </c>
      <c r="D108" s="13">
        <f t="shared" si="134"/>
        <v>1</v>
      </c>
      <c r="E108" s="13">
        <f t="shared" si="135"/>
        <v>1</v>
      </c>
      <c r="F108" s="48" t="s">
        <v>252</v>
      </c>
      <c r="G108" s="48" t="s">
        <v>255</v>
      </c>
      <c r="H108" s="8">
        <v>24</v>
      </c>
      <c r="I108" s="295" t="s">
        <v>228</v>
      </c>
      <c r="J108" s="295">
        <v>775007</v>
      </c>
      <c r="K108" s="295" t="s">
        <v>103</v>
      </c>
      <c r="L108" s="9" t="s">
        <v>9</v>
      </c>
      <c r="M108" s="9" t="s">
        <v>10</v>
      </c>
      <c r="N108" s="237">
        <v>7.86</v>
      </c>
      <c r="O108" s="237">
        <v>7.4</v>
      </c>
      <c r="P108" s="237">
        <v>8.5</v>
      </c>
      <c r="Q108" s="237">
        <v>8.11</v>
      </c>
      <c r="R108" s="237">
        <v>7.99</v>
      </c>
      <c r="S108" s="237">
        <v>7.32</v>
      </c>
      <c r="T108" s="237">
        <v>7.11</v>
      </c>
      <c r="U108" s="237">
        <v>7.1</v>
      </c>
      <c r="V108" s="238"/>
      <c r="AD108" s="237">
        <v>7.87</v>
      </c>
      <c r="AE108" s="237">
        <v>8.08</v>
      </c>
      <c r="AF108" s="237">
        <v>8.67</v>
      </c>
      <c r="AG108" s="237">
        <v>8.1199999999999992</v>
      </c>
      <c r="AH108" s="237">
        <v>7.34</v>
      </c>
      <c r="AI108" s="237">
        <v>7.06</v>
      </c>
      <c r="AJ108" s="237">
        <v>7</v>
      </c>
      <c r="AK108" s="237">
        <v>6.68</v>
      </c>
      <c r="AL108" s="238"/>
      <c r="AT108" s="237">
        <f t="shared" si="136"/>
        <v>-0.01</v>
      </c>
      <c r="AU108" s="237">
        <f t="shared" si="137"/>
        <v>-0.68</v>
      </c>
      <c r="AV108" s="237">
        <f t="shared" si="138"/>
        <v>-0.17</v>
      </c>
      <c r="AW108" s="237">
        <f t="shared" si="139"/>
        <v>-0.01</v>
      </c>
      <c r="AX108" s="237">
        <f t="shared" si="140"/>
        <v>0.65</v>
      </c>
      <c r="AY108" s="237">
        <f t="shared" si="141"/>
        <v>0.26</v>
      </c>
      <c r="AZ108" s="237">
        <f t="shared" si="142"/>
        <v>0.11</v>
      </c>
      <c r="BA108" s="237">
        <f t="shared" si="143"/>
        <v>0.42</v>
      </c>
      <c r="BB108" s="238"/>
      <c r="BJ108" s="237">
        <f t="shared" si="144"/>
        <v>7.86</v>
      </c>
      <c r="BK108" s="237">
        <f t="shared" si="145"/>
        <v>7.4</v>
      </c>
      <c r="BL108" s="237">
        <f t="shared" si="146"/>
        <v>8.5</v>
      </c>
      <c r="BM108" s="237">
        <f t="shared" si="147"/>
        <v>8.11</v>
      </c>
      <c r="BN108" s="237">
        <f t="shared" si="148"/>
        <v>7.99</v>
      </c>
      <c r="BO108" s="237">
        <f t="shared" si="149"/>
        <v>7.32</v>
      </c>
      <c r="BP108" s="237">
        <f t="shared" si="150"/>
        <v>7.11</v>
      </c>
      <c r="BQ108" s="237">
        <f t="shared" si="151"/>
        <v>7.1</v>
      </c>
      <c r="BR108" s="238"/>
      <c r="BZ108" s="237">
        <f t="shared" si="152"/>
        <v>-0.01</v>
      </c>
      <c r="CA108" s="237">
        <f t="shared" si="153"/>
        <v>-0.68</v>
      </c>
      <c r="CB108" s="237">
        <f t="shared" si="154"/>
        <v>-0.17</v>
      </c>
      <c r="CC108" s="237">
        <f t="shared" si="155"/>
        <v>-0.01</v>
      </c>
      <c r="CD108" s="237">
        <f t="shared" si="156"/>
        <v>0.65</v>
      </c>
      <c r="CE108" s="237">
        <f t="shared" si="157"/>
        <v>0.26</v>
      </c>
      <c r="CF108" s="237">
        <f t="shared" si="158"/>
        <v>0.11</v>
      </c>
      <c r="CG108" s="237">
        <f t="shared" si="159"/>
        <v>0.42</v>
      </c>
      <c r="CH108" s="238"/>
      <c r="CP108" s="236">
        <f>IFERROR(IF($E108=1,RANK(BJ108,BJ:BJ,1)+COUNTIF(BJ$4:BJ108,BJ108)-1,"-"),"-")</f>
        <v>66</v>
      </c>
      <c r="CQ108" s="236">
        <f>IFERROR(IF($E108=1,RANK(BK108,BK:BK,1)+COUNTIF(BK$4:BK108,BK108)-1,"-"),"-")</f>
        <v>2</v>
      </c>
      <c r="CR108" s="236">
        <f>IFERROR(IF($E108=1,RANK(BL108,BL:BL,1)+COUNTIF(BL$4:BL108,BL108)-1,"-"),"-")</f>
        <v>41</v>
      </c>
      <c r="CS108" s="236">
        <f>IFERROR(IF($E108=1,RANK(BM108,BM:BM,1)+COUNTIF(BM$4:BM108,BM108)-1,"-"),"-")</f>
        <v>35</v>
      </c>
      <c r="CT108" s="236">
        <f>IFERROR(IF($E108=1,RANK(BN108,BN:BN,1)+COUNTIF(BN$4:BN108,BN108)-1,"-"),"-")</f>
        <v>76</v>
      </c>
      <c r="CU108" s="236">
        <f>IFERROR(IF($E108=1,RANK(BO108,BO:BO,1)+COUNTIF(BO$4:BO108,BO108)-1,"-"),"-")</f>
        <v>35</v>
      </c>
      <c r="CV108" s="236">
        <f>IFERROR(IF($E108=1,RANK(BP108,BP:BP,1)+COUNTIF(BP$4:BP108,BP108)-1,"-"),"-")</f>
        <v>117</v>
      </c>
      <c r="CW108" s="236">
        <f>IFERROR(IF($E108=1,RANK(BQ108,BQ:BQ,1)+COUNTIF(BQ$4:BQ108,BQ108)-1,"-"),"-")</f>
        <v>110</v>
      </c>
      <c r="CX108" s="238"/>
      <c r="DF108" s="236">
        <f>IFERROR(IF($E108=1,RANK(BZ108,BZ:BZ,1)+COUNTIF(BZ$3:BZ107,BZ108),"-"),"-")</f>
        <v>54</v>
      </c>
      <c r="DG108" s="236">
        <f>IFERROR(IF($E108=1,RANK(CA108,CA:CA,1)+COUNTIF(CA$3:CA107,CA108),"-"),"-")</f>
        <v>2</v>
      </c>
      <c r="DH108" s="236">
        <f>IFERROR(IF($E108=1,RANK(CB108,CB:CB,1)+COUNTIF(CB$3:CB107,CB108),"-"),"-")</f>
        <v>38</v>
      </c>
      <c r="DI108" s="236">
        <f>IFERROR(IF($E108=1,RANK(CC108,CC:CC,1)+COUNTIF(CC$3:CC107,CC108),"-"),"-")</f>
        <v>45</v>
      </c>
      <c r="DJ108" s="236">
        <f>IFERROR(IF($E108=1,RANK(CD108,CD:CD,1)+COUNTIF(CD$3:CD107,CD108),"-"),"-")</f>
        <v>100</v>
      </c>
      <c r="DK108" s="236">
        <f>IFERROR(IF($E108=1,RANK(CE108,CE:CE,1)+COUNTIF(CE$3:CE107,CE108),"-"),"-")</f>
        <v>66</v>
      </c>
      <c r="DL108" s="236">
        <f>IFERROR(IF($E108=1,RANK(CF108,CF:CF,1)+COUNTIF(CF$3:CF107,CF108),"-"),"-")</f>
        <v>60</v>
      </c>
      <c r="DM108" s="236">
        <f>IFERROR(IF($E108=1,RANK(CG108,CG:CG,1)+COUNTIF(CG$3:CG107,CG108),"-"),"-")</f>
        <v>97</v>
      </c>
      <c r="DN108" s="7"/>
      <c r="DO108" s="236" t="str">
        <f>IFERROR(IF($E108=1,RANK(CI108,CI:CI,1)+COUNTIF(CI$4:CI108,CI108)-1,"-"),"-")</f>
        <v>-</v>
      </c>
      <c r="DP108" s="236" t="str">
        <f>IFERROR(IF($E108=1,RANK(CJ108,CJ:CJ,1)+COUNTIF(CJ$4:CJ108,CJ108)-1,"-"),"-")</f>
        <v>-</v>
      </c>
      <c r="DQ108" s="236" t="str">
        <f>IFERROR(IF($E108=1,RANK(CK108,CK:CK,1)+COUNTIF(CK$4:CK108,CK108)-1,"-"),"-")</f>
        <v>-</v>
      </c>
      <c r="DR108" s="236" t="str">
        <f>IFERROR(IF($E108=1,RANK(CL108,CL:CL,1)+COUNTIF(CL$4:CL108,CL108)-1,"-"),"-")</f>
        <v>-</v>
      </c>
      <c r="DS108" s="236" t="str">
        <f>IFERROR(IF($E108=1,RANK(CM108,CM:CM,1)+COUNTIF(CM$4:CM108,CM108)-1,"-"),"-")</f>
        <v>-</v>
      </c>
      <c r="DT108" s="236" t="str">
        <f>IFERROR(IF($E108=1,RANK(CN108,CN:CN,1)+COUNTIF(CN$4:CN108,CN108)-1,"-"),"-")</f>
        <v>-</v>
      </c>
      <c r="EI108"/>
      <c r="EJ108"/>
      <c r="EU108" s="328">
        <f t="shared" si="107"/>
        <v>7.86</v>
      </c>
      <c r="EV108" s="328">
        <f t="shared" si="108"/>
        <v>7.4</v>
      </c>
      <c r="EW108" s="328">
        <f t="shared" si="109"/>
        <v>8.5</v>
      </c>
      <c r="EX108" s="328">
        <f t="shared" si="110"/>
        <v>8.11</v>
      </c>
      <c r="EY108" s="328">
        <f t="shared" si="111"/>
        <v>7.99</v>
      </c>
      <c r="EZ108" s="328">
        <f t="shared" si="112"/>
        <v>7.32</v>
      </c>
      <c r="FA108" s="328">
        <f t="shared" si="113"/>
        <v>7.11</v>
      </c>
      <c r="FB108" s="328">
        <f t="shared" si="114"/>
        <v>7.1</v>
      </c>
      <c r="FK108" s="328">
        <f t="shared" si="115"/>
        <v>7.87</v>
      </c>
      <c r="FL108" s="328">
        <f t="shared" si="116"/>
        <v>8.08</v>
      </c>
      <c r="FM108" s="328">
        <f t="shared" si="117"/>
        <v>8.67</v>
      </c>
      <c r="FN108" s="328">
        <f t="shared" si="118"/>
        <v>8.1199999999999992</v>
      </c>
      <c r="FO108" s="328">
        <f t="shared" si="119"/>
        <v>7.34</v>
      </c>
      <c r="FP108" s="328">
        <f t="shared" si="120"/>
        <v>7.06</v>
      </c>
      <c r="FQ108" s="328">
        <f t="shared" si="121"/>
        <v>7</v>
      </c>
      <c r="FR108" s="328">
        <f t="shared" si="122"/>
        <v>6.68</v>
      </c>
    </row>
    <row r="109" spans="1:174" x14ac:dyDescent="0.25">
      <c r="A109" s="13">
        <f t="shared" si="131"/>
        <v>1</v>
      </c>
      <c r="B109" s="13">
        <f t="shared" si="132"/>
        <v>1</v>
      </c>
      <c r="C109" s="13">
        <f t="shared" si="133"/>
        <v>1</v>
      </c>
      <c r="D109" s="13">
        <f t="shared" si="134"/>
        <v>1</v>
      </c>
      <c r="E109" s="13">
        <f t="shared" si="135"/>
        <v>1</v>
      </c>
      <c r="F109" s="48" t="s">
        <v>252</v>
      </c>
      <c r="G109" s="48" t="s">
        <v>256</v>
      </c>
      <c r="H109" s="8">
        <v>24</v>
      </c>
      <c r="I109" s="295" t="s">
        <v>226</v>
      </c>
      <c r="J109" s="20">
        <v>688762</v>
      </c>
      <c r="K109" s="295" t="s">
        <v>204</v>
      </c>
      <c r="L109" s="9" t="s">
        <v>9</v>
      </c>
      <c r="M109" s="9" t="s">
        <v>10</v>
      </c>
      <c r="N109" s="237">
        <v>7.45</v>
      </c>
      <c r="O109" s="237">
        <v>8.19</v>
      </c>
      <c r="P109" s="237">
        <v>8.73</v>
      </c>
      <c r="Q109" s="237">
        <v>9.2200000000000006</v>
      </c>
      <c r="R109" s="237">
        <v>8.36</v>
      </c>
      <c r="S109" s="237">
        <v>7.1</v>
      </c>
      <c r="T109" s="237">
        <v>6.72</v>
      </c>
      <c r="U109" s="237">
        <v>6.75</v>
      </c>
      <c r="V109" s="238"/>
      <c r="AD109" s="237">
        <v>8.14</v>
      </c>
      <c r="AE109" s="237">
        <v>8.57</v>
      </c>
      <c r="AF109" s="237">
        <v>8.91</v>
      </c>
      <c r="AG109" s="237">
        <v>9.5</v>
      </c>
      <c r="AH109" s="237">
        <v>7.61</v>
      </c>
      <c r="AI109" s="237">
        <v>7.4</v>
      </c>
      <c r="AJ109" s="237">
        <v>6.27</v>
      </c>
      <c r="AK109" s="237">
        <v>7.44</v>
      </c>
      <c r="AL109" s="238"/>
      <c r="AT109" s="237">
        <f t="shared" si="136"/>
        <v>-0.69</v>
      </c>
      <c r="AU109" s="237">
        <f t="shared" si="137"/>
        <v>-0.38</v>
      </c>
      <c r="AV109" s="237">
        <f t="shared" si="138"/>
        <v>-0.18</v>
      </c>
      <c r="AW109" s="237">
        <f t="shared" si="139"/>
        <v>-0.28000000000000003</v>
      </c>
      <c r="AX109" s="237">
        <f t="shared" si="140"/>
        <v>0.75</v>
      </c>
      <c r="AY109" s="237">
        <f t="shared" si="141"/>
        <v>-0.3</v>
      </c>
      <c r="AZ109" s="237">
        <f t="shared" si="142"/>
        <v>0.45</v>
      </c>
      <c r="BA109" s="237">
        <f t="shared" si="143"/>
        <v>-0.69</v>
      </c>
      <c r="BB109" s="238"/>
      <c r="BJ109" s="237">
        <f t="shared" si="144"/>
        <v>7.45</v>
      </c>
      <c r="BK109" s="237">
        <f t="shared" si="145"/>
        <v>8.19</v>
      </c>
      <c r="BL109" s="237">
        <f t="shared" si="146"/>
        <v>8.73</v>
      </c>
      <c r="BM109" s="237">
        <f t="shared" si="147"/>
        <v>9.2200000000000006</v>
      </c>
      <c r="BN109" s="237">
        <f t="shared" si="148"/>
        <v>8.36</v>
      </c>
      <c r="BO109" s="237">
        <f t="shared" si="149"/>
        <v>7.1</v>
      </c>
      <c r="BP109" s="237">
        <f t="shared" si="150"/>
        <v>6.72</v>
      </c>
      <c r="BQ109" s="237">
        <f t="shared" si="151"/>
        <v>6.75</v>
      </c>
      <c r="BR109" s="238"/>
      <c r="BZ109" s="237">
        <f t="shared" si="152"/>
        <v>-0.69</v>
      </c>
      <c r="CA109" s="237">
        <f t="shared" si="153"/>
        <v>-0.38</v>
      </c>
      <c r="CB109" s="237">
        <f t="shared" si="154"/>
        <v>-0.18</v>
      </c>
      <c r="CC109" s="237">
        <f t="shared" si="155"/>
        <v>-0.28000000000000003</v>
      </c>
      <c r="CD109" s="237">
        <f t="shared" si="156"/>
        <v>0.75</v>
      </c>
      <c r="CE109" s="237">
        <f t="shared" si="157"/>
        <v>-0.3</v>
      </c>
      <c r="CF109" s="237">
        <f t="shared" si="158"/>
        <v>0.45</v>
      </c>
      <c r="CG109" s="237">
        <f t="shared" si="159"/>
        <v>-0.69</v>
      </c>
      <c r="CH109" s="238"/>
      <c r="CP109" s="236">
        <f>IFERROR(IF($E109=1,RANK(BJ109,BJ:BJ,1)+COUNTIF(BJ$4:BJ109,BJ109)-1,"-"),"-")</f>
        <v>21</v>
      </c>
      <c r="CQ109" s="236">
        <f>IFERROR(IF($E109=1,RANK(BK109,BK:BK,1)+COUNTIF(BK$4:BK109,BK109)-1,"-"),"-")</f>
        <v>50</v>
      </c>
      <c r="CR109" s="236">
        <f>IFERROR(IF($E109=1,RANK(BL109,BL:BL,1)+COUNTIF(BL$4:BL109,BL109)-1,"-"),"-")</f>
        <v>75</v>
      </c>
      <c r="CS109" s="236">
        <f>IFERROR(IF($E109=1,RANK(BM109,BM:BM,1)+COUNTIF(BM$4:BM109,BM109)-1,"-"),"-")</f>
        <v>141</v>
      </c>
      <c r="CT109" s="236">
        <f>IFERROR(IF($E109=1,RANK(BN109,BN:BN,1)+COUNTIF(BN$4:BN109,BN109)-1,"-"),"-")</f>
        <v>128</v>
      </c>
      <c r="CU109" s="236">
        <f>IFERROR(IF($E109=1,RANK(BO109,BO:BO,1)+COUNTIF(BO$4:BO109,BO109)-1,"-"),"-")</f>
        <v>25</v>
      </c>
      <c r="CV109" s="236">
        <f>IFERROR(IF($E109=1,RANK(BP109,BP:BP,1)+COUNTIF(BP$4:BP109,BP109)-1,"-"),"-")</f>
        <v>92</v>
      </c>
      <c r="CW109" s="236">
        <f>IFERROR(IF($E109=1,RANK(BQ109,BQ:BQ,1)+COUNTIF(BQ$4:BQ109,BQ109)-1,"-"),"-")</f>
        <v>73</v>
      </c>
      <c r="CX109" s="238"/>
      <c r="DF109" s="236">
        <f>IFERROR(IF($E109=1,RANK(BZ109,BZ:BZ,1)+COUNTIF(BZ$3:BZ108,BZ109),"-"),"-")</f>
        <v>4</v>
      </c>
      <c r="DG109" s="236">
        <f>IFERROR(IF($E109=1,RANK(CA109,CA:CA,1)+COUNTIF(CA$3:CA108,CA109),"-"),"-")</f>
        <v>12</v>
      </c>
      <c r="DH109" s="236">
        <f>IFERROR(IF($E109=1,RANK(CB109,CB:CB,1)+COUNTIF(CB$3:CB108,CB109),"-"),"-")</f>
        <v>35</v>
      </c>
      <c r="DI109" s="236">
        <f>IFERROR(IF($E109=1,RANK(CC109,CC:CC,1)+COUNTIF(CC$3:CC108,CC109),"-"),"-")</f>
        <v>13</v>
      </c>
      <c r="DJ109" s="236">
        <f>IFERROR(IF($E109=1,RANK(CD109,CD:CD,1)+COUNTIF(CD$3:CD108,CD109),"-"),"-")</f>
        <v>110</v>
      </c>
      <c r="DK109" s="236">
        <f>IFERROR(IF($E109=1,RANK(CE109,CE:CE,1)+COUNTIF(CE$3:CE108,CE109),"-"),"-")</f>
        <v>22</v>
      </c>
      <c r="DL109" s="236">
        <f>IFERROR(IF($E109=1,RANK(CF109,CF:CF,1)+COUNTIF(CF$3:CF108,CF109),"-"),"-")</f>
        <v>91</v>
      </c>
      <c r="DM109" s="236">
        <f>IFERROR(IF($E109=1,RANK(CG109,CG:CG,1)+COUNTIF(CG$3:CG108,CG109),"-"),"-")</f>
        <v>9</v>
      </c>
      <c r="DN109" s="7"/>
      <c r="DO109" s="236" t="str">
        <f>IFERROR(IF($E109=1,RANK(CI109,CI:CI,1)+COUNTIF(CI$4:CI109,CI109)-1,"-"),"-")</f>
        <v>-</v>
      </c>
      <c r="DP109" s="236" t="str">
        <f>IFERROR(IF($E109=1,RANK(CJ109,CJ:CJ,1)+COUNTIF(CJ$4:CJ109,CJ109)-1,"-"),"-")</f>
        <v>-</v>
      </c>
      <c r="DQ109" s="236" t="str">
        <f>IFERROR(IF($E109=1,RANK(CK109,CK:CK,1)+COUNTIF(CK$4:CK109,CK109)-1,"-"),"-")</f>
        <v>-</v>
      </c>
      <c r="DR109" s="236" t="str">
        <f>IFERROR(IF($E109=1,RANK(CL109,CL:CL,1)+COUNTIF(CL$4:CL109,CL109)-1,"-"),"-")</f>
        <v>-</v>
      </c>
      <c r="DS109" s="236" t="str">
        <f>IFERROR(IF($E109=1,RANK(CM109,CM:CM,1)+COUNTIF(CM$4:CM109,CM109)-1,"-"),"-")</f>
        <v>-</v>
      </c>
      <c r="DT109" s="236" t="str">
        <f>IFERROR(IF($E109=1,RANK(CN109,CN:CN,1)+COUNTIF(CN$4:CN109,CN109)-1,"-"),"-")</f>
        <v>-</v>
      </c>
      <c r="EI109"/>
      <c r="EJ109"/>
      <c r="EU109" s="328">
        <f t="shared" si="107"/>
        <v>7.45</v>
      </c>
      <c r="EV109" s="328">
        <f t="shared" si="108"/>
        <v>8.19</v>
      </c>
      <c r="EW109" s="328">
        <f t="shared" si="109"/>
        <v>8.73</v>
      </c>
      <c r="EX109" s="328">
        <f t="shared" si="110"/>
        <v>9.2200000000000006</v>
      </c>
      <c r="EY109" s="328">
        <f t="shared" si="111"/>
        <v>8.36</v>
      </c>
      <c r="EZ109" s="328">
        <f t="shared" si="112"/>
        <v>7.1</v>
      </c>
      <c r="FA109" s="328">
        <f t="shared" si="113"/>
        <v>6.72</v>
      </c>
      <c r="FB109" s="328">
        <f t="shared" si="114"/>
        <v>6.75</v>
      </c>
      <c r="FK109" s="328">
        <f t="shared" si="115"/>
        <v>8.14</v>
      </c>
      <c r="FL109" s="328">
        <f t="shared" si="116"/>
        <v>8.57</v>
      </c>
      <c r="FM109" s="328">
        <f t="shared" si="117"/>
        <v>8.91</v>
      </c>
      <c r="FN109" s="328">
        <f t="shared" si="118"/>
        <v>9.5</v>
      </c>
      <c r="FO109" s="328">
        <f t="shared" si="119"/>
        <v>7.61</v>
      </c>
      <c r="FP109" s="328">
        <f t="shared" si="120"/>
        <v>7.4</v>
      </c>
      <c r="FQ109" s="328">
        <f t="shared" si="121"/>
        <v>6.27</v>
      </c>
      <c r="FR109" s="328">
        <f t="shared" si="122"/>
        <v>7.44</v>
      </c>
    </row>
    <row r="110" spans="1:174" x14ac:dyDescent="0.25">
      <c r="A110" s="13">
        <f t="shared" si="131"/>
        <v>1</v>
      </c>
      <c r="B110" s="13">
        <f t="shared" si="132"/>
        <v>1</v>
      </c>
      <c r="C110" s="13">
        <f t="shared" si="133"/>
        <v>1</v>
      </c>
      <c r="D110" s="13">
        <f t="shared" si="134"/>
        <v>1</v>
      </c>
      <c r="E110" s="13">
        <f t="shared" si="135"/>
        <v>1</v>
      </c>
      <c r="F110" s="48" t="s">
        <v>252</v>
      </c>
      <c r="G110" s="48" t="s">
        <v>255</v>
      </c>
      <c r="H110" s="8">
        <v>24</v>
      </c>
      <c r="I110" s="295" t="s">
        <v>228</v>
      </c>
      <c r="J110" s="295">
        <v>784009</v>
      </c>
      <c r="K110" s="295" t="s">
        <v>104</v>
      </c>
      <c r="L110" s="9" t="s">
        <v>9</v>
      </c>
      <c r="M110" s="9" t="s">
        <v>10</v>
      </c>
      <c r="N110" s="237">
        <v>7.69</v>
      </c>
      <c r="O110" s="237">
        <v>7.81</v>
      </c>
      <c r="P110" s="237">
        <v>8.3000000000000007</v>
      </c>
      <c r="Q110" s="237">
        <v>7.93</v>
      </c>
      <c r="R110" s="237">
        <v>7.57</v>
      </c>
      <c r="S110" s="237">
        <v>7.36</v>
      </c>
      <c r="T110" s="237">
        <v>5.88</v>
      </c>
      <c r="U110" s="237">
        <v>6.53</v>
      </c>
      <c r="V110" s="238"/>
      <c r="AD110" s="237">
        <v>7.72</v>
      </c>
      <c r="AE110" s="237">
        <v>7.71</v>
      </c>
      <c r="AF110" s="237">
        <v>8.4</v>
      </c>
      <c r="AG110" s="237">
        <v>7.79</v>
      </c>
      <c r="AH110" s="237">
        <v>7.38</v>
      </c>
      <c r="AI110" s="237">
        <v>7.4</v>
      </c>
      <c r="AJ110" s="237">
        <v>5.49</v>
      </c>
      <c r="AK110" s="237">
        <v>6.81</v>
      </c>
      <c r="AL110" s="238"/>
      <c r="AT110" s="237">
        <f t="shared" si="136"/>
        <v>-0.03</v>
      </c>
      <c r="AU110" s="237">
        <f t="shared" si="137"/>
        <v>0.1</v>
      </c>
      <c r="AV110" s="237">
        <f t="shared" si="138"/>
        <v>-0.1</v>
      </c>
      <c r="AW110" s="237">
        <f t="shared" si="139"/>
        <v>0.14000000000000001</v>
      </c>
      <c r="AX110" s="237">
        <f t="shared" si="140"/>
        <v>0.19</v>
      </c>
      <c r="AY110" s="237">
        <f t="shared" si="141"/>
        <v>-0.04</v>
      </c>
      <c r="AZ110" s="237">
        <f t="shared" si="142"/>
        <v>0.39</v>
      </c>
      <c r="BA110" s="237">
        <f t="shared" si="143"/>
        <v>-0.28000000000000003</v>
      </c>
      <c r="BB110" s="238"/>
      <c r="BJ110" s="237">
        <f t="shared" si="144"/>
        <v>7.69</v>
      </c>
      <c r="BK110" s="237">
        <f t="shared" si="145"/>
        <v>7.81</v>
      </c>
      <c r="BL110" s="237">
        <f t="shared" si="146"/>
        <v>8.3000000000000007</v>
      </c>
      <c r="BM110" s="237">
        <f t="shared" si="147"/>
        <v>7.93</v>
      </c>
      <c r="BN110" s="237">
        <f t="shared" si="148"/>
        <v>7.57</v>
      </c>
      <c r="BO110" s="237">
        <f t="shared" si="149"/>
        <v>7.36</v>
      </c>
      <c r="BP110" s="237">
        <f t="shared" si="150"/>
        <v>5.88</v>
      </c>
      <c r="BQ110" s="237">
        <f t="shared" si="151"/>
        <v>6.53</v>
      </c>
      <c r="BR110" s="238"/>
      <c r="BZ110" s="237">
        <f t="shared" si="152"/>
        <v>-0.03</v>
      </c>
      <c r="CA110" s="237">
        <f t="shared" si="153"/>
        <v>0.1</v>
      </c>
      <c r="CB110" s="237">
        <f t="shared" si="154"/>
        <v>-0.1</v>
      </c>
      <c r="CC110" s="237">
        <f t="shared" si="155"/>
        <v>0.14000000000000001</v>
      </c>
      <c r="CD110" s="237">
        <f t="shared" si="156"/>
        <v>0.19</v>
      </c>
      <c r="CE110" s="237">
        <f t="shared" si="157"/>
        <v>-0.04</v>
      </c>
      <c r="CF110" s="237">
        <f t="shared" si="158"/>
        <v>0.39</v>
      </c>
      <c r="CG110" s="237">
        <f t="shared" si="159"/>
        <v>-0.28000000000000003</v>
      </c>
      <c r="CH110" s="238"/>
      <c r="CP110" s="236">
        <f>IFERROR(IF($E110=1,RANK(BJ110,BJ:BJ,1)+COUNTIF(BJ$4:BJ110,BJ110)-1,"-"),"-")</f>
        <v>51</v>
      </c>
      <c r="CQ110" s="236">
        <f>IFERROR(IF($E110=1,RANK(BK110,BK:BK,1)+COUNTIF(BK$4:BK110,BK110)-1,"-"),"-")</f>
        <v>11</v>
      </c>
      <c r="CR110" s="236">
        <f>IFERROR(IF($E110=1,RANK(BL110,BL:BL,1)+COUNTIF(BL$4:BL110,BL110)-1,"-"),"-")</f>
        <v>22</v>
      </c>
      <c r="CS110" s="236">
        <f>IFERROR(IF($E110=1,RANK(BM110,BM:BM,1)+COUNTIF(BM$4:BM110,BM110)-1,"-"),"-")</f>
        <v>16</v>
      </c>
      <c r="CT110" s="236">
        <f>IFERROR(IF($E110=1,RANK(BN110,BN:BN,1)+COUNTIF(BN$4:BN110,BN110)-1,"-"),"-")</f>
        <v>30</v>
      </c>
      <c r="CU110" s="236">
        <f>IFERROR(IF($E110=1,RANK(BO110,BO:BO,1)+COUNTIF(BO$4:BO110,BO110)-1,"-"),"-")</f>
        <v>36</v>
      </c>
      <c r="CV110" s="236">
        <f>IFERROR(IF($E110=1,RANK(BP110,BP:BP,1)+COUNTIF(BP$4:BP110,BP110)-1,"-"),"-")</f>
        <v>33</v>
      </c>
      <c r="CW110" s="236">
        <f>IFERROR(IF($E110=1,RANK(BQ110,BQ:BQ,1)+COUNTIF(BQ$4:BQ110,BQ110)-1,"-"),"-")</f>
        <v>58</v>
      </c>
      <c r="CX110" s="238"/>
      <c r="DF110" s="236">
        <f>IFERROR(IF($E110=1,RANK(BZ110,BZ:BZ,1)+COUNTIF(BZ$3:BZ109,BZ110),"-"),"-")</f>
        <v>49</v>
      </c>
      <c r="DG110" s="236">
        <f>IFERROR(IF($E110=1,RANK(CA110,CA:CA,1)+COUNTIF(CA$3:CA109,CA110),"-"),"-")</f>
        <v>75</v>
      </c>
      <c r="DH110" s="236">
        <f>IFERROR(IF($E110=1,RANK(CB110,CB:CB,1)+COUNTIF(CB$3:CB109,CB110),"-"),"-")</f>
        <v>49</v>
      </c>
      <c r="DI110" s="236">
        <f>IFERROR(IF($E110=1,RANK(CC110,CC:CC,1)+COUNTIF(CC$3:CC109,CC110),"-"),"-")</f>
        <v>64</v>
      </c>
      <c r="DJ110" s="236">
        <f>IFERROR(IF($E110=1,RANK(CD110,CD:CD,1)+COUNTIF(CD$3:CD109,CD110),"-"),"-")</f>
        <v>45</v>
      </c>
      <c r="DK110" s="236">
        <f>IFERROR(IF($E110=1,RANK(CE110,CE:CE,1)+COUNTIF(CE$3:CE109,CE110),"-"),"-")</f>
        <v>35</v>
      </c>
      <c r="DL110" s="236">
        <f>IFERROR(IF($E110=1,RANK(CF110,CF:CF,1)+COUNTIF(CF$3:CF109,CF110),"-"),"-")</f>
        <v>89</v>
      </c>
      <c r="DM110" s="236">
        <f>IFERROR(IF($E110=1,RANK(CG110,CG:CG,1)+COUNTIF(CG$3:CG109,CG110),"-"),"-")</f>
        <v>28</v>
      </c>
      <c r="DN110" s="7"/>
      <c r="DO110" s="236" t="str">
        <f>IFERROR(IF($E110=1,RANK(CI110,CI:CI,1)+COUNTIF(CI$4:CI110,CI110)-1,"-"),"-")</f>
        <v>-</v>
      </c>
      <c r="DP110" s="236" t="str">
        <f>IFERROR(IF($E110=1,RANK(CJ110,CJ:CJ,1)+COUNTIF(CJ$4:CJ110,CJ110)-1,"-"),"-")</f>
        <v>-</v>
      </c>
      <c r="DQ110" s="236" t="str">
        <f>IFERROR(IF($E110=1,RANK(CK110,CK:CK,1)+COUNTIF(CK$4:CK110,CK110)-1,"-"),"-")</f>
        <v>-</v>
      </c>
      <c r="DR110" s="236" t="str">
        <f>IFERROR(IF($E110=1,RANK(CL110,CL:CL,1)+COUNTIF(CL$4:CL110,CL110)-1,"-"),"-")</f>
        <v>-</v>
      </c>
      <c r="DS110" s="236" t="str">
        <f>IFERROR(IF($E110=1,RANK(CM110,CM:CM,1)+COUNTIF(CM$4:CM110,CM110)-1,"-"),"-")</f>
        <v>-</v>
      </c>
      <c r="DT110" s="236" t="str">
        <f>IFERROR(IF($E110=1,RANK(CN110,CN:CN,1)+COUNTIF(CN$4:CN110,CN110)-1,"-"),"-")</f>
        <v>-</v>
      </c>
      <c r="EI110"/>
      <c r="EJ110"/>
      <c r="EU110" s="328">
        <f t="shared" si="107"/>
        <v>7.69</v>
      </c>
      <c r="EV110" s="328">
        <f t="shared" si="108"/>
        <v>7.81</v>
      </c>
      <c r="EW110" s="328">
        <f t="shared" si="109"/>
        <v>8.3000000000000007</v>
      </c>
      <c r="EX110" s="328">
        <f t="shared" si="110"/>
        <v>7.93</v>
      </c>
      <c r="EY110" s="328">
        <f t="shared" si="111"/>
        <v>7.57</v>
      </c>
      <c r="EZ110" s="328">
        <f t="shared" si="112"/>
        <v>7.36</v>
      </c>
      <c r="FA110" s="328">
        <f t="shared" si="113"/>
        <v>5.88</v>
      </c>
      <c r="FB110" s="328">
        <f t="shared" si="114"/>
        <v>6.53</v>
      </c>
      <c r="FK110" s="328">
        <f t="shared" si="115"/>
        <v>7.72</v>
      </c>
      <c r="FL110" s="328">
        <f t="shared" si="116"/>
        <v>7.71</v>
      </c>
      <c r="FM110" s="328">
        <f t="shared" si="117"/>
        <v>8.4</v>
      </c>
      <c r="FN110" s="328">
        <f t="shared" si="118"/>
        <v>7.79</v>
      </c>
      <c r="FO110" s="328">
        <f t="shared" si="119"/>
        <v>7.38</v>
      </c>
      <c r="FP110" s="328">
        <f t="shared" si="120"/>
        <v>7.4</v>
      </c>
      <c r="FQ110" s="328">
        <f t="shared" si="121"/>
        <v>5.49</v>
      </c>
      <c r="FR110" s="328">
        <f t="shared" si="122"/>
        <v>6.81</v>
      </c>
    </row>
    <row r="111" spans="1:174" x14ac:dyDescent="0.25">
      <c r="A111" s="13">
        <f t="shared" si="131"/>
        <v>1</v>
      </c>
      <c r="B111" s="13">
        <f t="shared" si="132"/>
        <v>1</v>
      </c>
      <c r="C111" s="13">
        <f t="shared" si="133"/>
        <v>1</v>
      </c>
      <c r="D111" s="13">
        <f t="shared" si="134"/>
        <v>1</v>
      </c>
      <c r="E111" s="13">
        <f t="shared" si="135"/>
        <v>1</v>
      </c>
      <c r="F111" s="48" t="s">
        <v>252</v>
      </c>
      <c r="G111" s="48" t="s">
        <v>255</v>
      </c>
      <c r="H111" s="8">
        <v>24</v>
      </c>
      <c r="I111" s="295" t="s">
        <v>228</v>
      </c>
      <c r="J111" s="295">
        <v>773200</v>
      </c>
      <c r="K111" s="295" t="s">
        <v>105</v>
      </c>
      <c r="L111" s="9" t="s">
        <v>9</v>
      </c>
      <c r="M111" s="9" t="s">
        <v>10</v>
      </c>
      <c r="N111" s="237">
        <v>7.33</v>
      </c>
      <c r="O111" s="237">
        <v>8.43</v>
      </c>
      <c r="P111" s="237">
        <v>9.01</v>
      </c>
      <c r="Q111" s="237">
        <v>8.5500000000000007</v>
      </c>
      <c r="R111" s="237">
        <v>8.02</v>
      </c>
      <c r="S111" s="237">
        <v>6.78</v>
      </c>
      <c r="T111" s="237">
        <v>6.04</v>
      </c>
      <c r="U111" s="237">
        <v>6.42</v>
      </c>
      <c r="V111" s="238"/>
      <c r="AD111" s="237">
        <v>7.35</v>
      </c>
      <c r="AE111" s="237">
        <v>8.42</v>
      </c>
      <c r="AF111" s="237">
        <v>8.48</v>
      </c>
      <c r="AG111" s="237">
        <v>8.19</v>
      </c>
      <c r="AH111" s="237">
        <v>7.29</v>
      </c>
      <c r="AI111" s="237" t="s">
        <v>153</v>
      </c>
      <c r="AJ111" s="237">
        <v>6.41</v>
      </c>
      <c r="AK111" s="237">
        <v>6.19</v>
      </c>
      <c r="AL111" s="238"/>
      <c r="AT111" s="237">
        <f t="shared" si="136"/>
        <v>-0.02</v>
      </c>
      <c r="AU111" s="237">
        <f t="shared" si="137"/>
        <v>0.01</v>
      </c>
      <c r="AV111" s="237">
        <f t="shared" si="138"/>
        <v>0.53</v>
      </c>
      <c r="AW111" s="237">
        <f t="shared" si="139"/>
        <v>0.36</v>
      </c>
      <c r="AX111" s="237">
        <f t="shared" si="140"/>
        <v>0.73</v>
      </c>
      <c r="AY111" s="237" t="str">
        <f t="shared" si="141"/>
        <v>-</v>
      </c>
      <c r="AZ111" s="237">
        <f t="shared" si="142"/>
        <v>-0.37</v>
      </c>
      <c r="BA111" s="237">
        <f t="shared" si="143"/>
        <v>0.23</v>
      </c>
      <c r="BB111" s="238"/>
      <c r="BJ111" s="237">
        <f t="shared" si="144"/>
        <v>7.33</v>
      </c>
      <c r="BK111" s="237">
        <f t="shared" si="145"/>
        <v>8.43</v>
      </c>
      <c r="BL111" s="237">
        <f t="shared" si="146"/>
        <v>9.01</v>
      </c>
      <c r="BM111" s="237">
        <f t="shared" si="147"/>
        <v>8.5500000000000007</v>
      </c>
      <c r="BN111" s="237">
        <f t="shared" si="148"/>
        <v>8.02</v>
      </c>
      <c r="BO111" s="237">
        <f t="shared" si="149"/>
        <v>6.78</v>
      </c>
      <c r="BP111" s="237">
        <f t="shared" si="150"/>
        <v>6.04</v>
      </c>
      <c r="BQ111" s="237">
        <f t="shared" si="151"/>
        <v>6.42</v>
      </c>
      <c r="BR111" s="238"/>
      <c r="BZ111" s="237">
        <f t="shared" si="152"/>
        <v>-0.02</v>
      </c>
      <c r="CA111" s="237">
        <f t="shared" si="153"/>
        <v>0.01</v>
      </c>
      <c r="CB111" s="237">
        <f t="shared" si="154"/>
        <v>0.53</v>
      </c>
      <c r="CC111" s="237">
        <f t="shared" si="155"/>
        <v>0.36</v>
      </c>
      <c r="CD111" s="237">
        <f t="shared" si="156"/>
        <v>0.73</v>
      </c>
      <c r="CE111" s="237" t="str">
        <f t="shared" si="157"/>
        <v>-</v>
      </c>
      <c r="CF111" s="237">
        <f t="shared" si="158"/>
        <v>-0.37</v>
      </c>
      <c r="CG111" s="237">
        <f t="shared" si="159"/>
        <v>0.23</v>
      </c>
      <c r="CH111" s="238"/>
      <c r="CP111" s="236">
        <f>IFERROR(IF($E111=1,RANK(BJ111,BJ:BJ,1)+COUNTIF(BJ$4:BJ111,BJ111)-1,"-"),"-")</f>
        <v>15</v>
      </c>
      <c r="CQ111" s="236">
        <f>IFERROR(IF($E111=1,RANK(BK111,BK:BK,1)+COUNTIF(BK$4:BK111,BK111)-1,"-"),"-")</f>
        <v>83</v>
      </c>
      <c r="CR111" s="236">
        <f>IFERROR(IF($E111=1,RANK(BL111,BL:BL,1)+COUNTIF(BL$4:BL111,BL111)-1,"-"),"-")</f>
        <v>126</v>
      </c>
      <c r="CS111" s="236">
        <f>IFERROR(IF($E111=1,RANK(BM111,BM:BM,1)+COUNTIF(BM$4:BM111,BM111)-1,"-"),"-")</f>
        <v>87</v>
      </c>
      <c r="CT111" s="236">
        <f>IFERROR(IF($E111=1,RANK(BN111,BN:BN,1)+COUNTIF(BN$4:BN111,BN111)-1,"-"),"-")</f>
        <v>80</v>
      </c>
      <c r="CU111" s="236">
        <f>IFERROR(IF($E111=1,RANK(BO111,BO:BO,1)+COUNTIF(BO$4:BO111,BO111)-1,"-"),"-")</f>
        <v>15</v>
      </c>
      <c r="CV111" s="236">
        <f>IFERROR(IF($E111=1,RANK(BP111,BP:BP,1)+COUNTIF(BP$4:BP111,BP111)-1,"-"),"-")</f>
        <v>43</v>
      </c>
      <c r="CW111" s="236">
        <f>IFERROR(IF($E111=1,RANK(BQ111,BQ:BQ,1)+COUNTIF(BQ$4:BQ111,BQ111)-1,"-"),"-")</f>
        <v>46</v>
      </c>
      <c r="CX111" s="238"/>
      <c r="DF111" s="236">
        <f>IFERROR(IF($E111=1,RANK(BZ111,BZ:BZ,1)+COUNTIF(BZ$3:BZ110,BZ111),"-"),"-")</f>
        <v>51</v>
      </c>
      <c r="DG111" s="236">
        <f>IFERROR(IF($E111=1,RANK(CA111,CA:CA,1)+COUNTIF(CA$3:CA110,CA111),"-"),"-")</f>
        <v>51</v>
      </c>
      <c r="DH111" s="236">
        <f>IFERROR(IF($E111=1,RANK(CB111,CB:CB,1)+COUNTIF(CB$3:CB110,CB111),"-"),"-")</f>
        <v>116</v>
      </c>
      <c r="DI111" s="236">
        <f>IFERROR(IF($E111=1,RANK(CC111,CC:CC,1)+COUNTIF(CC$3:CC110,CC111),"-"),"-")</f>
        <v>99</v>
      </c>
      <c r="DJ111" s="236">
        <f>IFERROR(IF($E111=1,RANK(CD111,CD:CD,1)+COUNTIF(CD$3:CD110,CD111),"-"),"-")</f>
        <v>109</v>
      </c>
      <c r="DK111" s="236" t="str">
        <f>IFERROR(IF($E111=1,RANK(CE111,CE:CE,1)+COUNTIF(CE$3:CE110,CE111),"-"),"-")</f>
        <v>-</v>
      </c>
      <c r="DL111" s="236">
        <f>IFERROR(IF($E111=1,RANK(CF111,CF:CF,1)+COUNTIF(CF$3:CF110,CF111),"-"),"-")</f>
        <v>21</v>
      </c>
      <c r="DM111" s="236">
        <f>IFERROR(IF($E111=1,RANK(CG111,CG:CG,1)+COUNTIF(CG$3:CG110,CG111),"-"),"-")</f>
        <v>81</v>
      </c>
      <c r="DN111" s="7"/>
      <c r="DO111" s="236" t="str">
        <f>IFERROR(IF($E111=1,RANK(CI111,CI:CI,1)+COUNTIF(CI$4:CI111,CI111)-1,"-"),"-")</f>
        <v>-</v>
      </c>
      <c r="DP111" s="236" t="str">
        <f>IFERROR(IF($E111=1,RANK(CJ111,CJ:CJ,1)+COUNTIF(CJ$4:CJ111,CJ111)-1,"-"),"-")</f>
        <v>-</v>
      </c>
      <c r="DQ111" s="236" t="str">
        <f>IFERROR(IF($E111=1,RANK(CK111,CK:CK,1)+COUNTIF(CK$4:CK111,CK111)-1,"-"),"-")</f>
        <v>-</v>
      </c>
      <c r="DR111" s="236" t="str">
        <f>IFERROR(IF($E111=1,RANK(CL111,CL:CL,1)+COUNTIF(CL$4:CL111,CL111)-1,"-"),"-")</f>
        <v>-</v>
      </c>
      <c r="DS111" s="236" t="str">
        <f>IFERROR(IF($E111=1,RANK(CM111,CM:CM,1)+COUNTIF(CM$4:CM111,CM111)-1,"-"),"-")</f>
        <v>-</v>
      </c>
      <c r="DT111" s="236" t="str">
        <f>IFERROR(IF($E111=1,RANK(CN111,CN:CN,1)+COUNTIF(CN$4:CN111,CN111)-1,"-"),"-")</f>
        <v>-</v>
      </c>
      <c r="EI111"/>
      <c r="EJ111"/>
      <c r="EU111" s="328">
        <f t="shared" si="107"/>
        <v>7.33</v>
      </c>
      <c r="EV111" s="328">
        <f t="shared" si="108"/>
        <v>8.43</v>
      </c>
      <c r="EW111" s="328">
        <f t="shared" si="109"/>
        <v>9.01</v>
      </c>
      <c r="EX111" s="328">
        <f t="shared" si="110"/>
        <v>8.5500000000000007</v>
      </c>
      <c r="EY111" s="328">
        <f t="shared" si="111"/>
        <v>8.02</v>
      </c>
      <c r="EZ111" s="328">
        <f t="shared" si="112"/>
        <v>6.78</v>
      </c>
      <c r="FA111" s="328">
        <f t="shared" si="113"/>
        <v>6.04</v>
      </c>
      <c r="FB111" s="328">
        <f t="shared" si="114"/>
        <v>6.42</v>
      </c>
      <c r="FK111" s="328">
        <f t="shared" si="115"/>
        <v>7.35</v>
      </c>
      <c r="FL111" s="328">
        <f t="shared" si="116"/>
        <v>8.42</v>
      </c>
      <c r="FM111" s="328">
        <f t="shared" si="117"/>
        <v>8.48</v>
      </c>
      <c r="FN111" s="328">
        <f t="shared" si="118"/>
        <v>8.19</v>
      </c>
      <c r="FO111" s="328">
        <f t="shared" si="119"/>
        <v>7.29</v>
      </c>
      <c r="FP111" s="328" t="str">
        <f t="shared" si="120"/>
        <v>-</v>
      </c>
      <c r="FQ111" s="328">
        <f t="shared" si="121"/>
        <v>6.41</v>
      </c>
      <c r="FR111" s="328">
        <f t="shared" si="122"/>
        <v>6.19</v>
      </c>
    </row>
    <row r="112" spans="1:174" x14ac:dyDescent="0.25">
      <c r="A112" s="13">
        <f t="shared" si="131"/>
        <v>1</v>
      </c>
      <c r="B112" s="13">
        <f t="shared" si="132"/>
        <v>1</v>
      </c>
      <c r="C112" s="13">
        <f t="shared" si="133"/>
        <v>1</v>
      </c>
      <c r="D112" s="13">
        <f t="shared" si="134"/>
        <v>1</v>
      </c>
      <c r="E112" s="13">
        <f t="shared" si="135"/>
        <v>1</v>
      </c>
      <c r="F112" s="48" t="s">
        <v>252</v>
      </c>
      <c r="G112" s="48" t="s">
        <v>202</v>
      </c>
      <c r="H112" s="8">
        <v>24</v>
      </c>
      <c r="I112" s="295" t="s">
        <v>228</v>
      </c>
      <c r="J112" s="295">
        <v>757526</v>
      </c>
      <c r="K112" s="295" t="s">
        <v>106</v>
      </c>
      <c r="L112" s="9" t="s">
        <v>9</v>
      </c>
      <c r="M112" s="9" t="s">
        <v>10</v>
      </c>
      <c r="N112" s="237">
        <v>7.7</v>
      </c>
      <c r="O112" s="237">
        <v>8.75</v>
      </c>
      <c r="P112" s="237">
        <v>8.81</v>
      </c>
      <c r="Q112" s="237">
        <v>8.25</v>
      </c>
      <c r="R112" s="237">
        <v>8.25</v>
      </c>
      <c r="S112" s="237">
        <v>8.27</v>
      </c>
      <c r="T112" s="237">
        <v>6.16</v>
      </c>
      <c r="U112" s="237">
        <v>6.44</v>
      </c>
      <c r="V112" s="238"/>
      <c r="AD112" s="237">
        <v>8.0399999999999991</v>
      </c>
      <c r="AE112" s="237">
        <v>8.65</v>
      </c>
      <c r="AF112" s="237">
        <v>8.85</v>
      </c>
      <c r="AG112" s="237">
        <v>8.59</v>
      </c>
      <c r="AH112" s="237">
        <v>8.23</v>
      </c>
      <c r="AI112" s="237">
        <v>8.23</v>
      </c>
      <c r="AJ112" s="237">
        <v>6.58</v>
      </c>
      <c r="AK112" s="237">
        <v>7.13</v>
      </c>
      <c r="AL112" s="238"/>
      <c r="AT112" s="237">
        <f t="shared" si="136"/>
        <v>-0.34</v>
      </c>
      <c r="AU112" s="237">
        <f t="shared" si="137"/>
        <v>0.1</v>
      </c>
      <c r="AV112" s="237">
        <f t="shared" si="138"/>
        <v>-0.04</v>
      </c>
      <c r="AW112" s="237">
        <f t="shared" si="139"/>
        <v>-0.34</v>
      </c>
      <c r="AX112" s="237">
        <f t="shared" si="140"/>
        <v>0.02</v>
      </c>
      <c r="AY112" s="237">
        <f t="shared" si="141"/>
        <v>0.04</v>
      </c>
      <c r="AZ112" s="237">
        <f t="shared" si="142"/>
        <v>-0.42</v>
      </c>
      <c r="BA112" s="237">
        <f t="shared" si="143"/>
        <v>-0.69</v>
      </c>
      <c r="BB112" s="238"/>
      <c r="BJ112" s="237">
        <f t="shared" si="144"/>
        <v>7.7</v>
      </c>
      <c r="BK112" s="237">
        <f t="shared" si="145"/>
        <v>8.75</v>
      </c>
      <c r="BL112" s="237">
        <f t="shared" si="146"/>
        <v>8.81</v>
      </c>
      <c r="BM112" s="237">
        <f t="shared" si="147"/>
        <v>8.25</v>
      </c>
      <c r="BN112" s="237">
        <f t="shared" si="148"/>
        <v>8.25</v>
      </c>
      <c r="BO112" s="237">
        <f t="shared" si="149"/>
        <v>8.27</v>
      </c>
      <c r="BP112" s="237">
        <f t="shared" si="150"/>
        <v>6.16</v>
      </c>
      <c r="BQ112" s="237">
        <f t="shared" si="151"/>
        <v>6.44</v>
      </c>
      <c r="BR112" s="238"/>
      <c r="BZ112" s="237">
        <f t="shared" si="152"/>
        <v>-0.34</v>
      </c>
      <c r="CA112" s="237">
        <f t="shared" si="153"/>
        <v>0.1</v>
      </c>
      <c r="CB112" s="237">
        <f t="shared" si="154"/>
        <v>-0.04</v>
      </c>
      <c r="CC112" s="237">
        <f t="shared" si="155"/>
        <v>-0.34</v>
      </c>
      <c r="CD112" s="237">
        <f t="shared" si="156"/>
        <v>0.02</v>
      </c>
      <c r="CE112" s="237">
        <f t="shared" si="157"/>
        <v>0.04</v>
      </c>
      <c r="CF112" s="237">
        <f t="shared" si="158"/>
        <v>-0.42</v>
      </c>
      <c r="CG112" s="237">
        <f t="shared" si="159"/>
        <v>-0.69</v>
      </c>
      <c r="CH112" s="238"/>
      <c r="CP112" s="236">
        <f>IFERROR(IF($E112=1,RANK(BJ112,BJ:BJ,1)+COUNTIF(BJ$4:BJ112,BJ112)-1,"-"),"-")</f>
        <v>52</v>
      </c>
      <c r="CQ112" s="236">
        <f>IFERROR(IF($E112=1,RANK(BK112,BK:BK,1)+COUNTIF(BK$4:BK112,BK112)-1,"-"),"-")</f>
        <v>128</v>
      </c>
      <c r="CR112" s="236">
        <f>IFERROR(IF($E112=1,RANK(BL112,BL:BL,1)+COUNTIF(BL$4:BL112,BL112)-1,"-"),"-")</f>
        <v>88</v>
      </c>
      <c r="CS112" s="236">
        <f>IFERROR(IF($E112=1,RANK(BM112,BM:BM,1)+COUNTIF(BM$4:BM112,BM112)-1,"-"),"-")</f>
        <v>46</v>
      </c>
      <c r="CT112" s="236">
        <f>IFERROR(IF($E112=1,RANK(BN112,BN:BN,1)+COUNTIF(BN$4:BN112,BN112)-1,"-"),"-")</f>
        <v>110</v>
      </c>
      <c r="CU112" s="236">
        <f>IFERROR(IF($E112=1,RANK(BO112,BO:BO,1)+COUNTIF(BO$4:BO112,BO112)-1,"-"),"-")</f>
        <v>140</v>
      </c>
      <c r="CV112" s="236">
        <f>IFERROR(IF($E112=1,RANK(BP112,BP:BP,1)+COUNTIF(BP$4:BP112,BP112)-1,"-"),"-")</f>
        <v>52</v>
      </c>
      <c r="CW112" s="236">
        <f>IFERROR(IF($E112=1,RANK(BQ112,BQ:BQ,1)+COUNTIF(BQ$4:BQ112,BQ112)-1,"-"),"-")</f>
        <v>49</v>
      </c>
      <c r="CX112" s="238"/>
      <c r="DF112" s="236">
        <f>IFERROR(IF($E112=1,RANK(BZ112,BZ:BZ,1)+COUNTIF(BZ$3:BZ111,BZ112),"-"),"-")</f>
        <v>10</v>
      </c>
      <c r="DG112" s="236">
        <f>IFERROR(IF($E112=1,RANK(CA112,CA:CA,1)+COUNTIF(CA$3:CA111,CA112),"-"),"-")</f>
        <v>76</v>
      </c>
      <c r="DH112" s="236">
        <f>IFERROR(IF($E112=1,RANK(CB112,CB:CB,1)+COUNTIF(CB$3:CB111,CB112),"-"),"-")</f>
        <v>56</v>
      </c>
      <c r="DI112" s="236">
        <f>IFERROR(IF($E112=1,RANK(CC112,CC:CC,1)+COUNTIF(CC$3:CC111,CC112),"-"),"-")</f>
        <v>10</v>
      </c>
      <c r="DJ112" s="236">
        <f>IFERROR(IF($E112=1,RANK(CD112,CD:CD,1)+COUNTIF(CD$3:CD111,CD112),"-"),"-")</f>
        <v>23</v>
      </c>
      <c r="DK112" s="236">
        <f>IFERROR(IF($E112=1,RANK(CE112,CE:CE,1)+COUNTIF(CE$3:CE111,CE112),"-"),"-")</f>
        <v>48</v>
      </c>
      <c r="DL112" s="236">
        <f>IFERROR(IF($E112=1,RANK(CF112,CF:CF,1)+COUNTIF(CF$3:CF111,CF112),"-"),"-")</f>
        <v>18</v>
      </c>
      <c r="DM112" s="236">
        <f>IFERROR(IF($E112=1,RANK(CG112,CG:CG,1)+COUNTIF(CG$3:CG111,CG112),"-"),"-")</f>
        <v>10</v>
      </c>
      <c r="DN112" s="7"/>
      <c r="DO112" s="236" t="str">
        <f>IFERROR(IF($E112=1,RANK(CI112,CI:CI,1)+COUNTIF(CI$4:CI112,CI112)-1,"-"),"-")</f>
        <v>-</v>
      </c>
      <c r="DP112" s="236" t="str">
        <f>IFERROR(IF($E112=1,RANK(CJ112,CJ:CJ,1)+COUNTIF(CJ$4:CJ112,CJ112)-1,"-"),"-")</f>
        <v>-</v>
      </c>
      <c r="DQ112" s="236" t="str">
        <f>IFERROR(IF($E112=1,RANK(CK112,CK:CK,1)+COUNTIF(CK$4:CK112,CK112)-1,"-"),"-")</f>
        <v>-</v>
      </c>
      <c r="DR112" s="236" t="str">
        <f>IFERROR(IF($E112=1,RANK(CL112,CL:CL,1)+COUNTIF(CL$4:CL112,CL112)-1,"-"),"-")</f>
        <v>-</v>
      </c>
      <c r="DS112" s="236" t="str">
        <f>IFERROR(IF($E112=1,RANK(CM112,CM:CM,1)+COUNTIF(CM$4:CM112,CM112)-1,"-"),"-")</f>
        <v>-</v>
      </c>
      <c r="DT112" s="236" t="str">
        <f>IFERROR(IF($E112=1,RANK(CN112,CN:CN,1)+COUNTIF(CN$4:CN112,CN112)-1,"-"),"-")</f>
        <v>-</v>
      </c>
      <c r="EI112"/>
      <c r="EJ112"/>
      <c r="EU112" s="328">
        <f t="shared" si="107"/>
        <v>7.7</v>
      </c>
      <c r="EV112" s="328">
        <f t="shared" si="108"/>
        <v>8.75</v>
      </c>
      <c r="EW112" s="328">
        <f t="shared" si="109"/>
        <v>8.81</v>
      </c>
      <c r="EX112" s="328">
        <f t="shared" si="110"/>
        <v>8.25</v>
      </c>
      <c r="EY112" s="328">
        <f t="shared" si="111"/>
        <v>8.25</v>
      </c>
      <c r="EZ112" s="328">
        <f t="shared" si="112"/>
        <v>8.27</v>
      </c>
      <c r="FA112" s="328">
        <f t="shared" si="113"/>
        <v>6.16</v>
      </c>
      <c r="FB112" s="328">
        <f t="shared" si="114"/>
        <v>6.44</v>
      </c>
      <c r="FK112" s="328">
        <f t="shared" si="115"/>
        <v>8.0399999999999991</v>
      </c>
      <c r="FL112" s="328">
        <f t="shared" si="116"/>
        <v>8.65</v>
      </c>
      <c r="FM112" s="328">
        <f t="shared" si="117"/>
        <v>8.85</v>
      </c>
      <c r="FN112" s="328">
        <f t="shared" si="118"/>
        <v>8.59</v>
      </c>
      <c r="FO112" s="328">
        <f t="shared" si="119"/>
        <v>8.23</v>
      </c>
      <c r="FP112" s="328">
        <f t="shared" si="120"/>
        <v>8.23</v>
      </c>
      <c r="FQ112" s="328">
        <f t="shared" si="121"/>
        <v>6.58</v>
      </c>
      <c r="FR112" s="328">
        <f t="shared" si="122"/>
        <v>7.13</v>
      </c>
    </row>
    <row r="113" spans="1:174" x14ac:dyDescent="0.25">
      <c r="A113" s="13">
        <f t="shared" si="131"/>
        <v>1</v>
      </c>
      <c r="B113" s="13">
        <f t="shared" si="132"/>
        <v>1</v>
      </c>
      <c r="C113" s="13">
        <f t="shared" si="133"/>
        <v>1</v>
      </c>
      <c r="D113" s="13">
        <f t="shared" si="134"/>
        <v>1</v>
      </c>
      <c r="E113" s="13">
        <f t="shared" si="135"/>
        <v>1</v>
      </c>
      <c r="F113" s="48" t="s">
        <v>252</v>
      </c>
      <c r="G113" s="48" t="s">
        <v>203</v>
      </c>
      <c r="H113" s="295" t="s">
        <v>21</v>
      </c>
      <c r="I113" s="295" t="s">
        <v>228</v>
      </c>
      <c r="J113" s="295">
        <v>671008</v>
      </c>
      <c r="K113" s="295" t="s">
        <v>107</v>
      </c>
      <c r="L113" s="9" t="s">
        <v>9</v>
      </c>
      <c r="M113" s="9" t="s">
        <v>10</v>
      </c>
      <c r="N113" s="237">
        <v>8.26</v>
      </c>
      <c r="O113" s="237">
        <v>8.89</v>
      </c>
      <c r="P113" s="237">
        <v>9.0299999999999994</v>
      </c>
      <c r="Q113" s="237">
        <v>8.5500000000000007</v>
      </c>
      <c r="R113" s="237">
        <v>8.24</v>
      </c>
      <c r="S113" s="237">
        <v>8.26</v>
      </c>
      <c r="T113" s="237">
        <v>6.47</v>
      </c>
      <c r="U113" s="237">
        <v>7.18</v>
      </c>
      <c r="V113" s="238"/>
      <c r="AD113" s="237" t="s">
        <v>153</v>
      </c>
      <c r="AE113" s="237" t="s">
        <v>153</v>
      </c>
      <c r="AF113" s="237" t="s">
        <v>153</v>
      </c>
      <c r="AG113" s="237" t="s">
        <v>153</v>
      </c>
      <c r="AH113" s="237" t="s">
        <v>153</v>
      </c>
      <c r="AI113" s="237" t="s">
        <v>153</v>
      </c>
      <c r="AJ113" s="237" t="s">
        <v>153</v>
      </c>
      <c r="AK113" s="237" t="s">
        <v>153</v>
      </c>
      <c r="AL113" s="238"/>
      <c r="AT113" s="237" t="str">
        <f t="shared" si="136"/>
        <v>-</v>
      </c>
      <c r="AU113" s="237" t="str">
        <f t="shared" si="137"/>
        <v>-</v>
      </c>
      <c r="AV113" s="237" t="str">
        <f t="shared" si="138"/>
        <v>-</v>
      </c>
      <c r="AW113" s="237" t="str">
        <f t="shared" si="139"/>
        <v>-</v>
      </c>
      <c r="AX113" s="237" t="str">
        <f t="shared" si="140"/>
        <v>-</v>
      </c>
      <c r="AY113" s="237" t="str">
        <f t="shared" si="141"/>
        <v>-</v>
      </c>
      <c r="AZ113" s="237" t="str">
        <f t="shared" si="142"/>
        <v>-</v>
      </c>
      <c r="BA113" s="237" t="str">
        <f t="shared" si="143"/>
        <v>-</v>
      </c>
      <c r="BB113" s="238"/>
      <c r="BJ113" s="237">
        <f t="shared" si="144"/>
        <v>8.26</v>
      </c>
      <c r="BK113" s="237">
        <f t="shared" si="145"/>
        <v>8.89</v>
      </c>
      <c r="BL113" s="237">
        <f t="shared" si="146"/>
        <v>9.0299999999999994</v>
      </c>
      <c r="BM113" s="237">
        <f t="shared" si="147"/>
        <v>8.5500000000000007</v>
      </c>
      <c r="BN113" s="237">
        <f t="shared" si="148"/>
        <v>8.24</v>
      </c>
      <c r="BO113" s="237">
        <f t="shared" si="149"/>
        <v>8.26</v>
      </c>
      <c r="BP113" s="237">
        <f t="shared" si="150"/>
        <v>6.47</v>
      </c>
      <c r="BQ113" s="237">
        <f t="shared" si="151"/>
        <v>7.18</v>
      </c>
      <c r="BR113" s="238"/>
      <c r="BZ113" s="237" t="str">
        <f t="shared" si="152"/>
        <v>-</v>
      </c>
      <c r="CA113" s="237" t="str">
        <f t="shared" si="153"/>
        <v>-</v>
      </c>
      <c r="CB113" s="237" t="str">
        <f t="shared" si="154"/>
        <v>-</v>
      </c>
      <c r="CC113" s="237" t="str">
        <f t="shared" si="155"/>
        <v>-</v>
      </c>
      <c r="CD113" s="237" t="str">
        <f t="shared" si="156"/>
        <v>-</v>
      </c>
      <c r="CE113" s="237" t="str">
        <f t="shared" si="157"/>
        <v>-</v>
      </c>
      <c r="CF113" s="237" t="str">
        <f t="shared" si="158"/>
        <v>-</v>
      </c>
      <c r="CG113" s="237" t="str">
        <f t="shared" si="159"/>
        <v>-</v>
      </c>
      <c r="CH113" s="238"/>
      <c r="CP113" s="236">
        <f>IFERROR(IF($E113=1,RANK(BJ113,BJ:BJ,1)+COUNTIF(BJ$4:BJ113,BJ113)-1,"-"),"-")</f>
        <v>134</v>
      </c>
      <c r="CQ113" s="236">
        <f>IFERROR(IF($E113=1,RANK(BK113,BK:BK,1)+COUNTIF(BK$4:BK113,BK113)-1,"-"),"-")</f>
        <v>136</v>
      </c>
      <c r="CR113" s="236">
        <f>IFERROR(IF($E113=1,RANK(BL113,BL:BL,1)+COUNTIF(BL$4:BL113,BL113)-1,"-"),"-")</f>
        <v>128</v>
      </c>
      <c r="CS113" s="236">
        <f>IFERROR(IF($E113=1,RANK(BM113,BM:BM,1)+COUNTIF(BM$4:BM113,BM113)-1,"-"),"-")</f>
        <v>88</v>
      </c>
      <c r="CT113" s="236">
        <f>IFERROR(IF($E113=1,RANK(BN113,BN:BN,1)+COUNTIF(BN$4:BN113,BN113)-1,"-"),"-")</f>
        <v>108</v>
      </c>
      <c r="CU113" s="236">
        <f>IFERROR(IF($E113=1,RANK(BO113,BO:BO,1)+COUNTIF(BO$4:BO113,BO113)-1,"-"),"-")</f>
        <v>139</v>
      </c>
      <c r="CV113" s="236">
        <f>IFERROR(IF($E113=1,RANK(BP113,BP:BP,1)+COUNTIF(BP$4:BP113,BP113)-1,"-"),"-")</f>
        <v>72</v>
      </c>
      <c r="CW113" s="236">
        <f>IFERROR(IF($E113=1,RANK(BQ113,BQ:BQ,1)+COUNTIF(BQ$4:BQ113,BQ113)-1,"-"),"-")</f>
        <v>113</v>
      </c>
      <c r="CX113" s="238"/>
      <c r="DF113" s="236" t="str">
        <f>IFERROR(IF($E113=1,RANK(BZ113,BZ:BZ,1)+COUNTIF(BZ$3:BZ112,BZ113),"-"),"-")</f>
        <v>-</v>
      </c>
      <c r="DG113" s="236" t="str">
        <f>IFERROR(IF($E113=1,RANK(CA113,CA:CA,1)+COUNTIF(CA$3:CA112,CA113),"-"),"-")</f>
        <v>-</v>
      </c>
      <c r="DH113" s="236" t="str">
        <f>IFERROR(IF($E113=1,RANK(CB113,CB:CB,1)+COUNTIF(CB$3:CB112,CB113),"-"),"-")</f>
        <v>-</v>
      </c>
      <c r="DI113" s="236" t="str">
        <f>IFERROR(IF($E113=1,RANK(CC113,CC:CC,1)+COUNTIF(CC$3:CC112,CC113),"-"),"-")</f>
        <v>-</v>
      </c>
      <c r="DJ113" s="236" t="str">
        <f>IFERROR(IF($E113=1,RANK(CD113,CD:CD,1)+COUNTIF(CD$3:CD112,CD113),"-"),"-")</f>
        <v>-</v>
      </c>
      <c r="DK113" s="236" t="str">
        <f>IFERROR(IF($E113=1,RANK(CE113,CE:CE,1)+COUNTIF(CE$3:CE112,CE113),"-"),"-")</f>
        <v>-</v>
      </c>
      <c r="DL113" s="236" t="str">
        <f>IFERROR(IF($E113=1,RANK(CF113,CF:CF,1)+COUNTIF(CF$3:CF112,CF113),"-"),"-")</f>
        <v>-</v>
      </c>
      <c r="DM113" s="236" t="str">
        <f>IFERROR(IF($E113=1,RANK(CG113,CG:CG,1)+COUNTIF(CG$3:CG112,CG113),"-"),"-")</f>
        <v>-</v>
      </c>
      <c r="DN113" s="7"/>
      <c r="DO113" s="236" t="str">
        <f>IFERROR(IF($E113=1,RANK(CI113,CI:CI,1)+COUNTIF(CI$4:CI113,CI113)-1,"-"),"-")</f>
        <v>-</v>
      </c>
      <c r="DP113" s="236" t="str">
        <f>IFERROR(IF($E113=1,RANK(CJ113,CJ:CJ,1)+COUNTIF(CJ$4:CJ113,CJ113)-1,"-"),"-")</f>
        <v>-</v>
      </c>
      <c r="DQ113" s="236" t="str">
        <f>IFERROR(IF($E113=1,RANK(CK113,CK:CK,1)+COUNTIF(CK$4:CK113,CK113)-1,"-"),"-")</f>
        <v>-</v>
      </c>
      <c r="DR113" s="236" t="str">
        <f>IFERROR(IF($E113=1,RANK(CL113,CL:CL,1)+COUNTIF(CL$4:CL113,CL113)-1,"-"),"-")</f>
        <v>-</v>
      </c>
      <c r="DS113" s="236" t="str">
        <f>IFERROR(IF($E113=1,RANK(CM113,CM:CM,1)+COUNTIF(CM$4:CM113,CM113)-1,"-"),"-")</f>
        <v>-</v>
      </c>
      <c r="DT113" s="236" t="str">
        <f>IFERROR(IF($E113=1,RANK(CN113,CN:CN,1)+COUNTIF(CN$4:CN113,CN113)-1,"-"),"-")</f>
        <v>-</v>
      </c>
      <c r="EI113"/>
      <c r="EJ113"/>
      <c r="EU113" s="328">
        <f t="shared" si="107"/>
        <v>8.26</v>
      </c>
      <c r="EV113" s="328">
        <f t="shared" si="108"/>
        <v>8.89</v>
      </c>
      <c r="EW113" s="328">
        <f t="shared" si="109"/>
        <v>9.0299999999999994</v>
      </c>
      <c r="EX113" s="328">
        <f t="shared" si="110"/>
        <v>8.5500000000000007</v>
      </c>
      <c r="EY113" s="328">
        <f t="shared" si="111"/>
        <v>8.24</v>
      </c>
      <c r="EZ113" s="328">
        <f t="shared" si="112"/>
        <v>8.26</v>
      </c>
      <c r="FA113" s="328">
        <f t="shared" si="113"/>
        <v>6.47</v>
      </c>
      <c r="FB113" s="328">
        <f t="shared" si="114"/>
        <v>7.18</v>
      </c>
      <c r="FK113" s="328" t="str">
        <f t="shared" si="115"/>
        <v>-</v>
      </c>
      <c r="FL113" s="328" t="str">
        <f t="shared" si="116"/>
        <v>-</v>
      </c>
      <c r="FM113" s="328" t="str">
        <f t="shared" si="117"/>
        <v>-</v>
      </c>
      <c r="FN113" s="328" t="str">
        <f t="shared" si="118"/>
        <v>-</v>
      </c>
      <c r="FO113" s="328" t="str">
        <f t="shared" si="119"/>
        <v>-</v>
      </c>
      <c r="FP113" s="328" t="str">
        <f t="shared" si="120"/>
        <v>-</v>
      </c>
      <c r="FQ113" s="328" t="str">
        <f t="shared" si="121"/>
        <v>-</v>
      </c>
      <c r="FR113" s="328" t="str">
        <f t="shared" si="122"/>
        <v>-</v>
      </c>
    </row>
    <row r="114" spans="1:174" x14ac:dyDescent="0.25">
      <c r="A114" s="13">
        <f t="shared" si="131"/>
        <v>1</v>
      </c>
      <c r="B114" s="13">
        <f t="shared" si="132"/>
        <v>1</v>
      </c>
      <c r="C114" s="13">
        <f t="shared" si="133"/>
        <v>1</v>
      </c>
      <c r="D114" s="13">
        <f t="shared" si="134"/>
        <v>1</v>
      </c>
      <c r="E114" s="13">
        <f t="shared" si="135"/>
        <v>1</v>
      </c>
      <c r="F114" s="48" t="s">
        <v>252</v>
      </c>
      <c r="G114" s="48" t="s">
        <v>201</v>
      </c>
      <c r="H114" s="8">
        <v>24</v>
      </c>
      <c r="I114" s="295" t="s">
        <v>228</v>
      </c>
      <c r="J114" s="295">
        <v>755009</v>
      </c>
      <c r="K114" s="295" t="s">
        <v>108</v>
      </c>
      <c r="L114" s="9" t="s">
        <v>9</v>
      </c>
      <c r="M114" s="9" t="s">
        <v>10</v>
      </c>
      <c r="N114" s="237">
        <v>7.76</v>
      </c>
      <c r="O114" s="237">
        <v>7.98</v>
      </c>
      <c r="P114" s="237">
        <v>8.25</v>
      </c>
      <c r="Q114" s="237">
        <v>8.06</v>
      </c>
      <c r="R114" s="237">
        <v>7.76</v>
      </c>
      <c r="S114" s="237">
        <v>7.46</v>
      </c>
      <c r="T114" s="237">
        <v>6.45</v>
      </c>
      <c r="U114" s="237">
        <v>6.18</v>
      </c>
      <c r="V114" s="238"/>
      <c r="AD114" s="237">
        <v>8.01</v>
      </c>
      <c r="AE114" s="237">
        <v>8.2799999999999994</v>
      </c>
      <c r="AF114" s="237">
        <v>8.5500000000000007</v>
      </c>
      <c r="AG114" s="237">
        <v>8.2799999999999994</v>
      </c>
      <c r="AH114" s="237">
        <v>7.97</v>
      </c>
      <c r="AI114" s="237">
        <v>7.88</v>
      </c>
      <c r="AJ114" s="237">
        <v>6.23</v>
      </c>
      <c r="AK114" s="237">
        <v>6.21</v>
      </c>
      <c r="AL114" s="238"/>
      <c r="AT114" s="237">
        <f t="shared" si="136"/>
        <v>-0.25</v>
      </c>
      <c r="AU114" s="237">
        <f t="shared" si="137"/>
        <v>-0.3</v>
      </c>
      <c r="AV114" s="237">
        <f t="shared" si="138"/>
        <v>-0.3</v>
      </c>
      <c r="AW114" s="237">
        <f t="shared" si="139"/>
        <v>-0.22</v>
      </c>
      <c r="AX114" s="237">
        <f t="shared" si="140"/>
        <v>-0.21</v>
      </c>
      <c r="AY114" s="237">
        <f t="shared" si="141"/>
        <v>-0.42</v>
      </c>
      <c r="AZ114" s="237">
        <f t="shared" si="142"/>
        <v>0.22</v>
      </c>
      <c r="BA114" s="237">
        <f t="shared" si="143"/>
        <v>-0.03</v>
      </c>
      <c r="BB114" s="238"/>
      <c r="BJ114" s="237">
        <f t="shared" si="144"/>
        <v>7.76</v>
      </c>
      <c r="BK114" s="237">
        <f t="shared" si="145"/>
        <v>7.98</v>
      </c>
      <c r="BL114" s="237">
        <f t="shared" si="146"/>
        <v>8.25</v>
      </c>
      <c r="BM114" s="237">
        <f t="shared" si="147"/>
        <v>8.06</v>
      </c>
      <c r="BN114" s="237">
        <f t="shared" si="148"/>
        <v>7.76</v>
      </c>
      <c r="BO114" s="237">
        <f t="shared" si="149"/>
        <v>7.46</v>
      </c>
      <c r="BP114" s="237">
        <f t="shared" si="150"/>
        <v>6.45</v>
      </c>
      <c r="BQ114" s="237">
        <f t="shared" si="151"/>
        <v>6.18</v>
      </c>
      <c r="BR114" s="238"/>
      <c r="BZ114" s="237">
        <f t="shared" si="152"/>
        <v>-0.25</v>
      </c>
      <c r="CA114" s="237">
        <f t="shared" si="153"/>
        <v>-0.3</v>
      </c>
      <c r="CB114" s="237">
        <f t="shared" si="154"/>
        <v>-0.3</v>
      </c>
      <c r="CC114" s="237">
        <f t="shared" si="155"/>
        <v>-0.22</v>
      </c>
      <c r="CD114" s="237">
        <f t="shared" si="156"/>
        <v>-0.21</v>
      </c>
      <c r="CE114" s="237">
        <f t="shared" si="157"/>
        <v>-0.42</v>
      </c>
      <c r="CF114" s="237">
        <f t="shared" si="158"/>
        <v>0.22</v>
      </c>
      <c r="CG114" s="237">
        <f t="shared" si="159"/>
        <v>-0.03</v>
      </c>
      <c r="CH114" s="238"/>
      <c r="CP114" s="236">
        <f>IFERROR(IF($E114=1,RANK(BJ114,BJ:BJ,1)+COUNTIF(BJ$4:BJ114,BJ114)-1,"-"),"-")</f>
        <v>61</v>
      </c>
      <c r="CQ114" s="236">
        <f>IFERROR(IF($E114=1,RANK(BK114,BK:BK,1)+COUNTIF(BK$4:BK114,BK114)-1,"-"),"-")</f>
        <v>28</v>
      </c>
      <c r="CR114" s="236">
        <f>IFERROR(IF($E114=1,RANK(BL114,BL:BL,1)+COUNTIF(BL$4:BL114,BL114)-1,"-"),"-")</f>
        <v>18</v>
      </c>
      <c r="CS114" s="236">
        <f>IFERROR(IF($E114=1,RANK(BM114,BM:BM,1)+COUNTIF(BM$4:BM114,BM114)-1,"-"),"-")</f>
        <v>31</v>
      </c>
      <c r="CT114" s="236">
        <f>IFERROR(IF($E114=1,RANK(BN114,BN:BN,1)+COUNTIF(BN$4:BN114,BN114)-1,"-"),"-")</f>
        <v>45</v>
      </c>
      <c r="CU114" s="236">
        <f>IFERROR(IF($E114=1,RANK(BO114,BO:BO,1)+COUNTIF(BO$4:BO114,BO114)-1,"-"),"-")</f>
        <v>43</v>
      </c>
      <c r="CV114" s="236">
        <f>IFERROR(IF($E114=1,RANK(BP114,BP:BP,1)+COUNTIF(BP$4:BP114,BP114)-1,"-"),"-")</f>
        <v>71</v>
      </c>
      <c r="CW114" s="236">
        <f>IFERROR(IF($E114=1,RANK(BQ114,BQ:BQ,1)+COUNTIF(BQ$4:BQ114,BQ114)-1,"-"),"-")</f>
        <v>24</v>
      </c>
      <c r="CX114" s="238"/>
      <c r="DF114" s="236">
        <f>IFERROR(IF($E114=1,RANK(BZ114,BZ:BZ,1)+COUNTIF(BZ$3:BZ113,BZ114),"-"),"-")</f>
        <v>16</v>
      </c>
      <c r="DG114" s="236">
        <f>IFERROR(IF($E114=1,RANK(CA114,CA:CA,1)+COUNTIF(CA$3:CA113,CA114),"-"),"-")</f>
        <v>21</v>
      </c>
      <c r="DH114" s="236">
        <f>IFERROR(IF($E114=1,RANK(CB114,CB:CB,1)+COUNTIF(CB$3:CB113,CB114),"-"),"-")</f>
        <v>16</v>
      </c>
      <c r="DI114" s="236">
        <f>IFERROR(IF($E114=1,RANK(CC114,CC:CC,1)+COUNTIF(CC$3:CC113,CC114),"-"),"-")</f>
        <v>19</v>
      </c>
      <c r="DJ114" s="236">
        <f>IFERROR(IF($E114=1,RANK(CD114,CD:CD,1)+COUNTIF(CD$3:CD113,CD114),"-"),"-")</f>
        <v>12</v>
      </c>
      <c r="DK114" s="236">
        <f>IFERROR(IF($E114=1,RANK(CE114,CE:CE,1)+COUNTIF(CE$3:CE113,CE114),"-"),"-")</f>
        <v>14</v>
      </c>
      <c r="DL114" s="236">
        <f>IFERROR(IF($E114=1,RANK(CF114,CF:CF,1)+COUNTIF(CF$3:CF113,CF114),"-"),"-")</f>
        <v>70</v>
      </c>
      <c r="DM114" s="236">
        <f>IFERROR(IF($E114=1,RANK(CG114,CG:CG,1)+COUNTIF(CG$3:CG113,CG114),"-"),"-")</f>
        <v>52</v>
      </c>
      <c r="DN114" s="7"/>
      <c r="DO114" s="236" t="str">
        <f>IFERROR(IF($E114=1,RANK(CI114,CI:CI,1)+COUNTIF(CI$4:CI114,CI114)-1,"-"),"-")</f>
        <v>-</v>
      </c>
      <c r="DP114" s="236" t="str">
        <f>IFERROR(IF($E114=1,RANK(CJ114,CJ:CJ,1)+COUNTIF(CJ$4:CJ114,CJ114)-1,"-"),"-")</f>
        <v>-</v>
      </c>
      <c r="DQ114" s="236" t="str">
        <f>IFERROR(IF($E114=1,RANK(CK114,CK:CK,1)+COUNTIF(CK$4:CK114,CK114)-1,"-"),"-")</f>
        <v>-</v>
      </c>
      <c r="DR114" s="236" t="str">
        <f>IFERROR(IF($E114=1,RANK(CL114,CL:CL,1)+COUNTIF(CL$4:CL114,CL114)-1,"-"),"-")</f>
        <v>-</v>
      </c>
      <c r="DS114" s="236" t="str">
        <f>IFERROR(IF($E114=1,RANK(CM114,CM:CM,1)+COUNTIF(CM$4:CM114,CM114)-1,"-"),"-")</f>
        <v>-</v>
      </c>
      <c r="DT114" s="236" t="str">
        <f>IFERROR(IF($E114=1,RANK(CN114,CN:CN,1)+COUNTIF(CN$4:CN114,CN114)-1,"-"),"-")</f>
        <v>-</v>
      </c>
      <c r="EI114"/>
      <c r="EJ114"/>
      <c r="EU114" s="328">
        <f t="shared" si="107"/>
        <v>7.76</v>
      </c>
      <c r="EV114" s="328">
        <f t="shared" si="108"/>
        <v>7.98</v>
      </c>
      <c r="EW114" s="328">
        <f t="shared" si="109"/>
        <v>8.25</v>
      </c>
      <c r="EX114" s="328">
        <f t="shared" si="110"/>
        <v>8.06</v>
      </c>
      <c r="EY114" s="328">
        <f t="shared" si="111"/>
        <v>7.76</v>
      </c>
      <c r="EZ114" s="328">
        <f t="shared" si="112"/>
        <v>7.46</v>
      </c>
      <c r="FA114" s="328">
        <f t="shared" si="113"/>
        <v>6.45</v>
      </c>
      <c r="FB114" s="328">
        <f t="shared" si="114"/>
        <v>6.18</v>
      </c>
      <c r="FK114" s="328">
        <f t="shared" si="115"/>
        <v>8.01</v>
      </c>
      <c r="FL114" s="328">
        <f t="shared" si="116"/>
        <v>8.2799999999999994</v>
      </c>
      <c r="FM114" s="328">
        <f t="shared" si="117"/>
        <v>8.5500000000000007</v>
      </c>
      <c r="FN114" s="328">
        <f t="shared" si="118"/>
        <v>8.2799999999999994</v>
      </c>
      <c r="FO114" s="328">
        <f t="shared" si="119"/>
        <v>7.97</v>
      </c>
      <c r="FP114" s="328">
        <f t="shared" si="120"/>
        <v>7.88</v>
      </c>
      <c r="FQ114" s="328">
        <f t="shared" si="121"/>
        <v>6.23</v>
      </c>
      <c r="FR114" s="328">
        <f t="shared" si="122"/>
        <v>6.21</v>
      </c>
    </row>
    <row r="115" spans="1:174" x14ac:dyDescent="0.25">
      <c r="A115" s="13">
        <f t="shared" si="131"/>
        <v>1</v>
      </c>
      <c r="B115" s="13">
        <f t="shared" si="132"/>
        <v>1</v>
      </c>
      <c r="C115" s="13">
        <f t="shared" si="133"/>
        <v>1</v>
      </c>
      <c r="D115" s="13">
        <f t="shared" si="134"/>
        <v>1</v>
      </c>
      <c r="E115" s="13">
        <f t="shared" si="135"/>
        <v>1</v>
      </c>
      <c r="F115" s="48" t="s">
        <v>252</v>
      </c>
      <c r="G115" s="48" t="s">
        <v>203</v>
      </c>
      <c r="H115" s="8">
        <v>24</v>
      </c>
      <c r="I115" s="295" t="s">
        <v>227</v>
      </c>
      <c r="J115" s="295">
        <v>611004</v>
      </c>
      <c r="K115" s="295" t="s">
        <v>109</v>
      </c>
      <c r="L115" s="9" t="s">
        <v>9</v>
      </c>
      <c r="M115" s="9" t="s">
        <v>10</v>
      </c>
      <c r="N115" s="237">
        <v>7.54</v>
      </c>
      <c r="O115" s="237">
        <v>7.83</v>
      </c>
      <c r="P115" s="237">
        <v>8.4600000000000009</v>
      </c>
      <c r="Q115" s="237">
        <v>7.98</v>
      </c>
      <c r="R115" s="237">
        <v>7.74</v>
      </c>
      <c r="S115" s="237">
        <v>7.84</v>
      </c>
      <c r="T115" s="237">
        <v>6.54</v>
      </c>
      <c r="U115" s="237">
        <v>6.48</v>
      </c>
      <c r="V115" s="238"/>
      <c r="AD115" s="237">
        <v>7.68</v>
      </c>
      <c r="AE115" s="237">
        <v>7.89</v>
      </c>
      <c r="AF115" s="237">
        <v>8.5399999999999991</v>
      </c>
      <c r="AG115" s="237">
        <v>7.98</v>
      </c>
      <c r="AH115" s="237">
        <v>7.53</v>
      </c>
      <c r="AI115" s="237">
        <v>7.7</v>
      </c>
      <c r="AJ115" s="237">
        <v>6.36</v>
      </c>
      <c r="AK115" s="237">
        <v>6.25</v>
      </c>
      <c r="AL115" s="238"/>
      <c r="AT115" s="237">
        <f t="shared" si="136"/>
        <v>-0.14000000000000001</v>
      </c>
      <c r="AU115" s="237">
        <f t="shared" si="137"/>
        <v>-0.06</v>
      </c>
      <c r="AV115" s="237">
        <f t="shared" si="138"/>
        <v>-0.08</v>
      </c>
      <c r="AW115" s="237">
        <f t="shared" si="139"/>
        <v>0</v>
      </c>
      <c r="AX115" s="237">
        <f t="shared" si="140"/>
        <v>0.21</v>
      </c>
      <c r="AY115" s="237">
        <f t="shared" si="141"/>
        <v>0.14000000000000001</v>
      </c>
      <c r="AZ115" s="237">
        <f t="shared" si="142"/>
        <v>0.18</v>
      </c>
      <c r="BA115" s="237">
        <f t="shared" si="143"/>
        <v>0.23</v>
      </c>
      <c r="BB115" s="238"/>
      <c r="BJ115" s="237">
        <f t="shared" si="144"/>
        <v>7.54</v>
      </c>
      <c r="BK115" s="237">
        <f t="shared" si="145"/>
        <v>7.83</v>
      </c>
      <c r="BL115" s="237">
        <f t="shared" si="146"/>
        <v>8.4600000000000009</v>
      </c>
      <c r="BM115" s="237">
        <f t="shared" si="147"/>
        <v>7.98</v>
      </c>
      <c r="BN115" s="237">
        <f t="shared" si="148"/>
        <v>7.74</v>
      </c>
      <c r="BO115" s="237">
        <f t="shared" si="149"/>
        <v>7.84</v>
      </c>
      <c r="BP115" s="237">
        <f t="shared" si="150"/>
        <v>6.54</v>
      </c>
      <c r="BQ115" s="237">
        <f t="shared" si="151"/>
        <v>6.48</v>
      </c>
      <c r="BR115" s="238"/>
      <c r="BZ115" s="237">
        <f t="shared" si="152"/>
        <v>-0.14000000000000001</v>
      </c>
      <c r="CA115" s="237">
        <f t="shared" si="153"/>
        <v>-0.06</v>
      </c>
      <c r="CB115" s="237">
        <f t="shared" si="154"/>
        <v>-0.08</v>
      </c>
      <c r="CC115" s="237">
        <f t="shared" si="155"/>
        <v>0</v>
      </c>
      <c r="CD115" s="237">
        <f t="shared" si="156"/>
        <v>0.21</v>
      </c>
      <c r="CE115" s="237">
        <f t="shared" si="157"/>
        <v>0.14000000000000001</v>
      </c>
      <c r="CF115" s="237">
        <f t="shared" si="158"/>
        <v>0.18</v>
      </c>
      <c r="CG115" s="237">
        <f t="shared" si="159"/>
        <v>0.23</v>
      </c>
      <c r="CH115" s="238"/>
      <c r="CP115" s="236">
        <f>IFERROR(IF($E115=1,RANK(BJ115,BJ:BJ,1)+COUNTIF(BJ$4:BJ115,BJ115)-1,"-"),"-")</f>
        <v>30</v>
      </c>
      <c r="CQ115" s="236">
        <f>IFERROR(IF($E115=1,RANK(BK115,BK:BK,1)+COUNTIF(BK$4:BK115,BK115)-1,"-"),"-")</f>
        <v>12</v>
      </c>
      <c r="CR115" s="236">
        <f>IFERROR(IF($E115=1,RANK(BL115,BL:BL,1)+COUNTIF(BL$4:BL115,BL115)-1,"-"),"-")</f>
        <v>35</v>
      </c>
      <c r="CS115" s="236">
        <f>IFERROR(IF($E115=1,RANK(BM115,BM:BM,1)+COUNTIF(BM$4:BM115,BM115)-1,"-"),"-")</f>
        <v>21</v>
      </c>
      <c r="CT115" s="236">
        <f>IFERROR(IF($E115=1,RANK(BN115,BN:BN,1)+COUNTIF(BN$4:BN115,BN115)-1,"-"),"-")</f>
        <v>44</v>
      </c>
      <c r="CU115" s="236">
        <f>IFERROR(IF($E115=1,RANK(BO115,BO:BO,1)+COUNTIF(BO$4:BO115,BO115)-1,"-"),"-")</f>
        <v>84</v>
      </c>
      <c r="CV115" s="236">
        <f>IFERROR(IF($E115=1,RANK(BP115,BP:BP,1)+COUNTIF(BP$4:BP115,BP115)-1,"-"),"-")</f>
        <v>80</v>
      </c>
      <c r="CW115" s="236">
        <f>IFERROR(IF($E115=1,RANK(BQ115,BQ:BQ,1)+COUNTIF(BQ$4:BQ115,BQ115)-1,"-"),"-")</f>
        <v>52</v>
      </c>
      <c r="CX115" s="238"/>
      <c r="DF115" s="236">
        <f>IFERROR(IF($E115=1,RANK(BZ115,BZ:BZ,1)+COUNTIF(BZ$3:BZ114,BZ115),"-"),"-")</f>
        <v>26</v>
      </c>
      <c r="DG115" s="236">
        <f>IFERROR(IF($E115=1,RANK(CA115,CA:CA,1)+COUNTIF(CA$3:CA114,CA115),"-"),"-")</f>
        <v>37</v>
      </c>
      <c r="DH115" s="236">
        <f>IFERROR(IF($E115=1,RANK(CB115,CB:CB,1)+COUNTIF(CB$3:CB114,CB115),"-"),"-")</f>
        <v>53</v>
      </c>
      <c r="DI115" s="236">
        <f>IFERROR(IF($E115=1,RANK(CC115,CC:CC,1)+COUNTIF(CC$3:CC114,CC115),"-"),"-")</f>
        <v>47</v>
      </c>
      <c r="DJ115" s="236">
        <f>IFERROR(IF($E115=1,RANK(CD115,CD:CD,1)+COUNTIF(CD$3:CD114,CD115),"-"),"-")</f>
        <v>48</v>
      </c>
      <c r="DK115" s="236">
        <f>IFERROR(IF($E115=1,RANK(CE115,CE:CE,1)+COUNTIF(CE$3:CE114,CE115),"-"),"-")</f>
        <v>55</v>
      </c>
      <c r="DL115" s="236">
        <f>IFERROR(IF($E115=1,RANK(CF115,CF:CF,1)+COUNTIF(CF$3:CF114,CF115),"-"),"-")</f>
        <v>67</v>
      </c>
      <c r="DM115" s="236">
        <f>IFERROR(IF($E115=1,RANK(CG115,CG:CG,1)+COUNTIF(CG$3:CG114,CG115),"-"),"-")</f>
        <v>82</v>
      </c>
      <c r="DN115" s="7"/>
      <c r="DO115" s="236" t="str">
        <f>IFERROR(IF($E115=1,RANK(CI115,CI:CI,1)+COUNTIF(CI$4:CI115,CI115)-1,"-"),"-")</f>
        <v>-</v>
      </c>
      <c r="DP115" s="236" t="str">
        <f>IFERROR(IF($E115=1,RANK(CJ115,CJ:CJ,1)+COUNTIF(CJ$4:CJ115,CJ115)-1,"-"),"-")</f>
        <v>-</v>
      </c>
      <c r="DQ115" s="236" t="str">
        <f>IFERROR(IF($E115=1,RANK(CK115,CK:CK,1)+COUNTIF(CK$4:CK115,CK115)-1,"-"),"-")</f>
        <v>-</v>
      </c>
      <c r="DR115" s="236" t="str">
        <f>IFERROR(IF($E115=1,RANK(CL115,CL:CL,1)+COUNTIF(CL$4:CL115,CL115)-1,"-"),"-")</f>
        <v>-</v>
      </c>
      <c r="DS115" s="236" t="str">
        <f>IFERROR(IF($E115=1,RANK(CM115,CM:CM,1)+COUNTIF(CM$4:CM115,CM115)-1,"-"),"-")</f>
        <v>-</v>
      </c>
      <c r="DT115" s="236" t="str">
        <f>IFERROR(IF($E115=1,RANK(CN115,CN:CN,1)+COUNTIF(CN$4:CN115,CN115)-1,"-"),"-")</f>
        <v>-</v>
      </c>
      <c r="EI115"/>
      <c r="EJ115"/>
      <c r="EU115" s="328">
        <f t="shared" si="107"/>
        <v>7.54</v>
      </c>
      <c r="EV115" s="328">
        <f t="shared" si="108"/>
        <v>7.83</v>
      </c>
      <c r="EW115" s="328">
        <f t="shared" si="109"/>
        <v>8.4600000000000009</v>
      </c>
      <c r="EX115" s="328">
        <f t="shared" si="110"/>
        <v>7.98</v>
      </c>
      <c r="EY115" s="328">
        <f t="shared" si="111"/>
        <v>7.74</v>
      </c>
      <c r="EZ115" s="328">
        <f t="shared" si="112"/>
        <v>7.84</v>
      </c>
      <c r="FA115" s="328">
        <f t="shared" si="113"/>
        <v>6.54</v>
      </c>
      <c r="FB115" s="328">
        <f t="shared" si="114"/>
        <v>6.48</v>
      </c>
      <c r="FK115" s="328">
        <f t="shared" si="115"/>
        <v>7.68</v>
      </c>
      <c r="FL115" s="328">
        <f t="shared" si="116"/>
        <v>7.89</v>
      </c>
      <c r="FM115" s="328">
        <f t="shared" si="117"/>
        <v>8.5399999999999991</v>
      </c>
      <c r="FN115" s="328">
        <f t="shared" si="118"/>
        <v>7.98</v>
      </c>
      <c r="FO115" s="328">
        <f t="shared" si="119"/>
        <v>7.53</v>
      </c>
      <c r="FP115" s="328">
        <f t="shared" si="120"/>
        <v>7.7</v>
      </c>
      <c r="FQ115" s="328">
        <f t="shared" si="121"/>
        <v>6.36</v>
      </c>
      <c r="FR115" s="328">
        <f t="shared" si="122"/>
        <v>6.25</v>
      </c>
    </row>
    <row r="116" spans="1:174" x14ac:dyDescent="0.25">
      <c r="A116" s="13">
        <f t="shared" si="131"/>
        <v>1</v>
      </c>
      <c r="B116" s="13">
        <f t="shared" si="132"/>
        <v>1</v>
      </c>
      <c r="C116" s="13">
        <f t="shared" si="133"/>
        <v>1</v>
      </c>
      <c r="D116" s="13">
        <f t="shared" si="134"/>
        <v>1</v>
      </c>
      <c r="E116" s="13">
        <f t="shared" si="135"/>
        <v>1</v>
      </c>
      <c r="F116" s="21" t="s">
        <v>216</v>
      </c>
      <c r="G116" s="13" t="s">
        <v>205</v>
      </c>
      <c r="H116" s="8">
        <v>24</v>
      </c>
      <c r="I116" s="8" t="s">
        <v>228</v>
      </c>
      <c r="J116" s="8">
        <v>313874</v>
      </c>
      <c r="K116" s="8" t="s">
        <v>111</v>
      </c>
      <c r="L116" s="8" t="s">
        <v>9</v>
      </c>
      <c r="M116" s="8" t="s">
        <v>10</v>
      </c>
      <c r="N116" s="237">
        <v>7.56</v>
      </c>
      <c r="O116" s="237">
        <v>8.2899999999999991</v>
      </c>
      <c r="P116" s="237">
        <v>8.84</v>
      </c>
      <c r="Q116" s="237">
        <v>7.98</v>
      </c>
      <c r="R116" s="237">
        <v>7.54</v>
      </c>
      <c r="S116" s="237">
        <v>7.95</v>
      </c>
      <c r="T116" s="237">
        <v>6.57</v>
      </c>
      <c r="U116" s="237">
        <v>6.97</v>
      </c>
      <c r="V116" s="238"/>
      <c r="AD116" s="237">
        <v>7.45</v>
      </c>
      <c r="AE116" s="237">
        <v>8.24</v>
      </c>
      <c r="AF116" s="237">
        <v>8.68</v>
      </c>
      <c r="AG116" s="237">
        <v>7.77</v>
      </c>
      <c r="AH116" s="237">
        <v>7.06</v>
      </c>
      <c r="AI116" s="237">
        <v>7.88</v>
      </c>
      <c r="AJ116" s="237">
        <v>6.6</v>
      </c>
      <c r="AK116" s="237">
        <v>7.07</v>
      </c>
      <c r="AL116" s="238"/>
      <c r="AT116" s="237">
        <f t="shared" si="136"/>
        <v>0.11</v>
      </c>
      <c r="AU116" s="237">
        <f t="shared" si="137"/>
        <v>0.05</v>
      </c>
      <c r="AV116" s="237">
        <f t="shared" si="138"/>
        <v>0.16</v>
      </c>
      <c r="AW116" s="237">
        <f t="shared" si="139"/>
        <v>0.21</v>
      </c>
      <c r="AX116" s="237">
        <f t="shared" si="140"/>
        <v>0.48</v>
      </c>
      <c r="AY116" s="237">
        <f t="shared" si="141"/>
        <v>7.0000000000000007E-2</v>
      </c>
      <c r="AZ116" s="237">
        <f t="shared" si="142"/>
        <v>-0.03</v>
      </c>
      <c r="BA116" s="237">
        <f t="shared" si="143"/>
        <v>-0.1</v>
      </c>
      <c r="BB116" s="238"/>
      <c r="BJ116" s="237">
        <f t="shared" si="144"/>
        <v>7.56</v>
      </c>
      <c r="BK116" s="237">
        <f t="shared" si="145"/>
        <v>8.2899999999999991</v>
      </c>
      <c r="BL116" s="237">
        <f t="shared" si="146"/>
        <v>8.84</v>
      </c>
      <c r="BM116" s="237">
        <f t="shared" si="147"/>
        <v>7.98</v>
      </c>
      <c r="BN116" s="237">
        <f t="shared" si="148"/>
        <v>7.54</v>
      </c>
      <c r="BO116" s="237">
        <f t="shared" si="149"/>
        <v>7.95</v>
      </c>
      <c r="BP116" s="237">
        <f t="shared" si="150"/>
        <v>6.57</v>
      </c>
      <c r="BQ116" s="237">
        <f t="shared" si="151"/>
        <v>6.97</v>
      </c>
      <c r="BR116" s="238"/>
      <c r="BZ116" s="237">
        <f t="shared" si="152"/>
        <v>0.11</v>
      </c>
      <c r="CA116" s="237">
        <f t="shared" si="153"/>
        <v>0.05</v>
      </c>
      <c r="CB116" s="237">
        <f t="shared" si="154"/>
        <v>0.16</v>
      </c>
      <c r="CC116" s="237">
        <f t="shared" si="155"/>
        <v>0.21</v>
      </c>
      <c r="CD116" s="237">
        <f t="shared" si="156"/>
        <v>0.48</v>
      </c>
      <c r="CE116" s="237">
        <f t="shared" si="157"/>
        <v>7.0000000000000007E-2</v>
      </c>
      <c r="CF116" s="237">
        <f t="shared" si="158"/>
        <v>-0.03</v>
      </c>
      <c r="CG116" s="237">
        <f t="shared" si="159"/>
        <v>-0.1</v>
      </c>
      <c r="CH116" s="238"/>
      <c r="CP116" s="236">
        <f>IFERROR(IF($E116=1,RANK(BJ116,BJ:BJ,1)+COUNTIF(BJ$4:BJ116,BJ116)-1,"-"),"-")</f>
        <v>36</v>
      </c>
      <c r="CQ116" s="236">
        <f>IFERROR(IF($E116=1,RANK(BK116,BK:BK,1)+COUNTIF(BK$4:BK116,BK116)-1,"-"),"-")</f>
        <v>63</v>
      </c>
      <c r="CR116" s="236">
        <f>IFERROR(IF($E116=1,RANK(BL116,BL:BL,1)+COUNTIF(BL$4:BL116,BL116)-1,"-"),"-")</f>
        <v>99</v>
      </c>
      <c r="CS116" s="236">
        <f>IFERROR(IF($E116=1,RANK(BM116,BM:BM,1)+COUNTIF(BM$4:BM116,BM116)-1,"-"),"-")</f>
        <v>22</v>
      </c>
      <c r="CT116" s="236">
        <f>IFERROR(IF($E116=1,RANK(BN116,BN:BN,1)+COUNTIF(BN$4:BN116,BN116)-1,"-"),"-")</f>
        <v>24</v>
      </c>
      <c r="CU116" s="236">
        <f>IFERROR(IF($E116=1,RANK(BO116,BO:BO,1)+COUNTIF(BO$4:BO116,BO116)-1,"-"),"-")</f>
        <v>105</v>
      </c>
      <c r="CV116" s="236">
        <f>IFERROR(IF($E116=1,RANK(BP116,BP:BP,1)+COUNTIF(BP$4:BP116,BP116)-1,"-"),"-")</f>
        <v>84</v>
      </c>
      <c r="CW116" s="236">
        <f>IFERROR(IF($E116=1,RANK(BQ116,BQ:BQ,1)+COUNTIF(BQ$4:BQ116,BQ116)-1,"-"),"-")</f>
        <v>98</v>
      </c>
      <c r="CX116" s="238"/>
      <c r="DF116" s="236">
        <f>IFERROR(IF($E116=1,RANK(BZ116,BZ:BZ,1)+COUNTIF(BZ$3:BZ115,BZ116),"-"),"-")</f>
        <v>79</v>
      </c>
      <c r="DG116" s="236">
        <f>IFERROR(IF($E116=1,RANK(CA116,CA:CA,1)+COUNTIF(CA$3:CA115,CA116),"-"),"-")</f>
        <v>58</v>
      </c>
      <c r="DH116" s="236">
        <f>IFERROR(IF($E116=1,RANK(CB116,CB:CB,1)+COUNTIF(CB$3:CB115,CB116),"-"),"-")</f>
        <v>91</v>
      </c>
      <c r="DI116" s="236">
        <f>IFERROR(IF($E116=1,RANK(CC116,CC:CC,1)+COUNTIF(CC$3:CC115,CC116),"-"),"-")</f>
        <v>78</v>
      </c>
      <c r="DJ116" s="236">
        <f>IFERROR(IF($E116=1,RANK(CD116,CD:CD,1)+COUNTIF(CD$3:CD115,CD116),"-"),"-")</f>
        <v>79</v>
      </c>
      <c r="DK116" s="236">
        <f>IFERROR(IF($E116=1,RANK(CE116,CE:CE,1)+COUNTIF(CE$3:CE115,CE116),"-"),"-")</f>
        <v>51</v>
      </c>
      <c r="DL116" s="236">
        <f>IFERROR(IF($E116=1,RANK(CF116,CF:CF,1)+COUNTIF(CF$3:CF115,CF116),"-"),"-")</f>
        <v>39</v>
      </c>
      <c r="DM116" s="236">
        <f>IFERROR(IF($E116=1,RANK(CG116,CG:CG,1)+COUNTIF(CG$3:CG115,CG116),"-"),"-")</f>
        <v>46</v>
      </c>
      <c r="DN116" s="7"/>
      <c r="DO116" s="236" t="str">
        <f>IFERROR(IF($E116=1,RANK(CI116,CI:CI,1)+COUNTIF(CI$4:CI116,CI116)-1,"-"),"-")</f>
        <v>-</v>
      </c>
      <c r="DP116" s="236" t="str">
        <f>IFERROR(IF($E116=1,RANK(CJ116,CJ:CJ,1)+COUNTIF(CJ$4:CJ116,CJ116)-1,"-"),"-")</f>
        <v>-</v>
      </c>
      <c r="DQ116" s="236" t="str">
        <f>IFERROR(IF($E116=1,RANK(CK116,CK:CK,1)+COUNTIF(CK$4:CK116,CK116)-1,"-"),"-")</f>
        <v>-</v>
      </c>
      <c r="DR116" s="236" t="str">
        <f>IFERROR(IF($E116=1,RANK(CL116,CL:CL,1)+COUNTIF(CL$4:CL116,CL116)-1,"-"),"-")</f>
        <v>-</v>
      </c>
      <c r="DS116" s="236" t="str">
        <f>IFERROR(IF($E116=1,RANK(CM116,CM:CM,1)+COUNTIF(CM$4:CM116,CM116)-1,"-"),"-")</f>
        <v>-</v>
      </c>
      <c r="DT116" s="236" t="str">
        <f>IFERROR(IF($E116=1,RANK(CN116,CN:CN,1)+COUNTIF(CN$4:CN116,CN116)-1,"-"),"-")</f>
        <v>-</v>
      </c>
      <c r="EI116"/>
      <c r="EJ116"/>
      <c r="EU116" s="328">
        <f t="shared" si="107"/>
        <v>7.56</v>
      </c>
      <c r="EV116" s="328">
        <f t="shared" si="108"/>
        <v>8.2899999999999991</v>
      </c>
      <c r="EW116" s="328">
        <f t="shared" si="109"/>
        <v>8.84</v>
      </c>
      <c r="EX116" s="328">
        <f t="shared" si="110"/>
        <v>7.98</v>
      </c>
      <c r="EY116" s="328">
        <f t="shared" si="111"/>
        <v>7.54</v>
      </c>
      <c r="EZ116" s="328">
        <f t="shared" si="112"/>
        <v>7.95</v>
      </c>
      <c r="FA116" s="328">
        <f t="shared" si="113"/>
        <v>6.57</v>
      </c>
      <c r="FB116" s="328">
        <f t="shared" si="114"/>
        <v>6.97</v>
      </c>
      <c r="FK116" s="328">
        <f t="shared" si="115"/>
        <v>7.45</v>
      </c>
      <c r="FL116" s="328">
        <f t="shared" si="116"/>
        <v>8.24</v>
      </c>
      <c r="FM116" s="328">
        <f t="shared" si="117"/>
        <v>8.68</v>
      </c>
      <c r="FN116" s="328">
        <f t="shared" si="118"/>
        <v>7.77</v>
      </c>
      <c r="FO116" s="328">
        <f t="shared" si="119"/>
        <v>7.06</v>
      </c>
      <c r="FP116" s="328">
        <f t="shared" si="120"/>
        <v>7.88</v>
      </c>
      <c r="FQ116" s="328">
        <f t="shared" si="121"/>
        <v>6.6</v>
      </c>
      <c r="FR116" s="328">
        <f t="shared" si="122"/>
        <v>7.07</v>
      </c>
    </row>
    <row r="117" spans="1:174" x14ac:dyDescent="0.25">
      <c r="A117" s="13">
        <f t="shared" si="131"/>
        <v>1</v>
      </c>
      <c r="B117" s="13">
        <f t="shared" si="132"/>
        <v>1</v>
      </c>
      <c r="C117" s="13">
        <f t="shared" si="133"/>
        <v>1</v>
      </c>
      <c r="D117" s="13">
        <f t="shared" si="134"/>
        <v>1</v>
      </c>
      <c r="E117" s="13">
        <f t="shared" si="135"/>
        <v>1</v>
      </c>
      <c r="F117" s="17" t="s">
        <v>216</v>
      </c>
      <c r="G117" s="48" t="s">
        <v>206</v>
      </c>
      <c r="H117" s="8">
        <v>24</v>
      </c>
      <c r="I117" s="295" t="s">
        <v>228</v>
      </c>
      <c r="J117" s="295">
        <v>342014</v>
      </c>
      <c r="K117" s="295" t="s">
        <v>112</v>
      </c>
      <c r="L117" s="9" t="s">
        <v>9</v>
      </c>
      <c r="M117" s="9" t="s">
        <v>10</v>
      </c>
      <c r="N117" s="237">
        <v>8.0399999999999991</v>
      </c>
      <c r="O117" s="237">
        <v>8.39</v>
      </c>
      <c r="P117" s="237">
        <v>8.7100000000000009</v>
      </c>
      <c r="Q117" s="237">
        <v>8.36</v>
      </c>
      <c r="R117" s="237">
        <v>8.24</v>
      </c>
      <c r="S117" s="237">
        <v>7.9</v>
      </c>
      <c r="T117" s="237">
        <v>6.55</v>
      </c>
      <c r="U117" s="237">
        <v>7.12</v>
      </c>
      <c r="V117" s="238"/>
      <c r="AD117" s="237">
        <v>7.75</v>
      </c>
      <c r="AE117" s="237">
        <v>7.74</v>
      </c>
      <c r="AF117" s="237">
        <v>8.32</v>
      </c>
      <c r="AG117" s="237">
        <v>8.2200000000000006</v>
      </c>
      <c r="AH117" s="237">
        <v>7.47</v>
      </c>
      <c r="AI117" s="237">
        <v>7.12</v>
      </c>
      <c r="AJ117" s="237">
        <v>5.36</v>
      </c>
      <c r="AK117" s="237">
        <v>6.02</v>
      </c>
      <c r="AL117" s="238"/>
      <c r="AT117" s="237">
        <f t="shared" si="136"/>
        <v>0.28999999999999998</v>
      </c>
      <c r="AU117" s="237">
        <f t="shared" si="137"/>
        <v>0.65</v>
      </c>
      <c r="AV117" s="237">
        <f t="shared" si="138"/>
        <v>0.39</v>
      </c>
      <c r="AW117" s="237">
        <f t="shared" si="139"/>
        <v>0.14000000000000001</v>
      </c>
      <c r="AX117" s="237">
        <f t="shared" si="140"/>
        <v>0.77</v>
      </c>
      <c r="AY117" s="237">
        <f t="shared" si="141"/>
        <v>0.78</v>
      </c>
      <c r="AZ117" s="237">
        <f t="shared" si="142"/>
        <v>1.19</v>
      </c>
      <c r="BA117" s="237">
        <f t="shared" si="143"/>
        <v>1.1000000000000001</v>
      </c>
      <c r="BB117" s="238"/>
      <c r="BJ117" s="237">
        <f t="shared" si="144"/>
        <v>8.0399999999999991</v>
      </c>
      <c r="BK117" s="237">
        <f t="shared" si="145"/>
        <v>8.39</v>
      </c>
      <c r="BL117" s="237">
        <f t="shared" si="146"/>
        <v>8.7100000000000009</v>
      </c>
      <c r="BM117" s="237">
        <f t="shared" si="147"/>
        <v>8.36</v>
      </c>
      <c r="BN117" s="237">
        <f t="shared" si="148"/>
        <v>8.24</v>
      </c>
      <c r="BO117" s="237">
        <f t="shared" si="149"/>
        <v>7.9</v>
      </c>
      <c r="BP117" s="237">
        <f t="shared" si="150"/>
        <v>6.55</v>
      </c>
      <c r="BQ117" s="237">
        <f t="shared" si="151"/>
        <v>7.12</v>
      </c>
      <c r="BR117" s="238"/>
      <c r="BZ117" s="237">
        <f t="shared" si="152"/>
        <v>0.28999999999999998</v>
      </c>
      <c r="CA117" s="237">
        <f t="shared" si="153"/>
        <v>0.65</v>
      </c>
      <c r="CB117" s="237">
        <f t="shared" si="154"/>
        <v>0.39</v>
      </c>
      <c r="CC117" s="237">
        <f t="shared" si="155"/>
        <v>0.14000000000000001</v>
      </c>
      <c r="CD117" s="237">
        <f t="shared" si="156"/>
        <v>0.77</v>
      </c>
      <c r="CE117" s="237">
        <f t="shared" si="157"/>
        <v>0.78</v>
      </c>
      <c r="CF117" s="237">
        <f t="shared" si="158"/>
        <v>1.19</v>
      </c>
      <c r="CG117" s="237">
        <f t="shared" si="159"/>
        <v>1.1000000000000001</v>
      </c>
      <c r="CH117" s="238"/>
      <c r="CP117" s="236">
        <f>IFERROR(IF($E117=1,RANK(BJ117,BJ:BJ,1)+COUNTIF(BJ$4:BJ117,BJ117)-1,"-"),"-")</f>
        <v>99</v>
      </c>
      <c r="CQ117" s="236">
        <f>IFERROR(IF($E117=1,RANK(BK117,BK:BK,1)+COUNTIF(BK$4:BK117,BK117)-1,"-"),"-")</f>
        <v>74</v>
      </c>
      <c r="CR117" s="236">
        <f>IFERROR(IF($E117=1,RANK(BL117,BL:BL,1)+COUNTIF(BL$4:BL117,BL117)-1,"-"),"-")</f>
        <v>71</v>
      </c>
      <c r="CS117" s="236">
        <f>IFERROR(IF($E117=1,RANK(BM117,BM:BM,1)+COUNTIF(BM$4:BM117,BM117)-1,"-"),"-")</f>
        <v>63</v>
      </c>
      <c r="CT117" s="236">
        <f>IFERROR(IF($E117=1,RANK(BN117,BN:BN,1)+COUNTIF(BN$4:BN117,BN117)-1,"-"),"-")</f>
        <v>109</v>
      </c>
      <c r="CU117" s="236">
        <f>IFERROR(IF($E117=1,RANK(BO117,BO:BO,1)+COUNTIF(BO$4:BO117,BO117)-1,"-"),"-")</f>
        <v>95</v>
      </c>
      <c r="CV117" s="236">
        <f>IFERROR(IF($E117=1,RANK(BP117,BP:BP,1)+COUNTIF(BP$4:BP117,BP117)-1,"-"),"-")</f>
        <v>82</v>
      </c>
      <c r="CW117" s="236">
        <f>IFERROR(IF($E117=1,RANK(BQ117,BQ:BQ,1)+COUNTIF(BQ$4:BQ117,BQ117)-1,"-"),"-")</f>
        <v>111</v>
      </c>
      <c r="CX117" s="238"/>
      <c r="DF117" s="236">
        <f>IFERROR(IF($E117=1,RANK(BZ117,BZ:BZ,1)+COUNTIF(BZ$3:BZ116,BZ117),"-"),"-")</f>
        <v>97</v>
      </c>
      <c r="DG117" s="236">
        <f>IFERROR(IF($E117=1,RANK(CA117,CA:CA,1)+COUNTIF(CA$3:CA116,CA117),"-"),"-")</f>
        <v>115</v>
      </c>
      <c r="DH117" s="236">
        <f>IFERROR(IF($E117=1,RANK(CB117,CB:CB,1)+COUNTIF(CB$3:CB116,CB117),"-"),"-")</f>
        <v>108</v>
      </c>
      <c r="DI117" s="236">
        <f>IFERROR(IF($E117=1,RANK(CC117,CC:CC,1)+COUNTIF(CC$3:CC116,CC117),"-"),"-")</f>
        <v>65</v>
      </c>
      <c r="DJ117" s="236">
        <f>IFERROR(IF($E117=1,RANK(CD117,CD:CD,1)+COUNTIF(CD$3:CD116,CD117),"-"),"-")</f>
        <v>113</v>
      </c>
      <c r="DK117" s="236">
        <f>IFERROR(IF($E117=1,RANK(CE117,CE:CE,1)+COUNTIF(CE$3:CE116,CE117),"-"),"-")</f>
        <v>97</v>
      </c>
      <c r="DL117" s="236">
        <f>IFERROR(IF($E117=1,RANK(CF117,CF:CF,1)+COUNTIF(CF$3:CF116,CF117),"-"),"-")</f>
        <v>119</v>
      </c>
      <c r="DM117" s="236">
        <f>IFERROR(IF($E117=1,RANK(CG117,CG:CG,1)+COUNTIF(CG$3:CG116,CG117),"-"),"-")</f>
        <v>120</v>
      </c>
      <c r="DN117" s="7"/>
      <c r="DO117" s="236" t="str">
        <f>IFERROR(IF($E117=1,RANK(CI117,CI:CI,1)+COUNTIF(CI$4:CI117,CI117)-1,"-"),"-")</f>
        <v>-</v>
      </c>
      <c r="DP117" s="236" t="str">
        <f>IFERROR(IF($E117=1,RANK(CJ117,CJ:CJ,1)+COUNTIF(CJ$4:CJ117,CJ117)-1,"-"),"-")</f>
        <v>-</v>
      </c>
      <c r="DQ117" s="236" t="str">
        <f>IFERROR(IF($E117=1,RANK(CK117,CK:CK,1)+COUNTIF(CK$4:CK117,CK117)-1,"-"),"-")</f>
        <v>-</v>
      </c>
      <c r="DR117" s="236" t="str">
        <f>IFERROR(IF($E117=1,RANK(CL117,CL:CL,1)+COUNTIF(CL$4:CL117,CL117)-1,"-"),"-")</f>
        <v>-</v>
      </c>
      <c r="DS117" s="236" t="str">
        <f>IFERROR(IF($E117=1,RANK(CM117,CM:CM,1)+COUNTIF(CM$4:CM117,CM117)-1,"-"),"-")</f>
        <v>-</v>
      </c>
      <c r="DT117" s="236" t="str">
        <f>IFERROR(IF($E117=1,RANK(CN117,CN:CN,1)+COUNTIF(CN$4:CN117,CN117)-1,"-"),"-")</f>
        <v>-</v>
      </c>
      <c r="EI117"/>
      <c r="EJ117"/>
      <c r="EU117" s="328">
        <f t="shared" si="107"/>
        <v>8.0399999999999991</v>
      </c>
      <c r="EV117" s="328">
        <f t="shared" si="108"/>
        <v>8.39</v>
      </c>
      <c r="EW117" s="328">
        <f t="shared" si="109"/>
        <v>8.7100000000000009</v>
      </c>
      <c r="EX117" s="328">
        <f t="shared" si="110"/>
        <v>8.36</v>
      </c>
      <c r="EY117" s="328">
        <f t="shared" si="111"/>
        <v>8.24</v>
      </c>
      <c r="EZ117" s="328">
        <f t="shared" si="112"/>
        <v>7.9</v>
      </c>
      <c r="FA117" s="328">
        <f t="shared" si="113"/>
        <v>6.55</v>
      </c>
      <c r="FB117" s="328">
        <f t="shared" si="114"/>
        <v>7.12</v>
      </c>
      <c r="FK117" s="328">
        <f t="shared" si="115"/>
        <v>7.75</v>
      </c>
      <c r="FL117" s="328">
        <f t="shared" si="116"/>
        <v>7.74</v>
      </c>
      <c r="FM117" s="328">
        <f t="shared" si="117"/>
        <v>8.32</v>
      </c>
      <c r="FN117" s="328">
        <f t="shared" si="118"/>
        <v>8.2200000000000006</v>
      </c>
      <c r="FO117" s="328">
        <f t="shared" si="119"/>
        <v>7.47</v>
      </c>
      <c r="FP117" s="328">
        <f t="shared" si="120"/>
        <v>7.12</v>
      </c>
      <c r="FQ117" s="328">
        <f t="shared" si="121"/>
        <v>5.36</v>
      </c>
      <c r="FR117" s="328">
        <f t="shared" si="122"/>
        <v>6.02</v>
      </c>
    </row>
    <row r="118" spans="1:174" x14ac:dyDescent="0.25">
      <c r="A118" s="13">
        <f t="shared" si="131"/>
        <v>1</v>
      </c>
      <c r="B118" s="13">
        <f t="shared" si="132"/>
        <v>1</v>
      </c>
      <c r="C118" s="13">
        <f t="shared" si="133"/>
        <v>1</v>
      </c>
      <c r="D118" s="13">
        <f t="shared" si="134"/>
        <v>1</v>
      </c>
      <c r="E118" s="13">
        <f t="shared" si="135"/>
        <v>1</v>
      </c>
      <c r="F118" s="17" t="s">
        <v>216</v>
      </c>
      <c r="G118" s="48" t="s">
        <v>207</v>
      </c>
      <c r="H118" s="8">
        <v>24</v>
      </c>
      <c r="I118" s="295" t="s">
        <v>228</v>
      </c>
      <c r="J118" s="295">
        <v>444000</v>
      </c>
      <c r="K118" s="295" t="s">
        <v>113</v>
      </c>
      <c r="L118" s="9" t="s">
        <v>9</v>
      </c>
      <c r="M118" s="9" t="s">
        <v>10</v>
      </c>
      <c r="N118" s="237">
        <v>7.86</v>
      </c>
      <c r="O118" s="237">
        <v>8.57</v>
      </c>
      <c r="P118" s="237">
        <v>8.8699999999999992</v>
      </c>
      <c r="Q118" s="237">
        <v>8.31</v>
      </c>
      <c r="R118" s="237">
        <v>8.08</v>
      </c>
      <c r="S118" s="237">
        <v>7.92</v>
      </c>
      <c r="T118" s="237">
        <v>6.71</v>
      </c>
      <c r="U118" s="237">
        <v>6.81</v>
      </c>
      <c r="V118" s="238"/>
      <c r="AD118" s="237">
        <v>7.94</v>
      </c>
      <c r="AE118" s="237">
        <v>8.59</v>
      </c>
      <c r="AF118" s="237">
        <v>9.02</v>
      </c>
      <c r="AG118" s="237">
        <v>8.36</v>
      </c>
      <c r="AH118" s="237">
        <v>7.67</v>
      </c>
      <c r="AI118" s="237">
        <v>7.61</v>
      </c>
      <c r="AJ118" s="237">
        <v>6.07</v>
      </c>
      <c r="AK118" s="237">
        <v>6.55</v>
      </c>
      <c r="AL118" s="238"/>
      <c r="AT118" s="237">
        <f t="shared" si="136"/>
        <v>-0.08</v>
      </c>
      <c r="AU118" s="237">
        <f t="shared" si="137"/>
        <v>-0.02</v>
      </c>
      <c r="AV118" s="237">
        <f t="shared" si="138"/>
        <v>-0.15</v>
      </c>
      <c r="AW118" s="237">
        <f t="shared" si="139"/>
        <v>-0.05</v>
      </c>
      <c r="AX118" s="237">
        <f t="shared" si="140"/>
        <v>0.41</v>
      </c>
      <c r="AY118" s="237">
        <f t="shared" si="141"/>
        <v>0.31</v>
      </c>
      <c r="AZ118" s="237">
        <f t="shared" si="142"/>
        <v>0.64</v>
      </c>
      <c r="BA118" s="237">
        <f t="shared" si="143"/>
        <v>0.26</v>
      </c>
      <c r="BB118" s="238"/>
      <c r="BJ118" s="237">
        <f t="shared" si="144"/>
        <v>7.86</v>
      </c>
      <c r="BK118" s="237">
        <f t="shared" si="145"/>
        <v>8.57</v>
      </c>
      <c r="BL118" s="237">
        <f t="shared" si="146"/>
        <v>8.8699999999999992</v>
      </c>
      <c r="BM118" s="237">
        <f t="shared" si="147"/>
        <v>8.31</v>
      </c>
      <c r="BN118" s="237">
        <f t="shared" si="148"/>
        <v>8.08</v>
      </c>
      <c r="BO118" s="237">
        <f t="shared" si="149"/>
        <v>7.92</v>
      </c>
      <c r="BP118" s="237">
        <f t="shared" si="150"/>
        <v>6.71</v>
      </c>
      <c r="BQ118" s="237">
        <f t="shared" si="151"/>
        <v>6.81</v>
      </c>
      <c r="BR118" s="238"/>
      <c r="BZ118" s="237">
        <f t="shared" si="152"/>
        <v>-0.08</v>
      </c>
      <c r="CA118" s="237">
        <f t="shared" si="153"/>
        <v>-0.02</v>
      </c>
      <c r="CB118" s="237">
        <f t="shared" si="154"/>
        <v>-0.15</v>
      </c>
      <c r="CC118" s="237">
        <f t="shared" si="155"/>
        <v>-0.05</v>
      </c>
      <c r="CD118" s="237">
        <f t="shared" si="156"/>
        <v>0.41</v>
      </c>
      <c r="CE118" s="237">
        <f t="shared" si="157"/>
        <v>0.31</v>
      </c>
      <c r="CF118" s="237">
        <f t="shared" si="158"/>
        <v>0.64</v>
      </c>
      <c r="CG118" s="237">
        <f t="shared" si="159"/>
        <v>0.26</v>
      </c>
      <c r="CH118" s="238"/>
      <c r="CP118" s="236">
        <f>IFERROR(IF($E118=1,RANK(BJ118,BJ:BJ,1)+COUNTIF(BJ$4:BJ118,BJ118)-1,"-"),"-")</f>
        <v>67</v>
      </c>
      <c r="CQ118" s="236">
        <f>IFERROR(IF($E118=1,RANK(BK118,BK:BK,1)+COUNTIF(BK$4:BK118,BK118)-1,"-"),"-")</f>
        <v>102</v>
      </c>
      <c r="CR118" s="236">
        <f>IFERROR(IF($E118=1,RANK(BL118,BL:BL,1)+COUNTIF(BL$4:BL118,BL118)-1,"-"),"-")</f>
        <v>104</v>
      </c>
      <c r="CS118" s="236">
        <f>IFERROR(IF($E118=1,RANK(BM118,BM:BM,1)+COUNTIF(BM$4:BM118,BM118)-1,"-"),"-")</f>
        <v>56</v>
      </c>
      <c r="CT118" s="236">
        <f>IFERROR(IF($E118=1,RANK(BN118,BN:BN,1)+COUNTIF(BN$4:BN118,BN118)-1,"-"),"-")</f>
        <v>87</v>
      </c>
      <c r="CU118" s="236">
        <f>IFERROR(IF($E118=1,RANK(BO118,BO:BO,1)+COUNTIF(BO$4:BO118,BO118)-1,"-"),"-")</f>
        <v>102</v>
      </c>
      <c r="CV118" s="236">
        <f>IFERROR(IF($E118=1,RANK(BP118,BP:BP,1)+COUNTIF(BP$4:BP118,BP118)-1,"-"),"-")</f>
        <v>91</v>
      </c>
      <c r="CW118" s="236">
        <f>IFERROR(IF($E118=1,RANK(BQ118,BQ:BQ,1)+COUNTIF(BQ$4:BQ118,BQ118)-1,"-"),"-")</f>
        <v>82</v>
      </c>
      <c r="CX118" s="238"/>
      <c r="DF118" s="236">
        <f>IFERROR(IF($E118=1,RANK(BZ118,BZ:BZ,1)+COUNTIF(BZ$3:BZ117,BZ118),"-"),"-")</f>
        <v>40</v>
      </c>
      <c r="DG118" s="236">
        <f>IFERROR(IF($E118=1,RANK(CA118,CA:CA,1)+COUNTIF(CA$3:CA117,CA118),"-"),"-")</f>
        <v>45</v>
      </c>
      <c r="DH118" s="236">
        <f>IFERROR(IF($E118=1,RANK(CB118,CB:CB,1)+COUNTIF(CB$3:CB117,CB118),"-"),"-")</f>
        <v>41</v>
      </c>
      <c r="DI118" s="236">
        <f>IFERROR(IF($E118=1,RANK(CC118,CC:CC,1)+COUNTIF(CC$3:CC117,CC118),"-"),"-")</f>
        <v>38</v>
      </c>
      <c r="DJ118" s="236">
        <f>IFERROR(IF($E118=1,RANK(CD118,CD:CD,1)+COUNTIF(CD$3:CD117,CD118),"-"),"-")</f>
        <v>72</v>
      </c>
      <c r="DK118" s="236">
        <f>IFERROR(IF($E118=1,RANK(CE118,CE:CE,1)+COUNTIF(CE$3:CE117,CE118),"-"),"-")</f>
        <v>70</v>
      </c>
      <c r="DL118" s="236">
        <f>IFERROR(IF($E118=1,RANK(CF118,CF:CF,1)+COUNTIF(CF$3:CF117,CF118),"-"),"-")</f>
        <v>101</v>
      </c>
      <c r="DM118" s="236">
        <f>IFERROR(IF($E118=1,RANK(CG118,CG:CG,1)+COUNTIF(CG$3:CG117,CG118),"-"),"-")</f>
        <v>84</v>
      </c>
      <c r="DN118" s="7"/>
      <c r="DO118" s="236" t="str">
        <f>IFERROR(IF($E118=1,RANK(CI118,CI:CI,1)+COUNTIF(CI$4:CI118,CI118)-1,"-"),"-")</f>
        <v>-</v>
      </c>
      <c r="DP118" s="236" t="str">
        <f>IFERROR(IF($E118=1,RANK(CJ118,CJ:CJ,1)+COUNTIF(CJ$4:CJ118,CJ118)-1,"-"),"-")</f>
        <v>-</v>
      </c>
      <c r="DQ118" s="236" t="str">
        <f>IFERROR(IF($E118=1,RANK(CK118,CK:CK,1)+COUNTIF(CK$4:CK118,CK118)-1,"-"),"-")</f>
        <v>-</v>
      </c>
      <c r="DR118" s="236" t="str">
        <f>IFERROR(IF($E118=1,RANK(CL118,CL:CL,1)+COUNTIF(CL$4:CL118,CL118)-1,"-"),"-")</f>
        <v>-</v>
      </c>
      <c r="DS118" s="236" t="str">
        <f>IFERROR(IF($E118=1,RANK(CM118,CM:CM,1)+COUNTIF(CM$4:CM118,CM118)-1,"-"),"-")</f>
        <v>-</v>
      </c>
      <c r="DT118" s="236" t="str">
        <f>IFERROR(IF($E118=1,RANK(CN118,CN:CN,1)+COUNTIF(CN$4:CN118,CN118)-1,"-"),"-")</f>
        <v>-</v>
      </c>
      <c r="EI118"/>
      <c r="EJ118"/>
      <c r="EU118" s="328">
        <f t="shared" si="107"/>
        <v>7.86</v>
      </c>
      <c r="EV118" s="328">
        <f t="shared" si="108"/>
        <v>8.57</v>
      </c>
      <c r="EW118" s="328">
        <f t="shared" si="109"/>
        <v>8.8699999999999992</v>
      </c>
      <c r="EX118" s="328">
        <f t="shared" si="110"/>
        <v>8.31</v>
      </c>
      <c r="EY118" s="328">
        <f t="shared" si="111"/>
        <v>8.08</v>
      </c>
      <c r="EZ118" s="328">
        <f t="shared" si="112"/>
        <v>7.92</v>
      </c>
      <c r="FA118" s="328">
        <f t="shared" si="113"/>
        <v>6.71</v>
      </c>
      <c r="FB118" s="328">
        <f t="shared" si="114"/>
        <v>6.81</v>
      </c>
      <c r="FK118" s="328">
        <f t="shared" si="115"/>
        <v>7.94</v>
      </c>
      <c r="FL118" s="328">
        <f t="shared" si="116"/>
        <v>8.59</v>
      </c>
      <c r="FM118" s="328">
        <f t="shared" si="117"/>
        <v>9.02</v>
      </c>
      <c r="FN118" s="328">
        <f t="shared" si="118"/>
        <v>8.36</v>
      </c>
      <c r="FO118" s="328">
        <f t="shared" si="119"/>
        <v>7.67</v>
      </c>
      <c r="FP118" s="328">
        <f t="shared" si="120"/>
        <v>7.61</v>
      </c>
      <c r="FQ118" s="328">
        <f t="shared" si="121"/>
        <v>6.07</v>
      </c>
      <c r="FR118" s="328">
        <f t="shared" si="122"/>
        <v>6.55</v>
      </c>
    </row>
    <row r="119" spans="1:174" x14ac:dyDescent="0.25">
      <c r="A119" s="13">
        <f t="shared" si="131"/>
        <v>1</v>
      </c>
      <c r="B119" s="13">
        <f t="shared" si="132"/>
        <v>1</v>
      </c>
      <c r="C119" s="13">
        <f t="shared" si="133"/>
        <v>1</v>
      </c>
      <c r="D119" s="13">
        <f t="shared" si="134"/>
        <v>1</v>
      </c>
      <c r="E119" s="13">
        <f t="shared" si="135"/>
        <v>1</v>
      </c>
      <c r="F119" s="17" t="s">
        <v>216</v>
      </c>
      <c r="G119" s="48" t="s">
        <v>206</v>
      </c>
      <c r="H119" s="8">
        <v>24</v>
      </c>
      <c r="I119" s="295" t="s">
        <v>228</v>
      </c>
      <c r="J119" s="295">
        <v>281071</v>
      </c>
      <c r="K119" s="295" t="s">
        <v>114</v>
      </c>
      <c r="L119" s="9" t="s">
        <v>9</v>
      </c>
      <c r="M119" s="9" t="s">
        <v>10</v>
      </c>
      <c r="N119" s="237">
        <v>7.54</v>
      </c>
      <c r="O119" s="237">
        <v>8.68</v>
      </c>
      <c r="P119" s="237">
        <v>8.4499999999999993</v>
      </c>
      <c r="Q119" s="237">
        <v>9.09</v>
      </c>
      <c r="R119" s="237">
        <v>7.87</v>
      </c>
      <c r="S119" s="237">
        <v>6.67</v>
      </c>
      <c r="T119" s="237">
        <v>5.44</v>
      </c>
      <c r="U119" s="237">
        <v>6.91</v>
      </c>
      <c r="V119" s="238"/>
      <c r="AD119" s="237">
        <v>7.91</v>
      </c>
      <c r="AE119" s="237">
        <v>8.4700000000000006</v>
      </c>
      <c r="AF119" s="237">
        <v>8.64</v>
      </c>
      <c r="AG119" s="237">
        <v>8.91</v>
      </c>
      <c r="AH119" s="237">
        <v>7.86</v>
      </c>
      <c r="AI119" s="237" t="s">
        <v>153</v>
      </c>
      <c r="AJ119" s="237">
        <v>5.07</v>
      </c>
      <c r="AK119" s="237">
        <v>6.79</v>
      </c>
      <c r="AL119" s="238"/>
      <c r="AT119" s="237">
        <f t="shared" si="136"/>
        <v>-0.37</v>
      </c>
      <c r="AU119" s="237">
        <f t="shared" si="137"/>
        <v>0.21</v>
      </c>
      <c r="AV119" s="237">
        <f t="shared" si="138"/>
        <v>-0.19</v>
      </c>
      <c r="AW119" s="237">
        <f t="shared" si="139"/>
        <v>0.18</v>
      </c>
      <c r="AX119" s="237">
        <f t="shared" si="140"/>
        <v>0.01</v>
      </c>
      <c r="AY119" s="237" t="str">
        <f t="shared" si="141"/>
        <v>-</v>
      </c>
      <c r="AZ119" s="237">
        <f t="shared" si="142"/>
        <v>0.37</v>
      </c>
      <c r="BA119" s="237">
        <f t="shared" si="143"/>
        <v>0.12</v>
      </c>
      <c r="BB119" s="238"/>
      <c r="BJ119" s="237">
        <f t="shared" si="144"/>
        <v>7.54</v>
      </c>
      <c r="BK119" s="237">
        <f t="shared" si="145"/>
        <v>8.68</v>
      </c>
      <c r="BL119" s="237">
        <f t="shared" si="146"/>
        <v>8.4499999999999993</v>
      </c>
      <c r="BM119" s="237">
        <f t="shared" si="147"/>
        <v>9.09</v>
      </c>
      <c r="BN119" s="237">
        <f t="shared" si="148"/>
        <v>7.87</v>
      </c>
      <c r="BO119" s="237">
        <f t="shared" si="149"/>
        <v>6.67</v>
      </c>
      <c r="BP119" s="237">
        <f t="shared" si="150"/>
        <v>5.44</v>
      </c>
      <c r="BQ119" s="237">
        <f t="shared" si="151"/>
        <v>6.91</v>
      </c>
      <c r="BR119" s="238"/>
      <c r="BZ119" s="237">
        <f t="shared" si="152"/>
        <v>-0.37</v>
      </c>
      <c r="CA119" s="237">
        <f t="shared" si="153"/>
        <v>0.21</v>
      </c>
      <c r="CB119" s="237">
        <f t="shared" si="154"/>
        <v>-0.19</v>
      </c>
      <c r="CC119" s="237">
        <f t="shared" si="155"/>
        <v>0.18</v>
      </c>
      <c r="CD119" s="237">
        <f t="shared" si="156"/>
        <v>0.01</v>
      </c>
      <c r="CE119" s="237" t="str">
        <f t="shared" si="157"/>
        <v>-</v>
      </c>
      <c r="CF119" s="237">
        <f t="shared" si="158"/>
        <v>0.37</v>
      </c>
      <c r="CG119" s="237">
        <f t="shared" si="159"/>
        <v>0.12</v>
      </c>
      <c r="CH119" s="238"/>
      <c r="CP119" s="236">
        <f>IFERROR(IF($E119=1,RANK(BJ119,BJ:BJ,1)+COUNTIF(BJ$4:BJ119,BJ119)-1,"-"),"-")</f>
        <v>31</v>
      </c>
      <c r="CQ119" s="236">
        <f>IFERROR(IF($E119=1,RANK(BK119,BK:BK,1)+COUNTIF(BK$4:BK119,BK119)-1,"-"),"-")</f>
        <v>120</v>
      </c>
      <c r="CR119" s="236">
        <f>IFERROR(IF($E119=1,RANK(BL119,BL:BL,1)+COUNTIF(BL$4:BL119,BL119)-1,"-"),"-")</f>
        <v>33</v>
      </c>
      <c r="CS119" s="236">
        <f>IFERROR(IF($E119=1,RANK(BM119,BM:BM,1)+COUNTIF(BM$4:BM119,BM119)-1,"-"),"-")</f>
        <v>135</v>
      </c>
      <c r="CT119" s="236">
        <f>IFERROR(IF($E119=1,RANK(BN119,BN:BN,1)+COUNTIF(BN$4:BN119,BN119)-1,"-"),"-")</f>
        <v>58</v>
      </c>
      <c r="CU119" s="236">
        <f>IFERROR(IF($E119=1,RANK(BO119,BO:BO,1)+COUNTIF(BO$4:BO119,BO119)-1,"-"),"-")</f>
        <v>14</v>
      </c>
      <c r="CV119" s="236">
        <f>IFERROR(IF($E119=1,RANK(BP119,BP:BP,1)+COUNTIF(BP$4:BP119,BP119)-1,"-"),"-")</f>
        <v>17</v>
      </c>
      <c r="CW119" s="236">
        <f>IFERROR(IF($E119=1,RANK(BQ119,BQ:BQ,1)+COUNTIF(BQ$4:BQ119,BQ119)-1,"-"),"-")</f>
        <v>95</v>
      </c>
      <c r="CX119" s="238"/>
      <c r="DF119" s="236">
        <f>IFERROR(IF($E119=1,RANK(BZ119,BZ:BZ,1)+COUNTIF(BZ$3:BZ118,BZ119),"-"),"-")</f>
        <v>8</v>
      </c>
      <c r="DG119" s="236">
        <f>IFERROR(IF($E119=1,RANK(CA119,CA:CA,1)+COUNTIF(CA$3:CA118,CA119),"-"),"-")</f>
        <v>95</v>
      </c>
      <c r="DH119" s="236">
        <f>IFERROR(IF($E119=1,RANK(CB119,CB:CB,1)+COUNTIF(CB$3:CB118,CB119),"-"),"-")</f>
        <v>32</v>
      </c>
      <c r="DI119" s="236">
        <f>IFERROR(IF($E119=1,RANK(CC119,CC:CC,1)+COUNTIF(CC$3:CC118,CC119),"-"),"-")</f>
        <v>71</v>
      </c>
      <c r="DJ119" s="236">
        <f>IFERROR(IF($E119=1,RANK(CD119,CD:CD,1)+COUNTIF(CD$3:CD118,CD119),"-"),"-")</f>
        <v>21</v>
      </c>
      <c r="DK119" s="236" t="str">
        <f>IFERROR(IF($E119=1,RANK(CE119,CE:CE,1)+COUNTIF(CE$3:CE118,CE119),"-"),"-")</f>
        <v>-</v>
      </c>
      <c r="DL119" s="236">
        <f>IFERROR(IF($E119=1,RANK(CF119,CF:CF,1)+COUNTIF(CF$3:CF118,CF119),"-"),"-")</f>
        <v>88</v>
      </c>
      <c r="DM119" s="236">
        <f>IFERROR(IF($E119=1,RANK(CG119,CG:CG,1)+COUNTIF(CG$3:CG118,CG119),"-"),"-")</f>
        <v>68</v>
      </c>
      <c r="DN119" s="7"/>
      <c r="DO119" s="236" t="str">
        <f>IFERROR(IF($E119=1,RANK(CI119,CI:CI,1)+COUNTIF(CI$4:CI119,CI119)-1,"-"),"-")</f>
        <v>-</v>
      </c>
      <c r="DP119" s="236" t="str">
        <f>IFERROR(IF($E119=1,RANK(CJ119,CJ:CJ,1)+COUNTIF(CJ$4:CJ119,CJ119)-1,"-"),"-")</f>
        <v>-</v>
      </c>
      <c r="DQ119" s="236" t="str">
        <f>IFERROR(IF($E119=1,RANK(CK119,CK:CK,1)+COUNTIF(CK$4:CK119,CK119)-1,"-"),"-")</f>
        <v>-</v>
      </c>
      <c r="DR119" s="236" t="str">
        <f>IFERROR(IF($E119=1,RANK(CL119,CL:CL,1)+COUNTIF(CL$4:CL119,CL119)-1,"-"),"-")</f>
        <v>-</v>
      </c>
      <c r="DS119" s="236" t="str">
        <f>IFERROR(IF($E119=1,RANK(CM119,CM:CM,1)+COUNTIF(CM$4:CM119,CM119)-1,"-"),"-")</f>
        <v>-</v>
      </c>
      <c r="DT119" s="236" t="str">
        <f>IFERROR(IF($E119=1,RANK(CN119,CN:CN,1)+COUNTIF(CN$4:CN119,CN119)-1,"-"),"-")</f>
        <v>-</v>
      </c>
      <c r="EI119"/>
      <c r="EJ119"/>
      <c r="EU119" s="328">
        <f t="shared" si="107"/>
        <v>7.54</v>
      </c>
      <c r="EV119" s="328">
        <f t="shared" si="108"/>
        <v>8.68</v>
      </c>
      <c r="EW119" s="328">
        <f t="shared" si="109"/>
        <v>8.4499999999999993</v>
      </c>
      <c r="EX119" s="328">
        <f t="shared" si="110"/>
        <v>9.09</v>
      </c>
      <c r="EY119" s="328">
        <f t="shared" si="111"/>
        <v>7.87</v>
      </c>
      <c r="EZ119" s="328">
        <f t="shared" si="112"/>
        <v>6.67</v>
      </c>
      <c r="FA119" s="328">
        <f t="shared" si="113"/>
        <v>5.44</v>
      </c>
      <c r="FB119" s="328">
        <f t="shared" si="114"/>
        <v>6.91</v>
      </c>
      <c r="FK119" s="328">
        <f t="shared" si="115"/>
        <v>7.91</v>
      </c>
      <c r="FL119" s="328">
        <f t="shared" si="116"/>
        <v>8.4700000000000006</v>
      </c>
      <c r="FM119" s="328">
        <f t="shared" si="117"/>
        <v>8.64</v>
      </c>
      <c r="FN119" s="328">
        <f t="shared" si="118"/>
        <v>8.91</v>
      </c>
      <c r="FO119" s="328">
        <f t="shared" si="119"/>
        <v>7.86</v>
      </c>
      <c r="FP119" s="328" t="str">
        <f t="shared" si="120"/>
        <v>-</v>
      </c>
      <c r="FQ119" s="328">
        <f t="shared" si="121"/>
        <v>5.07</v>
      </c>
      <c r="FR119" s="328">
        <f t="shared" si="122"/>
        <v>6.79</v>
      </c>
    </row>
    <row r="120" spans="1:174" x14ac:dyDescent="0.25">
      <c r="A120" s="13">
        <f t="shared" si="131"/>
        <v>1</v>
      </c>
      <c r="B120" s="13">
        <f t="shared" si="132"/>
        <v>1</v>
      </c>
      <c r="C120" s="13">
        <f t="shared" si="133"/>
        <v>1</v>
      </c>
      <c r="D120" s="13">
        <f t="shared" si="134"/>
        <v>1</v>
      </c>
      <c r="E120" s="13">
        <f t="shared" si="135"/>
        <v>1</v>
      </c>
      <c r="F120" s="17" t="s">
        <v>216</v>
      </c>
      <c r="G120" s="48" t="s">
        <v>207</v>
      </c>
      <c r="H120" s="8">
        <v>24</v>
      </c>
      <c r="I120" s="295" t="s">
        <v>228</v>
      </c>
      <c r="J120" s="295">
        <v>444877</v>
      </c>
      <c r="K120" s="295" t="s">
        <v>115</v>
      </c>
      <c r="L120" s="9" t="s">
        <v>9</v>
      </c>
      <c r="M120" s="9" t="s">
        <v>10</v>
      </c>
      <c r="N120" s="237">
        <v>7.6</v>
      </c>
      <c r="O120" s="237">
        <v>8.66</v>
      </c>
      <c r="P120" s="237">
        <v>8.82</v>
      </c>
      <c r="Q120" s="237">
        <v>8.33</v>
      </c>
      <c r="R120" s="237">
        <v>8.1199999999999992</v>
      </c>
      <c r="S120" s="237">
        <v>8.0399999999999991</v>
      </c>
      <c r="T120" s="237">
        <v>5.17</v>
      </c>
      <c r="U120" s="237">
        <v>6.13</v>
      </c>
      <c r="V120" s="238"/>
      <c r="AD120" s="237">
        <v>7.41</v>
      </c>
      <c r="AE120" s="237">
        <v>8.34</v>
      </c>
      <c r="AF120" s="237">
        <v>8.6999999999999993</v>
      </c>
      <c r="AG120" s="237">
        <v>8.4</v>
      </c>
      <c r="AH120" s="237">
        <v>7.45</v>
      </c>
      <c r="AI120" s="237">
        <v>6.66</v>
      </c>
      <c r="AJ120" s="237">
        <v>4.4800000000000004</v>
      </c>
      <c r="AK120" s="237">
        <v>6.1</v>
      </c>
      <c r="AL120" s="238"/>
      <c r="AT120" s="237">
        <f t="shared" si="136"/>
        <v>0.19</v>
      </c>
      <c r="AU120" s="237">
        <f t="shared" si="137"/>
        <v>0.32</v>
      </c>
      <c r="AV120" s="237">
        <f t="shared" si="138"/>
        <v>0.12</v>
      </c>
      <c r="AW120" s="237">
        <f t="shared" si="139"/>
        <v>-7.0000000000000007E-2</v>
      </c>
      <c r="AX120" s="237">
        <f t="shared" si="140"/>
        <v>0.67</v>
      </c>
      <c r="AY120" s="237">
        <f t="shared" si="141"/>
        <v>1.38</v>
      </c>
      <c r="AZ120" s="237">
        <f t="shared" si="142"/>
        <v>0.69</v>
      </c>
      <c r="BA120" s="237">
        <f t="shared" si="143"/>
        <v>0.03</v>
      </c>
      <c r="BB120" s="238"/>
      <c r="BJ120" s="237">
        <f t="shared" si="144"/>
        <v>7.6</v>
      </c>
      <c r="BK120" s="237">
        <f t="shared" si="145"/>
        <v>8.66</v>
      </c>
      <c r="BL120" s="237">
        <f t="shared" si="146"/>
        <v>8.82</v>
      </c>
      <c r="BM120" s="237">
        <f t="shared" si="147"/>
        <v>8.33</v>
      </c>
      <c r="BN120" s="237">
        <f t="shared" si="148"/>
        <v>8.1199999999999992</v>
      </c>
      <c r="BO120" s="237">
        <f t="shared" si="149"/>
        <v>8.0399999999999991</v>
      </c>
      <c r="BP120" s="237">
        <f t="shared" si="150"/>
        <v>5.17</v>
      </c>
      <c r="BQ120" s="237">
        <f t="shared" si="151"/>
        <v>6.13</v>
      </c>
      <c r="BR120" s="238"/>
      <c r="BZ120" s="237">
        <f t="shared" si="152"/>
        <v>0.19</v>
      </c>
      <c r="CA120" s="237">
        <f t="shared" si="153"/>
        <v>0.32</v>
      </c>
      <c r="CB120" s="237">
        <f t="shared" si="154"/>
        <v>0.12</v>
      </c>
      <c r="CC120" s="237">
        <f t="shared" si="155"/>
        <v>-7.0000000000000007E-2</v>
      </c>
      <c r="CD120" s="237">
        <f t="shared" si="156"/>
        <v>0.67</v>
      </c>
      <c r="CE120" s="237">
        <f t="shared" si="157"/>
        <v>1.38</v>
      </c>
      <c r="CF120" s="237">
        <f t="shared" si="158"/>
        <v>0.69</v>
      </c>
      <c r="CG120" s="237">
        <f t="shared" si="159"/>
        <v>0.03</v>
      </c>
      <c r="CH120" s="238"/>
      <c r="CP120" s="236">
        <f>IFERROR(IF($E120=1,RANK(BJ120,BJ:BJ,1)+COUNTIF(BJ$4:BJ120,BJ120)-1,"-"),"-")</f>
        <v>37</v>
      </c>
      <c r="CQ120" s="236">
        <f>IFERROR(IF($E120=1,RANK(BK120,BK:BK,1)+COUNTIF(BK$4:BK120,BK120)-1,"-"),"-")</f>
        <v>116</v>
      </c>
      <c r="CR120" s="236">
        <f>IFERROR(IF($E120=1,RANK(BL120,BL:BL,1)+COUNTIF(BL$4:BL120,BL120)-1,"-"),"-")</f>
        <v>91</v>
      </c>
      <c r="CS120" s="236">
        <f>IFERROR(IF($E120=1,RANK(BM120,BM:BM,1)+COUNTIF(BM$4:BM120,BM120)-1,"-"),"-")</f>
        <v>59</v>
      </c>
      <c r="CT120" s="236">
        <f>IFERROR(IF($E120=1,RANK(BN120,BN:BN,1)+COUNTIF(BN$4:BN120,BN120)-1,"-"),"-")</f>
        <v>94</v>
      </c>
      <c r="CU120" s="236">
        <f>IFERROR(IF($E120=1,RANK(BO120,BO:BO,1)+COUNTIF(BO$4:BO120,BO120)-1,"-"),"-")</f>
        <v>119</v>
      </c>
      <c r="CV120" s="236">
        <f>IFERROR(IF($E120=1,RANK(BP120,BP:BP,1)+COUNTIF(BP$4:BP120,BP120)-1,"-"),"-")</f>
        <v>8</v>
      </c>
      <c r="CW120" s="236">
        <f>IFERROR(IF($E120=1,RANK(BQ120,BQ:BQ,1)+COUNTIF(BQ$4:BQ120,BQ120)-1,"-"),"-")</f>
        <v>19</v>
      </c>
      <c r="CX120" s="238"/>
      <c r="DF120" s="236">
        <f>IFERROR(IF($E120=1,RANK(BZ120,BZ:BZ,1)+COUNTIF(BZ$3:BZ119,BZ120),"-"),"-")</f>
        <v>89</v>
      </c>
      <c r="DG120" s="236">
        <f>IFERROR(IF($E120=1,RANK(CA120,CA:CA,1)+COUNTIF(CA$3:CA119,CA120),"-"),"-")</f>
        <v>104</v>
      </c>
      <c r="DH120" s="236">
        <f>IFERROR(IF($E120=1,RANK(CB120,CB:CB,1)+COUNTIF(CB$3:CB119,CB120),"-"),"-")</f>
        <v>85</v>
      </c>
      <c r="DI120" s="236">
        <f>IFERROR(IF($E120=1,RANK(CC120,CC:CC,1)+COUNTIF(CC$3:CC119,CC120),"-"),"-")</f>
        <v>34</v>
      </c>
      <c r="DJ120" s="236">
        <f>IFERROR(IF($E120=1,RANK(CD120,CD:CD,1)+COUNTIF(CD$3:CD119,CD120),"-"),"-")</f>
        <v>103</v>
      </c>
      <c r="DK120" s="236">
        <f>IFERROR(IF($E120=1,RANK(CE120,CE:CE,1)+COUNTIF(CE$3:CE119,CE120),"-"),"-")</f>
        <v>103</v>
      </c>
      <c r="DL120" s="236">
        <f>IFERROR(IF($E120=1,RANK(CF120,CF:CF,1)+COUNTIF(CF$3:CF119,CF120),"-"),"-")</f>
        <v>103</v>
      </c>
      <c r="DM120" s="236">
        <f>IFERROR(IF($E120=1,RANK(CG120,CG:CG,1)+COUNTIF(CG$3:CG119,CG120),"-"),"-")</f>
        <v>60</v>
      </c>
      <c r="DN120" s="7"/>
      <c r="DO120" s="236" t="str">
        <f>IFERROR(IF($E120=1,RANK(CI120,CI:CI,1)+COUNTIF(CI$4:CI120,CI120)-1,"-"),"-")</f>
        <v>-</v>
      </c>
      <c r="DP120" s="236" t="str">
        <f>IFERROR(IF($E120=1,RANK(CJ120,CJ:CJ,1)+COUNTIF(CJ$4:CJ120,CJ120)-1,"-"),"-")</f>
        <v>-</v>
      </c>
      <c r="DQ120" s="236" t="str">
        <f>IFERROR(IF($E120=1,RANK(CK120,CK:CK,1)+COUNTIF(CK$4:CK120,CK120)-1,"-"),"-")</f>
        <v>-</v>
      </c>
      <c r="DR120" s="236" t="str">
        <f>IFERROR(IF($E120=1,RANK(CL120,CL:CL,1)+COUNTIF(CL$4:CL120,CL120)-1,"-"),"-")</f>
        <v>-</v>
      </c>
      <c r="DS120" s="236" t="str">
        <f>IFERROR(IF($E120=1,RANK(CM120,CM:CM,1)+COUNTIF(CM$4:CM120,CM120)-1,"-"),"-")</f>
        <v>-</v>
      </c>
      <c r="DT120" s="236" t="str">
        <f>IFERROR(IF($E120=1,RANK(CN120,CN:CN,1)+COUNTIF(CN$4:CN120,CN120)-1,"-"),"-")</f>
        <v>-</v>
      </c>
      <c r="EI120"/>
      <c r="EJ120"/>
      <c r="EU120" s="328">
        <f t="shared" si="107"/>
        <v>7.6</v>
      </c>
      <c r="EV120" s="328">
        <f t="shared" si="108"/>
        <v>8.66</v>
      </c>
      <c r="EW120" s="328">
        <f t="shared" si="109"/>
        <v>8.82</v>
      </c>
      <c r="EX120" s="328">
        <f t="shared" si="110"/>
        <v>8.33</v>
      </c>
      <c r="EY120" s="328">
        <f t="shared" si="111"/>
        <v>8.1199999999999992</v>
      </c>
      <c r="EZ120" s="328">
        <f t="shared" si="112"/>
        <v>8.0399999999999991</v>
      </c>
      <c r="FA120" s="328">
        <f t="shared" si="113"/>
        <v>5.17</v>
      </c>
      <c r="FB120" s="328">
        <f t="shared" si="114"/>
        <v>6.13</v>
      </c>
      <c r="FK120" s="328">
        <f t="shared" si="115"/>
        <v>7.41</v>
      </c>
      <c r="FL120" s="328">
        <f t="shared" si="116"/>
        <v>8.34</v>
      </c>
      <c r="FM120" s="328">
        <f t="shared" si="117"/>
        <v>8.6999999999999993</v>
      </c>
      <c r="FN120" s="328">
        <f t="shared" si="118"/>
        <v>8.4</v>
      </c>
      <c r="FO120" s="328">
        <f t="shared" si="119"/>
        <v>7.45</v>
      </c>
      <c r="FP120" s="328">
        <f t="shared" si="120"/>
        <v>6.66</v>
      </c>
      <c r="FQ120" s="328">
        <f t="shared" si="121"/>
        <v>4.4800000000000004</v>
      </c>
      <c r="FR120" s="328">
        <f t="shared" si="122"/>
        <v>6.1</v>
      </c>
    </row>
    <row r="121" spans="1:174" x14ac:dyDescent="0.25">
      <c r="A121" s="13">
        <f t="shared" si="131"/>
        <v>1</v>
      </c>
      <c r="B121" s="13">
        <f t="shared" si="132"/>
        <v>1</v>
      </c>
      <c r="C121" s="13">
        <f t="shared" si="133"/>
        <v>1</v>
      </c>
      <c r="D121" s="13">
        <f t="shared" si="134"/>
        <v>1</v>
      </c>
      <c r="E121" s="13">
        <f t="shared" si="135"/>
        <v>1</v>
      </c>
      <c r="F121" s="17" t="s">
        <v>216</v>
      </c>
      <c r="G121" s="48" t="s">
        <v>205</v>
      </c>
      <c r="H121" s="8">
        <v>24</v>
      </c>
      <c r="I121" s="295" t="s">
        <v>228</v>
      </c>
      <c r="J121" s="295">
        <v>276691</v>
      </c>
      <c r="K121" s="295" t="s">
        <v>116</v>
      </c>
      <c r="L121" s="9" t="s">
        <v>9</v>
      </c>
      <c r="M121" s="9" t="s">
        <v>10</v>
      </c>
      <c r="N121" s="237">
        <v>7.37</v>
      </c>
      <c r="O121" s="237">
        <v>8.65</v>
      </c>
      <c r="P121" s="237">
        <v>9.0399999999999991</v>
      </c>
      <c r="Q121" s="237">
        <v>8.2899999999999991</v>
      </c>
      <c r="R121" s="237">
        <v>7.37</v>
      </c>
      <c r="S121" s="237">
        <v>7.49</v>
      </c>
      <c r="T121" s="237">
        <v>5.26</v>
      </c>
      <c r="U121" s="237">
        <v>6.09</v>
      </c>
      <c r="V121" s="238"/>
      <c r="AD121" s="237">
        <v>7.14</v>
      </c>
      <c r="AE121" s="237">
        <v>7.84</v>
      </c>
      <c r="AF121" s="237">
        <v>8.5299999999999994</v>
      </c>
      <c r="AG121" s="237">
        <v>8.02</v>
      </c>
      <c r="AH121" s="237">
        <v>7.31</v>
      </c>
      <c r="AI121" s="237">
        <v>6.82</v>
      </c>
      <c r="AJ121" s="237">
        <v>5.01</v>
      </c>
      <c r="AK121" s="237">
        <v>5.38</v>
      </c>
      <c r="AL121" s="238"/>
      <c r="AT121" s="237">
        <f t="shared" si="136"/>
        <v>0.23</v>
      </c>
      <c r="AU121" s="237">
        <f t="shared" si="137"/>
        <v>0.81</v>
      </c>
      <c r="AV121" s="237">
        <f t="shared" si="138"/>
        <v>0.51</v>
      </c>
      <c r="AW121" s="237">
        <f t="shared" si="139"/>
        <v>0.27</v>
      </c>
      <c r="AX121" s="237">
        <f t="shared" si="140"/>
        <v>0.06</v>
      </c>
      <c r="AY121" s="237">
        <f t="shared" si="141"/>
        <v>0.67</v>
      </c>
      <c r="AZ121" s="237">
        <f t="shared" si="142"/>
        <v>0.25</v>
      </c>
      <c r="BA121" s="237">
        <f t="shared" si="143"/>
        <v>0.71</v>
      </c>
      <c r="BB121" s="238"/>
      <c r="BJ121" s="237">
        <f t="shared" si="144"/>
        <v>7.37</v>
      </c>
      <c r="BK121" s="237">
        <f t="shared" si="145"/>
        <v>8.65</v>
      </c>
      <c r="BL121" s="237">
        <f t="shared" si="146"/>
        <v>9.0399999999999991</v>
      </c>
      <c r="BM121" s="237">
        <f t="shared" si="147"/>
        <v>8.2899999999999991</v>
      </c>
      <c r="BN121" s="237">
        <f t="shared" si="148"/>
        <v>7.37</v>
      </c>
      <c r="BO121" s="237">
        <f t="shared" si="149"/>
        <v>7.49</v>
      </c>
      <c r="BP121" s="237">
        <f t="shared" si="150"/>
        <v>5.26</v>
      </c>
      <c r="BQ121" s="237">
        <f t="shared" si="151"/>
        <v>6.09</v>
      </c>
      <c r="BR121" s="238"/>
      <c r="BZ121" s="237">
        <f t="shared" si="152"/>
        <v>0.23</v>
      </c>
      <c r="CA121" s="237">
        <f t="shared" si="153"/>
        <v>0.81</v>
      </c>
      <c r="CB121" s="237">
        <f t="shared" si="154"/>
        <v>0.51</v>
      </c>
      <c r="CC121" s="237">
        <f t="shared" si="155"/>
        <v>0.27</v>
      </c>
      <c r="CD121" s="237">
        <f t="shared" si="156"/>
        <v>0.06</v>
      </c>
      <c r="CE121" s="237">
        <f t="shared" si="157"/>
        <v>0.67</v>
      </c>
      <c r="CF121" s="237">
        <f t="shared" si="158"/>
        <v>0.25</v>
      </c>
      <c r="CG121" s="237">
        <f t="shared" si="159"/>
        <v>0.71</v>
      </c>
      <c r="CH121" s="238"/>
      <c r="CP121" s="236">
        <f>IFERROR(IF($E121=1,RANK(BJ121,BJ:BJ,1)+COUNTIF(BJ$4:BJ121,BJ121)-1,"-"),"-")</f>
        <v>17</v>
      </c>
      <c r="CQ121" s="236">
        <f>IFERROR(IF($E121=1,RANK(BK121,BK:BK,1)+COUNTIF(BK$4:BK121,BK121)-1,"-"),"-")</f>
        <v>115</v>
      </c>
      <c r="CR121" s="236">
        <f>IFERROR(IF($E121=1,RANK(BL121,BL:BL,1)+COUNTIF(BL$4:BL121,BL121)-1,"-"),"-")</f>
        <v>130</v>
      </c>
      <c r="CS121" s="236">
        <f>IFERROR(IF($E121=1,RANK(BM121,BM:BM,1)+COUNTIF(BM$4:BM121,BM121)-1,"-"),"-")</f>
        <v>51</v>
      </c>
      <c r="CT121" s="236">
        <f>IFERROR(IF($E121=1,RANK(BN121,BN:BN,1)+COUNTIF(BN$4:BN121,BN121)-1,"-"),"-")</f>
        <v>14</v>
      </c>
      <c r="CU121" s="236">
        <f>IFERROR(IF($E121=1,RANK(BO121,BO:BO,1)+COUNTIF(BO$4:BO121,BO121)-1,"-"),"-")</f>
        <v>46</v>
      </c>
      <c r="CV121" s="236">
        <f>IFERROR(IF($E121=1,RANK(BP121,BP:BP,1)+COUNTIF(BP$4:BP121,BP121)-1,"-"),"-")</f>
        <v>15</v>
      </c>
      <c r="CW121" s="236">
        <f>IFERROR(IF($E121=1,RANK(BQ121,BQ:BQ,1)+COUNTIF(BQ$4:BQ121,BQ121)-1,"-"),"-")</f>
        <v>16</v>
      </c>
      <c r="CX121" s="238"/>
      <c r="DF121" s="236">
        <f>IFERROR(IF($E121=1,RANK(BZ121,BZ:BZ,1)+COUNTIF(BZ$3:BZ120,BZ121),"-"),"-")</f>
        <v>91</v>
      </c>
      <c r="DG121" s="236">
        <f>IFERROR(IF($E121=1,RANK(CA121,CA:CA,1)+COUNTIF(CA$3:CA120,CA121),"-"),"-")</f>
        <v>120</v>
      </c>
      <c r="DH121" s="236">
        <f>IFERROR(IF($E121=1,RANK(CB121,CB:CB,1)+COUNTIF(CB$3:CB120,CB121),"-"),"-")</f>
        <v>115</v>
      </c>
      <c r="DI121" s="236">
        <f>IFERROR(IF($E121=1,RANK(CC121,CC:CC,1)+COUNTIF(CC$3:CC120,CC121),"-"),"-")</f>
        <v>86</v>
      </c>
      <c r="DJ121" s="236">
        <f>IFERROR(IF($E121=1,RANK(CD121,CD:CD,1)+COUNTIF(CD$3:CD120,CD121),"-"),"-")</f>
        <v>30</v>
      </c>
      <c r="DK121" s="236">
        <f>IFERROR(IF($E121=1,RANK(CE121,CE:CE,1)+COUNTIF(CE$3:CE120,CE121),"-"),"-")</f>
        <v>91</v>
      </c>
      <c r="DL121" s="236">
        <f>IFERROR(IF($E121=1,RANK(CF121,CF:CF,1)+COUNTIF(CF$3:CF120,CF121),"-"),"-")</f>
        <v>77</v>
      </c>
      <c r="DM121" s="236">
        <f>IFERROR(IF($E121=1,RANK(CG121,CG:CG,1)+COUNTIF(CG$3:CG120,CG121),"-"),"-")</f>
        <v>109</v>
      </c>
      <c r="DN121" s="7"/>
      <c r="DO121" s="236" t="str">
        <f>IFERROR(IF($E121=1,RANK(CI121,CI:CI,1)+COUNTIF(CI$4:CI121,CI121)-1,"-"),"-")</f>
        <v>-</v>
      </c>
      <c r="DP121" s="236" t="str">
        <f>IFERROR(IF($E121=1,RANK(CJ121,CJ:CJ,1)+COUNTIF(CJ$4:CJ121,CJ121)-1,"-"),"-")</f>
        <v>-</v>
      </c>
      <c r="DQ121" s="236" t="str">
        <f>IFERROR(IF($E121=1,RANK(CK121,CK:CK,1)+COUNTIF(CK$4:CK121,CK121)-1,"-"),"-")</f>
        <v>-</v>
      </c>
      <c r="DR121" s="236" t="str">
        <f>IFERROR(IF($E121=1,RANK(CL121,CL:CL,1)+COUNTIF(CL$4:CL121,CL121)-1,"-"),"-")</f>
        <v>-</v>
      </c>
      <c r="DS121" s="236" t="str">
        <f>IFERROR(IF($E121=1,RANK(CM121,CM:CM,1)+COUNTIF(CM$4:CM121,CM121)-1,"-"),"-")</f>
        <v>-</v>
      </c>
      <c r="DT121" s="236" t="str">
        <f>IFERROR(IF($E121=1,RANK(CN121,CN:CN,1)+COUNTIF(CN$4:CN121,CN121)-1,"-"),"-")</f>
        <v>-</v>
      </c>
      <c r="EI121"/>
      <c r="EJ121"/>
      <c r="EU121" s="328">
        <f t="shared" si="107"/>
        <v>7.37</v>
      </c>
      <c r="EV121" s="328">
        <f t="shared" si="108"/>
        <v>8.65</v>
      </c>
      <c r="EW121" s="328">
        <f t="shared" si="109"/>
        <v>9.0399999999999991</v>
      </c>
      <c r="EX121" s="328">
        <f t="shared" si="110"/>
        <v>8.2899999999999991</v>
      </c>
      <c r="EY121" s="328">
        <f t="shared" si="111"/>
        <v>7.37</v>
      </c>
      <c r="EZ121" s="328">
        <f t="shared" si="112"/>
        <v>7.49</v>
      </c>
      <c r="FA121" s="328">
        <f t="shared" si="113"/>
        <v>5.26</v>
      </c>
      <c r="FB121" s="328">
        <f t="shared" si="114"/>
        <v>6.09</v>
      </c>
      <c r="FK121" s="328">
        <f t="shared" si="115"/>
        <v>7.14</v>
      </c>
      <c r="FL121" s="328">
        <f t="shared" si="116"/>
        <v>7.84</v>
      </c>
      <c r="FM121" s="328">
        <f t="shared" si="117"/>
        <v>8.5299999999999994</v>
      </c>
      <c r="FN121" s="328">
        <f t="shared" si="118"/>
        <v>8.02</v>
      </c>
      <c r="FO121" s="328">
        <f t="shared" si="119"/>
        <v>7.31</v>
      </c>
      <c r="FP121" s="328">
        <f t="shared" si="120"/>
        <v>6.82</v>
      </c>
      <c r="FQ121" s="328">
        <f t="shared" si="121"/>
        <v>5.01</v>
      </c>
      <c r="FR121" s="328">
        <f t="shared" si="122"/>
        <v>5.38</v>
      </c>
    </row>
    <row r="122" spans="1:174" x14ac:dyDescent="0.25">
      <c r="A122" s="13">
        <f t="shared" si="131"/>
        <v>1</v>
      </c>
      <c r="B122" s="13">
        <f t="shared" si="132"/>
        <v>1</v>
      </c>
      <c r="C122" s="13">
        <f t="shared" si="133"/>
        <v>1</v>
      </c>
      <c r="D122" s="13">
        <f t="shared" si="134"/>
        <v>1</v>
      </c>
      <c r="E122" s="13">
        <f t="shared" si="135"/>
        <v>1</v>
      </c>
      <c r="F122" s="17" t="s">
        <v>216</v>
      </c>
      <c r="G122" s="48" t="s">
        <v>206</v>
      </c>
      <c r="H122" s="8">
        <v>24</v>
      </c>
      <c r="I122" s="295" t="s">
        <v>228</v>
      </c>
      <c r="J122" s="295">
        <v>345009</v>
      </c>
      <c r="K122" s="295" t="s">
        <v>117</v>
      </c>
      <c r="L122" s="9" t="s">
        <v>9</v>
      </c>
      <c r="M122" s="9" t="s">
        <v>10</v>
      </c>
      <c r="N122" s="237">
        <v>7.86</v>
      </c>
      <c r="O122" s="237">
        <v>8.36</v>
      </c>
      <c r="P122" s="237">
        <v>8.91</v>
      </c>
      <c r="Q122" s="237">
        <v>8.2200000000000006</v>
      </c>
      <c r="R122" s="237">
        <v>8.09</v>
      </c>
      <c r="S122" s="237">
        <v>8.2200000000000006</v>
      </c>
      <c r="T122" s="237">
        <v>6.15</v>
      </c>
      <c r="U122" s="237">
        <v>6.52</v>
      </c>
      <c r="V122" s="238"/>
      <c r="AD122" s="237">
        <v>7.49</v>
      </c>
      <c r="AE122" s="237">
        <v>8.1</v>
      </c>
      <c r="AF122" s="237">
        <v>8.8000000000000007</v>
      </c>
      <c r="AG122" s="237">
        <v>7.78</v>
      </c>
      <c r="AH122" s="237">
        <v>7.66</v>
      </c>
      <c r="AI122" s="237">
        <v>7.66</v>
      </c>
      <c r="AJ122" s="237">
        <v>5.9</v>
      </c>
      <c r="AK122" s="237">
        <v>5.88</v>
      </c>
      <c r="AL122" s="238"/>
      <c r="AT122" s="237">
        <f t="shared" si="136"/>
        <v>0.37</v>
      </c>
      <c r="AU122" s="237">
        <f t="shared" si="137"/>
        <v>0.26</v>
      </c>
      <c r="AV122" s="237">
        <f t="shared" si="138"/>
        <v>0.11</v>
      </c>
      <c r="AW122" s="237">
        <f t="shared" si="139"/>
        <v>0.44</v>
      </c>
      <c r="AX122" s="237">
        <f t="shared" si="140"/>
        <v>0.43</v>
      </c>
      <c r="AY122" s="237">
        <f t="shared" si="141"/>
        <v>0.56000000000000005</v>
      </c>
      <c r="AZ122" s="237">
        <f t="shared" si="142"/>
        <v>0.25</v>
      </c>
      <c r="BA122" s="237">
        <f t="shared" si="143"/>
        <v>0.64</v>
      </c>
      <c r="BB122" s="238"/>
      <c r="BJ122" s="237">
        <f t="shared" si="144"/>
        <v>7.86</v>
      </c>
      <c r="BK122" s="237">
        <f t="shared" si="145"/>
        <v>8.36</v>
      </c>
      <c r="BL122" s="237">
        <f t="shared" si="146"/>
        <v>8.91</v>
      </c>
      <c r="BM122" s="237">
        <f t="shared" si="147"/>
        <v>8.2200000000000006</v>
      </c>
      <c r="BN122" s="237">
        <f t="shared" si="148"/>
        <v>8.09</v>
      </c>
      <c r="BO122" s="237">
        <f t="shared" si="149"/>
        <v>8.2200000000000006</v>
      </c>
      <c r="BP122" s="237">
        <f t="shared" si="150"/>
        <v>6.15</v>
      </c>
      <c r="BQ122" s="237">
        <f t="shared" si="151"/>
        <v>6.52</v>
      </c>
      <c r="BR122" s="238"/>
      <c r="BZ122" s="237">
        <f t="shared" si="152"/>
        <v>0.37</v>
      </c>
      <c r="CA122" s="237">
        <f t="shared" si="153"/>
        <v>0.26</v>
      </c>
      <c r="CB122" s="237">
        <f t="shared" si="154"/>
        <v>0.11</v>
      </c>
      <c r="CC122" s="237">
        <f t="shared" si="155"/>
        <v>0.44</v>
      </c>
      <c r="CD122" s="237">
        <f t="shared" si="156"/>
        <v>0.43</v>
      </c>
      <c r="CE122" s="237">
        <f t="shared" si="157"/>
        <v>0.56000000000000005</v>
      </c>
      <c r="CF122" s="237">
        <f t="shared" si="158"/>
        <v>0.25</v>
      </c>
      <c r="CG122" s="237">
        <f t="shared" si="159"/>
        <v>0.64</v>
      </c>
      <c r="CH122" s="238"/>
      <c r="CP122" s="236">
        <f>IFERROR(IF($E122=1,RANK(BJ122,BJ:BJ,1)+COUNTIF(BJ$4:BJ122,BJ122)-1,"-"),"-")</f>
        <v>68</v>
      </c>
      <c r="CQ122" s="236">
        <f>IFERROR(IF($E122=1,RANK(BK122,BK:BK,1)+COUNTIF(BK$4:BK122,BK122)-1,"-"),"-")</f>
        <v>68</v>
      </c>
      <c r="CR122" s="236">
        <f>IFERROR(IF($E122=1,RANK(BL122,BL:BL,1)+COUNTIF(BL$4:BL122,BL122)-1,"-"),"-")</f>
        <v>110</v>
      </c>
      <c r="CS122" s="236">
        <f>IFERROR(IF($E122=1,RANK(BM122,BM:BM,1)+COUNTIF(BM$4:BM122,BM122)-1,"-"),"-")</f>
        <v>41</v>
      </c>
      <c r="CT122" s="236">
        <f>IFERROR(IF($E122=1,RANK(BN122,BN:BN,1)+COUNTIF(BN$4:BN122,BN122)-1,"-"),"-")</f>
        <v>89</v>
      </c>
      <c r="CU122" s="236">
        <f>IFERROR(IF($E122=1,RANK(BO122,BO:BO,1)+COUNTIF(BO$4:BO122,BO122)-1,"-"),"-")</f>
        <v>136</v>
      </c>
      <c r="CV122" s="236">
        <f>IFERROR(IF($E122=1,RANK(BP122,BP:BP,1)+COUNTIF(BP$4:BP122,BP122)-1,"-"),"-")</f>
        <v>51</v>
      </c>
      <c r="CW122" s="236">
        <f>IFERROR(IF($E122=1,RANK(BQ122,BQ:BQ,1)+COUNTIF(BQ$4:BQ122,BQ122)-1,"-"),"-")</f>
        <v>54</v>
      </c>
      <c r="CX122" s="238"/>
      <c r="DF122" s="236">
        <f>IFERROR(IF($E122=1,RANK(BZ122,BZ:BZ,1)+COUNTIF(BZ$3:BZ121,BZ122),"-"),"-")</f>
        <v>110</v>
      </c>
      <c r="DG122" s="236">
        <f>IFERROR(IF($E122=1,RANK(CA122,CA:CA,1)+COUNTIF(CA$3:CA121,CA122),"-"),"-")</f>
        <v>100</v>
      </c>
      <c r="DH122" s="236">
        <f>IFERROR(IF($E122=1,RANK(CB122,CB:CB,1)+COUNTIF(CB$3:CB121,CB122),"-"),"-")</f>
        <v>83</v>
      </c>
      <c r="DI122" s="236">
        <f>IFERROR(IF($E122=1,RANK(CC122,CC:CC,1)+COUNTIF(CC$3:CC121,CC122),"-"),"-")</f>
        <v>106</v>
      </c>
      <c r="DJ122" s="236">
        <f>IFERROR(IF($E122=1,RANK(CD122,CD:CD,1)+COUNTIF(CD$3:CD121,CD122),"-"),"-")</f>
        <v>74</v>
      </c>
      <c r="DK122" s="236">
        <f>IFERROR(IF($E122=1,RANK(CE122,CE:CE,1)+COUNTIF(CE$3:CE121,CE122),"-"),"-")</f>
        <v>83</v>
      </c>
      <c r="DL122" s="236">
        <f>IFERROR(IF($E122=1,RANK(CF122,CF:CF,1)+COUNTIF(CF$3:CF121,CF122),"-"),"-")</f>
        <v>78</v>
      </c>
      <c r="DM122" s="236">
        <f>IFERROR(IF($E122=1,RANK(CG122,CG:CG,1)+COUNTIF(CG$3:CG121,CG122),"-"),"-")</f>
        <v>105</v>
      </c>
      <c r="DN122" s="7"/>
      <c r="DO122" s="236" t="str">
        <f>IFERROR(IF($E122=1,RANK(CI122,CI:CI,1)+COUNTIF(CI$4:CI122,CI122)-1,"-"),"-")</f>
        <v>-</v>
      </c>
      <c r="DP122" s="236" t="str">
        <f>IFERROR(IF($E122=1,RANK(CJ122,CJ:CJ,1)+COUNTIF(CJ$4:CJ122,CJ122)-1,"-"),"-")</f>
        <v>-</v>
      </c>
      <c r="DQ122" s="236" t="str">
        <f>IFERROR(IF($E122=1,RANK(CK122,CK:CK,1)+COUNTIF(CK$4:CK122,CK122)-1,"-"),"-")</f>
        <v>-</v>
      </c>
      <c r="DR122" s="236" t="str">
        <f>IFERROR(IF($E122=1,RANK(CL122,CL:CL,1)+COUNTIF(CL$4:CL122,CL122)-1,"-"),"-")</f>
        <v>-</v>
      </c>
      <c r="DS122" s="236" t="str">
        <f>IFERROR(IF($E122=1,RANK(CM122,CM:CM,1)+COUNTIF(CM$4:CM122,CM122)-1,"-"),"-")</f>
        <v>-</v>
      </c>
      <c r="DT122" s="236" t="str">
        <f>IFERROR(IF($E122=1,RANK(CN122,CN:CN,1)+COUNTIF(CN$4:CN122,CN122)-1,"-"),"-")</f>
        <v>-</v>
      </c>
      <c r="EI122"/>
      <c r="EJ122"/>
      <c r="EU122" s="328">
        <f t="shared" si="107"/>
        <v>7.86</v>
      </c>
      <c r="EV122" s="328">
        <f t="shared" si="108"/>
        <v>8.36</v>
      </c>
      <c r="EW122" s="328">
        <f t="shared" si="109"/>
        <v>8.91</v>
      </c>
      <c r="EX122" s="328">
        <f t="shared" si="110"/>
        <v>8.2200000000000006</v>
      </c>
      <c r="EY122" s="328">
        <f t="shared" si="111"/>
        <v>8.09</v>
      </c>
      <c r="EZ122" s="328">
        <f t="shared" si="112"/>
        <v>8.2200000000000006</v>
      </c>
      <c r="FA122" s="328">
        <f t="shared" si="113"/>
        <v>6.15</v>
      </c>
      <c r="FB122" s="328">
        <f t="shared" si="114"/>
        <v>6.52</v>
      </c>
      <c r="FK122" s="328">
        <f t="shared" si="115"/>
        <v>7.49</v>
      </c>
      <c r="FL122" s="328">
        <f t="shared" si="116"/>
        <v>8.1</v>
      </c>
      <c r="FM122" s="328">
        <f t="shared" si="117"/>
        <v>8.8000000000000007</v>
      </c>
      <c r="FN122" s="328">
        <f t="shared" si="118"/>
        <v>7.78</v>
      </c>
      <c r="FO122" s="328">
        <f t="shared" si="119"/>
        <v>7.66</v>
      </c>
      <c r="FP122" s="328">
        <f t="shared" si="120"/>
        <v>7.66</v>
      </c>
      <c r="FQ122" s="328">
        <f t="shared" si="121"/>
        <v>5.9</v>
      </c>
      <c r="FR122" s="328">
        <f t="shared" si="122"/>
        <v>5.88</v>
      </c>
    </row>
    <row r="123" spans="1:174" x14ac:dyDescent="0.25">
      <c r="A123" s="13">
        <f t="shared" si="131"/>
        <v>1</v>
      </c>
      <c r="B123" s="13">
        <f t="shared" si="132"/>
        <v>1</v>
      </c>
      <c r="C123" s="13">
        <f t="shared" si="133"/>
        <v>1</v>
      </c>
      <c r="D123" s="13">
        <f t="shared" si="134"/>
        <v>1</v>
      </c>
      <c r="E123" s="13">
        <f t="shared" si="135"/>
        <v>1</v>
      </c>
      <c r="F123" s="17" t="s">
        <v>216</v>
      </c>
      <c r="G123" s="48" t="s">
        <v>206</v>
      </c>
      <c r="H123" s="8">
        <v>24</v>
      </c>
      <c r="I123" s="295" t="s">
        <v>228</v>
      </c>
      <c r="J123" s="295">
        <v>281006</v>
      </c>
      <c r="K123" s="295" t="s">
        <v>118</v>
      </c>
      <c r="L123" s="9" t="s">
        <v>9</v>
      </c>
      <c r="M123" s="9" t="s">
        <v>10</v>
      </c>
      <c r="N123" s="237">
        <v>8.23</v>
      </c>
      <c r="O123" s="237">
        <v>8.68</v>
      </c>
      <c r="P123" s="237">
        <v>9.0500000000000007</v>
      </c>
      <c r="Q123" s="237">
        <v>8.39</v>
      </c>
      <c r="R123" s="237">
        <v>8.06</v>
      </c>
      <c r="S123" s="237">
        <v>7.91</v>
      </c>
      <c r="T123" s="237">
        <v>6.21</v>
      </c>
      <c r="U123" s="237">
        <v>6.9</v>
      </c>
      <c r="V123" s="238"/>
      <c r="AD123" s="237">
        <v>7.94</v>
      </c>
      <c r="AE123" s="237">
        <v>8.94</v>
      </c>
      <c r="AF123" s="237">
        <v>9.32</v>
      </c>
      <c r="AG123" s="237">
        <v>8.4499999999999993</v>
      </c>
      <c r="AH123" s="237">
        <v>7.5</v>
      </c>
      <c r="AI123" s="237">
        <v>8.4499999999999993</v>
      </c>
      <c r="AJ123" s="237">
        <v>6.32</v>
      </c>
      <c r="AK123" s="237">
        <v>7.41</v>
      </c>
      <c r="AL123" s="238"/>
      <c r="AT123" s="237">
        <f t="shared" si="136"/>
        <v>0.28999999999999998</v>
      </c>
      <c r="AU123" s="237">
        <f t="shared" si="137"/>
        <v>-0.26</v>
      </c>
      <c r="AV123" s="237">
        <f t="shared" si="138"/>
        <v>-0.27</v>
      </c>
      <c r="AW123" s="237">
        <f t="shared" si="139"/>
        <v>-0.06</v>
      </c>
      <c r="AX123" s="237">
        <f t="shared" si="140"/>
        <v>0.56000000000000005</v>
      </c>
      <c r="AY123" s="237">
        <f t="shared" si="141"/>
        <v>-0.54</v>
      </c>
      <c r="AZ123" s="237">
        <f t="shared" si="142"/>
        <v>-0.11</v>
      </c>
      <c r="BA123" s="237">
        <f t="shared" si="143"/>
        <v>-0.51</v>
      </c>
      <c r="BB123" s="238"/>
      <c r="BJ123" s="237">
        <f t="shared" si="144"/>
        <v>8.23</v>
      </c>
      <c r="BK123" s="237">
        <f t="shared" si="145"/>
        <v>8.68</v>
      </c>
      <c r="BL123" s="237">
        <f t="shared" si="146"/>
        <v>9.0500000000000007</v>
      </c>
      <c r="BM123" s="237">
        <f t="shared" si="147"/>
        <v>8.39</v>
      </c>
      <c r="BN123" s="237">
        <f t="shared" si="148"/>
        <v>8.06</v>
      </c>
      <c r="BO123" s="237">
        <f t="shared" si="149"/>
        <v>7.91</v>
      </c>
      <c r="BP123" s="237">
        <f t="shared" si="150"/>
        <v>6.21</v>
      </c>
      <c r="BQ123" s="237">
        <f t="shared" si="151"/>
        <v>6.9</v>
      </c>
      <c r="BR123" s="238"/>
      <c r="BZ123" s="237">
        <f t="shared" si="152"/>
        <v>0.28999999999999998</v>
      </c>
      <c r="CA123" s="237">
        <f t="shared" si="153"/>
        <v>-0.26</v>
      </c>
      <c r="CB123" s="237">
        <f t="shared" si="154"/>
        <v>-0.27</v>
      </c>
      <c r="CC123" s="237">
        <f t="shared" si="155"/>
        <v>-0.06</v>
      </c>
      <c r="CD123" s="237">
        <f t="shared" si="156"/>
        <v>0.56000000000000005</v>
      </c>
      <c r="CE123" s="237">
        <f t="shared" si="157"/>
        <v>-0.54</v>
      </c>
      <c r="CF123" s="237">
        <f t="shared" si="158"/>
        <v>-0.11</v>
      </c>
      <c r="CG123" s="237">
        <f t="shared" si="159"/>
        <v>-0.51</v>
      </c>
      <c r="CH123" s="238"/>
      <c r="CP123" s="236">
        <f>IFERROR(IF($E123=1,RANK(BJ123,BJ:BJ,1)+COUNTIF(BJ$4:BJ123,BJ123)-1,"-"),"-")</f>
        <v>131</v>
      </c>
      <c r="CQ123" s="236">
        <f>IFERROR(IF($E123=1,RANK(BK123,BK:BK,1)+COUNTIF(BK$4:BK123,BK123)-1,"-"),"-")</f>
        <v>121</v>
      </c>
      <c r="CR123" s="236">
        <f>IFERROR(IF($E123=1,RANK(BL123,BL:BL,1)+COUNTIF(BL$4:BL123,BL123)-1,"-"),"-")</f>
        <v>133</v>
      </c>
      <c r="CS123" s="236">
        <f>IFERROR(IF($E123=1,RANK(BM123,BM:BM,1)+COUNTIF(BM$4:BM123,BM123)-1,"-"),"-")</f>
        <v>64</v>
      </c>
      <c r="CT123" s="236">
        <f>IFERROR(IF($E123=1,RANK(BN123,BN:BN,1)+COUNTIF(BN$4:BN123,BN123)-1,"-"),"-")</f>
        <v>84</v>
      </c>
      <c r="CU123" s="236">
        <f>IFERROR(IF($E123=1,RANK(BO123,BO:BO,1)+COUNTIF(BO$4:BO123,BO123)-1,"-"),"-")</f>
        <v>97</v>
      </c>
      <c r="CV123" s="236">
        <f>IFERROR(IF($E123=1,RANK(BP123,BP:BP,1)+COUNTIF(BP$4:BP123,BP123)-1,"-"),"-")</f>
        <v>54</v>
      </c>
      <c r="CW123" s="236">
        <f>IFERROR(IF($E123=1,RANK(BQ123,BQ:BQ,1)+COUNTIF(BQ$4:BQ123,BQ123)-1,"-"),"-")</f>
        <v>92</v>
      </c>
      <c r="CX123" s="238"/>
      <c r="DF123" s="236">
        <f>IFERROR(IF($E123=1,RANK(BZ123,BZ:BZ,1)+COUNTIF(BZ$3:BZ122,BZ123),"-"),"-")</f>
        <v>98</v>
      </c>
      <c r="DG123" s="236">
        <f>IFERROR(IF($E123=1,RANK(CA123,CA:CA,1)+COUNTIF(CA$3:CA122,CA123),"-"),"-")</f>
        <v>23</v>
      </c>
      <c r="DH123" s="236">
        <f>IFERROR(IF($E123=1,RANK(CB123,CB:CB,1)+COUNTIF(CB$3:CB122,CB123),"-"),"-")</f>
        <v>20</v>
      </c>
      <c r="DI123" s="236">
        <f>IFERROR(IF($E123=1,RANK(CC123,CC:CC,1)+COUNTIF(CC$3:CC122,CC123),"-"),"-")</f>
        <v>36</v>
      </c>
      <c r="DJ123" s="236">
        <f>IFERROR(IF($E123=1,RANK(CD123,CD:CD,1)+COUNTIF(CD$3:CD122,CD123),"-"),"-")</f>
        <v>94</v>
      </c>
      <c r="DK123" s="236">
        <f>IFERROR(IF($E123=1,RANK(CE123,CE:CE,1)+COUNTIF(CE$3:CE122,CE123),"-"),"-")</f>
        <v>9</v>
      </c>
      <c r="DL123" s="236">
        <f>IFERROR(IF($E123=1,RANK(CF123,CF:CF,1)+COUNTIF(CF$3:CF122,CF123),"-"),"-")</f>
        <v>36</v>
      </c>
      <c r="DM123" s="236">
        <f>IFERROR(IF($E123=1,RANK(CG123,CG:CG,1)+COUNTIF(CG$3:CG122,CG123),"-"),"-")</f>
        <v>15</v>
      </c>
      <c r="DN123" s="7"/>
      <c r="DO123" s="236" t="str">
        <f>IFERROR(IF($E123=1,RANK(CI123,CI:CI,1)+COUNTIF(CI$4:CI123,CI123)-1,"-"),"-")</f>
        <v>-</v>
      </c>
      <c r="DP123" s="236" t="str">
        <f>IFERROR(IF($E123=1,RANK(CJ123,CJ:CJ,1)+COUNTIF(CJ$4:CJ123,CJ123)-1,"-"),"-")</f>
        <v>-</v>
      </c>
      <c r="DQ123" s="236" t="str">
        <f>IFERROR(IF($E123=1,RANK(CK123,CK:CK,1)+COUNTIF(CK$4:CK123,CK123)-1,"-"),"-")</f>
        <v>-</v>
      </c>
      <c r="DR123" s="236" t="str">
        <f>IFERROR(IF($E123=1,RANK(CL123,CL:CL,1)+COUNTIF(CL$4:CL123,CL123)-1,"-"),"-")</f>
        <v>-</v>
      </c>
      <c r="DS123" s="236" t="str">
        <f>IFERROR(IF($E123=1,RANK(CM123,CM:CM,1)+COUNTIF(CM$4:CM123,CM123)-1,"-"),"-")</f>
        <v>-</v>
      </c>
      <c r="DT123" s="236" t="str">
        <f>IFERROR(IF($E123=1,RANK(CN123,CN:CN,1)+COUNTIF(CN$4:CN123,CN123)-1,"-"),"-")</f>
        <v>-</v>
      </c>
      <c r="EI123"/>
      <c r="EJ123"/>
      <c r="EU123" s="328">
        <f t="shared" si="107"/>
        <v>8.23</v>
      </c>
      <c r="EV123" s="328">
        <f t="shared" si="108"/>
        <v>8.68</v>
      </c>
      <c r="EW123" s="328">
        <f t="shared" si="109"/>
        <v>9.0500000000000007</v>
      </c>
      <c r="EX123" s="328">
        <f t="shared" si="110"/>
        <v>8.39</v>
      </c>
      <c r="EY123" s="328">
        <f t="shared" si="111"/>
        <v>8.06</v>
      </c>
      <c r="EZ123" s="328">
        <f t="shared" si="112"/>
        <v>7.91</v>
      </c>
      <c r="FA123" s="328">
        <f t="shared" si="113"/>
        <v>6.21</v>
      </c>
      <c r="FB123" s="328">
        <f t="shared" si="114"/>
        <v>6.9</v>
      </c>
      <c r="FK123" s="328">
        <f t="shared" si="115"/>
        <v>7.94</v>
      </c>
      <c r="FL123" s="328">
        <f t="shared" si="116"/>
        <v>8.94</v>
      </c>
      <c r="FM123" s="328">
        <f t="shared" si="117"/>
        <v>9.32</v>
      </c>
      <c r="FN123" s="328">
        <f t="shared" si="118"/>
        <v>8.4499999999999993</v>
      </c>
      <c r="FO123" s="328">
        <f t="shared" si="119"/>
        <v>7.5</v>
      </c>
      <c r="FP123" s="328">
        <f t="shared" si="120"/>
        <v>8.4499999999999993</v>
      </c>
      <c r="FQ123" s="328">
        <f t="shared" si="121"/>
        <v>6.32</v>
      </c>
      <c r="FR123" s="328">
        <f t="shared" si="122"/>
        <v>7.41</v>
      </c>
    </row>
    <row r="124" spans="1:174" x14ac:dyDescent="0.25">
      <c r="A124" s="13">
        <f t="shared" si="131"/>
        <v>1</v>
      </c>
      <c r="B124" s="13">
        <f t="shared" si="132"/>
        <v>1</v>
      </c>
      <c r="C124" s="13">
        <f t="shared" si="133"/>
        <v>1</v>
      </c>
      <c r="D124" s="13">
        <f t="shared" si="134"/>
        <v>1</v>
      </c>
      <c r="E124" s="13">
        <f t="shared" si="135"/>
        <v>1</v>
      </c>
      <c r="F124" s="17" t="s">
        <v>216</v>
      </c>
      <c r="G124" s="48" t="s">
        <v>207</v>
      </c>
      <c r="H124" s="8">
        <v>24</v>
      </c>
      <c r="I124" s="295" t="s">
        <v>228</v>
      </c>
      <c r="J124" s="295">
        <v>387001</v>
      </c>
      <c r="K124" s="295" t="s">
        <v>119</v>
      </c>
      <c r="L124" s="9" t="s">
        <v>9</v>
      </c>
      <c r="M124" s="9" t="s">
        <v>10</v>
      </c>
      <c r="N124" s="237">
        <v>7.15</v>
      </c>
      <c r="O124" s="237">
        <v>8.27</v>
      </c>
      <c r="P124" s="237">
        <v>8.64</v>
      </c>
      <c r="Q124" s="237">
        <v>8.14</v>
      </c>
      <c r="R124" s="237">
        <v>7.71</v>
      </c>
      <c r="S124" s="237">
        <v>7.85</v>
      </c>
      <c r="T124" s="237">
        <v>6</v>
      </c>
      <c r="U124" s="237">
        <v>6.76</v>
      </c>
      <c r="V124" s="238"/>
      <c r="AD124" s="237">
        <v>7.25</v>
      </c>
      <c r="AE124" s="237">
        <v>8.18</v>
      </c>
      <c r="AF124" s="237">
        <v>8.5399999999999991</v>
      </c>
      <c r="AG124" s="237">
        <v>8.1</v>
      </c>
      <c r="AH124" s="237">
        <v>7.16</v>
      </c>
      <c r="AI124" s="237">
        <v>7.3</v>
      </c>
      <c r="AJ124" s="237">
        <v>5.94</v>
      </c>
      <c r="AK124" s="237">
        <v>7.19</v>
      </c>
      <c r="AL124" s="238"/>
      <c r="AT124" s="237">
        <f t="shared" si="136"/>
        <v>-0.1</v>
      </c>
      <c r="AU124" s="237">
        <f t="shared" si="137"/>
        <v>0.09</v>
      </c>
      <c r="AV124" s="237">
        <f t="shared" si="138"/>
        <v>0.1</v>
      </c>
      <c r="AW124" s="237">
        <f t="shared" si="139"/>
        <v>0.04</v>
      </c>
      <c r="AX124" s="237">
        <f t="shared" si="140"/>
        <v>0.55000000000000004</v>
      </c>
      <c r="AY124" s="237">
        <f t="shared" si="141"/>
        <v>0.55000000000000004</v>
      </c>
      <c r="AZ124" s="237">
        <f t="shared" si="142"/>
        <v>0.06</v>
      </c>
      <c r="BA124" s="237">
        <f t="shared" si="143"/>
        <v>-0.43</v>
      </c>
      <c r="BB124" s="238"/>
      <c r="BJ124" s="237">
        <f t="shared" si="144"/>
        <v>7.15</v>
      </c>
      <c r="BK124" s="237">
        <f t="shared" si="145"/>
        <v>8.27</v>
      </c>
      <c r="BL124" s="237">
        <f t="shared" si="146"/>
        <v>8.64</v>
      </c>
      <c r="BM124" s="237">
        <f t="shared" si="147"/>
        <v>8.14</v>
      </c>
      <c r="BN124" s="237">
        <f t="shared" si="148"/>
        <v>7.71</v>
      </c>
      <c r="BO124" s="237">
        <f t="shared" si="149"/>
        <v>7.85</v>
      </c>
      <c r="BP124" s="237">
        <f t="shared" si="150"/>
        <v>6</v>
      </c>
      <c r="BQ124" s="237">
        <f t="shared" si="151"/>
        <v>6.76</v>
      </c>
      <c r="BR124" s="238"/>
      <c r="BZ124" s="237">
        <f t="shared" si="152"/>
        <v>-0.1</v>
      </c>
      <c r="CA124" s="237">
        <f t="shared" si="153"/>
        <v>0.09</v>
      </c>
      <c r="CB124" s="237">
        <f t="shared" si="154"/>
        <v>0.1</v>
      </c>
      <c r="CC124" s="237">
        <f t="shared" si="155"/>
        <v>0.04</v>
      </c>
      <c r="CD124" s="237">
        <f t="shared" si="156"/>
        <v>0.55000000000000004</v>
      </c>
      <c r="CE124" s="237">
        <f t="shared" si="157"/>
        <v>0.55000000000000004</v>
      </c>
      <c r="CF124" s="237">
        <f t="shared" si="158"/>
        <v>0.06</v>
      </c>
      <c r="CG124" s="237">
        <f t="shared" si="159"/>
        <v>-0.43</v>
      </c>
      <c r="CH124" s="238"/>
      <c r="CP124" s="236">
        <f>IFERROR(IF($E124=1,RANK(BJ124,BJ:BJ,1)+COUNTIF(BJ$4:BJ124,BJ124)-1,"-"),"-")</f>
        <v>7</v>
      </c>
      <c r="CQ124" s="236">
        <f>IFERROR(IF($E124=1,RANK(BK124,BK:BK,1)+COUNTIF(BK$4:BK124,BK124)-1,"-"),"-")</f>
        <v>57</v>
      </c>
      <c r="CR124" s="236">
        <f>IFERROR(IF($E124=1,RANK(BL124,BL:BL,1)+COUNTIF(BL$4:BL124,BL124)-1,"-"),"-")</f>
        <v>62</v>
      </c>
      <c r="CS124" s="236">
        <f>IFERROR(IF($E124=1,RANK(BM124,BM:BM,1)+COUNTIF(BM$4:BM124,BM124)-1,"-"),"-")</f>
        <v>36</v>
      </c>
      <c r="CT124" s="236">
        <f>IFERROR(IF($E124=1,RANK(BN124,BN:BN,1)+COUNTIF(BN$4:BN124,BN124)-1,"-"),"-")</f>
        <v>42</v>
      </c>
      <c r="CU124" s="236">
        <f>IFERROR(IF($E124=1,RANK(BO124,BO:BO,1)+COUNTIF(BO$4:BO124,BO124)-1,"-"),"-")</f>
        <v>85</v>
      </c>
      <c r="CV124" s="236">
        <f>IFERROR(IF($E124=1,RANK(BP124,BP:BP,1)+COUNTIF(BP$4:BP124,BP124)-1,"-"),"-")</f>
        <v>39</v>
      </c>
      <c r="CW124" s="236">
        <f>IFERROR(IF($E124=1,RANK(BQ124,BQ:BQ,1)+COUNTIF(BQ$4:BQ124,BQ124)-1,"-"),"-")</f>
        <v>75</v>
      </c>
      <c r="CX124" s="238"/>
      <c r="DF124" s="236">
        <f>IFERROR(IF($E124=1,RANK(BZ124,BZ:BZ,1)+COUNTIF(BZ$3:BZ123,BZ124),"-"),"-")</f>
        <v>36</v>
      </c>
      <c r="DG124" s="236">
        <f>IFERROR(IF($E124=1,RANK(CA124,CA:CA,1)+COUNTIF(CA$3:CA123,CA124),"-"),"-")</f>
        <v>71</v>
      </c>
      <c r="DH124" s="236">
        <f>IFERROR(IF($E124=1,RANK(CB124,CB:CB,1)+COUNTIF(CB$3:CB123,CB124),"-"),"-")</f>
        <v>81</v>
      </c>
      <c r="DI124" s="236">
        <f>IFERROR(IF($E124=1,RANK(CC124,CC:CC,1)+COUNTIF(CC$3:CC123,CC124),"-"),"-")</f>
        <v>53</v>
      </c>
      <c r="DJ124" s="236">
        <f>IFERROR(IF($E124=1,RANK(CD124,CD:CD,1)+COUNTIF(CD$3:CD123,CD124),"-"),"-")</f>
        <v>92</v>
      </c>
      <c r="DK124" s="236">
        <f>IFERROR(IF($E124=1,RANK(CE124,CE:CE,1)+COUNTIF(CE$3:CE123,CE124),"-"),"-")</f>
        <v>81</v>
      </c>
      <c r="DL124" s="236">
        <f>IFERROR(IF($E124=1,RANK(CF124,CF:CF,1)+COUNTIF(CF$3:CF123,CF124),"-"),"-")</f>
        <v>50</v>
      </c>
      <c r="DM124" s="236">
        <f>IFERROR(IF($E124=1,RANK(CG124,CG:CG,1)+COUNTIF(CG$3:CG123,CG124),"-"),"-")</f>
        <v>19</v>
      </c>
      <c r="DN124" s="7"/>
      <c r="DO124" s="236" t="str">
        <f>IFERROR(IF($E124=1,RANK(CI124,CI:CI,1)+COUNTIF(CI$4:CI124,CI124)-1,"-"),"-")</f>
        <v>-</v>
      </c>
      <c r="DP124" s="236" t="str">
        <f>IFERROR(IF($E124=1,RANK(CJ124,CJ:CJ,1)+COUNTIF(CJ$4:CJ124,CJ124)-1,"-"),"-")</f>
        <v>-</v>
      </c>
      <c r="DQ124" s="236" t="str">
        <f>IFERROR(IF($E124=1,RANK(CK124,CK:CK,1)+COUNTIF(CK$4:CK124,CK124)-1,"-"),"-")</f>
        <v>-</v>
      </c>
      <c r="DR124" s="236" t="str">
        <f>IFERROR(IF($E124=1,RANK(CL124,CL:CL,1)+COUNTIF(CL$4:CL124,CL124)-1,"-"),"-")</f>
        <v>-</v>
      </c>
      <c r="DS124" s="236" t="str">
        <f>IFERROR(IF($E124=1,RANK(CM124,CM:CM,1)+COUNTIF(CM$4:CM124,CM124)-1,"-"),"-")</f>
        <v>-</v>
      </c>
      <c r="DT124" s="236" t="str">
        <f>IFERROR(IF($E124=1,RANK(CN124,CN:CN,1)+COUNTIF(CN$4:CN124,CN124)-1,"-"),"-")</f>
        <v>-</v>
      </c>
      <c r="EI124"/>
      <c r="EJ124"/>
      <c r="EU124" s="328">
        <f t="shared" si="107"/>
        <v>7.15</v>
      </c>
      <c r="EV124" s="328">
        <f t="shared" si="108"/>
        <v>8.27</v>
      </c>
      <c r="EW124" s="328">
        <f t="shared" si="109"/>
        <v>8.64</v>
      </c>
      <c r="EX124" s="328">
        <f t="shared" si="110"/>
        <v>8.14</v>
      </c>
      <c r="EY124" s="328">
        <f t="shared" si="111"/>
        <v>7.71</v>
      </c>
      <c r="EZ124" s="328">
        <f t="shared" si="112"/>
        <v>7.85</v>
      </c>
      <c r="FA124" s="328">
        <f t="shared" si="113"/>
        <v>6</v>
      </c>
      <c r="FB124" s="328">
        <f t="shared" si="114"/>
        <v>6.76</v>
      </c>
      <c r="FK124" s="328">
        <f t="shared" si="115"/>
        <v>7.25</v>
      </c>
      <c r="FL124" s="328">
        <f t="shared" si="116"/>
        <v>8.18</v>
      </c>
      <c r="FM124" s="328">
        <f t="shared" si="117"/>
        <v>8.5399999999999991</v>
      </c>
      <c r="FN124" s="328">
        <f t="shared" si="118"/>
        <v>8.1</v>
      </c>
      <c r="FO124" s="328">
        <f t="shared" si="119"/>
        <v>7.16</v>
      </c>
      <c r="FP124" s="328">
        <f t="shared" si="120"/>
        <v>7.3</v>
      </c>
      <c r="FQ124" s="328">
        <f t="shared" si="121"/>
        <v>5.94</v>
      </c>
      <c r="FR124" s="328">
        <f t="shared" si="122"/>
        <v>7.19</v>
      </c>
    </row>
    <row r="125" spans="1:174" x14ac:dyDescent="0.25">
      <c r="A125" s="13">
        <f t="shared" si="131"/>
        <v>1</v>
      </c>
      <c r="B125" s="13">
        <f t="shared" si="132"/>
        <v>1</v>
      </c>
      <c r="C125" s="13">
        <f t="shared" si="133"/>
        <v>1</v>
      </c>
      <c r="D125" s="13">
        <f t="shared" si="134"/>
        <v>1</v>
      </c>
      <c r="E125" s="13">
        <f t="shared" si="135"/>
        <v>1</v>
      </c>
      <c r="F125" s="17" t="s">
        <v>216</v>
      </c>
      <c r="G125" s="48" t="s">
        <v>207</v>
      </c>
      <c r="H125" s="8">
        <v>24</v>
      </c>
      <c r="I125" s="295" t="s">
        <v>228</v>
      </c>
      <c r="J125" s="295">
        <v>413013</v>
      </c>
      <c r="K125" s="295" t="s">
        <v>120</v>
      </c>
      <c r="L125" s="9" t="s">
        <v>9</v>
      </c>
      <c r="M125" s="9" t="s">
        <v>10</v>
      </c>
      <c r="N125" s="237">
        <v>7.61</v>
      </c>
      <c r="O125" s="237">
        <v>8.16</v>
      </c>
      <c r="P125" s="237">
        <v>8.57</v>
      </c>
      <c r="Q125" s="237">
        <v>7.97</v>
      </c>
      <c r="R125" s="237">
        <v>7.66</v>
      </c>
      <c r="S125" s="237">
        <v>7.4</v>
      </c>
      <c r="T125" s="237">
        <v>6.91</v>
      </c>
      <c r="U125" s="237">
        <v>6.71</v>
      </c>
      <c r="V125" s="238"/>
      <c r="AD125" s="237">
        <v>7.52</v>
      </c>
      <c r="AE125" s="237">
        <v>8.5399999999999991</v>
      </c>
      <c r="AF125" s="237">
        <v>9.08</v>
      </c>
      <c r="AG125" s="237">
        <v>8.1999999999999993</v>
      </c>
      <c r="AH125" s="237">
        <v>7.53</v>
      </c>
      <c r="AI125" s="237">
        <v>7.99</v>
      </c>
      <c r="AJ125" s="237">
        <v>6.85</v>
      </c>
      <c r="AK125" s="237">
        <v>6.86</v>
      </c>
      <c r="AL125" s="238"/>
      <c r="AT125" s="237">
        <f t="shared" si="136"/>
        <v>0.09</v>
      </c>
      <c r="AU125" s="237">
        <f t="shared" si="137"/>
        <v>-0.38</v>
      </c>
      <c r="AV125" s="237">
        <f t="shared" si="138"/>
        <v>-0.51</v>
      </c>
      <c r="AW125" s="237">
        <f t="shared" si="139"/>
        <v>-0.23</v>
      </c>
      <c r="AX125" s="237">
        <f t="shared" si="140"/>
        <v>0.13</v>
      </c>
      <c r="AY125" s="237">
        <f t="shared" si="141"/>
        <v>-0.59</v>
      </c>
      <c r="AZ125" s="237">
        <f t="shared" si="142"/>
        <v>0.06</v>
      </c>
      <c r="BA125" s="237">
        <f t="shared" si="143"/>
        <v>-0.15</v>
      </c>
      <c r="BB125" s="238"/>
      <c r="BJ125" s="237">
        <f t="shared" si="144"/>
        <v>7.61</v>
      </c>
      <c r="BK125" s="237">
        <f t="shared" si="145"/>
        <v>8.16</v>
      </c>
      <c r="BL125" s="237">
        <f t="shared" si="146"/>
        <v>8.57</v>
      </c>
      <c r="BM125" s="237">
        <f t="shared" si="147"/>
        <v>7.97</v>
      </c>
      <c r="BN125" s="237">
        <f t="shared" si="148"/>
        <v>7.66</v>
      </c>
      <c r="BO125" s="237">
        <f t="shared" si="149"/>
        <v>7.4</v>
      </c>
      <c r="BP125" s="237">
        <f t="shared" si="150"/>
        <v>6.91</v>
      </c>
      <c r="BQ125" s="237">
        <f t="shared" si="151"/>
        <v>6.71</v>
      </c>
      <c r="BR125" s="238"/>
      <c r="BZ125" s="237">
        <f t="shared" si="152"/>
        <v>0.09</v>
      </c>
      <c r="CA125" s="237">
        <f t="shared" si="153"/>
        <v>-0.38</v>
      </c>
      <c r="CB125" s="237">
        <f t="shared" si="154"/>
        <v>-0.51</v>
      </c>
      <c r="CC125" s="237">
        <f t="shared" si="155"/>
        <v>-0.23</v>
      </c>
      <c r="CD125" s="237">
        <f t="shared" si="156"/>
        <v>0.13</v>
      </c>
      <c r="CE125" s="237">
        <f t="shared" si="157"/>
        <v>-0.59</v>
      </c>
      <c r="CF125" s="237">
        <f t="shared" si="158"/>
        <v>0.06</v>
      </c>
      <c r="CG125" s="237">
        <f t="shared" si="159"/>
        <v>-0.15</v>
      </c>
      <c r="CH125" s="238"/>
      <c r="CP125" s="236">
        <f>IFERROR(IF($E125=1,RANK(BJ125,BJ:BJ,1)+COUNTIF(BJ$4:BJ125,BJ125)-1,"-"),"-")</f>
        <v>40</v>
      </c>
      <c r="CQ125" s="236">
        <f>IFERROR(IF($E125=1,RANK(BK125,BK:BK,1)+COUNTIF(BK$4:BK125,BK125)-1,"-"),"-")</f>
        <v>43</v>
      </c>
      <c r="CR125" s="236">
        <f>IFERROR(IF($E125=1,RANK(BL125,BL:BL,1)+COUNTIF(BL$4:BL125,BL125)-1,"-"),"-")</f>
        <v>53</v>
      </c>
      <c r="CS125" s="236">
        <f>IFERROR(IF($E125=1,RANK(BM125,BM:BM,1)+COUNTIF(BM$4:BM125,BM125)-1,"-"),"-")</f>
        <v>20</v>
      </c>
      <c r="CT125" s="236">
        <f>IFERROR(IF($E125=1,RANK(BN125,BN:BN,1)+COUNTIF(BN$4:BN125,BN125)-1,"-"),"-")</f>
        <v>38</v>
      </c>
      <c r="CU125" s="236">
        <f>IFERROR(IF($E125=1,RANK(BO125,BO:BO,1)+COUNTIF(BO$4:BO125,BO125)-1,"-"),"-")</f>
        <v>41</v>
      </c>
      <c r="CV125" s="236">
        <f>IFERROR(IF($E125=1,RANK(BP125,BP:BP,1)+COUNTIF(BP$4:BP125,BP125)-1,"-"),"-")</f>
        <v>104</v>
      </c>
      <c r="CW125" s="236">
        <f>IFERROR(IF($E125=1,RANK(BQ125,BQ:BQ,1)+COUNTIF(BQ$4:BQ125,BQ125)-1,"-"),"-")</f>
        <v>67</v>
      </c>
      <c r="CX125" s="238"/>
      <c r="DF125" s="236">
        <f>IFERROR(IF($E125=1,RANK(BZ125,BZ:BZ,1)+COUNTIF(BZ$3:BZ124,BZ125),"-"),"-")</f>
        <v>75</v>
      </c>
      <c r="DG125" s="236">
        <f>IFERROR(IF($E125=1,RANK(CA125,CA:CA,1)+COUNTIF(CA$3:CA124,CA125),"-"),"-")</f>
        <v>13</v>
      </c>
      <c r="DH125" s="236">
        <f>IFERROR(IF($E125=1,RANK(CB125,CB:CB,1)+COUNTIF(CB$3:CB124,CB125),"-"),"-")</f>
        <v>7</v>
      </c>
      <c r="DI125" s="236">
        <f>IFERROR(IF($E125=1,RANK(CC125,CC:CC,1)+COUNTIF(CC$3:CC124,CC125),"-"),"-")</f>
        <v>16</v>
      </c>
      <c r="DJ125" s="236">
        <f>IFERROR(IF($E125=1,RANK(CD125,CD:CD,1)+COUNTIF(CD$3:CD124,CD125),"-"),"-")</f>
        <v>40</v>
      </c>
      <c r="DK125" s="236">
        <f>IFERROR(IF($E125=1,RANK(CE125,CE:CE,1)+COUNTIF(CE$3:CE124,CE125),"-"),"-")</f>
        <v>7</v>
      </c>
      <c r="DL125" s="236">
        <f>IFERROR(IF($E125=1,RANK(CF125,CF:CF,1)+COUNTIF(CF$3:CF124,CF125),"-"),"-")</f>
        <v>51</v>
      </c>
      <c r="DM125" s="236">
        <f>IFERROR(IF($E125=1,RANK(CG125,CG:CG,1)+COUNTIF(CG$3:CG124,CG125),"-"),"-")</f>
        <v>44</v>
      </c>
      <c r="DN125" s="7"/>
      <c r="DO125" s="236" t="str">
        <f>IFERROR(IF($E125=1,RANK(CI125,CI:CI,1)+COUNTIF(CI$4:CI125,CI125)-1,"-"),"-")</f>
        <v>-</v>
      </c>
      <c r="DP125" s="236" t="str">
        <f>IFERROR(IF($E125=1,RANK(CJ125,CJ:CJ,1)+COUNTIF(CJ$4:CJ125,CJ125)-1,"-"),"-")</f>
        <v>-</v>
      </c>
      <c r="DQ125" s="236" t="str">
        <f>IFERROR(IF($E125=1,RANK(CK125,CK:CK,1)+COUNTIF(CK$4:CK125,CK125)-1,"-"),"-")</f>
        <v>-</v>
      </c>
      <c r="DR125" s="236" t="str">
        <f>IFERROR(IF($E125=1,RANK(CL125,CL:CL,1)+COUNTIF(CL$4:CL125,CL125)-1,"-"),"-")</f>
        <v>-</v>
      </c>
      <c r="DS125" s="236" t="str">
        <f>IFERROR(IF($E125=1,RANK(CM125,CM:CM,1)+COUNTIF(CM$4:CM125,CM125)-1,"-"),"-")</f>
        <v>-</v>
      </c>
      <c r="DT125" s="236" t="str">
        <f>IFERROR(IF($E125=1,RANK(CN125,CN:CN,1)+COUNTIF(CN$4:CN125,CN125)-1,"-"),"-")</f>
        <v>-</v>
      </c>
      <c r="EI125"/>
      <c r="EJ125"/>
      <c r="EU125" s="328">
        <f t="shared" si="107"/>
        <v>7.61</v>
      </c>
      <c r="EV125" s="328">
        <f t="shared" si="108"/>
        <v>8.16</v>
      </c>
      <c r="EW125" s="328">
        <f t="shared" si="109"/>
        <v>8.57</v>
      </c>
      <c r="EX125" s="328">
        <f t="shared" si="110"/>
        <v>7.97</v>
      </c>
      <c r="EY125" s="328">
        <f t="shared" si="111"/>
        <v>7.66</v>
      </c>
      <c r="EZ125" s="328">
        <f t="shared" si="112"/>
        <v>7.4</v>
      </c>
      <c r="FA125" s="328">
        <f t="shared" si="113"/>
        <v>6.91</v>
      </c>
      <c r="FB125" s="328">
        <f t="shared" si="114"/>
        <v>6.71</v>
      </c>
      <c r="FK125" s="328">
        <f t="shared" si="115"/>
        <v>7.52</v>
      </c>
      <c r="FL125" s="328">
        <f t="shared" si="116"/>
        <v>8.5399999999999991</v>
      </c>
      <c r="FM125" s="328">
        <f t="shared" si="117"/>
        <v>9.08</v>
      </c>
      <c r="FN125" s="328">
        <f t="shared" si="118"/>
        <v>8.1999999999999993</v>
      </c>
      <c r="FO125" s="328">
        <f t="shared" si="119"/>
        <v>7.53</v>
      </c>
      <c r="FP125" s="328">
        <f t="shared" si="120"/>
        <v>7.99</v>
      </c>
      <c r="FQ125" s="328">
        <f t="shared" si="121"/>
        <v>6.85</v>
      </c>
      <c r="FR125" s="328">
        <f t="shared" si="122"/>
        <v>6.86</v>
      </c>
    </row>
    <row r="126" spans="1:174" x14ac:dyDescent="0.25">
      <c r="A126" s="13">
        <f t="shared" si="131"/>
        <v>1</v>
      </c>
      <c r="B126" s="13">
        <f t="shared" si="132"/>
        <v>1</v>
      </c>
      <c r="C126" s="13">
        <f t="shared" si="133"/>
        <v>1</v>
      </c>
      <c r="D126" s="13">
        <f t="shared" si="134"/>
        <v>1</v>
      </c>
      <c r="E126" s="13">
        <f t="shared" si="135"/>
        <v>1</v>
      </c>
      <c r="F126" s="17" t="s">
        <v>216</v>
      </c>
      <c r="G126" s="48" t="s">
        <v>206</v>
      </c>
      <c r="H126" s="295" t="s">
        <v>21</v>
      </c>
      <c r="I126" s="295" t="s">
        <v>228</v>
      </c>
      <c r="J126" s="295">
        <v>345025</v>
      </c>
      <c r="K126" s="295" t="s">
        <v>121</v>
      </c>
      <c r="L126" s="9" t="s">
        <v>9</v>
      </c>
      <c r="M126" s="9" t="s">
        <v>10</v>
      </c>
      <c r="N126" s="237">
        <v>7.95</v>
      </c>
      <c r="O126" s="237">
        <v>8.08</v>
      </c>
      <c r="P126" s="237">
        <v>8.73</v>
      </c>
      <c r="Q126" s="237">
        <v>8.25</v>
      </c>
      <c r="R126" s="237">
        <v>7.53</v>
      </c>
      <c r="S126" s="237">
        <v>7.95</v>
      </c>
      <c r="T126" s="237">
        <v>7.04</v>
      </c>
      <c r="U126" s="237">
        <v>6.53</v>
      </c>
      <c r="V126" s="238"/>
      <c r="AD126" s="237">
        <v>7.66</v>
      </c>
      <c r="AE126" s="237">
        <v>7.64</v>
      </c>
      <c r="AF126" s="237">
        <v>8.27</v>
      </c>
      <c r="AG126" s="237">
        <v>7.84</v>
      </c>
      <c r="AH126" s="237">
        <v>7.34</v>
      </c>
      <c r="AI126" s="237">
        <v>7.64</v>
      </c>
      <c r="AJ126" s="237">
        <v>6.95</v>
      </c>
      <c r="AK126" s="237">
        <v>6.53</v>
      </c>
      <c r="AL126" s="238"/>
      <c r="AT126" s="237">
        <f t="shared" si="136"/>
        <v>0.28999999999999998</v>
      </c>
      <c r="AU126" s="237">
        <f t="shared" si="137"/>
        <v>0.44</v>
      </c>
      <c r="AV126" s="237">
        <f t="shared" si="138"/>
        <v>0.46</v>
      </c>
      <c r="AW126" s="237">
        <f t="shared" si="139"/>
        <v>0.41</v>
      </c>
      <c r="AX126" s="237">
        <f t="shared" si="140"/>
        <v>0.19</v>
      </c>
      <c r="AY126" s="237">
        <f t="shared" si="141"/>
        <v>0.31</v>
      </c>
      <c r="AZ126" s="237">
        <f t="shared" si="142"/>
        <v>0.09</v>
      </c>
      <c r="BA126" s="237">
        <f t="shared" si="143"/>
        <v>0</v>
      </c>
      <c r="BB126" s="238"/>
      <c r="BJ126" s="237">
        <f t="shared" si="144"/>
        <v>7.95</v>
      </c>
      <c r="BK126" s="237">
        <f t="shared" si="145"/>
        <v>8.08</v>
      </c>
      <c r="BL126" s="237">
        <f t="shared" si="146"/>
        <v>8.73</v>
      </c>
      <c r="BM126" s="237">
        <f t="shared" si="147"/>
        <v>8.25</v>
      </c>
      <c r="BN126" s="237">
        <f t="shared" si="148"/>
        <v>7.53</v>
      </c>
      <c r="BO126" s="237">
        <f t="shared" si="149"/>
        <v>7.95</v>
      </c>
      <c r="BP126" s="237">
        <f t="shared" si="150"/>
        <v>7.04</v>
      </c>
      <c r="BQ126" s="237">
        <f t="shared" si="151"/>
        <v>6.53</v>
      </c>
      <c r="BR126" s="238"/>
      <c r="BZ126" s="237">
        <f t="shared" si="152"/>
        <v>0.28999999999999998</v>
      </c>
      <c r="CA126" s="237">
        <f t="shared" si="153"/>
        <v>0.44</v>
      </c>
      <c r="CB126" s="237">
        <f t="shared" si="154"/>
        <v>0.46</v>
      </c>
      <c r="CC126" s="237">
        <f t="shared" si="155"/>
        <v>0.41</v>
      </c>
      <c r="CD126" s="237">
        <f t="shared" si="156"/>
        <v>0.19</v>
      </c>
      <c r="CE126" s="237">
        <f t="shared" si="157"/>
        <v>0.31</v>
      </c>
      <c r="CF126" s="237">
        <f t="shared" si="158"/>
        <v>0.09</v>
      </c>
      <c r="CG126" s="237">
        <f t="shared" si="159"/>
        <v>0</v>
      </c>
      <c r="CH126" s="238"/>
      <c r="CP126" s="236">
        <f>IFERROR(IF($E126=1,RANK(BJ126,BJ:BJ,1)+COUNTIF(BJ$4:BJ126,BJ126)-1,"-"),"-")</f>
        <v>86</v>
      </c>
      <c r="CQ126" s="236">
        <f>IFERROR(IF($E126=1,RANK(BK126,BK:BK,1)+COUNTIF(BK$4:BK126,BK126)-1,"-"),"-")</f>
        <v>33</v>
      </c>
      <c r="CR126" s="236">
        <f>IFERROR(IF($E126=1,RANK(BL126,BL:BL,1)+COUNTIF(BL$4:BL126,BL126)-1,"-"),"-")</f>
        <v>76</v>
      </c>
      <c r="CS126" s="236">
        <f>IFERROR(IF($E126=1,RANK(BM126,BM:BM,1)+COUNTIF(BM$4:BM126,BM126)-1,"-"),"-")</f>
        <v>47</v>
      </c>
      <c r="CT126" s="236">
        <f>IFERROR(IF($E126=1,RANK(BN126,BN:BN,1)+COUNTIF(BN$4:BN126,BN126)-1,"-"),"-")</f>
        <v>23</v>
      </c>
      <c r="CU126" s="236">
        <f>IFERROR(IF($E126=1,RANK(BO126,BO:BO,1)+COUNTIF(BO$4:BO126,BO126)-1,"-"),"-")</f>
        <v>106</v>
      </c>
      <c r="CV126" s="236">
        <f>IFERROR(IF($E126=1,RANK(BP126,BP:BP,1)+COUNTIF(BP$4:BP126,BP126)-1,"-"),"-")</f>
        <v>110</v>
      </c>
      <c r="CW126" s="236">
        <f>IFERROR(IF($E126=1,RANK(BQ126,BQ:BQ,1)+COUNTIF(BQ$4:BQ126,BQ126)-1,"-"),"-")</f>
        <v>59</v>
      </c>
      <c r="CX126" s="238"/>
      <c r="DF126" s="236">
        <f>IFERROR(IF($E126=1,RANK(BZ126,BZ:BZ,1)+COUNTIF(BZ$3:BZ125,BZ126),"-"),"-")</f>
        <v>99</v>
      </c>
      <c r="DG126" s="236">
        <f>IFERROR(IF($E126=1,RANK(CA126,CA:CA,1)+COUNTIF(CA$3:CA125,CA126),"-"),"-")</f>
        <v>111</v>
      </c>
      <c r="DH126" s="236">
        <f>IFERROR(IF($E126=1,RANK(CB126,CB:CB,1)+COUNTIF(CB$3:CB125,CB126),"-"),"-")</f>
        <v>112</v>
      </c>
      <c r="DI126" s="236">
        <f>IFERROR(IF($E126=1,RANK(CC126,CC:CC,1)+COUNTIF(CC$3:CC125,CC126),"-"),"-")</f>
        <v>103</v>
      </c>
      <c r="DJ126" s="236">
        <f>IFERROR(IF($E126=1,RANK(CD126,CD:CD,1)+COUNTIF(CD$3:CD125,CD126),"-"),"-")</f>
        <v>46</v>
      </c>
      <c r="DK126" s="236">
        <f>IFERROR(IF($E126=1,RANK(CE126,CE:CE,1)+COUNTIF(CE$3:CE125,CE126),"-"),"-")</f>
        <v>71</v>
      </c>
      <c r="DL126" s="236">
        <f>IFERROR(IF($E126=1,RANK(CF126,CF:CF,1)+COUNTIF(CF$3:CF125,CF126),"-"),"-")</f>
        <v>56</v>
      </c>
      <c r="DM126" s="236">
        <f>IFERROR(IF($E126=1,RANK(CG126,CG:CG,1)+COUNTIF(CG$3:CG125,CG126),"-"),"-")</f>
        <v>55</v>
      </c>
      <c r="DN126" s="7"/>
      <c r="DO126" s="236" t="str">
        <f>IFERROR(IF($E126=1,RANK(CI126,CI:CI,1)+COUNTIF(CI$4:CI126,CI126)-1,"-"),"-")</f>
        <v>-</v>
      </c>
      <c r="DP126" s="236" t="str">
        <f>IFERROR(IF($E126=1,RANK(CJ126,CJ:CJ,1)+COUNTIF(CJ$4:CJ126,CJ126)-1,"-"),"-")</f>
        <v>-</v>
      </c>
      <c r="DQ126" s="236" t="str">
        <f>IFERROR(IF($E126=1,RANK(CK126,CK:CK,1)+COUNTIF(CK$4:CK126,CK126)-1,"-"),"-")</f>
        <v>-</v>
      </c>
      <c r="DR126" s="236" t="str">
        <f>IFERROR(IF($E126=1,RANK(CL126,CL:CL,1)+COUNTIF(CL$4:CL126,CL126)-1,"-"),"-")</f>
        <v>-</v>
      </c>
      <c r="DS126" s="236" t="str">
        <f>IFERROR(IF($E126=1,RANK(CM126,CM:CM,1)+COUNTIF(CM$4:CM126,CM126)-1,"-"),"-")</f>
        <v>-</v>
      </c>
      <c r="DT126" s="236" t="str">
        <f>IFERROR(IF($E126=1,RANK(CN126,CN:CN,1)+COUNTIF(CN$4:CN126,CN126)-1,"-"),"-")</f>
        <v>-</v>
      </c>
      <c r="EI126"/>
      <c r="EJ126"/>
      <c r="EU126" s="328">
        <f t="shared" si="107"/>
        <v>7.95</v>
      </c>
      <c r="EV126" s="328">
        <f t="shared" si="108"/>
        <v>8.08</v>
      </c>
      <c r="EW126" s="328">
        <f t="shared" si="109"/>
        <v>8.73</v>
      </c>
      <c r="EX126" s="328">
        <f t="shared" si="110"/>
        <v>8.25</v>
      </c>
      <c r="EY126" s="328">
        <f t="shared" si="111"/>
        <v>7.53</v>
      </c>
      <c r="EZ126" s="328">
        <f t="shared" si="112"/>
        <v>7.95</v>
      </c>
      <c r="FA126" s="328">
        <f t="shared" si="113"/>
        <v>7.04</v>
      </c>
      <c r="FB126" s="328">
        <f t="shared" si="114"/>
        <v>6.53</v>
      </c>
      <c r="FK126" s="328">
        <f t="shared" si="115"/>
        <v>7.66</v>
      </c>
      <c r="FL126" s="328">
        <f t="shared" si="116"/>
        <v>7.64</v>
      </c>
      <c r="FM126" s="328">
        <f t="shared" si="117"/>
        <v>8.27</v>
      </c>
      <c r="FN126" s="328">
        <f t="shared" si="118"/>
        <v>7.84</v>
      </c>
      <c r="FO126" s="328">
        <f t="shared" si="119"/>
        <v>7.34</v>
      </c>
      <c r="FP126" s="328">
        <f t="shared" si="120"/>
        <v>7.64</v>
      </c>
      <c r="FQ126" s="328">
        <f t="shared" si="121"/>
        <v>6.95</v>
      </c>
      <c r="FR126" s="328">
        <f t="shared" si="122"/>
        <v>6.53</v>
      </c>
    </row>
    <row r="127" spans="1:174" x14ac:dyDescent="0.25">
      <c r="A127" s="13">
        <f t="shared" si="131"/>
        <v>1</v>
      </c>
      <c r="B127" s="13">
        <f t="shared" si="132"/>
        <v>1</v>
      </c>
      <c r="C127" s="13">
        <f t="shared" si="133"/>
        <v>1</v>
      </c>
      <c r="D127" s="13">
        <f t="shared" si="134"/>
        <v>1</v>
      </c>
      <c r="E127" s="13">
        <f t="shared" si="135"/>
        <v>1</v>
      </c>
      <c r="F127" s="17" t="s">
        <v>216</v>
      </c>
      <c r="G127" s="48" t="s">
        <v>206</v>
      </c>
      <c r="H127" s="8">
        <v>24</v>
      </c>
      <c r="I127" s="295" t="s">
        <v>227</v>
      </c>
      <c r="J127" s="295">
        <v>223263</v>
      </c>
      <c r="K127" s="295" t="s">
        <v>122</v>
      </c>
      <c r="L127" s="9" t="s">
        <v>9</v>
      </c>
      <c r="M127" s="9" t="s">
        <v>10</v>
      </c>
      <c r="N127" s="237">
        <v>8.19</v>
      </c>
      <c r="O127" s="237">
        <v>8.56</v>
      </c>
      <c r="P127" s="237">
        <v>9.14</v>
      </c>
      <c r="Q127" s="237">
        <v>8.81</v>
      </c>
      <c r="R127" s="237">
        <v>7.84</v>
      </c>
      <c r="S127" s="237">
        <v>7.87</v>
      </c>
      <c r="T127" s="237">
        <v>6.5</v>
      </c>
      <c r="U127" s="237">
        <v>6.73</v>
      </c>
      <c r="V127" s="238"/>
      <c r="AD127" s="237">
        <v>7.7</v>
      </c>
      <c r="AE127" s="237">
        <v>8.49</v>
      </c>
      <c r="AF127" s="237">
        <v>8.8699999999999992</v>
      </c>
      <c r="AG127" s="237">
        <v>8.58</v>
      </c>
      <c r="AH127" s="237">
        <v>7.73</v>
      </c>
      <c r="AI127" s="237">
        <v>7.73</v>
      </c>
      <c r="AJ127" s="237">
        <v>6.26</v>
      </c>
      <c r="AK127" s="237">
        <v>6.66</v>
      </c>
      <c r="AL127" s="238"/>
      <c r="AT127" s="237">
        <f t="shared" si="136"/>
        <v>0.49</v>
      </c>
      <c r="AU127" s="237">
        <f t="shared" si="137"/>
        <v>7.0000000000000007E-2</v>
      </c>
      <c r="AV127" s="237">
        <f t="shared" si="138"/>
        <v>0.27</v>
      </c>
      <c r="AW127" s="237">
        <f t="shared" si="139"/>
        <v>0.23</v>
      </c>
      <c r="AX127" s="237">
        <f t="shared" si="140"/>
        <v>0.11</v>
      </c>
      <c r="AY127" s="237">
        <f t="shared" si="141"/>
        <v>0.14000000000000001</v>
      </c>
      <c r="AZ127" s="237">
        <f t="shared" si="142"/>
        <v>0.24</v>
      </c>
      <c r="BA127" s="237">
        <f t="shared" si="143"/>
        <v>7.0000000000000007E-2</v>
      </c>
      <c r="BB127" s="238"/>
      <c r="BJ127" s="237">
        <f t="shared" si="144"/>
        <v>8.19</v>
      </c>
      <c r="BK127" s="237">
        <f t="shared" si="145"/>
        <v>8.56</v>
      </c>
      <c r="BL127" s="237">
        <f t="shared" si="146"/>
        <v>9.14</v>
      </c>
      <c r="BM127" s="237">
        <f t="shared" si="147"/>
        <v>8.81</v>
      </c>
      <c r="BN127" s="237">
        <f t="shared" si="148"/>
        <v>7.84</v>
      </c>
      <c r="BO127" s="237">
        <f t="shared" si="149"/>
        <v>7.87</v>
      </c>
      <c r="BP127" s="237">
        <f t="shared" si="150"/>
        <v>6.5</v>
      </c>
      <c r="BQ127" s="237">
        <f t="shared" si="151"/>
        <v>6.73</v>
      </c>
      <c r="BR127" s="238"/>
      <c r="BZ127" s="237">
        <f t="shared" si="152"/>
        <v>0.49</v>
      </c>
      <c r="CA127" s="237">
        <f t="shared" si="153"/>
        <v>7.0000000000000007E-2</v>
      </c>
      <c r="CB127" s="237">
        <f t="shared" si="154"/>
        <v>0.27</v>
      </c>
      <c r="CC127" s="237">
        <f t="shared" si="155"/>
        <v>0.23</v>
      </c>
      <c r="CD127" s="237">
        <f t="shared" si="156"/>
        <v>0.11</v>
      </c>
      <c r="CE127" s="237">
        <f t="shared" si="157"/>
        <v>0.14000000000000001</v>
      </c>
      <c r="CF127" s="237">
        <f t="shared" si="158"/>
        <v>0.24</v>
      </c>
      <c r="CG127" s="237">
        <f t="shared" si="159"/>
        <v>7.0000000000000007E-2</v>
      </c>
      <c r="CH127" s="238"/>
      <c r="CP127" s="236">
        <f>IFERROR(IF($E127=1,RANK(BJ127,BJ:BJ,1)+COUNTIF(BJ$4:BJ127,BJ127)-1,"-"),"-")</f>
        <v>121</v>
      </c>
      <c r="CQ127" s="236">
        <f>IFERROR(IF($E127=1,RANK(BK127,BK:BK,1)+COUNTIF(BK$4:BK127,BK127)-1,"-"),"-")</f>
        <v>101</v>
      </c>
      <c r="CR127" s="236">
        <f>IFERROR(IF($E127=1,RANK(BL127,BL:BL,1)+COUNTIF(BL$4:BL127,BL127)-1,"-"),"-")</f>
        <v>138</v>
      </c>
      <c r="CS127" s="236">
        <f>IFERROR(IF($E127=1,RANK(BM127,BM:BM,1)+COUNTIF(BM$4:BM127,BM127)-1,"-"),"-")</f>
        <v>125</v>
      </c>
      <c r="CT127" s="236">
        <f>IFERROR(IF($E127=1,RANK(BN127,BN:BN,1)+COUNTIF(BN$4:BN127,BN127)-1,"-"),"-")</f>
        <v>56</v>
      </c>
      <c r="CU127" s="236">
        <f>IFERROR(IF($E127=1,RANK(BO127,BO:BO,1)+COUNTIF(BO$4:BO127,BO127)-1,"-"),"-")</f>
        <v>89</v>
      </c>
      <c r="CV127" s="236">
        <f>IFERROR(IF($E127=1,RANK(BP127,BP:BP,1)+COUNTIF(BP$4:BP127,BP127)-1,"-"),"-")</f>
        <v>74</v>
      </c>
      <c r="CW127" s="236">
        <f>IFERROR(IF($E127=1,RANK(BQ127,BQ:BQ,1)+COUNTIF(BQ$4:BQ127,BQ127)-1,"-"),"-")</f>
        <v>70</v>
      </c>
      <c r="CX127" s="238"/>
      <c r="DF127" s="236">
        <f>IFERROR(IF($E127=1,RANK(BZ127,BZ:BZ,1)+COUNTIF(BZ$3:BZ126,BZ127),"-"),"-")</f>
        <v>118</v>
      </c>
      <c r="DG127" s="236">
        <f>IFERROR(IF($E127=1,RANK(CA127,CA:CA,1)+COUNTIF(CA$3:CA126,CA127),"-"),"-")</f>
        <v>65</v>
      </c>
      <c r="DH127" s="236">
        <f>IFERROR(IF($E127=1,RANK(CB127,CB:CB,1)+COUNTIF(CB$3:CB126,CB127),"-"),"-")</f>
        <v>103</v>
      </c>
      <c r="DI127" s="236">
        <f>IFERROR(IF($E127=1,RANK(CC127,CC:CC,1)+COUNTIF(CC$3:CC126,CC127),"-"),"-")</f>
        <v>83</v>
      </c>
      <c r="DJ127" s="236">
        <f>IFERROR(IF($E127=1,RANK(CD127,CD:CD,1)+COUNTIF(CD$3:CD126,CD127),"-"),"-")</f>
        <v>36</v>
      </c>
      <c r="DK127" s="236">
        <f>IFERROR(IF($E127=1,RANK(CE127,CE:CE,1)+COUNTIF(CE$3:CE126,CE127),"-"),"-")</f>
        <v>56</v>
      </c>
      <c r="DL127" s="236">
        <f>IFERROR(IF($E127=1,RANK(CF127,CF:CF,1)+COUNTIF(CF$3:CF126,CF127),"-"),"-")</f>
        <v>74</v>
      </c>
      <c r="DM127" s="236">
        <f>IFERROR(IF($E127=1,RANK(CG127,CG:CG,1)+COUNTIF(CG$3:CG126,CG127),"-"),"-")</f>
        <v>63</v>
      </c>
      <c r="DN127" s="7"/>
      <c r="DO127" s="236" t="str">
        <f>IFERROR(IF($E127=1,RANK(CI127,CI:CI,1)+COUNTIF(CI$4:CI127,CI127)-1,"-"),"-")</f>
        <v>-</v>
      </c>
      <c r="DP127" s="236" t="str">
        <f>IFERROR(IF($E127=1,RANK(CJ127,CJ:CJ,1)+COUNTIF(CJ$4:CJ127,CJ127)-1,"-"),"-")</f>
        <v>-</v>
      </c>
      <c r="DQ127" s="236" t="str">
        <f>IFERROR(IF($E127=1,RANK(CK127,CK:CK,1)+COUNTIF(CK$4:CK127,CK127)-1,"-"),"-")</f>
        <v>-</v>
      </c>
      <c r="DR127" s="236" t="str">
        <f>IFERROR(IF($E127=1,RANK(CL127,CL:CL,1)+COUNTIF(CL$4:CL127,CL127)-1,"-"),"-")</f>
        <v>-</v>
      </c>
      <c r="DS127" s="236" t="str">
        <f>IFERROR(IF($E127=1,RANK(CM127,CM:CM,1)+COUNTIF(CM$4:CM127,CM127)-1,"-"),"-")</f>
        <v>-</v>
      </c>
      <c r="DT127" s="236" t="str">
        <f>IFERROR(IF($E127=1,RANK(CN127,CN:CN,1)+COUNTIF(CN$4:CN127,CN127)-1,"-"),"-")</f>
        <v>-</v>
      </c>
      <c r="EI127"/>
      <c r="EJ127"/>
      <c r="EU127" s="328">
        <f t="shared" si="107"/>
        <v>8.19</v>
      </c>
      <c r="EV127" s="328">
        <f t="shared" si="108"/>
        <v>8.56</v>
      </c>
      <c r="EW127" s="328">
        <f t="shared" si="109"/>
        <v>9.14</v>
      </c>
      <c r="EX127" s="328">
        <f t="shared" si="110"/>
        <v>8.81</v>
      </c>
      <c r="EY127" s="328">
        <f t="shared" si="111"/>
        <v>7.84</v>
      </c>
      <c r="EZ127" s="328">
        <f t="shared" si="112"/>
        <v>7.87</v>
      </c>
      <c r="FA127" s="328">
        <f t="shared" si="113"/>
        <v>6.5</v>
      </c>
      <c r="FB127" s="328">
        <f t="shared" si="114"/>
        <v>6.73</v>
      </c>
      <c r="FK127" s="328">
        <f t="shared" si="115"/>
        <v>7.7</v>
      </c>
      <c r="FL127" s="328">
        <f t="shared" si="116"/>
        <v>8.49</v>
      </c>
      <c r="FM127" s="328">
        <f t="shared" si="117"/>
        <v>8.8699999999999992</v>
      </c>
      <c r="FN127" s="328">
        <f t="shared" si="118"/>
        <v>8.58</v>
      </c>
      <c r="FO127" s="328">
        <f t="shared" si="119"/>
        <v>7.73</v>
      </c>
      <c r="FP127" s="328">
        <f t="shared" si="120"/>
        <v>7.73</v>
      </c>
      <c r="FQ127" s="328">
        <f t="shared" si="121"/>
        <v>6.26</v>
      </c>
      <c r="FR127" s="328">
        <f t="shared" si="122"/>
        <v>6.66</v>
      </c>
    </row>
    <row r="128" spans="1:174" x14ac:dyDescent="0.25">
      <c r="A128" s="13">
        <f t="shared" si="131"/>
        <v>1</v>
      </c>
      <c r="B128" s="13">
        <f t="shared" si="132"/>
        <v>1</v>
      </c>
      <c r="C128" s="13">
        <f t="shared" si="133"/>
        <v>1</v>
      </c>
      <c r="D128" s="13">
        <f t="shared" si="134"/>
        <v>1</v>
      </c>
      <c r="E128" s="13">
        <f t="shared" si="135"/>
        <v>1</v>
      </c>
      <c r="F128" s="17" t="s">
        <v>216</v>
      </c>
      <c r="G128" s="48" t="s">
        <v>206</v>
      </c>
      <c r="H128" s="8">
        <v>24</v>
      </c>
      <c r="I128" s="295" t="s">
        <v>227</v>
      </c>
      <c r="J128" s="295">
        <v>286005</v>
      </c>
      <c r="K128" s="295" t="s">
        <v>123</v>
      </c>
      <c r="L128" s="9" t="s">
        <v>9</v>
      </c>
      <c r="M128" s="9" t="s">
        <v>10</v>
      </c>
      <c r="N128" s="237">
        <v>7.94</v>
      </c>
      <c r="O128" s="237">
        <v>7.96</v>
      </c>
      <c r="P128" s="237">
        <v>8.61</v>
      </c>
      <c r="Q128" s="237">
        <v>8</v>
      </c>
      <c r="R128" s="237">
        <v>7.8</v>
      </c>
      <c r="S128" s="237">
        <v>7.91</v>
      </c>
      <c r="T128" s="237">
        <v>6.97</v>
      </c>
      <c r="U128" s="237">
        <v>6.17</v>
      </c>
      <c r="V128" s="238"/>
      <c r="AD128" s="237">
        <v>7.76</v>
      </c>
      <c r="AE128" s="237">
        <v>7.97</v>
      </c>
      <c r="AF128" s="237">
        <v>8.6</v>
      </c>
      <c r="AG128" s="237">
        <v>7.64</v>
      </c>
      <c r="AH128" s="237">
        <v>7.29</v>
      </c>
      <c r="AI128" s="237">
        <v>7.96</v>
      </c>
      <c r="AJ128" s="237">
        <v>7.39</v>
      </c>
      <c r="AK128" s="237">
        <v>6.93</v>
      </c>
      <c r="AL128" s="238"/>
      <c r="AT128" s="237">
        <f t="shared" si="136"/>
        <v>0.18</v>
      </c>
      <c r="AU128" s="237">
        <f t="shared" si="137"/>
        <v>-0.01</v>
      </c>
      <c r="AV128" s="237">
        <f t="shared" si="138"/>
        <v>0.01</v>
      </c>
      <c r="AW128" s="237">
        <f t="shared" si="139"/>
        <v>0.36</v>
      </c>
      <c r="AX128" s="237">
        <f t="shared" si="140"/>
        <v>0.51</v>
      </c>
      <c r="AY128" s="237">
        <f t="shared" si="141"/>
        <v>-0.05</v>
      </c>
      <c r="AZ128" s="237">
        <f t="shared" si="142"/>
        <v>-0.42</v>
      </c>
      <c r="BA128" s="237">
        <f t="shared" si="143"/>
        <v>-0.76</v>
      </c>
      <c r="BB128" s="238"/>
      <c r="BJ128" s="237">
        <f t="shared" si="144"/>
        <v>7.94</v>
      </c>
      <c r="BK128" s="237">
        <f t="shared" si="145"/>
        <v>7.96</v>
      </c>
      <c r="BL128" s="237">
        <f t="shared" si="146"/>
        <v>8.61</v>
      </c>
      <c r="BM128" s="237">
        <f t="shared" si="147"/>
        <v>8</v>
      </c>
      <c r="BN128" s="237">
        <f t="shared" si="148"/>
        <v>7.8</v>
      </c>
      <c r="BO128" s="237">
        <f t="shared" si="149"/>
        <v>7.91</v>
      </c>
      <c r="BP128" s="237">
        <f t="shared" si="150"/>
        <v>6.97</v>
      </c>
      <c r="BQ128" s="237">
        <f t="shared" si="151"/>
        <v>6.17</v>
      </c>
      <c r="BR128" s="238"/>
      <c r="BZ128" s="237">
        <f t="shared" si="152"/>
        <v>0.18</v>
      </c>
      <c r="CA128" s="237">
        <f t="shared" si="153"/>
        <v>-0.01</v>
      </c>
      <c r="CB128" s="237">
        <f t="shared" si="154"/>
        <v>0.01</v>
      </c>
      <c r="CC128" s="237">
        <f t="shared" si="155"/>
        <v>0.36</v>
      </c>
      <c r="CD128" s="237">
        <f t="shared" si="156"/>
        <v>0.51</v>
      </c>
      <c r="CE128" s="237">
        <f t="shared" si="157"/>
        <v>-0.05</v>
      </c>
      <c r="CF128" s="237">
        <f t="shared" si="158"/>
        <v>-0.42</v>
      </c>
      <c r="CG128" s="237">
        <f t="shared" si="159"/>
        <v>-0.76</v>
      </c>
      <c r="CH128" s="238"/>
      <c r="CP128" s="236">
        <f>IFERROR(IF($E128=1,RANK(BJ128,BJ:BJ,1)+COUNTIF(BJ$4:BJ128,BJ128)-1,"-"),"-")</f>
        <v>80</v>
      </c>
      <c r="CQ128" s="236">
        <f>IFERROR(IF($E128=1,RANK(BK128,BK:BK,1)+COUNTIF(BK$4:BK128,BK128)-1,"-"),"-")</f>
        <v>26</v>
      </c>
      <c r="CR128" s="236">
        <f>IFERROR(IF($E128=1,RANK(BL128,BL:BL,1)+COUNTIF(BL$4:BL128,BL128)-1,"-"),"-")</f>
        <v>59</v>
      </c>
      <c r="CS128" s="236">
        <f>IFERROR(IF($E128=1,RANK(BM128,BM:BM,1)+COUNTIF(BM$4:BM128,BM128)-1,"-"),"-")</f>
        <v>24</v>
      </c>
      <c r="CT128" s="236">
        <f>IFERROR(IF($E128=1,RANK(BN128,BN:BN,1)+COUNTIF(BN$4:BN128,BN128)-1,"-"),"-")</f>
        <v>53</v>
      </c>
      <c r="CU128" s="236">
        <f>IFERROR(IF($E128=1,RANK(BO128,BO:BO,1)+COUNTIF(BO$4:BO128,BO128)-1,"-"),"-")</f>
        <v>98</v>
      </c>
      <c r="CV128" s="236">
        <f>IFERROR(IF($E128=1,RANK(BP128,BP:BP,1)+COUNTIF(BP$4:BP128,BP128)-1,"-"),"-")</f>
        <v>106</v>
      </c>
      <c r="CW128" s="236">
        <f>IFERROR(IF($E128=1,RANK(BQ128,BQ:BQ,1)+COUNTIF(BQ$4:BQ128,BQ128)-1,"-"),"-")</f>
        <v>22</v>
      </c>
      <c r="CX128" s="238"/>
      <c r="DF128" s="236">
        <f>IFERROR(IF($E128=1,RANK(BZ128,BZ:BZ,1)+COUNTIF(BZ$3:BZ127,BZ128),"-"),"-")</f>
        <v>87</v>
      </c>
      <c r="DG128" s="236">
        <f>IFERROR(IF($E128=1,RANK(CA128,CA:CA,1)+COUNTIF(CA$3:CA127,CA128),"-"),"-")</f>
        <v>48</v>
      </c>
      <c r="DH128" s="236">
        <f>IFERROR(IF($E128=1,RANK(CB128,CB:CB,1)+COUNTIF(CB$3:CB127,CB128),"-"),"-")</f>
        <v>68</v>
      </c>
      <c r="DI128" s="236">
        <f>IFERROR(IF($E128=1,RANK(CC128,CC:CC,1)+COUNTIF(CC$3:CC127,CC128),"-"),"-")</f>
        <v>100</v>
      </c>
      <c r="DJ128" s="236">
        <f>IFERROR(IF($E128=1,RANK(CD128,CD:CD,1)+COUNTIF(CD$3:CD127,CD128),"-"),"-")</f>
        <v>84</v>
      </c>
      <c r="DK128" s="236">
        <f>IFERROR(IF($E128=1,RANK(CE128,CE:CE,1)+COUNTIF(CE$3:CE127,CE128),"-"),"-")</f>
        <v>33</v>
      </c>
      <c r="DL128" s="236">
        <f>IFERROR(IF($E128=1,RANK(CF128,CF:CF,1)+COUNTIF(CF$3:CF127,CF128),"-"),"-")</f>
        <v>19</v>
      </c>
      <c r="DM128" s="236">
        <f>IFERROR(IF($E128=1,RANK(CG128,CG:CG,1)+COUNTIF(CG$3:CG127,CG128),"-"),"-")</f>
        <v>8</v>
      </c>
      <c r="DN128" s="7"/>
      <c r="DO128" s="236" t="str">
        <f>IFERROR(IF($E128=1,RANK(CI128,CI:CI,1)+COUNTIF(CI$4:CI128,CI128)-1,"-"),"-")</f>
        <v>-</v>
      </c>
      <c r="DP128" s="236" t="str">
        <f>IFERROR(IF($E128=1,RANK(CJ128,CJ:CJ,1)+COUNTIF(CJ$4:CJ128,CJ128)-1,"-"),"-")</f>
        <v>-</v>
      </c>
      <c r="DQ128" s="236" t="str">
        <f>IFERROR(IF($E128=1,RANK(CK128,CK:CK,1)+COUNTIF(CK$4:CK128,CK128)-1,"-"),"-")</f>
        <v>-</v>
      </c>
      <c r="DR128" s="236" t="str">
        <f>IFERROR(IF($E128=1,RANK(CL128,CL:CL,1)+COUNTIF(CL$4:CL128,CL128)-1,"-"),"-")</f>
        <v>-</v>
      </c>
      <c r="DS128" s="236" t="str">
        <f>IFERROR(IF($E128=1,RANK(CM128,CM:CM,1)+COUNTIF(CM$4:CM128,CM128)-1,"-"),"-")</f>
        <v>-</v>
      </c>
      <c r="DT128" s="236" t="str">
        <f>IFERROR(IF($E128=1,RANK(CN128,CN:CN,1)+COUNTIF(CN$4:CN128,CN128)-1,"-"),"-")</f>
        <v>-</v>
      </c>
      <c r="EI128"/>
      <c r="EJ128"/>
      <c r="EU128" s="328">
        <f t="shared" si="107"/>
        <v>7.94</v>
      </c>
      <c r="EV128" s="328">
        <f t="shared" si="108"/>
        <v>7.96</v>
      </c>
      <c r="EW128" s="328">
        <f t="shared" si="109"/>
        <v>8.61</v>
      </c>
      <c r="EX128" s="328">
        <f t="shared" si="110"/>
        <v>8</v>
      </c>
      <c r="EY128" s="328">
        <f t="shared" si="111"/>
        <v>7.8</v>
      </c>
      <c r="EZ128" s="328">
        <f t="shared" si="112"/>
        <v>7.91</v>
      </c>
      <c r="FA128" s="328">
        <f t="shared" si="113"/>
        <v>6.97</v>
      </c>
      <c r="FB128" s="328">
        <f t="shared" si="114"/>
        <v>6.17</v>
      </c>
      <c r="FK128" s="328">
        <f t="shared" si="115"/>
        <v>7.76</v>
      </c>
      <c r="FL128" s="328">
        <f t="shared" si="116"/>
        <v>7.97</v>
      </c>
      <c r="FM128" s="328">
        <f t="shared" si="117"/>
        <v>8.6</v>
      </c>
      <c r="FN128" s="328">
        <f t="shared" si="118"/>
        <v>7.64</v>
      </c>
      <c r="FO128" s="328">
        <f t="shared" si="119"/>
        <v>7.29</v>
      </c>
      <c r="FP128" s="328">
        <f t="shared" si="120"/>
        <v>7.96</v>
      </c>
      <c r="FQ128" s="328">
        <f t="shared" si="121"/>
        <v>7.39</v>
      </c>
      <c r="FR128" s="328">
        <f t="shared" si="122"/>
        <v>6.93</v>
      </c>
    </row>
    <row r="129" spans="1:174" x14ac:dyDescent="0.25">
      <c r="A129" s="13">
        <f t="shared" ref="A129:A148" si="160">IF($EG$4="National",1,IF($F129=$EG$4,1,""))</f>
        <v>1</v>
      </c>
      <c r="B129" s="13">
        <f t="shared" ref="B129:B148" si="161">IF($EJ$4="Tous",1,IF($G129=$EJ$4,1,""))</f>
        <v>1</v>
      </c>
      <c r="C129" s="13">
        <f t="shared" ref="C129:C148" si="162">IF($EH$4="Gares A et B",1,IF(AND($H129="Gare B",$EH$4="Gares B uniquement"),1,IF(AND(ISNUMBER($H129),$EH$4="Gares A uniquement"),1,"")))</f>
        <v>1</v>
      </c>
      <c r="D129" s="13">
        <f t="shared" ref="D129:D148" si="163">IF(AND(ISNUMBER(N129),$EI$4="Entrants"),1,IF(AND(ISNUMBER(W129),$EI$4="Sortants"),1,""))</f>
        <v>1</v>
      </c>
      <c r="E129" s="13">
        <f t="shared" ref="E129:E148" si="164">IFERROR(IF((A129+C129+D129+B129)=4,1,0),0)</f>
        <v>1</v>
      </c>
      <c r="F129" s="17" t="s">
        <v>216</v>
      </c>
      <c r="G129" s="48" t="s">
        <v>207</v>
      </c>
      <c r="H129" s="8">
        <v>24</v>
      </c>
      <c r="I129" s="295" t="s">
        <v>228</v>
      </c>
      <c r="J129" s="295">
        <v>444265</v>
      </c>
      <c r="K129" s="295" t="s">
        <v>124</v>
      </c>
      <c r="L129" s="9" t="s">
        <v>9</v>
      </c>
      <c r="M129" s="9" t="s">
        <v>10</v>
      </c>
      <c r="N129" s="237">
        <v>8.19</v>
      </c>
      <c r="O129" s="237">
        <v>8.5</v>
      </c>
      <c r="P129" s="237">
        <v>8.7799999999999994</v>
      </c>
      <c r="Q129" s="237">
        <v>8.75</v>
      </c>
      <c r="R129" s="237">
        <v>8.26</v>
      </c>
      <c r="S129" s="237">
        <v>7.87</v>
      </c>
      <c r="T129" s="237">
        <v>6.43</v>
      </c>
      <c r="U129" s="237">
        <v>7.43</v>
      </c>
      <c r="V129" s="238"/>
      <c r="AD129" s="237">
        <v>7.89</v>
      </c>
      <c r="AE129" s="237">
        <v>8.08</v>
      </c>
      <c r="AF129" s="237">
        <v>8.68</v>
      </c>
      <c r="AG129" s="237">
        <v>8.4499999999999993</v>
      </c>
      <c r="AH129" s="237">
        <v>7.63</v>
      </c>
      <c r="AI129" s="237">
        <v>6.14</v>
      </c>
      <c r="AJ129" s="237">
        <v>5.81</v>
      </c>
      <c r="AK129" s="237">
        <v>7.02</v>
      </c>
      <c r="AL129" s="238"/>
      <c r="AT129" s="237">
        <f t="shared" ref="AT129:AT148" si="165">IFERROR(ROUND(N129-AD129,2),"-")</f>
        <v>0.3</v>
      </c>
      <c r="AU129" s="237">
        <f t="shared" ref="AU129:AU148" si="166">IFERROR(ROUND(O129-AE129,2),"-")</f>
        <v>0.42</v>
      </c>
      <c r="AV129" s="237">
        <f t="shared" ref="AV129:AV148" si="167">IFERROR(ROUND(P129-AF129,2),"-")</f>
        <v>0.1</v>
      </c>
      <c r="AW129" s="237">
        <f t="shared" ref="AW129:AW148" si="168">IFERROR(ROUND(Q129-AG129,2),"-")</f>
        <v>0.3</v>
      </c>
      <c r="AX129" s="237">
        <f t="shared" ref="AX129:AX148" si="169">IFERROR(ROUND(R129-AH129,2),"-")</f>
        <v>0.63</v>
      </c>
      <c r="AY129" s="237">
        <f t="shared" ref="AY129:AY148" si="170">IFERROR(ROUND(S129-AI129,2),"-")</f>
        <v>1.73</v>
      </c>
      <c r="AZ129" s="237">
        <f t="shared" ref="AZ129:AZ148" si="171">IFERROR(ROUND(T129-AJ129,2),"-")</f>
        <v>0.62</v>
      </c>
      <c r="BA129" s="237">
        <f t="shared" ref="BA129:BA148" si="172">IFERROR(ROUND(U129-AK129,2),"-")</f>
        <v>0.41</v>
      </c>
      <c r="BB129" s="238"/>
      <c r="BJ129" s="237">
        <f t="shared" ref="BJ129:BJ148" si="173">IF($E129=1,ROUND(N129,2),"-")</f>
        <v>8.19</v>
      </c>
      <c r="BK129" s="237">
        <f t="shared" ref="BK129:BK148" si="174">IF($E129=1,ROUND(O129,2),"-")</f>
        <v>8.5</v>
      </c>
      <c r="BL129" s="237">
        <f t="shared" ref="BL129:BL148" si="175">IF($E129=1,ROUND(P129,2),"-")</f>
        <v>8.7799999999999994</v>
      </c>
      <c r="BM129" s="237">
        <f t="shared" ref="BM129:BM148" si="176">IF($E129=1,ROUND(Q129,2),"-")</f>
        <v>8.75</v>
      </c>
      <c r="BN129" s="237">
        <f t="shared" ref="BN129:BN148" si="177">IF($E129=1,ROUND(R129,2),"-")</f>
        <v>8.26</v>
      </c>
      <c r="BO129" s="237">
        <f t="shared" ref="BO129:BO148" si="178">IFERROR(IF($E129=1,ROUND(S129,2),"-"),"-")</f>
        <v>7.87</v>
      </c>
      <c r="BP129" s="237">
        <f t="shared" ref="BP129:BP148" si="179">IF($E129=1,ROUND(T129,2),"-")</f>
        <v>6.43</v>
      </c>
      <c r="BQ129" s="237">
        <f t="shared" ref="BQ129:BQ148" si="180">IF($E129=1,ROUND(U129,2),"-")</f>
        <v>7.43</v>
      </c>
      <c r="BR129" s="238"/>
      <c r="BZ129" s="237">
        <f t="shared" ref="BZ129:BZ148" si="181">IF($E129=1,AT129,"-")</f>
        <v>0.3</v>
      </c>
      <c r="CA129" s="237">
        <f t="shared" ref="CA129:CA148" si="182">IF($E129=1,AU129,"-")</f>
        <v>0.42</v>
      </c>
      <c r="CB129" s="237">
        <f t="shared" ref="CB129:CB148" si="183">IF($E129=1,AV129,"-")</f>
        <v>0.1</v>
      </c>
      <c r="CC129" s="237">
        <f t="shared" ref="CC129:CC148" si="184">IF($E129=1,AW129,"-")</f>
        <v>0.3</v>
      </c>
      <c r="CD129" s="237">
        <f t="shared" ref="CD129:CD148" si="185">IF($E129=1,AX129,"-")</f>
        <v>0.63</v>
      </c>
      <c r="CE129" s="237">
        <f t="shared" ref="CE129:CE148" si="186">IF($E129=1,AY129,"-")</f>
        <v>1.73</v>
      </c>
      <c r="CF129" s="237">
        <f t="shared" ref="CF129:CF148" si="187">IF($E129=1,AZ129,"-")</f>
        <v>0.62</v>
      </c>
      <c r="CG129" s="237">
        <f t="shared" ref="CG129:CG148" si="188">IF($E129=1,BA129,"-")</f>
        <v>0.41</v>
      </c>
      <c r="CH129" s="238"/>
      <c r="CP129" s="236">
        <f>IFERROR(IF($E129=1,RANK(BJ129,BJ:BJ,1)+COUNTIF(BJ$4:BJ129,BJ129)-1,"-"),"-")</f>
        <v>122</v>
      </c>
      <c r="CQ129" s="236">
        <f>IFERROR(IF($E129=1,RANK(BK129,BK:BK,1)+COUNTIF(BK$4:BK129,BK129)-1,"-"),"-")</f>
        <v>94</v>
      </c>
      <c r="CR129" s="236">
        <f>IFERROR(IF($E129=1,RANK(BL129,BL:BL,1)+COUNTIF(BL$4:BL129,BL129)-1,"-"),"-")</f>
        <v>84</v>
      </c>
      <c r="CS129" s="236">
        <f>IFERROR(IF($E129=1,RANK(BM129,BM:BM,1)+COUNTIF(BM$4:BM129,BM129)-1,"-"),"-")</f>
        <v>116</v>
      </c>
      <c r="CT129" s="236">
        <f>IFERROR(IF($E129=1,RANK(BN129,BN:BN,1)+COUNTIF(BN$4:BN129,BN129)-1,"-"),"-")</f>
        <v>113</v>
      </c>
      <c r="CU129" s="236">
        <f>IFERROR(IF($E129=1,RANK(BO129,BO:BO,1)+COUNTIF(BO$4:BO129,BO129)-1,"-"),"-")</f>
        <v>90</v>
      </c>
      <c r="CV129" s="236">
        <f>IFERROR(IF($E129=1,RANK(BP129,BP:BP,1)+COUNTIF(BP$4:BP129,BP129)-1,"-"),"-")</f>
        <v>66</v>
      </c>
      <c r="CW129" s="236">
        <f>IFERROR(IF($E129=1,RANK(BQ129,BQ:BQ,1)+COUNTIF(BQ$4:BQ129,BQ129)-1,"-"),"-")</f>
        <v>128</v>
      </c>
      <c r="CX129" s="238"/>
      <c r="DF129" s="236">
        <f>IFERROR(IF($E129=1,RANK(BZ129,BZ:BZ,1)+COUNTIF(BZ$3:BZ128,BZ129),"-"),"-")</f>
        <v>101</v>
      </c>
      <c r="DG129" s="236">
        <f>IFERROR(IF($E129=1,RANK(CA129,CA:CA,1)+COUNTIF(CA$3:CA128,CA129),"-"),"-")</f>
        <v>110</v>
      </c>
      <c r="DH129" s="236">
        <f>IFERROR(IF($E129=1,RANK(CB129,CB:CB,1)+COUNTIF(CB$3:CB128,CB129),"-"),"-")</f>
        <v>82</v>
      </c>
      <c r="DI129" s="236">
        <f>IFERROR(IF($E129=1,RANK(CC129,CC:CC,1)+COUNTIF(CC$3:CC128,CC129),"-"),"-")</f>
        <v>91</v>
      </c>
      <c r="DJ129" s="236">
        <f>IFERROR(IF($E129=1,RANK(CD129,CD:CD,1)+COUNTIF(CD$3:CD128,CD129),"-"),"-")</f>
        <v>99</v>
      </c>
      <c r="DK129" s="236">
        <f>IFERROR(IF($E129=1,RANK(CE129,CE:CE,1)+COUNTIF(CE$3:CE128,CE129),"-"),"-")</f>
        <v>105</v>
      </c>
      <c r="DL129" s="236">
        <f>IFERROR(IF($E129=1,RANK(CF129,CF:CF,1)+COUNTIF(CF$3:CF128,CF129),"-"),"-")</f>
        <v>99</v>
      </c>
      <c r="DM129" s="236">
        <f>IFERROR(IF($E129=1,RANK(CG129,CG:CG,1)+COUNTIF(CG$3:CG128,CG129),"-"),"-")</f>
        <v>95</v>
      </c>
      <c r="DN129" s="7"/>
      <c r="DO129" s="236" t="str">
        <f>IFERROR(IF($E129=1,RANK(CI129,CI:CI,1)+COUNTIF(CI$4:CI129,CI129)-1,"-"),"-")</f>
        <v>-</v>
      </c>
      <c r="DP129" s="236" t="str">
        <f>IFERROR(IF($E129=1,RANK(CJ129,CJ:CJ,1)+COUNTIF(CJ$4:CJ129,CJ129)-1,"-"),"-")</f>
        <v>-</v>
      </c>
      <c r="DQ129" s="236" t="str">
        <f>IFERROR(IF($E129=1,RANK(CK129,CK:CK,1)+COUNTIF(CK$4:CK129,CK129)-1,"-"),"-")</f>
        <v>-</v>
      </c>
      <c r="DR129" s="236" t="str">
        <f>IFERROR(IF($E129=1,RANK(CL129,CL:CL,1)+COUNTIF(CL$4:CL129,CL129)-1,"-"),"-")</f>
        <v>-</v>
      </c>
      <c r="DS129" s="236" t="str">
        <f>IFERROR(IF($E129=1,RANK(CM129,CM:CM,1)+COUNTIF(CM$4:CM129,CM129)-1,"-"),"-")</f>
        <v>-</v>
      </c>
      <c r="DT129" s="236" t="str">
        <f>IFERROR(IF($E129=1,RANK(CN129,CN:CN,1)+COUNTIF(CN$4:CN129,CN129)-1,"-"),"-")</f>
        <v>-</v>
      </c>
      <c r="EI129"/>
      <c r="EJ129"/>
      <c r="EU129" s="328">
        <f t="shared" si="107"/>
        <v>8.19</v>
      </c>
      <c r="EV129" s="328">
        <f t="shared" si="108"/>
        <v>8.5</v>
      </c>
      <c r="EW129" s="328">
        <f t="shared" si="109"/>
        <v>8.7799999999999994</v>
      </c>
      <c r="EX129" s="328">
        <f t="shared" si="110"/>
        <v>8.75</v>
      </c>
      <c r="EY129" s="328">
        <f t="shared" si="111"/>
        <v>8.26</v>
      </c>
      <c r="EZ129" s="328">
        <f t="shared" si="112"/>
        <v>7.87</v>
      </c>
      <c r="FA129" s="328">
        <f t="shared" si="113"/>
        <v>6.43</v>
      </c>
      <c r="FB129" s="328">
        <f t="shared" si="114"/>
        <v>7.43</v>
      </c>
      <c r="FK129" s="328">
        <f t="shared" si="115"/>
        <v>7.89</v>
      </c>
      <c r="FL129" s="328">
        <f t="shared" si="116"/>
        <v>8.08</v>
      </c>
      <c r="FM129" s="328">
        <f t="shared" si="117"/>
        <v>8.68</v>
      </c>
      <c r="FN129" s="328">
        <f t="shared" si="118"/>
        <v>8.4499999999999993</v>
      </c>
      <c r="FO129" s="328">
        <f t="shared" si="119"/>
        <v>7.63</v>
      </c>
      <c r="FP129" s="328">
        <f t="shared" si="120"/>
        <v>6.14</v>
      </c>
      <c r="FQ129" s="328">
        <f t="shared" si="121"/>
        <v>5.81</v>
      </c>
      <c r="FR129" s="328">
        <f t="shared" si="122"/>
        <v>7.02</v>
      </c>
    </row>
    <row r="130" spans="1:174" x14ac:dyDescent="0.25">
      <c r="A130" s="13">
        <f t="shared" si="160"/>
        <v>1</v>
      </c>
      <c r="B130" s="13">
        <f t="shared" si="161"/>
        <v>1</v>
      </c>
      <c r="C130" s="13">
        <f t="shared" si="162"/>
        <v>1</v>
      </c>
      <c r="D130" s="13">
        <f t="shared" si="163"/>
        <v>1</v>
      </c>
      <c r="E130" s="13">
        <f t="shared" si="164"/>
        <v>1</v>
      </c>
      <c r="F130" s="17" t="s">
        <v>216</v>
      </c>
      <c r="G130" s="48" t="s">
        <v>207</v>
      </c>
      <c r="H130" s="8">
        <v>24</v>
      </c>
      <c r="I130" s="295" t="s">
        <v>227</v>
      </c>
      <c r="J130" s="295">
        <v>411017</v>
      </c>
      <c r="K130" s="295" t="s">
        <v>125</v>
      </c>
      <c r="L130" s="9" t="s">
        <v>9</v>
      </c>
      <c r="M130" s="9" t="s">
        <v>10</v>
      </c>
      <c r="N130" s="237">
        <v>8.11</v>
      </c>
      <c r="O130" s="237">
        <v>8.4600000000000009</v>
      </c>
      <c r="P130" s="237">
        <v>8.94</v>
      </c>
      <c r="Q130" s="237">
        <v>8.7200000000000006</v>
      </c>
      <c r="R130" s="237">
        <v>8.25</v>
      </c>
      <c r="S130" s="237">
        <v>7.77</v>
      </c>
      <c r="T130" s="237">
        <v>7.44</v>
      </c>
      <c r="U130" s="237">
        <v>7.27</v>
      </c>
      <c r="V130" s="238"/>
      <c r="AD130" s="237">
        <v>7.99</v>
      </c>
      <c r="AE130" s="237">
        <v>8.2200000000000006</v>
      </c>
      <c r="AF130" s="237">
        <v>8.82</v>
      </c>
      <c r="AG130" s="237">
        <v>8.5299999999999994</v>
      </c>
      <c r="AH130" s="237">
        <v>7.74</v>
      </c>
      <c r="AI130" s="237">
        <v>7.43</v>
      </c>
      <c r="AJ130" s="237">
        <v>6.7</v>
      </c>
      <c r="AK130" s="237">
        <v>7.04</v>
      </c>
      <c r="AL130" s="238"/>
      <c r="AT130" s="237">
        <f t="shared" si="165"/>
        <v>0.12</v>
      </c>
      <c r="AU130" s="237">
        <f t="shared" si="166"/>
        <v>0.24</v>
      </c>
      <c r="AV130" s="237">
        <f t="shared" si="167"/>
        <v>0.12</v>
      </c>
      <c r="AW130" s="237">
        <f t="shared" si="168"/>
        <v>0.19</v>
      </c>
      <c r="AX130" s="237">
        <f t="shared" si="169"/>
        <v>0.51</v>
      </c>
      <c r="AY130" s="237">
        <f t="shared" si="170"/>
        <v>0.34</v>
      </c>
      <c r="AZ130" s="237">
        <f t="shared" si="171"/>
        <v>0.74</v>
      </c>
      <c r="BA130" s="237">
        <f t="shared" si="172"/>
        <v>0.23</v>
      </c>
      <c r="BB130" s="238"/>
      <c r="BJ130" s="237">
        <f t="shared" si="173"/>
        <v>8.11</v>
      </c>
      <c r="BK130" s="237">
        <f t="shared" si="174"/>
        <v>8.4600000000000009</v>
      </c>
      <c r="BL130" s="237">
        <f t="shared" si="175"/>
        <v>8.94</v>
      </c>
      <c r="BM130" s="237">
        <f t="shared" si="176"/>
        <v>8.7200000000000006</v>
      </c>
      <c r="BN130" s="237">
        <f t="shared" si="177"/>
        <v>8.25</v>
      </c>
      <c r="BO130" s="237">
        <f t="shared" si="178"/>
        <v>7.77</v>
      </c>
      <c r="BP130" s="237">
        <f t="shared" si="179"/>
        <v>7.44</v>
      </c>
      <c r="BQ130" s="237">
        <f t="shared" si="180"/>
        <v>7.27</v>
      </c>
      <c r="BR130" s="238"/>
      <c r="BZ130" s="237">
        <f t="shared" si="181"/>
        <v>0.12</v>
      </c>
      <c r="CA130" s="237">
        <f t="shared" si="182"/>
        <v>0.24</v>
      </c>
      <c r="CB130" s="237">
        <f t="shared" si="183"/>
        <v>0.12</v>
      </c>
      <c r="CC130" s="237">
        <f t="shared" si="184"/>
        <v>0.19</v>
      </c>
      <c r="CD130" s="237">
        <f t="shared" si="185"/>
        <v>0.51</v>
      </c>
      <c r="CE130" s="237">
        <f t="shared" si="186"/>
        <v>0.34</v>
      </c>
      <c r="CF130" s="237">
        <f t="shared" si="187"/>
        <v>0.74</v>
      </c>
      <c r="CG130" s="237">
        <f t="shared" si="188"/>
        <v>0.23</v>
      </c>
      <c r="CH130" s="238"/>
      <c r="CP130" s="236">
        <f>IFERROR(IF($E130=1,RANK(BJ130,BJ:BJ,1)+COUNTIF(BJ$4:BJ130,BJ130)-1,"-"),"-")</f>
        <v>111</v>
      </c>
      <c r="CQ130" s="236">
        <f>IFERROR(IF($E130=1,RANK(BK130,BK:BK,1)+COUNTIF(BK$4:BK130,BK130)-1,"-"),"-")</f>
        <v>86</v>
      </c>
      <c r="CR130" s="236">
        <f>IFERROR(IF($E130=1,RANK(BL130,BL:BL,1)+COUNTIF(BL$4:BL130,BL130)-1,"-"),"-")</f>
        <v>114</v>
      </c>
      <c r="CS130" s="236">
        <f>IFERROR(IF($E130=1,RANK(BM130,BM:BM,1)+COUNTIF(BM$4:BM130,BM130)-1,"-"),"-")</f>
        <v>114</v>
      </c>
      <c r="CT130" s="236">
        <f>IFERROR(IF($E130=1,RANK(BN130,BN:BN,1)+COUNTIF(BN$4:BN130,BN130)-1,"-"),"-")</f>
        <v>111</v>
      </c>
      <c r="CU130" s="236">
        <f>IFERROR(IF($E130=1,RANK(BO130,BO:BO,1)+COUNTIF(BO$4:BO130,BO130)-1,"-"),"-")</f>
        <v>78</v>
      </c>
      <c r="CV130" s="236">
        <f>IFERROR(IF($E130=1,RANK(BP130,BP:BP,1)+COUNTIF(BP$4:BP130,BP130)-1,"-"),"-")</f>
        <v>134</v>
      </c>
      <c r="CW130" s="236">
        <f>IFERROR(IF($E130=1,RANK(BQ130,BQ:BQ,1)+COUNTIF(BQ$4:BQ130,BQ130)-1,"-"),"-")</f>
        <v>118</v>
      </c>
      <c r="CX130" s="238"/>
      <c r="DF130" s="236">
        <f>IFERROR(IF($E130=1,RANK(BZ130,BZ:BZ,1)+COUNTIF(BZ$3:BZ129,BZ130),"-"),"-")</f>
        <v>80</v>
      </c>
      <c r="DG130" s="236">
        <f>IFERROR(IF($E130=1,RANK(CA130,CA:CA,1)+COUNTIF(CA$3:CA129,CA130),"-"),"-")</f>
        <v>99</v>
      </c>
      <c r="DH130" s="236">
        <f>IFERROR(IF($E130=1,RANK(CB130,CB:CB,1)+COUNTIF(CB$3:CB129,CB130),"-"),"-")</f>
        <v>86</v>
      </c>
      <c r="DI130" s="236">
        <f>IFERROR(IF($E130=1,RANK(CC130,CC:CC,1)+COUNTIF(CC$3:CC129,CC130),"-"),"-")</f>
        <v>72</v>
      </c>
      <c r="DJ130" s="236">
        <f>IFERROR(IF($E130=1,RANK(CD130,CD:CD,1)+COUNTIF(CD$3:CD129,CD130),"-"),"-")</f>
        <v>85</v>
      </c>
      <c r="DK130" s="236">
        <f>IFERROR(IF($E130=1,RANK(CE130,CE:CE,1)+COUNTIF(CE$3:CE129,CE130),"-"),"-")</f>
        <v>73</v>
      </c>
      <c r="DL130" s="236">
        <f>IFERROR(IF($E130=1,RANK(CF130,CF:CF,1)+COUNTIF(CF$3:CF129,CF130),"-"),"-")</f>
        <v>105</v>
      </c>
      <c r="DM130" s="236">
        <f>IFERROR(IF($E130=1,RANK(CG130,CG:CG,1)+COUNTIF(CG$3:CG129,CG130),"-"),"-")</f>
        <v>83</v>
      </c>
      <c r="DN130" s="7"/>
      <c r="DO130" s="236" t="str">
        <f>IFERROR(IF($E130=1,RANK(CI130,CI:CI,1)+COUNTIF(CI$4:CI130,CI130)-1,"-"),"-")</f>
        <v>-</v>
      </c>
      <c r="DP130" s="236" t="str">
        <f>IFERROR(IF($E130=1,RANK(CJ130,CJ:CJ,1)+COUNTIF(CJ$4:CJ130,CJ130)-1,"-"),"-")</f>
        <v>-</v>
      </c>
      <c r="DQ130" s="236" t="str">
        <f>IFERROR(IF($E130=1,RANK(CK130,CK:CK,1)+COUNTIF(CK$4:CK130,CK130)-1,"-"),"-")</f>
        <v>-</v>
      </c>
      <c r="DR130" s="236" t="str">
        <f>IFERROR(IF($E130=1,RANK(CL130,CL:CL,1)+COUNTIF(CL$4:CL130,CL130)-1,"-"),"-")</f>
        <v>-</v>
      </c>
      <c r="DS130" s="236" t="str">
        <f>IFERROR(IF($E130=1,RANK(CM130,CM:CM,1)+COUNTIF(CM$4:CM130,CM130)-1,"-"),"-")</f>
        <v>-</v>
      </c>
      <c r="DT130" s="236" t="str">
        <f>IFERROR(IF($E130=1,RANK(CN130,CN:CN,1)+COUNTIF(CN$4:CN130,CN130)-1,"-"),"-")</f>
        <v>-</v>
      </c>
      <c r="EI130"/>
      <c r="EJ130"/>
      <c r="EU130" s="328">
        <f t="shared" si="107"/>
        <v>8.11</v>
      </c>
      <c r="EV130" s="328">
        <f t="shared" si="108"/>
        <v>8.4600000000000009</v>
      </c>
      <c r="EW130" s="328">
        <f t="shared" si="109"/>
        <v>8.94</v>
      </c>
      <c r="EX130" s="328">
        <f t="shared" si="110"/>
        <v>8.7200000000000006</v>
      </c>
      <c r="EY130" s="328">
        <f t="shared" si="111"/>
        <v>8.25</v>
      </c>
      <c r="EZ130" s="328">
        <f t="shared" si="112"/>
        <v>7.77</v>
      </c>
      <c r="FA130" s="328">
        <f t="shared" si="113"/>
        <v>7.44</v>
      </c>
      <c r="FB130" s="328">
        <f t="shared" si="114"/>
        <v>7.27</v>
      </c>
      <c r="FK130" s="328">
        <f t="shared" si="115"/>
        <v>7.99</v>
      </c>
      <c r="FL130" s="328">
        <f t="shared" si="116"/>
        <v>8.2200000000000006</v>
      </c>
      <c r="FM130" s="328">
        <f t="shared" si="117"/>
        <v>8.82</v>
      </c>
      <c r="FN130" s="328">
        <f t="shared" si="118"/>
        <v>8.5299999999999994</v>
      </c>
      <c r="FO130" s="328">
        <f t="shared" si="119"/>
        <v>7.74</v>
      </c>
      <c r="FP130" s="328">
        <f t="shared" si="120"/>
        <v>7.43</v>
      </c>
      <c r="FQ130" s="328">
        <f t="shared" si="121"/>
        <v>6.7</v>
      </c>
      <c r="FR130" s="328">
        <f t="shared" si="122"/>
        <v>7.04</v>
      </c>
    </row>
    <row r="131" spans="1:174" x14ac:dyDescent="0.25">
      <c r="A131" s="13">
        <f t="shared" si="160"/>
        <v>1</v>
      </c>
      <c r="B131" s="13">
        <f t="shared" si="161"/>
        <v>1</v>
      </c>
      <c r="C131" s="13">
        <f t="shared" si="162"/>
        <v>1</v>
      </c>
      <c r="D131" s="13">
        <f t="shared" si="163"/>
        <v>1</v>
      </c>
      <c r="E131" s="13">
        <f t="shared" si="164"/>
        <v>1</v>
      </c>
      <c r="F131" s="17" t="s">
        <v>216</v>
      </c>
      <c r="G131" s="48" t="s">
        <v>205</v>
      </c>
      <c r="H131" s="8">
        <v>24</v>
      </c>
      <c r="I131" s="295" t="s">
        <v>226</v>
      </c>
      <c r="J131" s="295">
        <v>313882</v>
      </c>
      <c r="K131" s="295" t="s">
        <v>126</v>
      </c>
      <c r="L131" s="9" t="s">
        <v>9</v>
      </c>
      <c r="M131" s="9" t="s">
        <v>10</v>
      </c>
      <c r="N131" s="237">
        <v>7.71</v>
      </c>
      <c r="O131" s="237">
        <v>8.49</v>
      </c>
      <c r="P131" s="237">
        <v>8.5500000000000007</v>
      </c>
      <c r="Q131" s="237">
        <v>8.76</v>
      </c>
      <c r="R131" s="237">
        <v>7.6</v>
      </c>
      <c r="S131" s="237">
        <v>7.3</v>
      </c>
      <c r="T131" s="237">
        <v>6.3</v>
      </c>
      <c r="U131" s="237">
        <v>6.92</v>
      </c>
      <c r="V131" s="238"/>
      <c r="AD131" s="237">
        <v>7.98</v>
      </c>
      <c r="AE131" s="237">
        <v>8.83</v>
      </c>
      <c r="AF131" s="237">
        <v>8.75</v>
      </c>
      <c r="AG131" s="237">
        <v>8.94</v>
      </c>
      <c r="AH131" s="237">
        <v>7.59</v>
      </c>
      <c r="AI131" s="237" t="s">
        <v>153</v>
      </c>
      <c r="AJ131" s="237">
        <v>6.18</v>
      </c>
      <c r="AK131" s="237">
        <v>7.22</v>
      </c>
      <c r="AL131" s="238"/>
      <c r="AT131" s="237">
        <f t="shared" si="165"/>
        <v>-0.27</v>
      </c>
      <c r="AU131" s="237">
        <f t="shared" si="166"/>
        <v>-0.34</v>
      </c>
      <c r="AV131" s="237">
        <f t="shared" si="167"/>
        <v>-0.2</v>
      </c>
      <c r="AW131" s="237">
        <f t="shared" si="168"/>
        <v>-0.18</v>
      </c>
      <c r="AX131" s="237">
        <f t="shared" si="169"/>
        <v>0.01</v>
      </c>
      <c r="AY131" s="237" t="str">
        <f t="shared" si="170"/>
        <v>-</v>
      </c>
      <c r="AZ131" s="237">
        <f t="shared" si="171"/>
        <v>0.12</v>
      </c>
      <c r="BA131" s="237">
        <f t="shared" si="172"/>
        <v>-0.3</v>
      </c>
      <c r="BB131" s="238"/>
      <c r="BJ131" s="237">
        <f t="shared" si="173"/>
        <v>7.71</v>
      </c>
      <c r="BK131" s="237">
        <f t="shared" si="174"/>
        <v>8.49</v>
      </c>
      <c r="BL131" s="237">
        <f t="shared" si="175"/>
        <v>8.5500000000000007</v>
      </c>
      <c r="BM131" s="237">
        <f t="shared" si="176"/>
        <v>8.76</v>
      </c>
      <c r="BN131" s="237">
        <f t="shared" si="177"/>
        <v>7.6</v>
      </c>
      <c r="BO131" s="237">
        <f t="shared" si="178"/>
        <v>7.3</v>
      </c>
      <c r="BP131" s="237">
        <f t="shared" si="179"/>
        <v>6.3</v>
      </c>
      <c r="BQ131" s="237">
        <f t="shared" si="180"/>
        <v>6.92</v>
      </c>
      <c r="BR131" s="238"/>
      <c r="BZ131" s="237">
        <f t="shared" si="181"/>
        <v>-0.27</v>
      </c>
      <c r="CA131" s="237">
        <f t="shared" si="182"/>
        <v>-0.34</v>
      </c>
      <c r="CB131" s="237">
        <f t="shared" si="183"/>
        <v>-0.2</v>
      </c>
      <c r="CC131" s="237">
        <f t="shared" si="184"/>
        <v>-0.18</v>
      </c>
      <c r="CD131" s="237">
        <f t="shared" si="185"/>
        <v>0.01</v>
      </c>
      <c r="CE131" s="237" t="str">
        <f t="shared" si="186"/>
        <v>-</v>
      </c>
      <c r="CF131" s="237">
        <f t="shared" si="187"/>
        <v>0.12</v>
      </c>
      <c r="CG131" s="237">
        <f t="shared" si="188"/>
        <v>-0.3</v>
      </c>
      <c r="CH131" s="238"/>
      <c r="CP131" s="236">
        <f>IFERROR(IF($E131=1,RANK(BJ131,BJ:BJ,1)+COUNTIF(BJ$4:BJ131,BJ131)-1,"-"),"-")</f>
        <v>55</v>
      </c>
      <c r="CQ131" s="236">
        <f>IFERROR(IF($E131=1,RANK(BK131,BK:BK,1)+COUNTIF(BK$4:BK131,BK131)-1,"-"),"-")</f>
        <v>91</v>
      </c>
      <c r="CR131" s="236">
        <f>IFERROR(IF($E131=1,RANK(BL131,BL:BL,1)+COUNTIF(BL$4:BL131,BL131)-1,"-"),"-")</f>
        <v>49</v>
      </c>
      <c r="CS131" s="236">
        <f>IFERROR(IF($E131=1,RANK(BM131,BM:BM,1)+COUNTIF(BM$4:BM131,BM131)-1,"-"),"-")</f>
        <v>119</v>
      </c>
      <c r="CT131" s="236">
        <f>IFERROR(IF($E131=1,RANK(BN131,BN:BN,1)+COUNTIF(BN$4:BN131,BN131)-1,"-"),"-")</f>
        <v>33</v>
      </c>
      <c r="CU131" s="236">
        <f>IFERROR(IF($E131=1,RANK(BO131,BO:BO,1)+COUNTIF(BO$4:BO131,BO131)-1,"-"),"-")</f>
        <v>31</v>
      </c>
      <c r="CV131" s="236">
        <f>IFERROR(IF($E131=1,RANK(BP131,BP:BP,1)+COUNTIF(BP$4:BP131,BP131)-1,"-"),"-")</f>
        <v>56</v>
      </c>
      <c r="CW131" s="236">
        <f>IFERROR(IF($E131=1,RANK(BQ131,BQ:BQ,1)+COUNTIF(BQ$4:BQ131,BQ131)-1,"-"),"-")</f>
        <v>96</v>
      </c>
      <c r="CX131" s="238"/>
      <c r="DF131" s="236">
        <f>IFERROR(IF($E131=1,RANK(BZ131,BZ:BZ,1)+COUNTIF(BZ$3:BZ130,BZ131),"-"),"-")</f>
        <v>13</v>
      </c>
      <c r="DG131" s="236">
        <f>IFERROR(IF($E131=1,RANK(CA131,CA:CA,1)+COUNTIF(CA$3:CA130,CA131),"-"),"-")</f>
        <v>17</v>
      </c>
      <c r="DH131" s="236">
        <f>IFERROR(IF($E131=1,RANK(CB131,CB:CB,1)+COUNTIF(CB$3:CB130,CB131),"-"),"-")</f>
        <v>31</v>
      </c>
      <c r="DI131" s="236">
        <f>IFERROR(IF($E131=1,RANK(CC131,CC:CC,1)+COUNTIF(CC$3:CC130,CC131),"-"),"-")</f>
        <v>21</v>
      </c>
      <c r="DJ131" s="236">
        <f>IFERROR(IF($E131=1,RANK(CD131,CD:CD,1)+COUNTIF(CD$3:CD130,CD131),"-"),"-")</f>
        <v>22</v>
      </c>
      <c r="DK131" s="236" t="str">
        <f>IFERROR(IF($E131=1,RANK(CE131,CE:CE,1)+COUNTIF(CE$3:CE130,CE131),"-"),"-")</f>
        <v>-</v>
      </c>
      <c r="DL131" s="236">
        <f>IFERROR(IF($E131=1,RANK(CF131,CF:CF,1)+COUNTIF(CF$3:CF130,CF131),"-"),"-")</f>
        <v>61</v>
      </c>
      <c r="DM131" s="236">
        <f>IFERROR(IF($E131=1,RANK(CG131,CG:CG,1)+COUNTIF(CG$3:CG130,CG131),"-"),"-")</f>
        <v>25</v>
      </c>
      <c r="DN131" s="7"/>
      <c r="DO131" s="236" t="str">
        <f>IFERROR(IF($E131=1,RANK(CI131,CI:CI,1)+COUNTIF(CI$4:CI131,CI131)-1,"-"),"-")</f>
        <v>-</v>
      </c>
      <c r="DP131" s="236" t="str">
        <f>IFERROR(IF($E131=1,RANK(CJ131,CJ:CJ,1)+COUNTIF(CJ$4:CJ131,CJ131)-1,"-"),"-")</f>
        <v>-</v>
      </c>
      <c r="DQ131" s="236" t="str">
        <f>IFERROR(IF($E131=1,RANK(CK131,CK:CK,1)+COUNTIF(CK$4:CK131,CK131)-1,"-"),"-")</f>
        <v>-</v>
      </c>
      <c r="DR131" s="236" t="str">
        <f>IFERROR(IF($E131=1,RANK(CL131,CL:CL,1)+COUNTIF(CL$4:CL131,CL131)-1,"-"),"-")</f>
        <v>-</v>
      </c>
      <c r="DS131" s="236" t="str">
        <f>IFERROR(IF($E131=1,RANK(CM131,CM:CM,1)+COUNTIF(CM$4:CM131,CM131)-1,"-"),"-")</f>
        <v>-</v>
      </c>
      <c r="DT131" s="236" t="str">
        <f>IFERROR(IF($E131=1,RANK(CN131,CN:CN,1)+COUNTIF(CN$4:CN131,CN131)-1,"-"),"-")</f>
        <v>-</v>
      </c>
      <c r="EI131"/>
      <c r="EJ131"/>
      <c r="EU131" s="328">
        <f t="shared" si="107"/>
        <v>7.71</v>
      </c>
      <c r="EV131" s="328">
        <f t="shared" si="108"/>
        <v>8.49</v>
      </c>
      <c r="EW131" s="328">
        <f t="shared" si="109"/>
        <v>8.5500000000000007</v>
      </c>
      <c r="EX131" s="328">
        <f t="shared" si="110"/>
        <v>8.76</v>
      </c>
      <c r="EY131" s="328">
        <f t="shared" si="111"/>
        <v>7.6</v>
      </c>
      <c r="EZ131" s="328">
        <f t="shared" si="112"/>
        <v>7.3</v>
      </c>
      <c r="FA131" s="328">
        <f t="shared" si="113"/>
        <v>6.3</v>
      </c>
      <c r="FB131" s="328">
        <f t="shared" si="114"/>
        <v>6.92</v>
      </c>
      <c r="FK131" s="328">
        <f t="shared" si="115"/>
        <v>7.98</v>
      </c>
      <c r="FL131" s="328">
        <f t="shared" si="116"/>
        <v>8.83</v>
      </c>
      <c r="FM131" s="328">
        <f t="shared" si="117"/>
        <v>8.75</v>
      </c>
      <c r="FN131" s="328">
        <f t="shared" si="118"/>
        <v>8.94</v>
      </c>
      <c r="FO131" s="328">
        <f t="shared" si="119"/>
        <v>7.59</v>
      </c>
      <c r="FP131" s="328" t="str">
        <f t="shared" si="120"/>
        <v>-</v>
      </c>
      <c r="FQ131" s="328">
        <f t="shared" si="121"/>
        <v>6.18</v>
      </c>
      <c r="FR131" s="328">
        <f t="shared" si="122"/>
        <v>7.22</v>
      </c>
    </row>
    <row r="132" spans="1:174" x14ac:dyDescent="0.25">
      <c r="A132" s="13">
        <f t="shared" si="160"/>
        <v>1</v>
      </c>
      <c r="B132" s="13">
        <f t="shared" si="161"/>
        <v>1</v>
      </c>
      <c r="C132" s="13">
        <f t="shared" si="162"/>
        <v>1</v>
      </c>
      <c r="D132" s="13">
        <f t="shared" si="163"/>
        <v>1</v>
      </c>
      <c r="E132" s="13">
        <f t="shared" si="164"/>
        <v>1</v>
      </c>
      <c r="F132" s="17" t="s">
        <v>216</v>
      </c>
      <c r="G132" s="48" t="s">
        <v>206</v>
      </c>
      <c r="H132" s="8">
        <v>24</v>
      </c>
      <c r="I132" s="295" t="s">
        <v>228</v>
      </c>
      <c r="J132" s="295">
        <v>286542</v>
      </c>
      <c r="K132" s="295" t="s">
        <v>175</v>
      </c>
      <c r="L132" s="9" t="s">
        <v>9</v>
      </c>
      <c r="M132" s="9" t="s">
        <v>10</v>
      </c>
      <c r="N132" s="237">
        <v>7.67</v>
      </c>
      <c r="O132" s="237">
        <v>8.33</v>
      </c>
      <c r="P132" s="237">
        <v>8.58</v>
      </c>
      <c r="Q132" s="237">
        <v>8.5500000000000007</v>
      </c>
      <c r="R132" s="237">
        <v>8.1</v>
      </c>
      <c r="S132" s="237">
        <v>7.75</v>
      </c>
      <c r="T132" s="237">
        <v>7.12</v>
      </c>
      <c r="U132" s="237">
        <v>7.33</v>
      </c>
      <c r="V132" s="238"/>
      <c r="AD132" s="237">
        <v>7.67</v>
      </c>
      <c r="AE132" s="237">
        <v>8.02</v>
      </c>
      <c r="AF132" s="237">
        <v>8.1199999999999992</v>
      </c>
      <c r="AG132" s="237">
        <v>8.17</v>
      </c>
      <c r="AH132" s="237">
        <v>7.44</v>
      </c>
      <c r="AI132" s="237" t="s">
        <v>153</v>
      </c>
      <c r="AJ132" s="237">
        <v>5.59</v>
      </c>
      <c r="AK132" s="237">
        <v>6.17</v>
      </c>
      <c r="AL132" s="238"/>
      <c r="AT132" s="237">
        <f t="shared" si="165"/>
        <v>0</v>
      </c>
      <c r="AU132" s="237">
        <f t="shared" si="166"/>
        <v>0.31</v>
      </c>
      <c r="AV132" s="237">
        <f t="shared" si="167"/>
        <v>0.46</v>
      </c>
      <c r="AW132" s="237">
        <f t="shared" si="168"/>
        <v>0.38</v>
      </c>
      <c r="AX132" s="237">
        <f t="shared" si="169"/>
        <v>0.66</v>
      </c>
      <c r="AY132" s="237" t="str">
        <f t="shared" si="170"/>
        <v>-</v>
      </c>
      <c r="AZ132" s="237">
        <f t="shared" si="171"/>
        <v>1.53</v>
      </c>
      <c r="BA132" s="237">
        <f t="shared" si="172"/>
        <v>1.1599999999999999</v>
      </c>
      <c r="BB132" s="238"/>
      <c r="BJ132" s="237">
        <f t="shared" si="173"/>
        <v>7.67</v>
      </c>
      <c r="BK132" s="237">
        <f t="shared" si="174"/>
        <v>8.33</v>
      </c>
      <c r="BL132" s="237">
        <f t="shared" si="175"/>
        <v>8.58</v>
      </c>
      <c r="BM132" s="237">
        <f t="shared" si="176"/>
        <v>8.5500000000000007</v>
      </c>
      <c r="BN132" s="237">
        <f t="shared" si="177"/>
        <v>8.1</v>
      </c>
      <c r="BO132" s="237">
        <f t="shared" si="178"/>
        <v>7.75</v>
      </c>
      <c r="BP132" s="237">
        <f t="shared" si="179"/>
        <v>7.12</v>
      </c>
      <c r="BQ132" s="237">
        <f t="shared" si="180"/>
        <v>7.33</v>
      </c>
      <c r="BR132" s="238"/>
      <c r="BZ132" s="237">
        <f t="shared" si="181"/>
        <v>0</v>
      </c>
      <c r="CA132" s="237">
        <f t="shared" si="182"/>
        <v>0.31</v>
      </c>
      <c r="CB132" s="237">
        <f t="shared" si="183"/>
        <v>0.46</v>
      </c>
      <c r="CC132" s="237">
        <f t="shared" si="184"/>
        <v>0.38</v>
      </c>
      <c r="CD132" s="237">
        <f t="shared" si="185"/>
        <v>0.66</v>
      </c>
      <c r="CE132" s="237" t="str">
        <f t="shared" si="186"/>
        <v>-</v>
      </c>
      <c r="CF132" s="237">
        <f t="shared" si="187"/>
        <v>1.53</v>
      </c>
      <c r="CG132" s="237">
        <f t="shared" si="188"/>
        <v>1.1599999999999999</v>
      </c>
      <c r="CH132" s="238"/>
      <c r="CP132" s="236">
        <f>IFERROR(IF($E132=1,RANK(BJ132,BJ:BJ,1)+COUNTIF(BJ$4:BJ132,BJ132)-1,"-"),"-")</f>
        <v>49</v>
      </c>
      <c r="CQ132" s="236">
        <f>IFERROR(IF($E132=1,RANK(BK132,BK:BK,1)+COUNTIF(BK$4:BK132,BK132)-1,"-"),"-")</f>
        <v>66</v>
      </c>
      <c r="CR132" s="236">
        <f>IFERROR(IF($E132=1,RANK(BL132,BL:BL,1)+COUNTIF(BL$4:BL132,BL132)-1,"-"),"-")</f>
        <v>54</v>
      </c>
      <c r="CS132" s="236">
        <f>IFERROR(IF($E132=1,RANK(BM132,BM:BM,1)+COUNTIF(BM$4:BM132,BM132)-1,"-"),"-")</f>
        <v>89</v>
      </c>
      <c r="CT132" s="236">
        <f>IFERROR(IF($E132=1,RANK(BN132,BN:BN,1)+COUNTIF(BN$4:BN132,BN132)-1,"-"),"-")</f>
        <v>90</v>
      </c>
      <c r="CU132" s="236">
        <f>IFERROR(IF($E132=1,RANK(BO132,BO:BO,1)+COUNTIF(BO$4:BO132,BO132)-1,"-"),"-")</f>
        <v>77</v>
      </c>
      <c r="CV132" s="236">
        <f>IFERROR(IF($E132=1,RANK(BP132,BP:BP,1)+COUNTIF(BP$4:BP132,BP132)-1,"-"),"-")</f>
        <v>119</v>
      </c>
      <c r="CW132" s="236">
        <f>IFERROR(IF($E132=1,RANK(BQ132,BQ:BQ,1)+COUNTIF(BQ$4:BQ132,BQ132)-1,"-"),"-")</f>
        <v>123</v>
      </c>
      <c r="CX132" s="238"/>
      <c r="DF132" s="236">
        <f>IFERROR(IF($E132=1,RANK(BZ132,BZ:BZ,1)+COUNTIF(BZ$3:BZ131,BZ132),"-"),"-")</f>
        <v>56</v>
      </c>
      <c r="DG132" s="236">
        <f>IFERROR(IF($E132=1,RANK(CA132,CA:CA,1)+COUNTIF(CA$3:CA131,CA132),"-"),"-")</f>
        <v>102</v>
      </c>
      <c r="DH132" s="236">
        <f>IFERROR(IF($E132=1,RANK(CB132,CB:CB,1)+COUNTIF(CB$3:CB131,CB132),"-"),"-")</f>
        <v>113</v>
      </c>
      <c r="DI132" s="236">
        <f>IFERROR(IF($E132=1,RANK(CC132,CC:CC,1)+COUNTIF(CC$3:CC131,CC132),"-"),"-")</f>
        <v>101</v>
      </c>
      <c r="DJ132" s="236">
        <f>IFERROR(IF($E132=1,RANK(CD132,CD:CD,1)+COUNTIF(CD$3:CD131,CD132),"-"),"-")</f>
        <v>102</v>
      </c>
      <c r="DK132" s="236" t="str">
        <f>IFERROR(IF($E132=1,RANK(CE132,CE:CE,1)+COUNTIF(CE$3:CE131,CE132),"-"),"-")</f>
        <v>-</v>
      </c>
      <c r="DL132" s="236">
        <f>IFERROR(IF($E132=1,RANK(CF132,CF:CF,1)+COUNTIF(CF$3:CF131,CF132),"-"),"-")</f>
        <v>122</v>
      </c>
      <c r="DM132" s="236">
        <f>IFERROR(IF($E132=1,RANK(CG132,CG:CG,1)+COUNTIF(CG$3:CG131,CG132),"-"),"-")</f>
        <v>121</v>
      </c>
      <c r="DN132" s="7"/>
      <c r="DO132" s="236" t="str">
        <f>IFERROR(IF($E132=1,RANK(CI132,CI:CI,1)+COUNTIF(CI$4:CI132,CI132)-1,"-"),"-")</f>
        <v>-</v>
      </c>
      <c r="DP132" s="236" t="str">
        <f>IFERROR(IF($E132=1,RANK(CJ132,CJ:CJ,1)+COUNTIF(CJ$4:CJ132,CJ132)-1,"-"),"-")</f>
        <v>-</v>
      </c>
      <c r="DQ132" s="236" t="str">
        <f>IFERROR(IF($E132=1,RANK(CK132,CK:CK,1)+COUNTIF(CK$4:CK132,CK132)-1,"-"),"-")</f>
        <v>-</v>
      </c>
      <c r="DR132" s="236" t="str">
        <f>IFERROR(IF($E132=1,RANK(CL132,CL:CL,1)+COUNTIF(CL$4:CL132,CL132)-1,"-"),"-")</f>
        <v>-</v>
      </c>
      <c r="DS132" s="236" t="str">
        <f>IFERROR(IF($E132=1,RANK(CM132,CM:CM,1)+COUNTIF(CM$4:CM132,CM132)-1,"-"),"-")</f>
        <v>-</v>
      </c>
      <c r="DT132" s="236" t="str">
        <f>IFERROR(IF($E132=1,RANK(CN132,CN:CN,1)+COUNTIF(CN$4:CN132,CN132)-1,"-"),"-")</f>
        <v>-</v>
      </c>
      <c r="EI132"/>
      <c r="EJ132"/>
      <c r="EU132" s="328">
        <f t="shared" si="107"/>
        <v>7.67</v>
      </c>
      <c r="EV132" s="328">
        <f t="shared" si="108"/>
        <v>8.33</v>
      </c>
      <c r="EW132" s="328">
        <f t="shared" si="109"/>
        <v>8.58</v>
      </c>
      <c r="EX132" s="328">
        <f t="shared" si="110"/>
        <v>8.5500000000000007</v>
      </c>
      <c r="EY132" s="328">
        <f t="shared" si="111"/>
        <v>8.1</v>
      </c>
      <c r="EZ132" s="328">
        <f t="shared" si="112"/>
        <v>7.75</v>
      </c>
      <c r="FA132" s="328">
        <f t="shared" si="113"/>
        <v>7.12</v>
      </c>
      <c r="FB132" s="328">
        <f t="shared" si="114"/>
        <v>7.33</v>
      </c>
      <c r="FK132" s="328">
        <f t="shared" si="115"/>
        <v>7.67</v>
      </c>
      <c r="FL132" s="328">
        <f t="shared" si="116"/>
        <v>8.02</v>
      </c>
      <c r="FM132" s="328">
        <f t="shared" si="117"/>
        <v>8.1199999999999992</v>
      </c>
      <c r="FN132" s="328">
        <f t="shared" si="118"/>
        <v>8.17</v>
      </c>
      <c r="FO132" s="328">
        <f t="shared" si="119"/>
        <v>7.44</v>
      </c>
      <c r="FP132" s="328" t="str">
        <f t="shared" si="120"/>
        <v>-</v>
      </c>
      <c r="FQ132" s="328">
        <f t="shared" si="121"/>
        <v>5.59</v>
      </c>
      <c r="FR132" s="328">
        <f t="shared" si="122"/>
        <v>6.17</v>
      </c>
    </row>
    <row r="133" spans="1:174" x14ac:dyDescent="0.25">
      <c r="A133" s="13">
        <f t="shared" si="160"/>
        <v>1</v>
      </c>
      <c r="B133" s="13">
        <f t="shared" si="161"/>
        <v>1</v>
      </c>
      <c r="C133" s="13">
        <f t="shared" si="162"/>
        <v>1</v>
      </c>
      <c r="D133" s="13">
        <f t="shared" si="163"/>
        <v>1</v>
      </c>
      <c r="E133" s="13">
        <f t="shared" si="164"/>
        <v>1</v>
      </c>
      <c r="F133" s="17" t="s">
        <v>216</v>
      </c>
      <c r="G133" s="48" t="s">
        <v>207</v>
      </c>
      <c r="H133" s="8">
        <v>24</v>
      </c>
      <c r="I133" s="295" t="s">
        <v>228</v>
      </c>
      <c r="J133" s="295">
        <v>444372</v>
      </c>
      <c r="K133" s="295" t="s">
        <v>127</v>
      </c>
      <c r="L133" s="9" t="s">
        <v>9</v>
      </c>
      <c r="M133" s="9" t="s">
        <v>10</v>
      </c>
      <c r="N133" s="237">
        <v>7.61</v>
      </c>
      <c r="O133" s="237">
        <v>8.5299999999999994</v>
      </c>
      <c r="P133" s="237">
        <v>8.82</v>
      </c>
      <c r="Q133" s="237">
        <v>8.2200000000000006</v>
      </c>
      <c r="R133" s="237">
        <v>8.2899999999999991</v>
      </c>
      <c r="S133" s="237">
        <v>6.59</v>
      </c>
      <c r="T133" s="237">
        <v>7.56</v>
      </c>
      <c r="U133" s="237">
        <v>7.01</v>
      </c>
      <c r="V133" s="238"/>
      <c r="AD133" s="237">
        <v>7.86</v>
      </c>
      <c r="AE133" s="237">
        <v>8.4499999999999993</v>
      </c>
      <c r="AF133" s="237">
        <v>8.94</v>
      </c>
      <c r="AG133" s="237">
        <v>8.48</v>
      </c>
      <c r="AH133" s="237">
        <v>7.92</v>
      </c>
      <c r="AI133" s="237" t="s">
        <v>153</v>
      </c>
      <c r="AJ133" s="237">
        <v>7.2</v>
      </c>
      <c r="AK133" s="237">
        <v>7.34</v>
      </c>
      <c r="AL133" s="238"/>
      <c r="AT133" s="237">
        <f t="shared" si="165"/>
        <v>-0.25</v>
      </c>
      <c r="AU133" s="237">
        <f t="shared" si="166"/>
        <v>0.08</v>
      </c>
      <c r="AV133" s="237">
        <f t="shared" si="167"/>
        <v>-0.12</v>
      </c>
      <c r="AW133" s="237">
        <f t="shared" si="168"/>
        <v>-0.26</v>
      </c>
      <c r="AX133" s="237">
        <f t="shared" si="169"/>
        <v>0.37</v>
      </c>
      <c r="AY133" s="237" t="str">
        <f t="shared" si="170"/>
        <v>-</v>
      </c>
      <c r="AZ133" s="237">
        <f t="shared" si="171"/>
        <v>0.36</v>
      </c>
      <c r="BA133" s="237">
        <f t="shared" si="172"/>
        <v>-0.33</v>
      </c>
      <c r="BB133" s="238"/>
      <c r="BJ133" s="237">
        <f t="shared" si="173"/>
        <v>7.61</v>
      </c>
      <c r="BK133" s="237">
        <f t="shared" si="174"/>
        <v>8.5299999999999994</v>
      </c>
      <c r="BL133" s="237">
        <f t="shared" si="175"/>
        <v>8.82</v>
      </c>
      <c r="BM133" s="237">
        <f t="shared" si="176"/>
        <v>8.2200000000000006</v>
      </c>
      <c r="BN133" s="237">
        <f t="shared" si="177"/>
        <v>8.2899999999999991</v>
      </c>
      <c r="BO133" s="237">
        <f t="shared" si="178"/>
        <v>6.59</v>
      </c>
      <c r="BP133" s="237">
        <f t="shared" si="179"/>
        <v>7.56</v>
      </c>
      <c r="BQ133" s="237">
        <f t="shared" si="180"/>
        <v>7.01</v>
      </c>
      <c r="BR133" s="238"/>
      <c r="BZ133" s="237">
        <f t="shared" si="181"/>
        <v>-0.25</v>
      </c>
      <c r="CA133" s="237">
        <f t="shared" si="182"/>
        <v>0.08</v>
      </c>
      <c r="CB133" s="237">
        <f t="shared" si="183"/>
        <v>-0.12</v>
      </c>
      <c r="CC133" s="237">
        <f t="shared" si="184"/>
        <v>-0.26</v>
      </c>
      <c r="CD133" s="237">
        <f t="shared" si="185"/>
        <v>0.37</v>
      </c>
      <c r="CE133" s="237" t="str">
        <f t="shared" si="186"/>
        <v>-</v>
      </c>
      <c r="CF133" s="237">
        <f t="shared" si="187"/>
        <v>0.36</v>
      </c>
      <c r="CG133" s="237">
        <f t="shared" si="188"/>
        <v>-0.33</v>
      </c>
      <c r="CH133" s="238"/>
      <c r="CP133" s="236">
        <f>IFERROR(IF($E133=1,RANK(BJ133,BJ:BJ,1)+COUNTIF(BJ$4:BJ133,BJ133)-1,"-"),"-")</f>
        <v>41</v>
      </c>
      <c r="CQ133" s="236">
        <f>IFERROR(IF($E133=1,RANK(BK133,BK:BK,1)+COUNTIF(BK$4:BK133,BK133)-1,"-"),"-")</f>
        <v>96</v>
      </c>
      <c r="CR133" s="236">
        <f>IFERROR(IF($E133=1,RANK(BL133,BL:BL,1)+COUNTIF(BL$4:BL133,BL133)-1,"-"),"-")</f>
        <v>92</v>
      </c>
      <c r="CS133" s="236">
        <f>IFERROR(IF($E133=1,RANK(BM133,BM:BM,1)+COUNTIF(BM$4:BM133,BM133)-1,"-"),"-")</f>
        <v>42</v>
      </c>
      <c r="CT133" s="236">
        <f>IFERROR(IF($E133=1,RANK(BN133,BN:BN,1)+COUNTIF(BN$4:BN133,BN133)-1,"-"),"-")</f>
        <v>117</v>
      </c>
      <c r="CU133" s="236">
        <f>IFERROR(IF($E133=1,RANK(BO133,BO:BO,1)+COUNTIF(BO$4:BO133,BO133)-1,"-"),"-")</f>
        <v>12</v>
      </c>
      <c r="CV133" s="236">
        <f>IFERROR(IF($E133=1,RANK(BP133,BP:BP,1)+COUNTIF(BP$4:BP133,BP133)-1,"-"),"-")</f>
        <v>139</v>
      </c>
      <c r="CW133" s="236">
        <f>IFERROR(IF($E133=1,RANK(BQ133,BQ:BQ,1)+COUNTIF(BQ$4:BQ133,BQ133)-1,"-"),"-")</f>
        <v>103</v>
      </c>
      <c r="CX133" s="238"/>
      <c r="DF133" s="236">
        <f>IFERROR(IF($E133=1,RANK(BZ133,BZ:BZ,1)+COUNTIF(BZ$3:BZ132,BZ133),"-"),"-")</f>
        <v>17</v>
      </c>
      <c r="DG133" s="236">
        <f>IFERROR(IF($E133=1,RANK(CA133,CA:CA,1)+COUNTIF(CA$3:CA132,CA133),"-"),"-")</f>
        <v>66</v>
      </c>
      <c r="DH133" s="236">
        <f>IFERROR(IF($E133=1,RANK(CB133,CB:CB,1)+COUNTIF(CB$3:CB132,CB133),"-"),"-")</f>
        <v>44</v>
      </c>
      <c r="DI133" s="236">
        <f>IFERROR(IF($E133=1,RANK(CC133,CC:CC,1)+COUNTIF(CC$3:CC132,CC133),"-"),"-")</f>
        <v>14</v>
      </c>
      <c r="DJ133" s="236">
        <f>IFERROR(IF($E133=1,RANK(CD133,CD:CD,1)+COUNTIF(CD$3:CD132,CD133),"-"),"-")</f>
        <v>68</v>
      </c>
      <c r="DK133" s="236" t="str">
        <f>IFERROR(IF($E133=1,RANK(CE133,CE:CE,1)+COUNTIF(CE$3:CE132,CE133),"-"),"-")</f>
        <v>-</v>
      </c>
      <c r="DL133" s="236">
        <f>IFERROR(IF($E133=1,RANK(CF133,CF:CF,1)+COUNTIF(CF$3:CF132,CF133),"-"),"-")</f>
        <v>87</v>
      </c>
      <c r="DM133" s="236">
        <f>IFERROR(IF($E133=1,RANK(CG133,CG:CG,1)+COUNTIF(CG$3:CG132,CG133),"-"),"-")</f>
        <v>24</v>
      </c>
      <c r="DN133" s="7"/>
      <c r="DO133" s="236" t="str">
        <f>IFERROR(IF($E133=1,RANK(CI133,CI:CI,1)+COUNTIF(CI$4:CI133,CI133)-1,"-"),"-")</f>
        <v>-</v>
      </c>
      <c r="DP133" s="236" t="str">
        <f>IFERROR(IF($E133=1,RANK(CJ133,CJ:CJ,1)+COUNTIF(CJ$4:CJ133,CJ133)-1,"-"),"-")</f>
        <v>-</v>
      </c>
      <c r="DQ133" s="236" t="str">
        <f>IFERROR(IF($E133=1,RANK(CK133,CK:CK,1)+COUNTIF(CK$4:CK133,CK133)-1,"-"),"-")</f>
        <v>-</v>
      </c>
      <c r="DR133" s="236" t="str">
        <f>IFERROR(IF($E133=1,RANK(CL133,CL:CL,1)+COUNTIF(CL$4:CL133,CL133)-1,"-"),"-")</f>
        <v>-</v>
      </c>
      <c r="DS133" s="236" t="str">
        <f>IFERROR(IF($E133=1,RANK(CM133,CM:CM,1)+COUNTIF(CM$4:CM133,CM133)-1,"-"),"-")</f>
        <v>-</v>
      </c>
      <c r="DT133" s="236" t="str">
        <f>IFERROR(IF($E133=1,RANK(CN133,CN:CN,1)+COUNTIF(CN$4:CN133,CN133)-1,"-"),"-")</f>
        <v>-</v>
      </c>
      <c r="EI133"/>
      <c r="EJ133"/>
      <c r="EU133" s="328">
        <f t="shared" ref="EU133:EU148" si="189">ROUND(N133,2)</f>
        <v>7.61</v>
      </c>
      <c r="EV133" s="328">
        <f t="shared" ref="EV133:EV148" si="190">ROUND(O133,2)</f>
        <v>8.5299999999999994</v>
      </c>
      <c r="EW133" s="328">
        <f t="shared" ref="EW133:EW148" si="191">ROUND(P133,2)</f>
        <v>8.82</v>
      </c>
      <c r="EX133" s="328">
        <f t="shared" ref="EX133:EX148" si="192">ROUND(Q133,2)</f>
        <v>8.2200000000000006</v>
      </c>
      <c r="EY133" s="328">
        <f t="shared" ref="EY133:EY148" si="193">ROUND(R133,2)</f>
        <v>8.2899999999999991</v>
      </c>
      <c r="EZ133" s="328">
        <f t="shared" ref="EZ133:EZ148" si="194">ROUND(S133,2)</f>
        <v>6.59</v>
      </c>
      <c r="FA133" s="328">
        <f t="shared" ref="FA133:FA148" si="195">ROUND(T133,2)</f>
        <v>7.56</v>
      </c>
      <c r="FB133" s="328">
        <f t="shared" ref="FB133:FB148" si="196">ROUND(U133,2)</f>
        <v>7.01</v>
      </c>
      <c r="FK133" s="328">
        <f t="shared" ref="FK133:FK148" si="197">IFERROR(ROUND(AD133,2),"-")</f>
        <v>7.86</v>
      </c>
      <c r="FL133" s="328">
        <f t="shared" ref="FL133:FL148" si="198">IFERROR(ROUND(AE133,2),"-")</f>
        <v>8.4499999999999993</v>
      </c>
      <c r="FM133" s="328">
        <f t="shared" ref="FM133:FM148" si="199">IFERROR(ROUND(AF133,2),"-")</f>
        <v>8.94</v>
      </c>
      <c r="FN133" s="328">
        <f t="shared" ref="FN133:FN148" si="200">IFERROR(ROUND(AG133,2),"-")</f>
        <v>8.48</v>
      </c>
      <c r="FO133" s="328">
        <f t="shared" ref="FO133:FO148" si="201">IFERROR(ROUND(AH133,2),"-")</f>
        <v>7.92</v>
      </c>
      <c r="FP133" s="328" t="str">
        <f t="shared" ref="FP133:FP148" si="202">IFERROR(ROUND(AI133,2),"-")</f>
        <v>-</v>
      </c>
      <c r="FQ133" s="328">
        <f t="shared" ref="FQ133:FQ148" si="203">IFERROR(ROUND(AJ133,2),"-")</f>
        <v>7.2</v>
      </c>
      <c r="FR133" s="328">
        <f t="shared" ref="FR133:FR148" si="204">IFERROR(ROUND(AK133,2),"-")</f>
        <v>7.34</v>
      </c>
    </row>
    <row r="134" spans="1:174" x14ac:dyDescent="0.25">
      <c r="A134" s="13">
        <f t="shared" si="160"/>
        <v>1</v>
      </c>
      <c r="B134" s="13">
        <f t="shared" si="161"/>
        <v>1</v>
      </c>
      <c r="C134" s="13">
        <f t="shared" si="162"/>
        <v>1</v>
      </c>
      <c r="D134" s="13">
        <f t="shared" si="163"/>
        <v>1</v>
      </c>
      <c r="E134" s="13">
        <f t="shared" si="164"/>
        <v>1</v>
      </c>
      <c r="F134" s="17" t="s">
        <v>216</v>
      </c>
      <c r="G134" s="48" t="s">
        <v>206</v>
      </c>
      <c r="H134" s="8">
        <v>24</v>
      </c>
      <c r="I134" s="295" t="s">
        <v>228</v>
      </c>
      <c r="J134" s="295">
        <v>343004</v>
      </c>
      <c r="K134" s="295" t="s">
        <v>128</v>
      </c>
      <c r="L134" s="9" t="s">
        <v>9</v>
      </c>
      <c r="M134" s="9" t="s">
        <v>10</v>
      </c>
      <c r="N134" s="237">
        <v>7.26</v>
      </c>
      <c r="O134" s="237">
        <v>7.87</v>
      </c>
      <c r="P134" s="237">
        <v>8.39</v>
      </c>
      <c r="Q134" s="237">
        <v>7.83</v>
      </c>
      <c r="R134" s="237">
        <v>7.38</v>
      </c>
      <c r="S134" s="237">
        <v>7.63</v>
      </c>
      <c r="T134" s="237">
        <v>6.53</v>
      </c>
      <c r="U134" s="237">
        <v>6.18</v>
      </c>
      <c r="V134" s="238"/>
      <c r="AD134" s="237">
        <v>7.57</v>
      </c>
      <c r="AE134" s="237">
        <v>7.96</v>
      </c>
      <c r="AF134" s="237">
        <v>8.39</v>
      </c>
      <c r="AG134" s="237">
        <v>7.23</v>
      </c>
      <c r="AH134" s="237">
        <v>7.11</v>
      </c>
      <c r="AI134" s="237">
        <v>7.48</v>
      </c>
      <c r="AJ134" s="237">
        <v>6.71</v>
      </c>
      <c r="AK134" s="237">
        <v>6.66</v>
      </c>
      <c r="AL134" s="238"/>
      <c r="AT134" s="237">
        <f t="shared" si="165"/>
        <v>-0.31</v>
      </c>
      <c r="AU134" s="237">
        <f t="shared" si="166"/>
        <v>-0.09</v>
      </c>
      <c r="AV134" s="237">
        <f t="shared" si="167"/>
        <v>0</v>
      </c>
      <c r="AW134" s="237">
        <f t="shared" si="168"/>
        <v>0.6</v>
      </c>
      <c r="AX134" s="237">
        <f t="shared" si="169"/>
        <v>0.27</v>
      </c>
      <c r="AY134" s="237">
        <f t="shared" si="170"/>
        <v>0.15</v>
      </c>
      <c r="AZ134" s="237">
        <f t="shared" si="171"/>
        <v>-0.18</v>
      </c>
      <c r="BA134" s="237">
        <f t="shared" si="172"/>
        <v>-0.48</v>
      </c>
      <c r="BB134" s="238"/>
      <c r="BJ134" s="237">
        <f t="shared" si="173"/>
        <v>7.26</v>
      </c>
      <c r="BK134" s="237">
        <f t="shared" si="174"/>
        <v>7.87</v>
      </c>
      <c r="BL134" s="237">
        <f t="shared" si="175"/>
        <v>8.39</v>
      </c>
      <c r="BM134" s="237">
        <f t="shared" si="176"/>
        <v>7.83</v>
      </c>
      <c r="BN134" s="237">
        <f t="shared" si="177"/>
        <v>7.38</v>
      </c>
      <c r="BO134" s="237">
        <f t="shared" si="178"/>
        <v>7.63</v>
      </c>
      <c r="BP134" s="237">
        <f t="shared" si="179"/>
        <v>6.53</v>
      </c>
      <c r="BQ134" s="237">
        <f t="shared" si="180"/>
        <v>6.18</v>
      </c>
      <c r="BR134" s="238"/>
      <c r="BZ134" s="237">
        <f t="shared" si="181"/>
        <v>-0.31</v>
      </c>
      <c r="CA134" s="237">
        <f t="shared" si="182"/>
        <v>-0.09</v>
      </c>
      <c r="CB134" s="237">
        <f t="shared" si="183"/>
        <v>0</v>
      </c>
      <c r="CC134" s="237">
        <f t="shared" si="184"/>
        <v>0.6</v>
      </c>
      <c r="CD134" s="237">
        <f t="shared" si="185"/>
        <v>0.27</v>
      </c>
      <c r="CE134" s="237">
        <f t="shared" si="186"/>
        <v>0.15</v>
      </c>
      <c r="CF134" s="237">
        <f t="shared" si="187"/>
        <v>-0.18</v>
      </c>
      <c r="CG134" s="237">
        <f t="shared" si="188"/>
        <v>-0.48</v>
      </c>
      <c r="CH134" s="238"/>
      <c r="CP134" s="236">
        <f>IFERROR(IF($E134=1,RANK(BJ134,BJ:BJ,1)+COUNTIF(BJ$4:BJ134,BJ134)-1,"-"),"-")</f>
        <v>10</v>
      </c>
      <c r="CQ134" s="236">
        <f>IFERROR(IF($E134=1,RANK(BK134,BK:BK,1)+COUNTIF(BK$4:BK134,BK134)-1,"-"),"-")</f>
        <v>18</v>
      </c>
      <c r="CR134" s="236">
        <f>IFERROR(IF($E134=1,RANK(BL134,BL:BL,1)+COUNTIF(BL$4:BL134,BL134)-1,"-"),"-")</f>
        <v>27</v>
      </c>
      <c r="CS134" s="236">
        <f>IFERROR(IF($E134=1,RANK(BM134,BM:BM,1)+COUNTIF(BM$4:BM134,BM134)-1,"-"),"-")</f>
        <v>12</v>
      </c>
      <c r="CT134" s="236">
        <f>IFERROR(IF($E134=1,RANK(BN134,BN:BN,1)+COUNTIF(BN$4:BN134,BN134)-1,"-"),"-")</f>
        <v>15</v>
      </c>
      <c r="CU134" s="236">
        <f>IFERROR(IF($E134=1,RANK(BO134,BO:BO,1)+COUNTIF(BO$4:BO134,BO134)-1,"-"),"-")</f>
        <v>59</v>
      </c>
      <c r="CV134" s="236">
        <f>IFERROR(IF($E134=1,RANK(BP134,BP:BP,1)+COUNTIF(BP$4:BP134,BP134)-1,"-"),"-")</f>
        <v>79</v>
      </c>
      <c r="CW134" s="236">
        <f>IFERROR(IF($E134=1,RANK(BQ134,BQ:BQ,1)+COUNTIF(BQ$4:BQ134,BQ134)-1,"-"),"-")</f>
        <v>25</v>
      </c>
      <c r="CX134" s="238"/>
      <c r="DF134" s="236">
        <f>IFERROR(IF($E134=1,RANK(BZ134,BZ:BZ,1)+COUNTIF(BZ$3:BZ133,BZ134),"-"),"-")</f>
        <v>12</v>
      </c>
      <c r="DG134" s="236">
        <f>IFERROR(IF($E134=1,RANK(CA134,CA:CA,1)+COUNTIF(CA$3:CA133,CA134),"-"),"-")</f>
        <v>33</v>
      </c>
      <c r="DH134" s="236">
        <f>IFERROR(IF($E134=1,RANK(CB134,CB:CB,1)+COUNTIF(CB$3:CB133,CB134),"-"),"-")</f>
        <v>63</v>
      </c>
      <c r="DI134" s="236">
        <f>IFERROR(IF($E134=1,RANK(CC134,CC:CC,1)+COUNTIF(CC$3:CC133,CC134),"-"),"-")</f>
        <v>115</v>
      </c>
      <c r="DJ134" s="236">
        <f>IFERROR(IF($E134=1,RANK(CD134,CD:CD,1)+COUNTIF(CD$3:CD133,CD134),"-"),"-")</f>
        <v>56</v>
      </c>
      <c r="DK134" s="236">
        <f>IFERROR(IF($E134=1,RANK(CE134,CE:CE,1)+COUNTIF(CE$3:CE133,CE134),"-"),"-")</f>
        <v>57</v>
      </c>
      <c r="DL134" s="236">
        <f>IFERROR(IF($E134=1,RANK(CF134,CF:CF,1)+COUNTIF(CF$3:CF133,CF134),"-"),"-")</f>
        <v>30</v>
      </c>
      <c r="DM134" s="236">
        <f>IFERROR(IF($E134=1,RANK(CG134,CG:CG,1)+COUNTIF(CG$3:CG133,CG134),"-"),"-")</f>
        <v>16</v>
      </c>
      <c r="DN134" s="7"/>
      <c r="DO134" s="236" t="str">
        <f>IFERROR(IF($E134=1,RANK(CI134,CI:CI,1)+COUNTIF(CI$4:CI134,CI134)-1,"-"),"-")</f>
        <v>-</v>
      </c>
      <c r="DP134" s="236" t="str">
        <f>IFERROR(IF($E134=1,RANK(CJ134,CJ:CJ,1)+COUNTIF(CJ$4:CJ134,CJ134)-1,"-"),"-")</f>
        <v>-</v>
      </c>
      <c r="DQ134" s="236" t="str">
        <f>IFERROR(IF($E134=1,RANK(CK134,CK:CK,1)+COUNTIF(CK$4:CK134,CK134)-1,"-"),"-")</f>
        <v>-</v>
      </c>
      <c r="DR134" s="236" t="str">
        <f>IFERROR(IF($E134=1,RANK(CL134,CL:CL,1)+COUNTIF(CL$4:CL134,CL134)-1,"-"),"-")</f>
        <v>-</v>
      </c>
      <c r="DS134" s="236" t="str">
        <f>IFERROR(IF($E134=1,RANK(CM134,CM:CM,1)+COUNTIF(CM$4:CM134,CM134)-1,"-"),"-")</f>
        <v>-</v>
      </c>
      <c r="DT134" s="236" t="str">
        <f>IFERROR(IF($E134=1,RANK(CN134,CN:CN,1)+COUNTIF(CN$4:CN134,CN134)-1,"-"),"-")</f>
        <v>-</v>
      </c>
      <c r="EI134"/>
      <c r="EJ134"/>
      <c r="EU134" s="328">
        <f t="shared" si="189"/>
        <v>7.26</v>
      </c>
      <c r="EV134" s="328">
        <f t="shared" si="190"/>
        <v>7.87</v>
      </c>
      <c r="EW134" s="328">
        <f t="shared" si="191"/>
        <v>8.39</v>
      </c>
      <c r="EX134" s="328">
        <f t="shared" si="192"/>
        <v>7.83</v>
      </c>
      <c r="EY134" s="328">
        <f t="shared" si="193"/>
        <v>7.38</v>
      </c>
      <c r="EZ134" s="328">
        <f t="shared" si="194"/>
        <v>7.63</v>
      </c>
      <c r="FA134" s="328">
        <f t="shared" si="195"/>
        <v>6.53</v>
      </c>
      <c r="FB134" s="328">
        <f t="shared" si="196"/>
        <v>6.18</v>
      </c>
      <c r="FK134" s="328">
        <f t="shared" si="197"/>
        <v>7.57</v>
      </c>
      <c r="FL134" s="328">
        <f t="shared" si="198"/>
        <v>7.96</v>
      </c>
      <c r="FM134" s="328">
        <f t="shared" si="199"/>
        <v>8.39</v>
      </c>
      <c r="FN134" s="328">
        <f t="shared" si="200"/>
        <v>7.23</v>
      </c>
      <c r="FO134" s="328">
        <f t="shared" si="201"/>
        <v>7.11</v>
      </c>
      <c r="FP134" s="328">
        <f t="shared" si="202"/>
        <v>7.48</v>
      </c>
      <c r="FQ134" s="328">
        <f t="shared" si="203"/>
        <v>6.71</v>
      </c>
      <c r="FR134" s="328">
        <f t="shared" si="204"/>
        <v>6.66</v>
      </c>
    </row>
    <row r="135" spans="1:174" x14ac:dyDescent="0.25">
      <c r="A135" s="13">
        <f t="shared" si="160"/>
        <v>1</v>
      </c>
      <c r="B135" s="13">
        <f t="shared" si="161"/>
        <v>1</v>
      </c>
      <c r="C135" s="13">
        <f t="shared" si="162"/>
        <v>1</v>
      </c>
      <c r="D135" s="13">
        <f t="shared" si="163"/>
        <v>1</v>
      </c>
      <c r="E135" s="13">
        <f t="shared" si="164"/>
        <v>1</v>
      </c>
      <c r="F135" s="17" t="s">
        <v>216</v>
      </c>
      <c r="G135" s="48" t="s">
        <v>207</v>
      </c>
      <c r="H135" s="8">
        <v>24</v>
      </c>
      <c r="I135" s="295" t="s">
        <v>228</v>
      </c>
      <c r="J135" s="295">
        <v>415604</v>
      </c>
      <c r="K135" s="295" t="s">
        <v>177</v>
      </c>
      <c r="L135" s="9" t="s">
        <v>9</v>
      </c>
      <c r="M135" s="9" t="s">
        <v>10</v>
      </c>
      <c r="N135" s="237">
        <v>7.26</v>
      </c>
      <c r="O135" s="237">
        <v>7.92</v>
      </c>
      <c r="P135" s="237">
        <v>8.83</v>
      </c>
      <c r="Q135" s="237">
        <v>8.5399999999999991</v>
      </c>
      <c r="R135" s="237">
        <v>7.97</v>
      </c>
      <c r="S135" s="237">
        <v>7.3</v>
      </c>
      <c r="T135" s="237">
        <v>6.31</v>
      </c>
      <c r="U135" s="237">
        <v>7.21</v>
      </c>
      <c r="V135" s="238"/>
      <c r="AD135" s="237">
        <v>7.38</v>
      </c>
      <c r="AE135" s="237">
        <v>7.22</v>
      </c>
      <c r="AF135" s="237">
        <v>8.19</v>
      </c>
      <c r="AG135" s="237">
        <v>7.93</v>
      </c>
      <c r="AH135" s="237">
        <v>7.03</v>
      </c>
      <c r="AI135" s="237">
        <v>5.89</v>
      </c>
      <c r="AJ135" s="237">
        <v>6.02</v>
      </c>
      <c r="AK135" s="237">
        <v>6.8</v>
      </c>
      <c r="AL135" s="238"/>
      <c r="AT135" s="237">
        <f t="shared" si="165"/>
        <v>-0.12</v>
      </c>
      <c r="AU135" s="237">
        <f t="shared" si="166"/>
        <v>0.7</v>
      </c>
      <c r="AV135" s="237">
        <f t="shared" si="167"/>
        <v>0.64</v>
      </c>
      <c r="AW135" s="237">
        <f t="shared" si="168"/>
        <v>0.61</v>
      </c>
      <c r="AX135" s="237">
        <f t="shared" si="169"/>
        <v>0.94</v>
      </c>
      <c r="AY135" s="237">
        <f t="shared" si="170"/>
        <v>1.41</v>
      </c>
      <c r="AZ135" s="237">
        <f t="shared" si="171"/>
        <v>0.28999999999999998</v>
      </c>
      <c r="BA135" s="237">
        <f t="shared" si="172"/>
        <v>0.41</v>
      </c>
      <c r="BB135" s="238"/>
      <c r="BJ135" s="237">
        <f t="shared" si="173"/>
        <v>7.26</v>
      </c>
      <c r="BK135" s="237">
        <f t="shared" si="174"/>
        <v>7.92</v>
      </c>
      <c r="BL135" s="237">
        <f t="shared" si="175"/>
        <v>8.83</v>
      </c>
      <c r="BM135" s="237">
        <f t="shared" si="176"/>
        <v>8.5399999999999991</v>
      </c>
      <c r="BN135" s="237">
        <f t="shared" si="177"/>
        <v>7.97</v>
      </c>
      <c r="BO135" s="237">
        <f t="shared" si="178"/>
        <v>7.3</v>
      </c>
      <c r="BP135" s="237">
        <f t="shared" si="179"/>
        <v>6.31</v>
      </c>
      <c r="BQ135" s="237">
        <f t="shared" si="180"/>
        <v>7.21</v>
      </c>
      <c r="BR135" s="238"/>
      <c r="BZ135" s="237">
        <f t="shared" si="181"/>
        <v>-0.12</v>
      </c>
      <c r="CA135" s="237">
        <f t="shared" si="182"/>
        <v>0.7</v>
      </c>
      <c r="CB135" s="237">
        <f t="shared" si="183"/>
        <v>0.64</v>
      </c>
      <c r="CC135" s="237">
        <f t="shared" si="184"/>
        <v>0.61</v>
      </c>
      <c r="CD135" s="237">
        <f t="shared" si="185"/>
        <v>0.94</v>
      </c>
      <c r="CE135" s="237">
        <f t="shared" si="186"/>
        <v>1.41</v>
      </c>
      <c r="CF135" s="237">
        <f t="shared" si="187"/>
        <v>0.28999999999999998</v>
      </c>
      <c r="CG135" s="237">
        <f t="shared" si="188"/>
        <v>0.41</v>
      </c>
      <c r="CH135" s="238"/>
      <c r="CP135" s="236">
        <f>IFERROR(IF($E135=1,RANK(BJ135,BJ:BJ,1)+COUNTIF(BJ$4:BJ135,BJ135)-1,"-"),"-")</f>
        <v>11</v>
      </c>
      <c r="CQ135" s="236">
        <f>IFERROR(IF($E135=1,RANK(BK135,BK:BK,1)+COUNTIF(BK$4:BK135,BK135)-1,"-"),"-")</f>
        <v>22</v>
      </c>
      <c r="CR135" s="236">
        <f>IFERROR(IF($E135=1,RANK(BL135,BL:BL,1)+COUNTIF(BL$4:BL135,BL135)-1,"-"),"-")</f>
        <v>94</v>
      </c>
      <c r="CS135" s="236">
        <f>IFERROR(IF($E135=1,RANK(BM135,BM:BM,1)+COUNTIF(BM$4:BM135,BM135)-1,"-"),"-")</f>
        <v>86</v>
      </c>
      <c r="CT135" s="236">
        <f>IFERROR(IF($E135=1,RANK(BN135,BN:BN,1)+COUNTIF(BN$4:BN135,BN135)-1,"-"),"-")</f>
        <v>74</v>
      </c>
      <c r="CU135" s="236">
        <f>IFERROR(IF($E135=1,RANK(BO135,BO:BO,1)+COUNTIF(BO$4:BO135,BO135)-1,"-"),"-")</f>
        <v>32</v>
      </c>
      <c r="CV135" s="236">
        <f>IFERROR(IF($E135=1,RANK(BP135,BP:BP,1)+COUNTIF(BP$4:BP135,BP135)-1,"-"),"-")</f>
        <v>58</v>
      </c>
      <c r="CW135" s="236">
        <f>IFERROR(IF($E135=1,RANK(BQ135,BQ:BQ,1)+COUNTIF(BQ$4:BQ135,BQ135)-1,"-"),"-")</f>
        <v>114</v>
      </c>
      <c r="CX135" s="238"/>
      <c r="DF135" s="236">
        <f>IFERROR(IF($E135=1,RANK(BZ135,BZ:BZ,1)+COUNTIF(BZ$3:BZ134,BZ135),"-"),"-")</f>
        <v>31</v>
      </c>
      <c r="DG135" s="236">
        <f>IFERROR(IF($E135=1,RANK(CA135,CA:CA,1)+COUNTIF(CA$3:CA134,CA135),"-"),"-")</f>
        <v>117</v>
      </c>
      <c r="DH135" s="236">
        <f>IFERROR(IF($E135=1,RANK(CB135,CB:CB,1)+COUNTIF(CB$3:CB134,CB135),"-"),"-")</f>
        <v>119</v>
      </c>
      <c r="DI135" s="236">
        <f>IFERROR(IF($E135=1,RANK(CC135,CC:CC,1)+COUNTIF(CC$3:CC134,CC135),"-"),"-")</f>
        <v>116</v>
      </c>
      <c r="DJ135" s="236">
        <f>IFERROR(IF($E135=1,RANK(CD135,CD:CD,1)+COUNTIF(CD$3:CD134,CD135),"-"),"-")</f>
        <v>120</v>
      </c>
      <c r="DK135" s="236">
        <f>IFERROR(IF($E135=1,RANK(CE135,CE:CE,1)+COUNTIF(CE$3:CE134,CE135),"-"),"-")</f>
        <v>104</v>
      </c>
      <c r="DL135" s="236">
        <f>IFERROR(IF($E135=1,RANK(CF135,CF:CF,1)+COUNTIF(CF$3:CF134,CF135),"-"),"-")</f>
        <v>81</v>
      </c>
      <c r="DM135" s="236">
        <f>IFERROR(IF($E135=1,RANK(CG135,CG:CG,1)+COUNTIF(CG$3:CG134,CG135),"-"),"-")</f>
        <v>96</v>
      </c>
      <c r="DN135" s="7"/>
      <c r="DO135" s="236" t="str">
        <f>IFERROR(IF($E135=1,RANK(CI135,CI:CI,1)+COUNTIF(CI$4:CI135,CI135)-1,"-"),"-")</f>
        <v>-</v>
      </c>
      <c r="DP135" s="236" t="str">
        <f>IFERROR(IF($E135=1,RANK(CJ135,CJ:CJ,1)+COUNTIF(CJ$4:CJ135,CJ135)-1,"-"),"-")</f>
        <v>-</v>
      </c>
      <c r="DQ135" s="236" t="str">
        <f>IFERROR(IF($E135=1,RANK(CK135,CK:CK,1)+COUNTIF(CK$4:CK135,CK135)-1,"-"),"-")</f>
        <v>-</v>
      </c>
      <c r="DR135" s="236" t="str">
        <f>IFERROR(IF($E135=1,RANK(CL135,CL:CL,1)+COUNTIF(CL$4:CL135,CL135)-1,"-"),"-")</f>
        <v>-</v>
      </c>
      <c r="DS135" s="236" t="str">
        <f>IFERROR(IF($E135=1,RANK(CM135,CM:CM,1)+COUNTIF(CM$4:CM135,CM135)-1,"-"),"-")</f>
        <v>-</v>
      </c>
      <c r="DT135" s="236" t="str">
        <f>IFERROR(IF($E135=1,RANK(CN135,CN:CN,1)+COUNTIF(CN$4:CN135,CN135)-1,"-"),"-")</f>
        <v>-</v>
      </c>
      <c r="EI135"/>
      <c r="EJ135"/>
      <c r="EU135" s="328">
        <f t="shared" si="189"/>
        <v>7.26</v>
      </c>
      <c r="EV135" s="328">
        <f t="shared" si="190"/>
        <v>7.92</v>
      </c>
      <c r="EW135" s="328">
        <f t="shared" si="191"/>
        <v>8.83</v>
      </c>
      <c r="EX135" s="328">
        <f t="shared" si="192"/>
        <v>8.5399999999999991</v>
      </c>
      <c r="EY135" s="328">
        <f t="shared" si="193"/>
        <v>7.97</v>
      </c>
      <c r="EZ135" s="328">
        <f t="shared" si="194"/>
        <v>7.3</v>
      </c>
      <c r="FA135" s="328">
        <f t="shared" si="195"/>
        <v>6.31</v>
      </c>
      <c r="FB135" s="328">
        <f t="shared" si="196"/>
        <v>7.21</v>
      </c>
      <c r="FK135" s="328">
        <f t="shared" si="197"/>
        <v>7.38</v>
      </c>
      <c r="FL135" s="328">
        <f t="shared" si="198"/>
        <v>7.22</v>
      </c>
      <c r="FM135" s="328">
        <f t="shared" si="199"/>
        <v>8.19</v>
      </c>
      <c r="FN135" s="328">
        <f t="shared" si="200"/>
        <v>7.93</v>
      </c>
      <c r="FO135" s="328">
        <f t="shared" si="201"/>
        <v>7.03</v>
      </c>
      <c r="FP135" s="328">
        <f t="shared" si="202"/>
        <v>5.89</v>
      </c>
      <c r="FQ135" s="328">
        <f t="shared" si="203"/>
        <v>6.02</v>
      </c>
      <c r="FR135" s="328">
        <f t="shared" si="204"/>
        <v>6.8</v>
      </c>
    </row>
    <row r="136" spans="1:174" x14ac:dyDescent="0.25">
      <c r="A136" s="13">
        <f t="shared" si="160"/>
        <v>1</v>
      </c>
      <c r="B136" s="13">
        <f t="shared" si="161"/>
        <v>1</v>
      </c>
      <c r="C136" s="13">
        <f t="shared" si="162"/>
        <v>1</v>
      </c>
      <c r="D136" s="13">
        <f t="shared" si="163"/>
        <v>1</v>
      </c>
      <c r="E136" s="13">
        <f t="shared" si="164"/>
        <v>1</v>
      </c>
      <c r="F136" s="13" t="s">
        <v>129</v>
      </c>
      <c r="G136" s="13" t="s">
        <v>208</v>
      </c>
      <c r="H136" s="8">
        <v>24</v>
      </c>
      <c r="I136" s="8" t="s">
        <v>228</v>
      </c>
      <c r="J136" s="8">
        <v>586008</v>
      </c>
      <c r="K136" s="8" t="s">
        <v>130</v>
      </c>
      <c r="L136" s="8" t="s">
        <v>9</v>
      </c>
      <c r="M136" s="8" t="s">
        <v>10</v>
      </c>
      <c r="N136" s="237">
        <v>8.2100000000000009</v>
      </c>
      <c r="O136" s="237">
        <v>8.61</v>
      </c>
      <c r="P136" s="237">
        <v>9.14</v>
      </c>
      <c r="Q136" s="237">
        <v>8.67</v>
      </c>
      <c r="R136" s="237">
        <v>8.5</v>
      </c>
      <c r="S136" s="237">
        <v>8</v>
      </c>
      <c r="T136" s="237">
        <v>7.47</v>
      </c>
      <c r="U136" s="237">
        <v>7.7</v>
      </c>
      <c r="V136" s="238"/>
      <c r="AD136" s="237">
        <v>7.89</v>
      </c>
      <c r="AE136" s="237">
        <v>8.4700000000000006</v>
      </c>
      <c r="AF136" s="237">
        <v>8.89</v>
      </c>
      <c r="AG136" s="237">
        <v>8.1999999999999993</v>
      </c>
      <c r="AH136" s="237">
        <v>7.96</v>
      </c>
      <c r="AI136" s="237">
        <v>7.87</v>
      </c>
      <c r="AJ136" s="237">
        <v>7.07</v>
      </c>
      <c r="AK136" s="237">
        <v>7.17</v>
      </c>
      <c r="AL136" s="238"/>
      <c r="AT136" s="237">
        <f t="shared" si="165"/>
        <v>0.32</v>
      </c>
      <c r="AU136" s="237">
        <f t="shared" si="166"/>
        <v>0.14000000000000001</v>
      </c>
      <c r="AV136" s="237">
        <f t="shared" si="167"/>
        <v>0.25</v>
      </c>
      <c r="AW136" s="237">
        <f t="shared" si="168"/>
        <v>0.47</v>
      </c>
      <c r="AX136" s="237">
        <f t="shared" si="169"/>
        <v>0.54</v>
      </c>
      <c r="AY136" s="237">
        <f t="shared" si="170"/>
        <v>0.13</v>
      </c>
      <c r="AZ136" s="237">
        <f t="shared" si="171"/>
        <v>0.4</v>
      </c>
      <c r="BA136" s="237">
        <f t="shared" si="172"/>
        <v>0.53</v>
      </c>
      <c r="BB136" s="238"/>
      <c r="BJ136" s="237">
        <f t="shared" si="173"/>
        <v>8.2100000000000009</v>
      </c>
      <c r="BK136" s="237">
        <f t="shared" si="174"/>
        <v>8.61</v>
      </c>
      <c r="BL136" s="237">
        <f t="shared" si="175"/>
        <v>9.14</v>
      </c>
      <c r="BM136" s="237">
        <f t="shared" si="176"/>
        <v>8.67</v>
      </c>
      <c r="BN136" s="237">
        <f t="shared" si="177"/>
        <v>8.5</v>
      </c>
      <c r="BO136" s="237">
        <f t="shared" si="178"/>
        <v>8</v>
      </c>
      <c r="BP136" s="237">
        <f t="shared" si="179"/>
        <v>7.47</v>
      </c>
      <c r="BQ136" s="237">
        <f t="shared" si="180"/>
        <v>7.7</v>
      </c>
      <c r="BR136" s="238"/>
      <c r="BZ136" s="237">
        <f t="shared" si="181"/>
        <v>0.32</v>
      </c>
      <c r="CA136" s="237">
        <f t="shared" si="182"/>
        <v>0.14000000000000001</v>
      </c>
      <c r="CB136" s="237">
        <f t="shared" si="183"/>
        <v>0.25</v>
      </c>
      <c r="CC136" s="237">
        <f t="shared" si="184"/>
        <v>0.47</v>
      </c>
      <c r="CD136" s="237">
        <f t="shared" si="185"/>
        <v>0.54</v>
      </c>
      <c r="CE136" s="237">
        <f t="shared" si="186"/>
        <v>0.13</v>
      </c>
      <c r="CF136" s="237">
        <f t="shared" si="187"/>
        <v>0.4</v>
      </c>
      <c r="CG136" s="237">
        <f t="shared" si="188"/>
        <v>0.53</v>
      </c>
      <c r="CH136" s="238"/>
      <c r="CP136" s="236">
        <f>IFERROR(IF($E136=1,RANK(BJ136,BJ:BJ,1)+COUNTIF(BJ$4:BJ136,BJ136)-1,"-"),"-")</f>
        <v>126</v>
      </c>
      <c r="CQ136" s="236">
        <f>IFERROR(IF($E136=1,RANK(BK136,BK:BK,1)+COUNTIF(BK$4:BK136,BK136)-1,"-"),"-")</f>
        <v>109</v>
      </c>
      <c r="CR136" s="236">
        <f>IFERROR(IF($E136=1,RANK(BL136,BL:BL,1)+COUNTIF(BL$4:BL136,BL136)-1,"-"),"-")</f>
        <v>139</v>
      </c>
      <c r="CS136" s="236">
        <f>IFERROR(IF($E136=1,RANK(BM136,BM:BM,1)+COUNTIF(BM$4:BM136,BM136)-1,"-"),"-")</f>
        <v>108</v>
      </c>
      <c r="CT136" s="236">
        <f>IFERROR(IF($E136=1,RANK(BN136,BN:BN,1)+COUNTIF(BN$4:BN136,BN136)-1,"-"),"-")</f>
        <v>137</v>
      </c>
      <c r="CU136" s="236">
        <f>IFERROR(IF($E136=1,RANK(BO136,BO:BO,1)+COUNTIF(BO$4:BO136,BO136)-1,"-"),"-")</f>
        <v>114</v>
      </c>
      <c r="CV136" s="236">
        <f>IFERROR(IF($E136=1,RANK(BP136,BP:BP,1)+COUNTIF(BP$4:BP136,BP136)-1,"-"),"-")</f>
        <v>137</v>
      </c>
      <c r="CW136" s="236">
        <f>IFERROR(IF($E136=1,RANK(BQ136,BQ:BQ,1)+COUNTIF(BQ$4:BQ136,BQ136)-1,"-"),"-")</f>
        <v>138</v>
      </c>
      <c r="CX136" s="238"/>
      <c r="DF136" s="236">
        <f>IFERROR(IF($E136=1,RANK(BZ136,BZ:BZ,1)+COUNTIF(BZ$3:BZ135,BZ136),"-"),"-")</f>
        <v>107</v>
      </c>
      <c r="DG136" s="236">
        <f>IFERROR(IF($E136=1,RANK(CA136,CA:CA,1)+COUNTIF(CA$3:CA135,CA136),"-"),"-")</f>
        <v>84</v>
      </c>
      <c r="DH136" s="236">
        <f>IFERROR(IF($E136=1,RANK(CB136,CB:CB,1)+COUNTIF(CB$3:CB135,CB136),"-"),"-")</f>
        <v>99</v>
      </c>
      <c r="DI136" s="236">
        <f>IFERROR(IF($E136=1,RANK(CC136,CC:CC,1)+COUNTIF(CC$3:CC135,CC136),"-"),"-")</f>
        <v>108</v>
      </c>
      <c r="DJ136" s="236">
        <f>IFERROR(IF($E136=1,RANK(CD136,CD:CD,1)+COUNTIF(CD$3:CD135,CD136),"-"),"-")</f>
        <v>88</v>
      </c>
      <c r="DK136" s="236">
        <f>IFERROR(IF($E136=1,RANK(CE136,CE:CE,1)+COUNTIF(CE$3:CE135,CE136),"-"),"-")</f>
        <v>54</v>
      </c>
      <c r="DL136" s="236">
        <f>IFERROR(IF($E136=1,RANK(CF136,CF:CF,1)+COUNTIF(CF$3:CF135,CF136),"-"),"-")</f>
        <v>90</v>
      </c>
      <c r="DM136" s="236">
        <f>IFERROR(IF($E136=1,RANK(CG136,CG:CG,1)+COUNTIF(CG$3:CG135,CG136),"-"),"-")</f>
        <v>101</v>
      </c>
      <c r="DN136" s="7"/>
      <c r="DO136" s="236" t="str">
        <f>IFERROR(IF($E136=1,RANK(CI136,CI:CI,1)+COUNTIF(CI$4:CI136,CI136)-1,"-"),"-")</f>
        <v>-</v>
      </c>
      <c r="DP136" s="236" t="str">
        <f>IFERROR(IF($E136=1,RANK(CJ136,CJ:CJ,1)+COUNTIF(CJ$4:CJ136,CJ136)-1,"-"),"-")</f>
        <v>-</v>
      </c>
      <c r="DQ136" s="236" t="str">
        <f>IFERROR(IF($E136=1,RANK(CK136,CK:CK,1)+COUNTIF(CK$4:CK136,CK136)-1,"-"),"-")</f>
        <v>-</v>
      </c>
      <c r="DR136" s="236" t="str">
        <f>IFERROR(IF($E136=1,RANK(CL136,CL:CL,1)+COUNTIF(CL$4:CL136,CL136)-1,"-"),"-")</f>
        <v>-</v>
      </c>
      <c r="DS136" s="236" t="str">
        <f>IFERROR(IF($E136=1,RANK(CM136,CM:CM,1)+COUNTIF(CM$4:CM136,CM136)-1,"-"),"-")</f>
        <v>-</v>
      </c>
      <c r="DT136" s="236" t="str">
        <f>IFERROR(IF($E136=1,RANK(CN136,CN:CN,1)+COUNTIF(CN$4:CN136,CN136)-1,"-"),"-")</f>
        <v>-</v>
      </c>
      <c r="EI136"/>
      <c r="EJ136"/>
      <c r="EU136" s="328">
        <f t="shared" si="189"/>
        <v>8.2100000000000009</v>
      </c>
      <c r="EV136" s="328">
        <f t="shared" si="190"/>
        <v>8.61</v>
      </c>
      <c r="EW136" s="328">
        <f t="shared" si="191"/>
        <v>9.14</v>
      </c>
      <c r="EX136" s="328">
        <f t="shared" si="192"/>
        <v>8.67</v>
      </c>
      <c r="EY136" s="328">
        <f t="shared" si="193"/>
        <v>8.5</v>
      </c>
      <c r="EZ136" s="328">
        <f t="shared" si="194"/>
        <v>8</v>
      </c>
      <c r="FA136" s="328">
        <f t="shared" si="195"/>
        <v>7.47</v>
      </c>
      <c r="FB136" s="328">
        <f t="shared" si="196"/>
        <v>7.7</v>
      </c>
      <c r="FK136" s="328">
        <f t="shared" si="197"/>
        <v>7.89</v>
      </c>
      <c r="FL136" s="328">
        <f t="shared" si="198"/>
        <v>8.4700000000000006</v>
      </c>
      <c r="FM136" s="328">
        <f t="shared" si="199"/>
        <v>8.89</v>
      </c>
      <c r="FN136" s="328">
        <f t="shared" si="200"/>
        <v>8.1999999999999993</v>
      </c>
      <c r="FO136" s="328">
        <f t="shared" si="201"/>
        <v>7.96</v>
      </c>
      <c r="FP136" s="328">
        <f t="shared" si="202"/>
        <v>7.87</v>
      </c>
      <c r="FQ136" s="328">
        <f t="shared" si="203"/>
        <v>7.07</v>
      </c>
      <c r="FR136" s="328">
        <f t="shared" si="204"/>
        <v>7.17</v>
      </c>
    </row>
    <row r="137" spans="1:174" x14ac:dyDescent="0.25">
      <c r="A137" s="13">
        <f t="shared" si="160"/>
        <v>1</v>
      </c>
      <c r="B137" s="13">
        <f t="shared" si="161"/>
        <v>1</v>
      </c>
      <c r="C137" s="13">
        <f t="shared" si="162"/>
        <v>1</v>
      </c>
      <c r="D137" s="13">
        <f t="shared" si="163"/>
        <v>1</v>
      </c>
      <c r="E137" s="13">
        <f t="shared" si="164"/>
        <v>1</v>
      </c>
      <c r="F137" s="48" t="s">
        <v>129</v>
      </c>
      <c r="G137" s="48" t="s">
        <v>209</v>
      </c>
      <c r="H137" s="8">
        <v>24</v>
      </c>
      <c r="I137" s="295" t="s">
        <v>228</v>
      </c>
      <c r="J137" s="295">
        <v>583005</v>
      </c>
      <c r="K137" s="295" t="s">
        <v>131</v>
      </c>
      <c r="L137" s="9" t="s">
        <v>9</v>
      </c>
      <c r="M137" s="9" t="s">
        <v>10</v>
      </c>
      <c r="N137" s="237">
        <v>8.31</v>
      </c>
      <c r="O137" s="237">
        <v>8.91</v>
      </c>
      <c r="P137" s="237">
        <v>9.01</v>
      </c>
      <c r="Q137" s="237">
        <v>8.7799999999999994</v>
      </c>
      <c r="R137" s="237">
        <v>8.59</v>
      </c>
      <c r="S137" s="237">
        <v>8.4600000000000009</v>
      </c>
      <c r="T137" s="237">
        <v>7.02</v>
      </c>
      <c r="U137" s="237">
        <v>7.04</v>
      </c>
      <c r="V137" s="238"/>
      <c r="AD137" s="237">
        <v>8.16</v>
      </c>
      <c r="AE137" s="237">
        <v>8.82</v>
      </c>
      <c r="AF137" s="237">
        <v>8.9600000000000009</v>
      </c>
      <c r="AG137" s="237">
        <v>8.56</v>
      </c>
      <c r="AH137" s="237">
        <v>8.17</v>
      </c>
      <c r="AI137" s="237">
        <v>8.2100000000000009</v>
      </c>
      <c r="AJ137" s="237">
        <v>7.65</v>
      </c>
      <c r="AK137" s="237">
        <v>7.24</v>
      </c>
      <c r="AL137" s="238"/>
      <c r="AT137" s="237">
        <f t="shared" si="165"/>
        <v>0.15</v>
      </c>
      <c r="AU137" s="237">
        <f t="shared" si="166"/>
        <v>0.09</v>
      </c>
      <c r="AV137" s="237">
        <f t="shared" si="167"/>
        <v>0.05</v>
      </c>
      <c r="AW137" s="237">
        <f t="shared" si="168"/>
        <v>0.22</v>
      </c>
      <c r="AX137" s="237">
        <f t="shared" si="169"/>
        <v>0.42</v>
      </c>
      <c r="AY137" s="237">
        <f t="shared" si="170"/>
        <v>0.25</v>
      </c>
      <c r="AZ137" s="237">
        <f t="shared" si="171"/>
        <v>-0.63</v>
      </c>
      <c r="BA137" s="237">
        <f t="shared" si="172"/>
        <v>-0.2</v>
      </c>
      <c r="BB137" s="238"/>
      <c r="BJ137" s="237">
        <f t="shared" si="173"/>
        <v>8.31</v>
      </c>
      <c r="BK137" s="237">
        <f t="shared" si="174"/>
        <v>8.91</v>
      </c>
      <c r="BL137" s="237">
        <f t="shared" si="175"/>
        <v>9.01</v>
      </c>
      <c r="BM137" s="237">
        <f t="shared" si="176"/>
        <v>8.7799999999999994</v>
      </c>
      <c r="BN137" s="237">
        <f t="shared" si="177"/>
        <v>8.59</v>
      </c>
      <c r="BO137" s="237">
        <f t="shared" si="178"/>
        <v>8.4600000000000009</v>
      </c>
      <c r="BP137" s="237">
        <f t="shared" si="179"/>
        <v>7.02</v>
      </c>
      <c r="BQ137" s="237">
        <f t="shared" si="180"/>
        <v>7.04</v>
      </c>
      <c r="BR137" s="238"/>
      <c r="BZ137" s="237">
        <f t="shared" si="181"/>
        <v>0.15</v>
      </c>
      <c r="CA137" s="237">
        <f t="shared" si="182"/>
        <v>0.09</v>
      </c>
      <c r="CB137" s="237">
        <f t="shared" si="183"/>
        <v>0.05</v>
      </c>
      <c r="CC137" s="237">
        <f t="shared" si="184"/>
        <v>0.22</v>
      </c>
      <c r="CD137" s="237">
        <f t="shared" si="185"/>
        <v>0.42</v>
      </c>
      <c r="CE137" s="237">
        <f t="shared" si="186"/>
        <v>0.25</v>
      </c>
      <c r="CF137" s="237">
        <f t="shared" si="187"/>
        <v>-0.63</v>
      </c>
      <c r="CG137" s="237">
        <f t="shared" si="188"/>
        <v>-0.2</v>
      </c>
      <c r="CH137" s="238"/>
      <c r="CP137" s="236">
        <f>IFERROR(IF($E137=1,RANK(BJ137,BJ:BJ,1)+COUNTIF(BJ$4:BJ137,BJ137)-1,"-"),"-")</f>
        <v>139</v>
      </c>
      <c r="CQ137" s="236">
        <f>IFERROR(IF($E137=1,RANK(BK137,BK:BK,1)+COUNTIF(BK$4:BK137,BK137)-1,"-"),"-")</f>
        <v>137</v>
      </c>
      <c r="CR137" s="236">
        <f>IFERROR(IF($E137=1,RANK(BL137,BL:BL,1)+COUNTIF(BL$4:BL137,BL137)-1,"-"),"-")</f>
        <v>127</v>
      </c>
      <c r="CS137" s="236">
        <f>IFERROR(IF($E137=1,RANK(BM137,BM:BM,1)+COUNTIF(BM$4:BM137,BM137)-1,"-"),"-")</f>
        <v>121</v>
      </c>
      <c r="CT137" s="236">
        <f>IFERROR(IF($E137=1,RANK(BN137,BN:BN,1)+COUNTIF(BN$4:BN137,BN137)-1,"-"),"-")</f>
        <v>141</v>
      </c>
      <c r="CU137" s="236">
        <f>IFERROR(IF($E137=1,RANK(BO137,BO:BO,1)+COUNTIF(BO$4:BO137,BO137)-1,"-"),"-")</f>
        <v>144</v>
      </c>
      <c r="CV137" s="236">
        <f>IFERROR(IF($E137=1,RANK(BP137,BP:BP,1)+COUNTIF(BP$4:BP137,BP137)-1,"-"),"-")</f>
        <v>108</v>
      </c>
      <c r="CW137" s="236">
        <f>IFERROR(IF($E137=1,RANK(BQ137,BQ:BQ,1)+COUNTIF(BQ$4:BQ137,BQ137)-1,"-"),"-")</f>
        <v>107</v>
      </c>
      <c r="CX137" s="238"/>
      <c r="DF137" s="236">
        <f>IFERROR(IF($E137=1,RANK(BZ137,BZ:BZ,1)+COUNTIF(BZ$3:BZ136,BZ137),"-"),"-")</f>
        <v>85</v>
      </c>
      <c r="DG137" s="236">
        <f>IFERROR(IF($E137=1,RANK(CA137,CA:CA,1)+COUNTIF(CA$3:CA136,CA137),"-"),"-")</f>
        <v>72</v>
      </c>
      <c r="DH137" s="236">
        <f>IFERROR(IF($E137=1,RANK(CB137,CB:CB,1)+COUNTIF(CB$3:CB136,CB137),"-"),"-")</f>
        <v>76</v>
      </c>
      <c r="DI137" s="236">
        <f>IFERROR(IF($E137=1,RANK(CC137,CC:CC,1)+COUNTIF(CC$3:CC136,CC137),"-"),"-")</f>
        <v>80</v>
      </c>
      <c r="DJ137" s="236">
        <f>IFERROR(IF($E137=1,RANK(CD137,CD:CD,1)+COUNTIF(CD$3:CD136,CD137),"-"),"-")</f>
        <v>73</v>
      </c>
      <c r="DK137" s="236">
        <f>IFERROR(IF($E137=1,RANK(CE137,CE:CE,1)+COUNTIF(CE$3:CE136,CE137),"-"),"-")</f>
        <v>64</v>
      </c>
      <c r="DL137" s="236">
        <f>IFERROR(IF($E137=1,RANK(CF137,CF:CF,1)+COUNTIF(CF$3:CF136,CF137),"-"),"-")</f>
        <v>9</v>
      </c>
      <c r="DM137" s="236">
        <f>IFERROR(IF($E137=1,RANK(CG137,CG:CG,1)+COUNTIF(CG$3:CG136,CG137),"-"),"-")</f>
        <v>38</v>
      </c>
      <c r="DN137" s="7"/>
      <c r="DO137" s="236" t="str">
        <f>IFERROR(IF($E137=1,RANK(CI137,CI:CI,1)+COUNTIF(CI$4:CI137,CI137)-1,"-"),"-")</f>
        <v>-</v>
      </c>
      <c r="DP137" s="236" t="str">
        <f>IFERROR(IF($E137=1,RANK(CJ137,CJ:CJ,1)+COUNTIF(CJ$4:CJ137,CJ137)-1,"-"),"-")</f>
        <v>-</v>
      </c>
      <c r="DQ137" s="236" t="str">
        <f>IFERROR(IF($E137=1,RANK(CK137,CK:CK,1)+COUNTIF(CK$4:CK137,CK137)-1,"-"),"-")</f>
        <v>-</v>
      </c>
      <c r="DR137" s="236" t="str">
        <f>IFERROR(IF($E137=1,RANK(CL137,CL:CL,1)+COUNTIF(CL$4:CL137,CL137)-1,"-"),"-")</f>
        <v>-</v>
      </c>
      <c r="DS137" s="236" t="str">
        <f>IFERROR(IF($E137=1,RANK(CM137,CM:CM,1)+COUNTIF(CM$4:CM137,CM137)-1,"-"),"-")</f>
        <v>-</v>
      </c>
      <c r="DT137" s="236" t="str">
        <f>IFERROR(IF($E137=1,RANK(CN137,CN:CN,1)+COUNTIF(CN$4:CN137,CN137)-1,"-"),"-")</f>
        <v>-</v>
      </c>
      <c r="EI137"/>
      <c r="EJ137"/>
      <c r="EU137" s="328">
        <f t="shared" si="189"/>
        <v>8.31</v>
      </c>
      <c r="EV137" s="328">
        <f t="shared" si="190"/>
        <v>8.91</v>
      </c>
      <c r="EW137" s="328">
        <f t="shared" si="191"/>
        <v>9.01</v>
      </c>
      <c r="EX137" s="328">
        <f t="shared" si="192"/>
        <v>8.7799999999999994</v>
      </c>
      <c r="EY137" s="328">
        <f t="shared" si="193"/>
        <v>8.59</v>
      </c>
      <c r="EZ137" s="328">
        <f t="shared" si="194"/>
        <v>8.4600000000000009</v>
      </c>
      <c r="FA137" s="328">
        <f t="shared" si="195"/>
        <v>7.02</v>
      </c>
      <c r="FB137" s="328">
        <f t="shared" si="196"/>
        <v>7.04</v>
      </c>
      <c r="FK137" s="328">
        <f t="shared" si="197"/>
        <v>8.16</v>
      </c>
      <c r="FL137" s="328">
        <f t="shared" si="198"/>
        <v>8.82</v>
      </c>
      <c r="FM137" s="328">
        <f t="shared" si="199"/>
        <v>8.9600000000000009</v>
      </c>
      <c r="FN137" s="328">
        <f t="shared" si="200"/>
        <v>8.56</v>
      </c>
      <c r="FO137" s="328">
        <f t="shared" si="201"/>
        <v>8.17</v>
      </c>
      <c r="FP137" s="328">
        <f t="shared" si="202"/>
        <v>8.2100000000000009</v>
      </c>
      <c r="FQ137" s="328">
        <f t="shared" si="203"/>
        <v>7.65</v>
      </c>
      <c r="FR137" s="328">
        <f t="shared" si="204"/>
        <v>7.24</v>
      </c>
    </row>
    <row r="138" spans="1:174" x14ac:dyDescent="0.25">
      <c r="A138" s="13">
        <f t="shared" si="160"/>
        <v>1</v>
      </c>
      <c r="B138" s="13">
        <f t="shared" si="161"/>
        <v>1</v>
      </c>
      <c r="C138" s="13">
        <f t="shared" si="162"/>
        <v>1</v>
      </c>
      <c r="D138" s="13">
        <f t="shared" si="163"/>
        <v>1</v>
      </c>
      <c r="E138" s="13">
        <f t="shared" si="164"/>
        <v>1</v>
      </c>
      <c r="F138" s="48" t="s">
        <v>129</v>
      </c>
      <c r="G138" s="48" t="s">
        <v>208</v>
      </c>
      <c r="H138" s="8">
        <v>24</v>
      </c>
      <c r="I138" s="295" t="s">
        <v>228</v>
      </c>
      <c r="J138" s="295">
        <v>673004</v>
      </c>
      <c r="K138" s="295" t="s">
        <v>132</v>
      </c>
      <c r="L138" s="9" t="s">
        <v>9</v>
      </c>
      <c r="M138" s="9" t="s">
        <v>10</v>
      </c>
      <c r="N138" s="237">
        <v>7.47</v>
      </c>
      <c r="O138" s="237">
        <v>8.42</v>
      </c>
      <c r="P138" s="237">
        <v>8.5</v>
      </c>
      <c r="Q138" s="237">
        <v>8.2899999999999991</v>
      </c>
      <c r="R138" s="237">
        <v>8.02</v>
      </c>
      <c r="S138" s="237">
        <v>8.19</v>
      </c>
      <c r="T138" s="237">
        <v>6.5</v>
      </c>
      <c r="U138" s="237">
        <v>6.55</v>
      </c>
      <c r="V138" s="238"/>
      <c r="AD138" s="237">
        <v>7.03</v>
      </c>
      <c r="AE138" s="237">
        <v>8.2100000000000009</v>
      </c>
      <c r="AF138" s="237">
        <v>8.39</v>
      </c>
      <c r="AG138" s="237">
        <v>8.27</v>
      </c>
      <c r="AH138" s="237">
        <v>7.48</v>
      </c>
      <c r="AI138" s="237">
        <v>6.08</v>
      </c>
      <c r="AJ138" s="237">
        <v>5.99</v>
      </c>
      <c r="AK138" s="237">
        <v>5.59</v>
      </c>
      <c r="AL138" s="238"/>
      <c r="AT138" s="237">
        <f t="shared" si="165"/>
        <v>0.44</v>
      </c>
      <c r="AU138" s="237">
        <f t="shared" si="166"/>
        <v>0.21</v>
      </c>
      <c r="AV138" s="237">
        <f t="shared" si="167"/>
        <v>0.11</v>
      </c>
      <c r="AW138" s="237">
        <f t="shared" si="168"/>
        <v>0.02</v>
      </c>
      <c r="AX138" s="237">
        <f t="shared" si="169"/>
        <v>0.54</v>
      </c>
      <c r="AY138" s="237">
        <f t="shared" si="170"/>
        <v>2.11</v>
      </c>
      <c r="AZ138" s="237">
        <f t="shared" si="171"/>
        <v>0.51</v>
      </c>
      <c r="BA138" s="237">
        <f t="shared" si="172"/>
        <v>0.96</v>
      </c>
      <c r="BB138" s="238"/>
      <c r="BJ138" s="237">
        <f t="shared" si="173"/>
        <v>7.47</v>
      </c>
      <c r="BK138" s="237">
        <f t="shared" si="174"/>
        <v>8.42</v>
      </c>
      <c r="BL138" s="237">
        <f t="shared" si="175"/>
        <v>8.5</v>
      </c>
      <c r="BM138" s="237">
        <f t="shared" si="176"/>
        <v>8.2899999999999991</v>
      </c>
      <c r="BN138" s="237">
        <f t="shared" si="177"/>
        <v>8.02</v>
      </c>
      <c r="BO138" s="237">
        <f t="shared" si="178"/>
        <v>8.19</v>
      </c>
      <c r="BP138" s="237">
        <f t="shared" si="179"/>
        <v>6.5</v>
      </c>
      <c r="BQ138" s="237">
        <f t="shared" si="180"/>
        <v>6.55</v>
      </c>
      <c r="BR138" s="238"/>
      <c r="BZ138" s="237">
        <f t="shared" si="181"/>
        <v>0.44</v>
      </c>
      <c r="CA138" s="237">
        <f t="shared" si="182"/>
        <v>0.21</v>
      </c>
      <c r="CB138" s="237">
        <f t="shared" si="183"/>
        <v>0.11</v>
      </c>
      <c r="CC138" s="237">
        <f t="shared" si="184"/>
        <v>0.02</v>
      </c>
      <c r="CD138" s="237">
        <f t="shared" si="185"/>
        <v>0.54</v>
      </c>
      <c r="CE138" s="237">
        <f t="shared" si="186"/>
        <v>2.11</v>
      </c>
      <c r="CF138" s="237">
        <f t="shared" si="187"/>
        <v>0.51</v>
      </c>
      <c r="CG138" s="237">
        <f t="shared" si="188"/>
        <v>0.96</v>
      </c>
      <c r="CH138" s="238"/>
      <c r="CP138" s="236">
        <f>IFERROR(IF($E138=1,RANK(BJ138,BJ:BJ,1)+COUNTIF(BJ$4:BJ138,BJ138)-1,"-"),"-")</f>
        <v>23</v>
      </c>
      <c r="CQ138" s="236">
        <f>IFERROR(IF($E138=1,RANK(BK138,BK:BK,1)+COUNTIF(BK$4:BK138,BK138)-1,"-"),"-")</f>
        <v>80</v>
      </c>
      <c r="CR138" s="236">
        <f>IFERROR(IF($E138=1,RANK(BL138,BL:BL,1)+COUNTIF(BL$4:BL138,BL138)-1,"-"),"-")</f>
        <v>42</v>
      </c>
      <c r="CS138" s="236">
        <f>IFERROR(IF($E138=1,RANK(BM138,BM:BM,1)+COUNTIF(BM$4:BM138,BM138)-1,"-"),"-")</f>
        <v>52</v>
      </c>
      <c r="CT138" s="236">
        <f>IFERROR(IF($E138=1,RANK(BN138,BN:BN,1)+COUNTIF(BN$4:BN138,BN138)-1,"-"),"-")</f>
        <v>81</v>
      </c>
      <c r="CU138" s="236">
        <f>IFERROR(IF($E138=1,RANK(BO138,BO:BO,1)+COUNTIF(BO$4:BO138,BO138)-1,"-"),"-")</f>
        <v>132</v>
      </c>
      <c r="CV138" s="236">
        <f>IFERROR(IF($E138=1,RANK(BP138,BP:BP,1)+COUNTIF(BP$4:BP138,BP138)-1,"-"),"-")</f>
        <v>75</v>
      </c>
      <c r="CW138" s="236">
        <f>IFERROR(IF($E138=1,RANK(BQ138,BQ:BQ,1)+COUNTIF(BQ$4:BQ138,BQ138)-1,"-"),"-")</f>
        <v>60</v>
      </c>
      <c r="CX138" s="238"/>
      <c r="DF138" s="236">
        <f>IFERROR(IF($E138=1,RANK(BZ138,BZ:BZ,1)+COUNTIF(BZ$3:BZ137,BZ138),"-"),"-")</f>
        <v>115</v>
      </c>
      <c r="DG138" s="236">
        <f>IFERROR(IF($E138=1,RANK(CA138,CA:CA,1)+COUNTIF(CA$3:CA137,CA138),"-"),"-")</f>
        <v>96</v>
      </c>
      <c r="DH138" s="236">
        <f>IFERROR(IF($E138=1,RANK(CB138,CB:CB,1)+COUNTIF(CB$3:CB137,CB138),"-"),"-")</f>
        <v>84</v>
      </c>
      <c r="DI138" s="236">
        <f>IFERROR(IF($E138=1,RANK(CC138,CC:CC,1)+COUNTIF(CC$3:CC137,CC138),"-"),"-")</f>
        <v>49</v>
      </c>
      <c r="DJ138" s="236">
        <f>IFERROR(IF($E138=1,RANK(CD138,CD:CD,1)+COUNTIF(CD$3:CD137,CD138),"-"),"-")</f>
        <v>89</v>
      </c>
      <c r="DK138" s="236">
        <f>IFERROR(IF($E138=1,RANK(CE138,CE:CE,1)+COUNTIF(CE$3:CE137,CE138),"-"),"-")</f>
        <v>106</v>
      </c>
      <c r="DL138" s="236">
        <f>IFERROR(IF($E138=1,RANK(CF138,CF:CF,1)+COUNTIF(CF$3:CF137,CF138),"-"),"-")</f>
        <v>94</v>
      </c>
      <c r="DM138" s="236">
        <f>IFERROR(IF($E138=1,RANK(CG138,CG:CG,1)+COUNTIF(CG$3:CG137,CG138),"-"),"-")</f>
        <v>117</v>
      </c>
      <c r="DN138" s="7"/>
      <c r="DO138" s="236" t="str">
        <f>IFERROR(IF($E138=1,RANK(CI138,CI:CI,1)+COUNTIF(CI$4:CI138,CI138)-1,"-"),"-")</f>
        <v>-</v>
      </c>
      <c r="DP138" s="236" t="str">
        <f>IFERROR(IF($E138=1,RANK(CJ138,CJ:CJ,1)+COUNTIF(CJ$4:CJ138,CJ138)-1,"-"),"-")</f>
        <v>-</v>
      </c>
      <c r="DQ138" s="236" t="str">
        <f>IFERROR(IF($E138=1,RANK(CK138,CK:CK,1)+COUNTIF(CK$4:CK138,CK138)-1,"-"),"-")</f>
        <v>-</v>
      </c>
      <c r="DR138" s="236" t="str">
        <f>IFERROR(IF($E138=1,RANK(CL138,CL:CL,1)+COUNTIF(CL$4:CL138,CL138)-1,"-"),"-")</f>
        <v>-</v>
      </c>
      <c r="DS138" s="236" t="str">
        <f>IFERROR(IF($E138=1,RANK(CM138,CM:CM,1)+COUNTIF(CM$4:CM138,CM138)-1,"-"),"-")</f>
        <v>-</v>
      </c>
      <c r="DT138" s="236" t="str">
        <f>IFERROR(IF($E138=1,RANK(CN138,CN:CN,1)+COUNTIF(CN$4:CN138,CN138)-1,"-"),"-")</f>
        <v>-</v>
      </c>
      <c r="EI138"/>
      <c r="EJ138"/>
      <c r="EU138" s="328">
        <f t="shared" si="189"/>
        <v>7.47</v>
      </c>
      <c r="EV138" s="328">
        <f t="shared" si="190"/>
        <v>8.42</v>
      </c>
      <c r="EW138" s="328">
        <f t="shared" si="191"/>
        <v>8.5</v>
      </c>
      <c r="EX138" s="328">
        <f t="shared" si="192"/>
        <v>8.2899999999999991</v>
      </c>
      <c r="EY138" s="328">
        <f t="shared" si="193"/>
        <v>8.02</v>
      </c>
      <c r="EZ138" s="328">
        <f t="shared" si="194"/>
        <v>8.19</v>
      </c>
      <c r="FA138" s="328">
        <f t="shared" si="195"/>
        <v>6.5</v>
      </c>
      <c r="FB138" s="328">
        <f t="shared" si="196"/>
        <v>6.55</v>
      </c>
      <c r="FK138" s="328">
        <f t="shared" si="197"/>
        <v>7.03</v>
      </c>
      <c r="FL138" s="328">
        <f t="shared" si="198"/>
        <v>8.2100000000000009</v>
      </c>
      <c r="FM138" s="328">
        <f t="shared" si="199"/>
        <v>8.39</v>
      </c>
      <c r="FN138" s="328">
        <f t="shared" si="200"/>
        <v>8.27</v>
      </c>
      <c r="FO138" s="328">
        <f t="shared" si="201"/>
        <v>7.48</v>
      </c>
      <c r="FP138" s="328">
        <f t="shared" si="202"/>
        <v>6.08</v>
      </c>
      <c r="FQ138" s="328">
        <f t="shared" si="203"/>
        <v>5.99</v>
      </c>
      <c r="FR138" s="328">
        <f t="shared" si="204"/>
        <v>5.59</v>
      </c>
    </row>
    <row r="139" spans="1:174" x14ac:dyDescent="0.25">
      <c r="A139" s="13">
        <f t="shared" si="160"/>
        <v>1</v>
      </c>
      <c r="B139" s="13">
        <f t="shared" si="161"/>
        <v>1</v>
      </c>
      <c r="C139" s="13">
        <f t="shared" si="162"/>
        <v>1</v>
      </c>
      <c r="D139" s="13">
        <f t="shared" si="163"/>
        <v>1</v>
      </c>
      <c r="E139" s="13">
        <f t="shared" si="164"/>
        <v>1</v>
      </c>
      <c r="F139" s="48" t="s">
        <v>129</v>
      </c>
      <c r="G139" s="48" t="s">
        <v>208</v>
      </c>
      <c r="H139" s="8">
        <v>24</v>
      </c>
      <c r="I139" s="295" t="s">
        <v>228</v>
      </c>
      <c r="J139" s="295">
        <v>673400</v>
      </c>
      <c r="K139" s="295" t="s">
        <v>133</v>
      </c>
      <c r="L139" s="9" t="s">
        <v>9</v>
      </c>
      <c r="M139" s="9" t="s">
        <v>10</v>
      </c>
      <c r="N139" s="237">
        <v>7.95</v>
      </c>
      <c r="O139" s="237">
        <v>8.16</v>
      </c>
      <c r="P139" s="237">
        <v>8.5500000000000007</v>
      </c>
      <c r="Q139" s="237">
        <v>8.68</v>
      </c>
      <c r="R139" s="237">
        <v>8.11</v>
      </c>
      <c r="S139" s="237">
        <v>7.31</v>
      </c>
      <c r="T139" s="237">
        <v>7.37</v>
      </c>
      <c r="U139" s="237">
        <v>7.54</v>
      </c>
      <c r="V139" s="238"/>
      <c r="AD139" s="237">
        <v>7.67</v>
      </c>
      <c r="AE139" s="237">
        <v>8.08</v>
      </c>
      <c r="AF139" s="237">
        <v>8.51</v>
      </c>
      <c r="AG139" s="237">
        <v>8.82</v>
      </c>
      <c r="AH139" s="237">
        <v>8</v>
      </c>
      <c r="AI139" s="237">
        <v>7.91</v>
      </c>
      <c r="AJ139" s="237">
        <v>6.31</v>
      </c>
      <c r="AK139" s="237">
        <v>6.33</v>
      </c>
      <c r="AL139" s="238"/>
      <c r="AT139" s="237">
        <f t="shared" si="165"/>
        <v>0.28000000000000003</v>
      </c>
      <c r="AU139" s="237">
        <f t="shared" si="166"/>
        <v>0.08</v>
      </c>
      <c r="AV139" s="237">
        <f t="shared" si="167"/>
        <v>0.04</v>
      </c>
      <c r="AW139" s="237">
        <f t="shared" si="168"/>
        <v>-0.14000000000000001</v>
      </c>
      <c r="AX139" s="237">
        <f t="shared" si="169"/>
        <v>0.11</v>
      </c>
      <c r="AY139" s="237">
        <f t="shared" si="170"/>
        <v>-0.6</v>
      </c>
      <c r="AZ139" s="237">
        <f t="shared" si="171"/>
        <v>1.06</v>
      </c>
      <c r="BA139" s="237">
        <f t="shared" si="172"/>
        <v>1.21</v>
      </c>
      <c r="BB139" s="238"/>
      <c r="BJ139" s="237">
        <f t="shared" si="173"/>
        <v>7.95</v>
      </c>
      <c r="BK139" s="237">
        <f t="shared" si="174"/>
        <v>8.16</v>
      </c>
      <c r="BL139" s="237">
        <f t="shared" si="175"/>
        <v>8.5500000000000007</v>
      </c>
      <c r="BM139" s="237">
        <f t="shared" si="176"/>
        <v>8.68</v>
      </c>
      <c r="BN139" s="237">
        <f t="shared" si="177"/>
        <v>8.11</v>
      </c>
      <c r="BO139" s="237">
        <f t="shared" si="178"/>
        <v>7.31</v>
      </c>
      <c r="BP139" s="237">
        <f t="shared" si="179"/>
        <v>7.37</v>
      </c>
      <c r="BQ139" s="237">
        <f t="shared" si="180"/>
        <v>7.54</v>
      </c>
      <c r="BR139" s="238"/>
      <c r="BZ139" s="237">
        <f t="shared" si="181"/>
        <v>0.28000000000000003</v>
      </c>
      <c r="CA139" s="237">
        <f t="shared" si="182"/>
        <v>0.08</v>
      </c>
      <c r="CB139" s="237">
        <f t="shared" si="183"/>
        <v>0.04</v>
      </c>
      <c r="CC139" s="237">
        <f t="shared" si="184"/>
        <v>-0.14000000000000001</v>
      </c>
      <c r="CD139" s="237">
        <f t="shared" si="185"/>
        <v>0.11</v>
      </c>
      <c r="CE139" s="237">
        <f t="shared" si="186"/>
        <v>-0.6</v>
      </c>
      <c r="CF139" s="237">
        <f t="shared" si="187"/>
        <v>1.06</v>
      </c>
      <c r="CG139" s="237">
        <f t="shared" si="188"/>
        <v>1.21</v>
      </c>
      <c r="CH139" s="238"/>
      <c r="CP139" s="236">
        <f>IFERROR(IF($E139=1,RANK(BJ139,BJ:BJ,1)+COUNTIF(BJ$4:BJ139,BJ139)-1,"-"),"-")</f>
        <v>87</v>
      </c>
      <c r="CQ139" s="236">
        <f>IFERROR(IF($E139=1,RANK(BK139,BK:BK,1)+COUNTIF(BK$4:BK139,BK139)-1,"-"),"-")</f>
        <v>44</v>
      </c>
      <c r="CR139" s="236">
        <f>IFERROR(IF($E139=1,RANK(BL139,BL:BL,1)+COUNTIF(BL$4:BL139,BL139)-1,"-"),"-")</f>
        <v>50</v>
      </c>
      <c r="CS139" s="236">
        <f>IFERROR(IF($E139=1,RANK(BM139,BM:BM,1)+COUNTIF(BM$4:BM139,BM139)-1,"-"),"-")</f>
        <v>110</v>
      </c>
      <c r="CT139" s="236">
        <f>IFERROR(IF($E139=1,RANK(BN139,BN:BN,1)+COUNTIF(BN$4:BN139,BN139)-1,"-"),"-")</f>
        <v>92</v>
      </c>
      <c r="CU139" s="236">
        <f>IFERROR(IF($E139=1,RANK(BO139,BO:BO,1)+COUNTIF(BO$4:BO139,BO139)-1,"-"),"-")</f>
        <v>34</v>
      </c>
      <c r="CV139" s="236">
        <f>IFERROR(IF($E139=1,RANK(BP139,BP:BP,1)+COUNTIF(BP$4:BP139,BP139)-1,"-"),"-")</f>
        <v>131</v>
      </c>
      <c r="CW139" s="236">
        <f>IFERROR(IF($E139=1,RANK(BQ139,BQ:BQ,1)+COUNTIF(BQ$4:BQ139,BQ139)-1,"-"),"-")</f>
        <v>135</v>
      </c>
      <c r="CX139" s="238"/>
      <c r="DF139" s="236">
        <f>IFERROR(IF($E139=1,RANK(BZ139,BZ:BZ,1)+COUNTIF(BZ$3:BZ138,BZ139),"-"),"-")</f>
        <v>96</v>
      </c>
      <c r="DG139" s="236">
        <f>IFERROR(IF($E139=1,RANK(CA139,CA:CA,1)+COUNTIF(CA$3:CA138,CA139),"-"),"-")</f>
        <v>67</v>
      </c>
      <c r="DH139" s="236">
        <f>IFERROR(IF($E139=1,RANK(CB139,CB:CB,1)+COUNTIF(CB$3:CB138,CB139),"-"),"-")</f>
        <v>75</v>
      </c>
      <c r="DI139" s="236">
        <f>IFERROR(IF($E139=1,RANK(CC139,CC:CC,1)+COUNTIF(CC$3:CC138,CC139),"-"),"-")</f>
        <v>27</v>
      </c>
      <c r="DJ139" s="236">
        <f>IFERROR(IF($E139=1,RANK(CD139,CD:CD,1)+COUNTIF(CD$3:CD138,CD139),"-"),"-")</f>
        <v>37</v>
      </c>
      <c r="DK139" s="236">
        <f>IFERROR(IF($E139=1,RANK(CE139,CE:CE,1)+COUNTIF(CE$3:CE138,CE139),"-"),"-")</f>
        <v>6</v>
      </c>
      <c r="DL139" s="236">
        <f>IFERROR(IF($E139=1,RANK(CF139,CF:CF,1)+COUNTIF(CF$3:CF138,CF139),"-"),"-")</f>
        <v>114</v>
      </c>
      <c r="DM139" s="236">
        <f>IFERROR(IF($E139=1,RANK(CG139,CG:CG,1)+COUNTIF(CG$3:CG138,CG139),"-"),"-")</f>
        <v>122</v>
      </c>
      <c r="DN139" s="7"/>
      <c r="DO139" s="236" t="str">
        <f>IFERROR(IF($E139=1,RANK(CI139,CI:CI,1)+COUNTIF(CI$4:CI139,CI139)-1,"-"),"-")</f>
        <v>-</v>
      </c>
      <c r="DP139" s="236" t="str">
        <f>IFERROR(IF($E139=1,RANK(CJ139,CJ:CJ,1)+COUNTIF(CJ$4:CJ139,CJ139)-1,"-"),"-")</f>
        <v>-</v>
      </c>
      <c r="DQ139" s="236" t="str">
        <f>IFERROR(IF($E139=1,RANK(CK139,CK:CK,1)+COUNTIF(CK$4:CK139,CK139)-1,"-"),"-")</f>
        <v>-</v>
      </c>
      <c r="DR139" s="236" t="str">
        <f>IFERROR(IF($E139=1,RANK(CL139,CL:CL,1)+COUNTIF(CL$4:CL139,CL139)-1,"-"),"-")</f>
        <v>-</v>
      </c>
      <c r="DS139" s="236" t="str">
        <f>IFERROR(IF($E139=1,RANK(CM139,CM:CM,1)+COUNTIF(CM$4:CM139,CM139)-1,"-"),"-")</f>
        <v>-</v>
      </c>
      <c r="DT139" s="236" t="str">
        <f>IFERROR(IF($E139=1,RANK(CN139,CN:CN,1)+COUNTIF(CN$4:CN139,CN139)-1,"-"),"-")</f>
        <v>-</v>
      </c>
      <c r="EI139"/>
      <c r="EJ139"/>
      <c r="EU139" s="328">
        <f t="shared" si="189"/>
        <v>7.95</v>
      </c>
      <c r="EV139" s="328">
        <f t="shared" si="190"/>
        <v>8.16</v>
      </c>
      <c r="EW139" s="328">
        <f t="shared" si="191"/>
        <v>8.5500000000000007</v>
      </c>
      <c r="EX139" s="328">
        <f t="shared" si="192"/>
        <v>8.68</v>
      </c>
      <c r="EY139" s="328">
        <f t="shared" si="193"/>
        <v>8.11</v>
      </c>
      <c r="EZ139" s="328">
        <f t="shared" si="194"/>
        <v>7.31</v>
      </c>
      <c r="FA139" s="328">
        <f t="shared" si="195"/>
        <v>7.37</v>
      </c>
      <c r="FB139" s="328">
        <f t="shared" si="196"/>
        <v>7.54</v>
      </c>
      <c r="FK139" s="328">
        <f t="shared" si="197"/>
        <v>7.67</v>
      </c>
      <c r="FL139" s="328">
        <f t="shared" si="198"/>
        <v>8.08</v>
      </c>
      <c r="FM139" s="328">
        <f t="shared" si="199"/>
        <v>8.51</v>
      </c>
      <c r="FN139" s="328">
        <f t="shared" si="200"/>
        <v>8.82</v>
      </c>
      <c r="FO139" s="328">
        <f t="shared" si="201"/>
        <v>8</v>
      </c>
      <c r="FP139" s="328">
        <f t="shared" si="202"/>
        <v>7.91</v>
      </c>
      <c r="FQ139" s="328">
        <f t="shared" si="203"/>
        <v>6.31</v>
      </c>
      <c r="FR139" s="328">
        <f t="shared" si="204"/>
        <v>6.33</v>
      </c>
    </row>
    <row r="140" spans="1:174" x14ac:dyDescent="0.25">
      <c r="A140" s="13">
        <f t="shared" si="160"/>
        <v>1</v>
      </c>
      <c r="B140" s="13">
        <f t="shared" si="161"/>
        <v>1</v>
      </c>
      <c r="C140" s="13">
        <f t="shared" si="162"/>
        <v>1</v>
      </c>
      <c r="D140" s="13">
        <f t="shared" si="163"/>
        <v>1</v>
      </c>
      <c r="E140" s="13">
        <f t="shared" si="164"/>
        <v>1</v>
      </c>
      <c r="F140" s="48" t="s">
        <v>129</v>
      </c>
      <c r="G140" s="48" t="s">
        <v>257</v>
      </c>
      <c r="H140" s="8">
        <v>24</v>
      </c>
      <c r="I140" s="295" t="s">
        <v>227</v>
      </c>
      <c r="J140" s="295">
        <v>581009</v>
      </c>
      <c r="K140" s="295" t="s">
        <v>134</v>
      </c>
      <c r="L140" s="9" t="s">
        <v>9</v>
      </c>
      <c r="M140" s="9" t="s">
        <v>10</v>
      </c>
      <c r="N140" s="237">
        <v>7.94</v>
      </c>
      <c r="O140" s="237">
        <v>7.97</v>
      </c>
      <c r="P140" s="237">
        <v>8.48</v>
      </c>
      <c r="Q140" s="237">
        <v>8.27</v>
      </c>
      <c r="R140" s="237">
        <v>7.98</v>
      </c>
      <c r="S140" s="237">
        <v>7.93</v>
      </c>
      <c r="T140" s="237">
        <v>7.46</v>
      </c>
      <c r="U140" s="237">
        <v>6.73</v>
      </c>
      <c r="V140" s="238"/>
      <c r="AD140" s="237">
        <v>8.1</v>
      </c>
      <c r="AE140" s="237">
        <v>8.3000000000000007</v>
      </c>
      <c r="AF140" s="237">
        <v>8.7100000000000009</v>
      </c>
      <c r="AG140" s="237">
        <v>8.42</v>
      </c>
      <c r="AH140" s="237">
        <v>7.78</v>
      </c>
      <c r="AI140" s="237">
        <v>7.94</v>
      </c>
      <c r="AJ140" s="237">
        <v>7.49</v>
      </c>
      <c r="AK140" s="237">
        <v>6.8</v>
      </c>
      <c r="AL140" s="238"/>
      <c r="AT140" s="237">
        <f t="shared" si="165"/>
        <v>-0.16</v>
      </c>
      <c r="AU140" s="237">
        <f t="shared" si="166"/>
        <v>-0.33</v>
      </c>
      <c r="AV140" s="237">
        <f t="shared" si="167"/>
        <v>-0.23</v>
      </c>
      <c r="AW140" s="237">
        <f t="shared" si="168"/>
        <v>-0.15</v>
      </c>
      <c r="AX140" s="237">
        <f t="shared" si="169"/>
        <v>0.2</v>
      </c>
      <c r="AY140" s="237">
        <f t="shared" si="170"/>
        <v>-0.01</v>
      </c>
      <c r="AZ140" s="237">
        <f t="shared" si="171"/>
        <v>-0.03</v>
      </c>
      <c r="BA140" s="237">
        <f t="shared" si="172"/>
        <v>-7.0000000000000007E-2</v>
      </c>
      <c r="BB140" s="238"/>
      <c r="BJ140" s="237">
        <f t="shared" si="173"/>
        <v>7.94</v>
      </c>
      <c r="BK140" s="237">
        <f t="shared" si="174"/>
        <v>7.97</v>
      </c>
      <c r="BL140" s="237">
        <f t="shared" si="175"/>
        <v>8.48</v>
      </c>
      <c r="BM140" s="237">
        <f t="shared" si="176"/>
        <v>8.27</v>
      </c>
      <c r="BN140" s="237">
        <f t="shared" si="177"/>
        <v>7.98</v>
      </c>
      <c r="BO140" s="237">
        <f t="shared" si="178"/>
        <v>7.93</v>
      </c>
      <c r="BP140" s="237">
        <f t="shared" si="179"/>
        <v>7.46</v>
      </c>
      <c r="BQ140" s="237">
        <f t="shared" si="180"/>
        <v>6.73</v>
      </c>
      <c r="BR140" s="238"/>
      <c r="BZ140" s="237">
        <f t="shared" si="181"/>
        <v>-0.16</v>
      </c>
      <c r="CA140" s="237">
        <f t="shared" si="182"/>
        <v>-0.33</v>
      </c>
      <c r="CB140" s="237">
        <f t="shared" si="183"/>
        <v>-0.23</v>
      </c>
      <c r="CC140" s="237">
        <f t="shared" si="184"/>
        <v>-0.15</v>
      </c>
      <c r="CD140" s="237">
        <f t="shared" si="185"/>
        <v>0.2</v>
      </c>
      <c r="CE140" s="237">
        <f t="shared" si="186"/>
        <v>-0.01</v>
      </c>
      <c r="CF140" s="237">
        <f t="shared" si="187"/>
        <v>-0.03</v>
      </c>
      <c r="CG140" s="237">
        <f t="shared" si="188"/>
        <v>-7.0000000000000007E-2</v>
      </c>
      <c r="CH140" s="238"/>
      <c r="CP140" s="236">
        <f>IFERROR(IF($E140=1,RANK(BJ140,BJ:BJ,1)+COUNTIF(BJ$4:BJ140,BJ140)-1,"-"),"-")</f>
        <v>81</v>
      </c>
      <c r="CQ140" s="236">
        <f>IFERROR(IF($E140=1,RANK(BK140,BK:BK,1)+COUNTIF(BK$4:BK140,BK140)-1,"-"),"-")</f>
        <v>27</v>
      </c>
      <c r="CR140" s="236">
        <f>IFERROR(IF($E140=1,RANK(BL140,BL:BL,1)+COUNTIF(BL$4:BL140,BL140)-1,"-"),"-")</f>
        <v>39</v>
      </c>
      <c r="CS140" s="236">
        <f>IFERROR(IF($E140=1,RANK(BM140,BM:BM,1)+COUNTIF(BM$4:BM140,BM140)-1,"-"),"-")</f>
        <v>50</v>
      </c>
      <c r="CT140" s="236">
        <f>IFERROR(IF($E140=1,RANK(BN140,BN:BN,1)+COUNTIF(BN$4:BN140,BN140)-1,"-"),"-")</f>
        <v>75</v>
      </c>
      <c r="CU140" s="236">
        <f>IFERROR(IF($E140=1,RANK(BO140,BO:BO,1)+COUNTIF(BO$4:BO140,BO140)-1,"-"),"-")</f>
        <v>104</v>
      </c>
      <c r="CV140" s="236">
        <f>IFERROR(IF($E140=1,RANK(BP140,BP:BP,1)+COUNTIF(BP$4:BP140,BP140)-1,"-"),"-")</f>
        <v>136</v>
      </c>
      <c r="CW140" s="236">
        <f>IFERROR(IF($E140=1,RANK(BQ140,BQ:BQ,1)+COUNTIF(BQ$4:BQ140,BQ140)-1,"-"),"-")</f>
        <v>71</v>
      </c>
      <c r="CX140" s="238"/>
      <c r="DF140" s="236">
        <f>IFERROR(IF($E140=1,RANK(BZ140,BZ:BZ,1)+COUNTIF(BZ$3:BZ139,BZ140),"-"),"-")</f>
        <v>22</v>
      </c>
      <c r="DG140" s="236">
        <f>IFERROR(IF($E140=1,RANK(CA140,CA:CA,1)+COUNTIF(CA$3:CA139,CA140),"-"),"-")</f>
        <v>18</v>
      </c>
      <c r="DH140" s="236">
        <f>IFERROR(IF($E140=1,RANK(CB140,CB:CB,1)+COUNTIF(CB$3:CB139,CB140),"-"),"-")</f>
        <v>26</v>
      </c>
      <c r="DI140" s="236">
        <f>IFERROR(IF($E140=1,RANK(CC140,CC:CC,1)+COUNTIF(CC$3:CC139,CC140),"-"),"-")</f>
        <v>25</v>
      </c>
      <c r="DJ140" s="236">
        <f>IFERROR(IF($E140=1,RANK(CD140,CD:CD,1)+COUNTIF(CD$3:CD139,CD140),"-"),"-")</f>
        <v>47</v>
      </c>
      <c r="DK140" s="236">
        <f>IFERROR(IF($E140=1,RANK(CE140,CE:CE,1)+COUNTIF(CE$3:CE139,CE140),"-"),"-")</f>
        <v>42</v>
      </c>
      <c r="DL140" s="236">
        <f>IFERROR(IF($E140=1,RANK(CF140,CF:CF,1)+COUNTIF(CF$3:CF139,CF140),"-"),"-")</f>
        <v>40</v>
      </c>
      <c r="DM140" s="236">
        <f>IFERROR(IF($E140=1,RANK(CG140,CG:CG,1)+COUNTIF(CG$3:CG139,CG140),"-"),"-")</f>
        <v>47</v>
      </c>
      <c r="DN140" s="7"/>
      <c r="DO140" s="236" t="str">
        <f>IFERROR(IF($E140=1,RANK(CI140,CI:CI,1)+COUNTIF(CI$4:CI140,CI140)-1,"-"),"-")</f>
        <v>-</v>
      </c>
      <c r="DP140" s="236" t="str">
        <f>IFERROR(IF($E140=1,RANK(CJ140,CJ:CJ,1)+COUNTIF(CJ$4:CJ140,CJ140)-1,"-"),"-")</f>
        <v>-</v>
      </c>
      <c r="DQ140" s="236" t="str">
        <f>IFERROR(IF($E140=1,RANK(CK140,CK:CK,1)+COUNTIF(CK$4:CK140,CK140)-1,"-"),"-")</f>
        <v>-</v>
      </c>
      <c r="DR140" s="236" t="str">
        <f>IFERROR(IF($E140=1,RANK(CL140,CL:CL,1)+COUNTIF(CL$4:CL140,CL140)-1,"-"),"-")</f>
        <v>-</v>
      </c>
      <c r="DS140" s="236" t="str">
        <f>IFERROR(IF($E140=1,RANK(CM140,CM:CM,1)+COUNTIF(CM$4:CM140,CM140)-1,"-"),"-")</f>
        <v>-</v>
      </c>
      <c r="DT140" s="236" t="str">
        <f>IFERROR(IF($E140=1,RANK(CN140,CN:CN,1)+COUNTIF(CN$4:CN140,CN140)-1,"-"),"-")</f>
        <v>-</v>
      </c>
      <c r="EI140"/>
      <c r="EJ140"/>
      <c r="EU140" s="328">
        <f t="shared" si="189"/>
        <v>7.94</v>
      </c>
      <c r="EV140" s="328">
        <f t="shared" si="190"/>
        <v>7.97</v>
      </c>
      <c r="EW140" s="328">
        <f t="shared" si="191"/>
        <v>8.48</v>
      </c>
      <c r="EX140" s="328">
        <f t="shared" si="192"/>
        <v>8.27</v>
      </c>
      <c r="EY140" s="328">
        <f t="shared" si="193"/>
        <v>7.98</v>
      </c>
      <c r="EZ140" s="328">
        <f t="shared" si="194"/>
        <v>7.93</v>
      </c>
      <c r="FA140" s="328">
        <f t="shared" si="195"/>
        <v>7.46</v>
      </c>
      <c r="FB140" s="328">
        <f t="shared" si="196"/>
        <v>6.73</v>
      </c>
      <c r="FK140" s="328">
        <f t="shared" si="197"/>
        <v>8.1</v>
      </c>
      <c r="FL140" s="328">
        <f t="shared" si="198"/>
        <v>8.3000000000000007</v>
      </c>
      <c r="FM140" s="328">
        <f t="shared" si="199"/>
        <v>8.7100000000000009</v>
      </c>
      <c r="FN140" s="328">
        <f t="shared" si="200"/>
        <v>8.42</v>
      </c>
      <c r="FO140" s="328">
        <f t="shared" si="201"/>
        <v>7.78</v>
      </c>
      <c r="FP140" s="328">
        <f t="shared" si="202"/>
        <v>7.94</v>
      </c>
      <c r="FQ140" s="328">
        <f t="shared" si="203"/>
        <v>7.49</v>
      </c>
      <c r="FR140" s="328">
        <f t="shared" si="204"/>
        <v>6.8</v>
      </c>
    </row>
    <row r="141" spans="1:174" x14ac:dyDescent="0.25">
      <c r="A141" s="13">
        <f t="shared" si="160"/>
        <v>1</v>
      </c>
      <c r="B141" s="13">
        <f t="shared" si="161"/>
        <v>1</v>
      </c>
      <c r="C141" s="13">
        <f t="shared" si="162"/>
        <v>1</v>
      </c>
      <c r="D141" s="13">
        <f t="shared" si="163"/>
        <v>1</v>
      </c>
      <c r="E141" s="13">
        <f t="shared" si="164"/>
        <v>1</v>
      </c>
      <c r="F141" s="48" t="s">
        <v>129</v>
      </c>
      <c r="G141" s="48" t="s">
        <v>210</v>
      </c>
      <c r="H141" s="8">
        <v>24</v>
      </c>
      <c r="I141" s="295" t="s">
        <v>228</v>
      </c>
      <c r="J141" s="295">
        <v>594002</v>
      </c>
      <c r="K141" s="295" t="s">
        <v>135</v>
      </c>
      <c r="L141" s="9" t="s">
        <v>9</v>
      </c>
      <c r="M141" s="9" t="s">
        <v>10</v>
      </c>
      <c r="N141" s="237">
        <v>8.1</v>
      </c>
      <c r="O141" s="237">
        <v>8.4</v>
      </c>
      <c r="P141" s="237">
        <v>8.86</v>
      </c>
      <c r="Q141" s="237">
        <v>8.7899999999999991</v>
      </c>
      <c r="R141" s="237">
        <v>8.42</v>
      </c>
      <c r="S141" s="237">
        <v>8.01</v>
      </c>
      <c r="T141" s="237">
        <v>6.89</v>
      </c>
      <c r="U141" s="237">
        <v>6.88</v>
      </c>
      <c r="V141" s="238"/>
      <c r="AD141" s="237">
        <v>8.08</v>
      </c>
      <c r="AE141" s="237">
        <v>8.43</v>
      </c>
      <c r="AF141" s="237">
        <v>9.0299999999999994</v>
      </c>
      <c r="AG141" s="237">
        <v>8.6</v>
      </c>
      <c r="AH141" s="237">
        <v>8.1300000000000008</v>
      </c>
      <c r="AI141" s="237" t="s">
        <v>153</v>
      </c>
      <c r="AJ141" s="237">
        <v>6.87</v>
      </c>
      <c r="AK141" s="237">
        <v>7.04</v>
      </c>
      <c r="AL141" s="238"/>
      <c r="AT141" s="237">
        <f t="shared" si="165"/>
        <v>0.02</v>
      </c>
      <c r="AU141" s="237">
        <f t="shared" si="166"/>
        <v>-0.03</v>
      </c>
      <c r="AV141" s="237">
        <f t="shared" si="167"/>
        <v>-0.17</v>
      </c>
      <c r="AW141" s="237">
        <f t="shared" si="168"/>
        <v>0.19</v>
      </c>
      <c r="AX141" s="237">
        <f t="shared" si="169"/>
        <v>0.28999999999999998</v>
      </c>
      <c r="AY141" s="237" t="str">
        <f t="shared" si="170"/>
        <v>-</v>
      </c>
      <c r="AZ141" s="237">
        <f t="shared" si="171"/>
        <v>0.02</v>
      </c>
      <c r="BA141" s="237">
        <f t="shared" si="172"/>
        <v>-0.16</v>
      </c>
      <c r="BB141" s="238"/>
      <c r="BJ141" s="237">
        <f t="shared" si="173"/>
        <v>8.1</v>
      </c>
      <c r="BK141" s="237">
        <f t="shared" si="174"/>
        <v>8.4</v>
      </c>
      <c r="BL141" s="237">
        <f t="shared" si="175"/>
        <v>8.86</v>
      </c>
      <c r="BM141" s="237">
        <f t="shared" si="176"/>
        <v>8.7899999999999991</v>
      </c>
      <c r="BN141" s="237">
        <f t="shared" si="177"/>
        <v>8.42</v>
      </c>
      <c r="BO141" s="237">
        <f t="shared" si="178"/>
        <v>8.01</v>
      </c>
      <c r="BP141" s="237">
        <f t="shared" si="179"/>
        <v>6.89</v>
      </c>
      <c r="BQ141" s="237">
        <f t="shared" si="180"/>
        <v>6.88</v>
      </c>
      <c r="BR141" s="238"/>
      <c r="BZ141" s="237">
        <f t="shared" si="181"/>
        <v>0.02</v>
      </c>
      <c r="CA141" s="237">
        <f t="shared" si="182"/>
        <v>-0.03</v>
      </c>
      <c r="CB141" s="237">
        <f t="shared" si="183"/>
        <v>-0.17</v>
      </c>
      <c r="CC141" s="237">
        <f t="shared" si="184"/>
        <v>0.19</v>
      </c>
      <c r="CD141" s="237">
        <f t="shared" si="185"/>
        <v>0.28999999999999998</v>
      </c>
      <c r="CE141" s="237" t="str">
        <f t="shared" si="186"/>
        <v>-</v>
      </c>
      <c r="CF141" s="237">
        <f t="shared" si="187"/>
        <v>0.02</v>
      </c>
      <c r="CG141" s="237">
        <f t="shared" si="188"/>
        <v>-0.16</v>
      </c>
      <c r="CH141" s="238"/>
      <c r="CP141" s="236">
        <f>IFERROR(IF($E141=1,RANK(BJ141,BJ:BJ,1)+COUNTIF(BJ$4:BJ141,BJ141)-1,"-"),"-")</f>
        <v>108</v>
      </c>
      <c r="CQ141" s="236">
        <f>IFERROR(IF($E141=1,RANK(BK141,BK:BK,1)+COUNTIF(BK$4:BK141,BK141)-1,"-"),"-")</f>
        <v>76</v>
      </c>
      <c r="CR141" s="236">
        <f>IFERROR(IF($E141=1,RANK(BL141,BL:BL,1)+COUNTIF(BL$4:BL141,BL141)-1,"-"),"-")</f>
        <v>102</v>
      </c>
      <c r="CS141" s="236">
        <f>IFERROR(IF($E141=1,RANK(BM141,BM:BM,1)+COUNTIF(BM$4:BM141,BM141)-1,"-"),"-")</f>
        <v>123</v>
      </c>
      <c r="CT141" s="236">
        <f>IFERROR(IF($E141=1,RANK(BN141,BN:BN,1)+COUNTIF(BN$4:BN141,BN141)-1,"-"),"-")</f>
        <v>133</v>
      </c>
      <c r="CU141" s="236">
        <f>IFERROR(IF($E141=1,RANK(BO141,BO:BO,1)+COUNTIF(BO$4:BO141,BO141)-1,"-"),"-")</f>
        <v>115</v>
      </c>
      <c r="CV141" s="236">
        <f>IFERROR(IF($E141=1,RANK(BP141,BP:BP,1)+COUNTIF(BP$4:BP141,BP141)-1,"-"),"-")</f>
        <v>102</v>
      </c>
      <c r="CW141" s="236">
        <f>IFERROR(IF($E141=1,RANK(BQ141,BQ:BQ,1)+COUNTIF(BQ$4:BQ141,BQ141)-1,"-"),"-")</f>
        <v>86</v>
      </c>
      <c r="CX141" s="238"/>
      <c r="DF141" s="236">
        <f>IFERROR(IF($E141=1,RANK(BZ141,BZ:BZ,1)+COUNTIF(BZ$3:BZ140,BZ141),"-"),"-")</f>
        <v>58</v>
      </c>
      <c r="DG141" s="236">
        <f>IFERROR(IF($E141=1,RANK(CA141,CA:CA,1)+COUNTIF(CA$3:CA140,CA141),"-"),"-")</f>
        <v>42</v>
      </c>
      <c r="DH141" s="236">
        <f>IFERROR(IF($E141=1,RANK(CB141,CB:CB,1)+COUNTIF(CB$3:CB140,CB141),"-"),"-")</f>
        <v>39</v>
      </c>
      <c r="DI141" s="236">
        <f>IFERROR(IF($E141=1,RANK(CC141,CC:CC,1)+COUNTIF(CC$3:CC140,CC141),"-"),"-")</f>
        <v>73</v>
      </c>
      <c r="DJ141" s="236">
        <f>IFERROR(IF($E141=1,RANK(CD141,CD:CD,1)+COUNTIF(CD$3:CD140,CD141),"-"),"-")</f>
        <v>58</v>
      </c>
      <c r="DK141" s="236" t="str">
        <f>IFERROR(IF($E141=1,RANK(CE141,CE:CE,1)+COUNTIF(CE$3:CE140,CE141),"-"),"-")</f>
        <v>-</v>
      </c>
      <c r="DL141" s="236">
        <f>IFERROR(IF($E141=1,RANK(CF141,CF:CF,1)+COUNTIF(CF$3:CF140,CF141),"-"),"-")</f>
        <v>46</v>
      </c>
      <c r="DM141" s="236">
        <f>IFERROR(IF($E141=1,RANK(CG141,CG:CG,1)+COUNTIF(CG$3:CG140,CG141),"-"),"-")</f>
        <v>43</v>
      </c>
      <c r="DN141" s="7"/>
      <c r="DO141" s="236" t="str">
        <f>IFERROR(IF($E141=1,RANK(CI141,CI:CI,1)+COUNTIF(CI$4:CI141,CI141)-1,"-"),"-")</f>
        <v>-</v>
      </c>
      <c r="DP141" s="236" t="str">
        <f>IFERROR(IF($E141=1,RANK(CJ141,CJ:CJ,1)+COUNTIF(CJ$4:CJ141,CJ141)-1,"-"),"-")</f>
        <v>-</v>
      </c>
      <c r="DQ141" s="236" t="str">
        <f>IFERROR(IF($E141=1,RANK(CK141,CK:CK,1)+COUNTIF(CK$4:CK141,CK141)-1,"-"),"-")</f>
        <v>-</v>
      </c>
      <c r="DR141" s="236" t="str">
        <f>IFERROR(IF($E141=1,RANK(CL141,CL:CL,1)+COUNTIF(CL$4:CL141,CL141)-1,"-"),"-")</f>
        <v>-</v>
      </c>
      <c r="DS141" s="236" t="str">
        <f>IFERROR(IF($E141=1,RANK(CM141,CM:CM,1)+COUNTIF(CM$4:CM141,CM141)-1,"-"),"-")</f>
        <v>-</v>
      </c>
      <c r="DT141" s="236" t="str">
        <f>IFERROR(IF($E141=1,RANK(CN141,CN:CN,1)+COUNTIF(CN$4:CN141,CN141)-1,"-"),"-")</f>
        <v>-</v>
      </c>
      <c r="EI141"/>
      <c r="EJ141"/>
      <c r="EU141" s="328">
        <f t="shared" si="189"/>
        <v>8.1</v>
      </c>
      <c r="EV141" s="328">
        <f t="shared" si="190"/>
        <v>8.4</v>
      </c>
      <c r="EW141" s="328">
        <f t="shared" si="191"/>
        <v>8.86</v>
      </c>
      <c r="EX141" s="328">
        <f t="shared" si="192"/>
        <v>8.7899999999999991</v>
      </c>
      <c r="EY141" s="328">
        <f t="shared" si="193"/>
        <v>8.42</v>
      </c>
      <c r="EZ141" s="328">
        <f t="shared" si="194"/>
        <v>8.01</v>
      </c>
      <c r="FA141" s="328">
        <f t="shared" si="195"/>
        <v>6.89</v>
      </c>
      <c r="FB141" s="328">
        <f t="shared" si="196"/>
        <v>6.88</v>
      </c>
      <c r="FK141" s="328">
        <f t="shared" si="197"/>
        <v>8.08</v>
      </c>
      <c r="FL141" s="328">
        <f t="shared" si="198"/>
        <v>8.43</v>
      </c>
      <c r="FM141" s="328">
        <f t="shared" si="199"/>
        <v>9.0299999999999994</v>
      </c>
      <c r="FN141" s="328">
        <f t="shared" si="200"/>
        <v>8.6</v>
      </c>
      <c r="FO141" s="328">
        <f t="shared" si="201"/>
        <v>8.1300000000000008</v>
      </c>
      <c r="FP141" s="328" t="str">
        <f t="shared" si="202"/>
        <v>-</v>
      </c>
      <c r="FQ141" s="328">
        <f t="shared" si="203"/>
        <v>6.87</v>
      </c>
      <c r="FR141" s="328">
        <f t="shared" si="204"/>
        <v>7.04</v>
      </c>
    </row>
    <row r="142" spans="1:174" x14ac:dyDescent="0.25">
      <c r="A142" s="13">
        <f t="shared" si="160"/>
        <v>1</v>
      </c>
      <c r="B142" s="13">
        <f t="shared" si="161"/>
        <v>1</v>
      </c>
      <c r="C142" s="13">
        <f t="shared" si="162"/>
        <v>1</v>
      </c>
      <c r="D142" s="13">
        <f t="shared" si="163"/>
        <v>1</v>
      </c>
      <c r="E142" s="13">
        <f t="shared" si="164"/>
        <v>1</v>
      </c>
      <c r="F142" s="48" t="s">
        <v>129</v>
      </c>
      <c r="G142" s="48" t="s">
        <v>208</v>
      </c>
      <c r="H142" s="8">
        <v>24</v>
      </c>
      <c r="I142" s="295" t="s">
        <v>228</v>
      </c>
      <c r="J142" s="295">
        <v>673202</v>
      </c>
      <c r="K142" s="295" t="s">
        <v>137</v>
      </c>
      <c r="L142" s="9" t="s">
        <v>9</v>
      </c>
      <c r="M142" s="9" t="s">
        <v>10</v>
      </c>
      <c r="N142" s="237">
        <v>7.98</v>
      </c>
      <c r="O142" s="237">
        <v>8.17</v>
      </c>
      <c r="P142" s="237">
        <v>8.4600000000000009</v>
      </c>
      <c r="Q142" s="237">
        <v>8.09</v>
      </c>
      <c r="R142" s="237">
        <v>7.52</v>
      </c>
      <c r="S142" s="237">
        <v>8.1999999999999993</v>
      </c>
      <c r="T142" s="237">
        <v>6.43</v>
      </c>
      <c r="U142" s="237">
        <v>6.77</v>
      </c>
      <c r="V142" s="238"/>
      <c r="AD142" s="237">
        <v>8.08</v>
      </c>
      <c r="AE142" s="237">
        <v>8.74</v>
      </c>
      <c r="AF142" s="237">
        <v>8.9600000000000009</v>
      </c>
      <c r="AG142" s="237">
        <v>8.48</v>
      </c>
      <c r="AH142" s="237">
        <v>8.26</v>
      </c>
      <c r="AI142" s="237">
        <v>8.27</v>
      </c>
      <c r="AJ142" s="237">
        <v>6.15</v>
      </c>
      <c r="AK142" s="237">
        <v>6.64</v>
      </c>
      <c r="AL142" s="238"/>
      <c r="AT142" s="237">
        <f t="shared" si="165"/>
        <v>-0.1</v>
      </c>
      <c r="AU142" s="237">
        <f t="shared" si="166"/>
        <v>-0.56999999999999995</v>
      </c>
      <c r="AV142" s="237">
        <f t="shared" si="167"/>
        <v>-0.5</v>
      </c>
      <c r="AW142" s="237">
        <f t="shared" si="168"/>
        <v>-0.39</v>
      </c>
      <c r="AX142" s="237">
        <f t="shared" si="169"/>
        <v>-0.74</v>
      </c>
      <c r="AY142" s="237">
        <f t="shared" si="170"/>
        <v>-7.0000000000000007E-2</v>
      </c>
      <c r="AZ142" s="237">
        <f t="shared" si="171"/>
        <v>0.28000000000000003</v>
      </c>
      <c r="BA142" s="237">
        <f t="shared" si="172"/>
        <v>0.13</v>
      </c>
      <c r="BB142" s="238"/>
      <c r="BJ142" s="237">
        <f t="shared" si="173"/>
        <v>7.98</v>
      </c>
      <c r="BK142" s="237">
        <f t="shared" si="174"/>
        <v>8.17</v>
      </c>
      <c r="BL142" s="237">
        <f t="shared" si="175"/>
        <v>8.4600000000000009</v>
      </c>
      <c r="BM142" s="237">
        <f t="shared" si="176"/>
        <v>8.09</v>
      </c>
      <c r="BN142" s="237">
        <f t="shared" si="177"/>
        <v>7.52</v>
      </c>
      <c r="BO142" s="237">
        <f t="shared" si="178"/>
        <v>8.1999999999999993</v>
      </c>
      <c r="BP142" s="237">
        <f t="shared" si="179"/>
        <v>6.43</v>
      </c>
      <c r="BQ142" s="237">
        <f t="shared" si="180"/>
        <v>6.77</v>
      </c>
      <c r="BR142" s="238"/>
      <c r="BZ142" s="237">
        <f t="shared" si="181"/>
        <v>-0.1</v>
      </c>
      <c r="CA142" s="237">
        <f t="shared" si="182"/>
        <v>-0.56999999999999995</v>
      </c>
      <c r="CB142" s="237">
        <f t="shared" si="183"/>
        <v>-0.5</v>
      </c>
      <c r="CC142" s="237">
        <f t="shared" si="184"/>
        <v>-0.39</v>
      </c>
      <c r="CD142" s="237">
        <f t="shared" si="185"/>
        <v>-0.74</v>
      </c>
      <c r="CE142" s="237">
        <f t="shared" si="186"/>
        <v>-7.0000000000000007E-2</v>
      </c>
      <c r="CF142" s="237">
        <f t="shared" si="187"/>
        <v>0.28000000000000003</v>
      </c>
      <c r="CG142" s="237">
        <f t="shared" si="188"/>
        <v>0.13</v>
      </c>
      <c r="CH142" s="238"/>
      <c r="CP142" s="236">
        <f>IFERROR(IF($E142=1,RANK(BJ142,BJ:BJ,1)+COUNTIF(BJ$4:BJ142,BJ142)-1,"-"),"-")</f>
        <v>95</v>
      </c>
      <c r="CQ142" s="236">
        <f>IFERROR(IF($E142=1,RANK(BK142,BK:BK,1)+COUNTIF(BK$4:BK142,BK142)-1,"-"),"-")</f>
        <v>48</v>
      </c>
      <c r="CR142" s="236">
        <f>IFERROR(IF($E142=1,RANK(BL142,BL:BL,1)+COUNTIF(BL$4:BL142,BL142)-1,"-"),"-")</f>
        <v>36</v>
      </c>
      <c r="CS142" s="236">
        <f>IFERROR(IF($E142=1,RANK(BM142,BM:BM,1)+COUNTIF(BM$4:BM142,BM142)-1,"-"),"-")</f>
        <v>34</v>
      </c>
      <c r="CT142" s="236">
        <f>IFERROR(IF($E142=1,RANK(BN142,BN:BN,1)+COUNTIF(BN$4:BN142,BN142)-1,"-"),"-")</f>
        <v>22</v>
      </c>
      <c r="CU142" s="236">
        <f>IFERROR(IF($E142=1,RANK(BO142,BO:BO,1)+COUNTIF(BO$4:BO142,BO142)-1,"-"),"-")</f>
        <v>133</v>
      </c>
      <c r="CV142" s="236">
        <f>IFERROR(IF($E142=1,RANK(BP142,BP:BP,1)+COUNTIF(BP$4:BP142,BP142)-1,"-"),"-")</f>
        <v>67</v>
      </c>
      <c r="CW142" s="236">
        <f>IFERROR(IF($E142=1,RANK(BQ142,BQ:BQ,1)+COUNTIF(BQ$4:BQ142,BQ142)-1,"-"),"-")</f>
        <v>78</v>
      </c>
      <c r="CX142" s="238"/>
      <c r="DF142" s="236">
        <f>IFERROR(IF($E142=1,RANK(BZ142,BZ:BZ,1)+COUNTIF(BZ$3:BZ141,BZ142),"-"),"-")</f>
        <v>37</v>
      </c>
      <c r="DG142" s="236">
        <f>IFERROR(IF($E142=1,RANK(CA142,CA:CA,1)+COUNTIF(CA$3:CA141,CA142),"-"),"-")</f>
        <v>6</v>
      </c>
      <c r="DH142" s="236">
        <f>IFERROR(IF($E142=1,RANK(CB142,CB:CB,1)+COUNTIF(CB$3:CB141,CB142),"-"),"-")</f>
        <v>8</v>
      </c>
      <c r="DI142" s="236">
        <f>IFERROR(IF($E142=1,RANK(CC142,CC:CC,1)+COUNTIF(CC$3:CC141,CC142),"-"),"-")</f>
        <v>6</v>
      </c>
      <c r="DJ142" s="236">
        <f>IFERROR(IF($E142=1,RANK(CD142,CD:CD,1)+COUNTIF(CD$3:CD141,CD142),"-"),"-")</f>
        <v>1</v>
      </c>
      <c r="DK142" s="236">
        <f>IFERROR(IF($E142=1,RANK(CE142,CE:CE,1)+COUNTIF(CE$3:CE141,CE142),"-"),"-")</f>
        <v>31</v>
      </c>
      <c r="DL142" s="236">
        <f>IFERROR(IF($E142=1,RANK(CF142,CF:CF,1)+COUNTIF(CF$3:CF141,CF142),"-"),"-")</f>
        <v>79</v>
      </c>
      <c r="DM142" s="236">
        <f>IFERROR(IF($E142=1,RANK(CG142,CG:CG,1)+COUNTIF(CG$3:CG141,CG142),"-"),"-")</f>
        <v>71</v>
      </c>
      <c r="DN142" s="7"/>
      <c r="DO142" s="236" t="str">
        <f>IFERROR(IF($E142=1,RANK(CI142,CI:CI,1)+COUNTIF(CI$4:CI142,CI142)-1,"-"),"-")</f>
        <v>-</v>
      </c>
      <c r="DP142" s="236" t="str">
        <f>IFERROR(IF($E142=1,RANK(CJ142,CJ:CJ,1)+COUNTIF(CJ$4:CJ142,CJ142)-1,"-"),"-")</f>
        <v>-</v>
      </c>
      <c r="DQ142" s="236" t="str">
        <f>IFERROR(IF($E142=1,RANK(CK142,CK:CK,1)+COUNTIF(CK$4:CK142,CK142)-1,"-"),"-")</f>
        <v>-</v>
      </c>
      <c r="DR142" s="236" t="str">
        <f>IFERROR(IF($E142=1,RANK(CL142,CL:CL,1)+COUNTIF(CL$4:CL142,CL142)-1,"-"),"-")</f>
        <v>-</v>
      </c>
      <c r="DS142" s="236" t="str">
        <f>IFERROR(IF($E142=1,RANK(CM142,CM:CM,1)+COUNTIF(CM$4:CM142,CM142)-1,"-"),"-")</f>
        <v>-</v>
      </c>
      <c r="DT142" s="236" t="str">
        <f>IFERROR(IF($E142=1,RANK(CN142,CN:CN,1)+COUNTIF(CN$4:CN142,CN142)-1,"-"),"-")</f>
        <v>-</v>
      </c>
      <c r="EI142"/>
      <c r="EJ142"/>
      <c r="EU142" s="328">
        <f t="shared" si="189"/>
        <v>7.98</v>
      </c>
      <c r="EV142" s="328">
        <f t="shared" si="190"/>
        <v>8.17</v>
      </c>
      <c r="EW142" s="328">
        <f t="shared" si="191"/>
        <v>8.4600000000000009</v>
      </c>
      <c r="EX142" s="328">
        <f t="shared" si="192"/>
        <v>8.09</v>
      </c>
      <c r="EY142" s="328">
        <f t="shared" si="193"/>
        <v>7.52</v>
      </c>
      <c r="EZ142" s="328">
        <f t="shared" si="194"/>
        <v>8.1999999999999993</v>
      </c>
      <c r="FA142" s="328">
        <f t="shared" si="195"/>
        <v>6.43</v>
      </c>
      <c r="FB142" s="328">
        <f t="shared" si="196"/>
        <v>6.77</v>
      </c>
      <c r="FK142" s="328">
        <f t="shared" si="197"/>
        <v>8.08</v>
      </c>
      <c r="FL142" s="328">
        <f t="shared" si="198"/>
        <v>8.74</v>
      </c>
      <c r="FM142" s="328">
        <f t="shared" si="199"/>
        <v>8.9600000000000009</v>
      </c>
      <c r="FN142" s="328">
        <f t="shared" si="200"/>
        <v>8.48</v>
      </c>
      <c r="FO142" s="328">
        <f t="shared" si="201"/>
        <v>8.26</v>
      </c>
      <c r="FP142" s="328">
        <f t="shared" si="202"/>
        <v>8.27</v>
      </c>
      <c r="FQ142" s="328">
        <f t="shared" si="203"/>
        <v>6.15</v>
      </c>
      <c r="FR142" s="328">
        <f t="shared" si="204"/>
        <v>6.64</v>
      </c>
    </row>
    <row r="143" spans="1:174" x14ac:dyDescent="0.25">
      <c r="A143" s="13">
        <f t="shared" si="160"/>
        <v>1</v>
      </c>
      <c r="B143" s="13">
        <f t="shared" si="161"/>
        <v>1</v>
      </c>
      <c r="C143" s="13">
        <f t="shared" si="162"/>
        <v>1</v>
      </c>
      <c r="D143" s="13">
        <f t="shared" si="163"/>
        <v>1</v>
      </c>
      <c r="E143" s="13">
        <f t="shared" si="164"/>
        <v>1</v>
      </c>
      <c r="F143" s="48" t="s">
        <v>129</v>
      </c>
      <c r="G143" s="48" t="s">
        <v>209</v>
      </c>
      <c r="H143" s="8">
        <v>24</v>
      </c>
      <c r="I143" s="295" t="s">
        <v>228</v>
      </c>
      <c r="J143" s="295">
        <v>485003</v>
      </c>
      <c r="K143" s="295" t="s">
        <v>138</v>
      </c>
      <c r="L143" s="9" t="s">
        <v>9</v>
      </c>
      <c r="M143" s="9" t="s">
        <v>10</v>
      </c>
      <c r="N143" s="237">
        <v>8.11</v>
      </c>
      <c r="O143" s="237">
        <v>8.82</v>
      </c>
      <c r="P143" s="237">
        <v>8.74</v>
      </c>
      <c r="Q143" s="237">
        <v>9.16</v>
      </c>
      <c r="R143" s="237">
        <v>8.6300000000000008</v>
      </c>
      <c r="S143" s="237">
        <v>8.08</v>
      </c>
      <c r="T143" s="237">
        <v>8.0299999999999994</v>
      </c>
      <c r="U143" s="237">
        <v>6.8</v>
      </c>
      <c r="V143" s="238"/>
      <c r="AD143" s="237">
        <v>6.94</v>
      </c>
      <c r="AE143" s="237">
        <v>8</v>
      </c>
      <c r="AF143" s="237">
        <v>7.69</v>
      </c>
      <c r="AG143" s="237">
        <v>8.24</v>
      </c>
      <c r="AH143" s="237">
        <v>7.23</v>
      </c>
      <c r="AI143" s="237">
        <v>7.49</v>
      </c>
      <c r="AJ143" s="237">
        <v>6.91</v>
      </c>
      <c r="AK143" s="237">
        <v>6.43</v>
      </c>
      <c r="AL143" s="238"/>
      <c r="AT143" s="237">
        <f t="shared" si="165"/>
        <v>1.17</v>
      </c>
      <c r="AU143" s="237">
        <f t="shared" si="166"/>
        <v>0.82</v>
      </c>
      <c r="AV143" s="237">
        <f t="shared" si="167"/>
        <v>1.05</v>
      </c>
      <c r="AW143" s="237">
        <f t="shared" si="168"/>
        <v>0.92</v>
      </c>
      <c r="AX143" s="237">
        <f t="shared" si="169"/>
        <v>1.4</v>
      </c>
      <c r="AY143" s="237">
        <f t="shared" si="170"/>
        <v>0.59</v>
      </c>
      <c r="AZ143" s="237">
        <f t="shared" si="171"/>
        <v>1.1200000000000001</v>
      </c>
      <c r="BA143" s="237">
        <f t="shared" si="172"/>
        <v>0.37</v>
      </c>
      <c r="BB143" s="238"/>
      <c r="BJ143" s="237">
        <f t="shared" si="173"/>
        <v>8.11</v>
      </c>
      <c r="BK143" s="237">
        <f t="shared" si="174"/>
        <v>8.82</v>
      </c>
      <c r="BL143" s="237">
        <f t="shared" si="175"/>
        <v>8.74</v>
      </c>
      <c r="BM143" s="237">
        <f t="shared" si="176"/>
        <v>9.16</v>
      </c>
      <c r="BN143" s="237">
        <f t="shared" si="177"/>
        <v>8.6300000000000008</v>
      </c>
      <c r="BO143" s="237">
        <f t="shared" si="178"/>
        <v>8.08</v>
      </c>
      <c r="BP143" s="237">
        <f t="shared" si="179"/>
        <v>8.0299999999999994</v>
      </c>
      <c r="BQ143" s="237">
        <f t="shared" si="180"/>
        <v>6.8</v>
      </c>
      <c r="BR143" s="238"/>
      <c r="BZ143" s="237">
        <f t="shared" si="181"/>
        <v>1.17</v>
      </c>
      <c r="CA143" s="237">
        <f t="shared" si="182"/>
        <v>0.82</v>
      </c>
      <c r="CB143" s="237">
        <f t="shared" si="183"/>
        <v>1.05</v>
      </c>
      <c r="CC143" s="237">
        <f t="shared" si="184"/>
        <v>0.92</v>
      </c>
      <c r="CD143" s="237">
        <f t="shared" si="185"/>
        <v>1.4</v>
      </c>
      <c r="CE143" s="237">
        <f t="shared" si="186"/>
        <v>0.59</v>
      </c>
      <c r="CF143" s="237">
        <f t="shared" si="187"/>
        <v>1.1200000000000001</v>
      </c>
      <c r="CG143" s="237">
        <f t="shared" si="188"/>
        <v>0.37</v>
      </c>
      <c r="CH143" s="238"/>
      <c r="CP143" s="236">
        <f>IFERROR(IF($E143=1,RANK(BJ143,BJ:BJ,1)+COUNTIF(BJ$4:BJ143,BJ143)-1,"-"),"-")</f>
        <v>112</v>
      </c>
      <c r="CQ143" s="236">
        <f>IFERROR(IF($E143=1,RANK(BK143,BK:BK,1)+COUNTIF(BK$4:BK143,BK143)-1,"-"),"-")</f>
        <v>134</v>
      </c>
      <c r="CR143" s="236">
        <f>IFERROR(IF($E143=1,RANK(BL143,BL:BL,1)+COUNTIF(BL$4:BL143,BL143)-1,"-"),"-")</f>
        <v>77</v>
      </c>
      <c r="CS143" s="236">
        <f>IFERROR(IF($E143=1,RANK(BM143,BM:BM,1)+COUNTIF(BM$4:BM143,BM143)-1,"-"),"-")</f>
        <v>138</v>
      </c>
      <c r="CT143" s="236">
        <f>IFERROR(IF($E143=1,RANK(BN143,BN:BN,1)+COUNTIF(BN$4:BN143,BN143)-1,"-"),"-")</f>
        <v>142</v>
      </c>
      <c r="CU143" s="236">
        <f>IFERROR(IF($E143=1,RANK(BO143,BO:BO,1)+COUNTIF(BO$4:BO143,BO143)-1,"-"),"-")</f>
        <v>121</v>
      </c>
      <c r="CV143" s="236">
        <f>IFERROR(IF($E143=1,RANK(BP143,BP:BP,1)+COUNTIF(BP$4:BP143,BP143)-1,"-"),"-")</f>
        <v>144</v>
      </c>
      <c r="CW143" s="236">
        <f>IFERROR(IF($E143=1,RANK(BQ143,BQ:BQ,1)+COUNTIF(BQ$4:BQ143,BQ143)-1,"-"),"-")</f>
        <v>79</v>
      </c>
      <c r="CX143" s="238"/>
      <c r="DF143" s="236">
        <f>IFERROR(IF($E143=1,RANK(BZ143,BZ:BZ,1)+COUNTIF(BZ$3:BZ142,BZ143),"-"),"-")</f>
        <v>122</v>
      </c>
      <c r="DG143" s="236">
        <f>IFERROR(IF($E143=1,RANK(CA143,CA:CA,1)+COUNTIF(CA$3:CA142,CA143),"-"),"-")</f>
        <v>121</v>
      </c>
      <c r="DH143" s="236">
        <f>IFERROR(IF($E143=1,RANK(CB143,CB:CB,1)+COUNTIF(CB$3:CB142,CB143),"-"),"-")</f>
        <v>122</v>
      </c>
      <c r="DI143" s="236">
        <f>IFERROR(IF($E143=1,RANK(CC143,CC:CC,1)+COUNTIF(CC$3:CC142,CC143),"-"),"-")</f>
        <v>122</v>
      </c>
      <c r="DJ143" s="236">
        <f>IFERROR(IF($E143=1,RANK(CD143,CD:CD,1)+COUNTIF(CD$3:CD142,CD143),"-"),"-")</f>
        <v>122</v>
      </c>
      <c r="DK143" s="236">
        <f>IFERROR(IF($E143=1,RANK(CE143,CE:CE,1)+COUNTIF(CE$3:CE142,CE143),"-"),"-")</f>
        <v>86</v>
      </c>
      <c r="DL143" s="236">
        <f>IFERROR(IF($E143=1,RANK(CF143,CF:CF,1)+COUNTIF(CF$3:CF142,CF143),"-"),"-")</f>
        <v>116</v>
      </c>
      <c r="DM143" s="236">
        <f>IFERROR(IF($E143=1,RANK(CG143,CG:CG,1)+COUNTIF(CG$3:CG142,CG143),"-"),"-")</f>
        <v>92</v>
      </c>
      <c r="DN143" s="7"/>
      <c r="DO143" s="236" t="str">
        <f>IFERROR(IF($E143=1,RANK(CI143,CI:CI,1)+COUNTIF(CI$4:CI143,CI143)-1,"-"),"-")</f>
        <v>-</v>
      </c>
      <c r="DP143" s="236" t="str">
        <f>IFERROR(IF($E143=1,RANK(CJ143,CJ:CJ,1)+COUNTIF(CJ$4:CJ143,CJ143)-1,"-"),"-")</f>
        <v>-</v>
      </c>
      <c r="DQ143" s="236" t="str">
        <f>IFERROR(IF($E143=1,RANK(CK143,CK:CK,1)+COUNTIF(CK$4:CK143,CK143)-1,"-"),"-")</f>
        <v>-</v>
      </c>
      <c r="DR143" s="236" t="str">
        <f>IFERROR(IF($E143=1,RANK(CL143,CL:CL,1)+COUNTIF(CL$4:CL143,CL143)-1,"-"),"-")</f>
        <v>-</v>
      </c>
      <c r="DS143" s="236" t="str">
        <f>IFERROR(IF($E143=1,RANK(CM143,CM:CM,1)+COUNTIF(CM$4:CM143,CM143)-1,"-"),"-")</f>
        <v>-</v>
      </c>
      <c r="DT143" s="236" t="str">
        <f>IFERROR(IF($E143=1,RANK(CN143,CN:CN,1)+COUNTIF(CN$4:CN143,CN143)-1,"-"),"-")</f>
        <v>-</v>
      </c>
      <c r="EI143"/>
      <c r="EJ143"/>
      <c r="EU143" s="328">
        <f t="shared" si="189"/>
        <v>8.11</v>
      </c>
      <c r="EV143" s="328">
        <f t="shared" si="190"/>
        <v>8.82</v>
      </c>
      <c r="EW143" s="328">
        <f t="shared" si="191"/>
        <v>8.74</v>
      </c>
      <c r="EX143" s="328">
        <f t="shared" si="192"/>
        <v>9.16</v>
      </c>
      <c r="EY143" s="328">
        <f t="shared" si="193"/>
        <v>8.6300000000000008</v>
      </c>
      <c r="EZ143" s="328">
        <f t="shared" si="194"/>
        <v>8.08</v>
      </c>
      <c r="FA143" s="328">
        <f t="shared" si="195"/>
        <v>8.0299999999999994</v>
      </c>
      <c r="FB143" s="328">
        <f t="shared" si="196"/>
        <v>6.8</v>
      </c>
      <c r="FK143" s="328">
        <f t="shared" si="197"/>
        <v>6.94</v>
      </c>
      <c r="FL143" s="328">
        <f t="shared" si="198"/>
        <v>8</v>
      </c>
      <c r="FM143" s="328">
        <f t="shared" si="199"/>
        <v>7.69</v>
      </c>
      <c r="FN143" s="328">
        <f t="shared" si="200"/>
        <v>8.24</v>
      </c>
      <c r="FO143" s="328">
        <f t="shared" si="201"/>
        <v>7.23</v>
      </c>
      <c r="FP143" s="328">
        <f t="shared" si="202"/>
        <v>7.49</v>
      </c>
      <c r="FQ143" s="328">
        <f t="shared" si="203"/>
        <v>6.91</v>
      </c>
      <c r="FR143" s="328">
        <f t="shared" si="204"/>
        <v>6.43</v>
      </c>
    </row>
    <row r="144" spans="1:174" x14ac:dyDescent="0.25">
      <c r="A144" s="13">
        <f t="shared" si="160"/>
        <v>1</v>
      </c>
      <c r="B144" s="13">
        <f t="shared" si="161"/>
        <v>1</v>
      </c>
      <c r="C144" s="13">
        <f t="shared" si="162"/>
        <v>1</v>
      </c>
      <c r="D144" s="13">
        <f t="shared" si="163"/>
        <v>1</v>
      </c>
      <c r="E144" s="13">
        <f t="shared" si="164"/>
        <v>1</v>
      </c>
      <c r="F144" s="48" t="s">
        <v>129</v>
      </c>
      <c r="G144" s="48" t="s">
        <v>208</v>
      </c>
      <c r="H144" s="295" t="s">
        <v>21</v>
      </c>
      <c r="I144" s="295" t="s">
        <v>228</v>
      </c>
      <c r="J144" s="295">
        <v>584052</v>
      </c>
      <c r="K144" s="295" t="s">
        <v>139</v>
      </c>
      <c r="L144" s="9" t="s">
        <v>9</v>
      </c>
      <c r="M144" s="9" t="s">
        <v>10</v>
      </c>
      <c r="N144" s="237">
        <v>7.93</v>
      </c>
      <c r="O144" s="237">
        <v>8.7799999999999994</v>
      </c>
      <c r="P144" s="237">
        <v>9.07</v>
      </c>
      <c r="Q144" s="237">
        <v>8.51</v>
      </c>
      <c r="R144" s="237">
        <v>7.94</v>
      </c>
      <c r="S144" s="237">
        <v>8.2100000000000009</v>
      </c>
      <c r="T144" s="237">
        <v>7.19</v>
      </c>
      <c r="U144" s="237">
        <v>7.93</v>
      </c>
      <c r="V144" s="238"/>
      <c r="AD144" s="237">
        <v>7.62</v>
      </c>
      <c r="AE144" s="237">
        <v>8.57</v>
      </c>
      <c r="AF144" s="237">
        <v>8.91</v>
      </c>
      <c r="AG144" s="237">
        <v>7.93</v>
      </c>
      <c r="AH144" s="237">
        <v>7.4</v>
      </c>
      <c r="AI144" s="237">
        <v>8.18</v>
      </c>
      <c r="AJ144" s="237">
        <v>6.42</v>
      </c>
      <c r="AK144" s="237">
        <v>7.19</v>
      </c>
      <c r="AL144" s="238"/>
      <c r="AT144" s="237">
        <f t="shared" si="165"/>
        <v>0.31</v>
      </c>
      <c r="AU144" s="237">
        <f t="shared" si="166"/>
        <v>0.21</v>
      </c>
      <c r="AV144" s="237">
        <f t="shared" si="167"/>
        <v>0.16</v>
      </c>
      <c r="AW144" s="237">
        <f t="shared" si="168"/>
        <v>0.57999999999999996</v>
      </c>
      <c r="AX144" s="237">
        <f t="shared" si="169"/>
        <v>0.54</v>
      </c>
      <c r="AY144" s="237">
        <f t="shared" si="170"/>
        <v>0.03</v>
      </c>
      <c r="AZ144" s="237">
        <f t="shared" si="171"/>
        <v>0.77</v>
      </c>
      <c r="BA144" s="237">
        <f t="shared" si="172"/>
        <v>0.74</v>
      </c>
      <c r="BB144" s="238"/>
      <c r="BJ144" s="237">
        <f t="shared" si="173"/>
        <v>7.93</v>
      </c>
      <c r="BK144" s="237">
        <f t="shared" si="174"/>
        <v>8.7799999999999994</v>
      </c>
      <c r="BL144" s="237">
        <f t="shared" si="175"/>
        <v>9.07</v>
      </c>
      <c r="BM144" s="237">
        <f t="shared" si="176"/>
        <v>8.51</v>
      </c>
      <c r="BN144" s="237">
        <f t="shared" si="177"/>
        <v>7.94</v>
      </c>
      <c r="BO144" s="237">
        <f t="shared" si="178"/>
        <v>8.2100000000000009</v>
      </c>
      <c r="BP144" s="237">
        <f t="shared" si="179"/>
        <v>7.19</v>
      </c>
      <c r="BQ144" s="237">
        <f t="shared" si="180"/>
        <v>7.93</v>
      </c>
      <c r="BR144" s="238"/>
      <c r="BZ144" s="237">
        <f t="shared" si="181"/>
        <v>0.31</v>
      </c>
      <c r="CA144" s="237">
        <f t="shared" si="182"/>
        <v>0.21</v>
      </c>
      <c r="CB144" s="237">
        <f t="shared" si="183"/>
        <v>0.16</v>
      </c>
      <c r="CC144" s="237">
        <f t="shared" si="184"/>
        <v>0.57999999999999996</v>
      </c>
      <c r="CD144" s="237">
        <f t="shared" si="185"/>
        <v>0.54</v>
      </c>
      <c r="CE144" s="237">
        <f t="shared" si="186"/>
        <v>0.03</v>
      </c>
      <c r="CF144" s="237">
        <f t="shared" si="187"/>
        <v>0.77</v>
      </c>
      <c r="CG144" s="237">
        <f t="shared" si="188"/>
        <v>0.74</v>
      </c>
      <c r="CH144" s="238"/>
      <c r="CP144" s="236">
        <f>IFERROR(IF($E144=1,RANK(BJ144,BJ:BJ,1)+COUNTIF(BJ$4:BJ144,BJ144)-1,"-"),"-")</f>
        <v>79</v>
      </c>
      <c r="CQ144" s="236">
        <f>IFERROR(IF($E144=1,RANK(BK144,BK:BK,1)+COUNTIF(BK$4:BK144,BK144)-1,"-"),"-")</f>
        <v>132</v>
      </c>
      <c r="CR144" s="236">
        <f>IFERROR(IF($E144=1,RANK(BL144,BL:BL,1)+COUNTIF(BL$4:BL144,BL144)-1,"-"),"-")</f>
        <v>135</v>
      </c>
      <c r="CS144" s="236">
        <f>IFERROR(IF($E144=1,RANK(BM144,BM:BM,1)+COUNTIF(BM$4:BM144,BM144)-1,"-"),"-")</f>
        <v>80</v>
      </c>
      <c r="CT144" s="236">
        <f>IFERROR(IF($E144=1,RANK(BN144,BN:BN,1)+COUNTIF(BN$4:BN144,BN144)-1,"-"),"-")</f>
        <v>68</v>
      </c>
      <c r="CU144" s="236">
        <f>IFERROR(IF($E144=1,RANK(BO144,BO:BO,1)+COUNTIF(BO$4:BO144,BO144)-1,"-"),"-")</f>
        <v>134</v>
      </c>
      <c r="CV144" s="236">
        <f>IFERROR(IF($E144=1,RANK(BP144,BP:BP,1)+COUNTIF(BP$4:BP144,BP144)-1,"-"),"-")</f>
        <v>124</v>
      </c>
      <c r="CW144" s="236">
        <f>IFERROR(IF($E144=1,RANK(BQ144,BQ:BQ,1)+COUNTIF(BQ$4:BQ144,BQ144)-1,"-"),"-")</f>
        <v>144</v>
      </c>
      <c r="CX144" s="238"/>
      <c r="DF144" s="236">
        <f>IFERROR(IF($E144=1,RANK(BZ144,BZ:BZ,1)+COUNTIF(BZ$3:BZ143,BZ144),"-"),"-")</f>
        <v>104</v>
      </c>
      <c r="DG144" s="236">
        <f>IFERROR(IF($E144=1,RANK(CA144,CA:CA,1)+COUNTIF(CA$3:CA143,CA144),"-"),"-")</f>
        <v>97</v>
      </c>
      <c r="DH144" s="236">
        <f>IFERROR(IF($E144=1,RANK(CB144,CB:CB,1)+COUNTIF(CB$3:CB143,CB144),"-"),"-")</f>
        <v>92</v>
      </c>
      <c r="DI144" s="236">
        <f>IFERROR(IF($E144=1,RANK(CC144,CC:CC,1)+COUNTIF(CC$3:CC143,CC144),"-"),"-")</f>
        <v>114</v>
      </c>
      <c r="DJ144" s="236">
        <f>IFERROR(IF($E144=1,RANK(CD144,CD:CD,1)+COUNTIF(CD$3:CD143,CD144),"-"),"-")</f>
        <v>90</v>
      </c>
      <c r="DK144" s="236">
        <f>IFERROR(IF($E144=1,RANK(CE144,CE:CE,1)+COUNTIF(CE$3:CE143,CE144),"-"),"-")</f>
        <v>47</v>
      </c>
      <c r="DL144" s="236">
        <f>IFERROR(IF($E144=1,RANK(CF144,CF:CF,1)+COUNTIF(CF$3:CF143,CF144),"-"),"-")</f>
        <v>106</v>
      </c>
      <c r="DM144" s="236">
        <f>IFERROR(IF($E144=1,RANK(CG144,CG:CG,1)+COUNTIF(CG$3:CG143,CG144),"-"),"-")</f>
        <v>111</v>
      </c>
      <c r="DN144" s="7"/>
      <c r="DO144" s="236" t="str">
        <f>IFERROR(IF($E144=1,RANK(CI144,CI:CI,1)+COUNTIF(CI$4:CI144,CI144)-1,"-"),"-")</f>
        <v>-</v>
      </c>
      <c r="DP144" s="236" t="str">
        <f>IFERROR(IF($E144=1,RANK(CJ144,CJ:CJ,1)+COUNTIF(CJ$4:CJ144,CJ144)-1,"-"),"-")</f>
        <v>-</v>
      </c>
      <c r="DQ144" s="236" t="str">
        <f>IFERROR(IF($E144=1,RANK(CK144,CK:CK,1)+COUNTIF(CK$4:CK144,CK144)-1,"-"),"-")</f>
        <v>-</v>
      </c>
      <c r="DR144" s="236" t="str">
        <f>IFERROR(IF($E144=1,RANK(CL144,CL:CL,1)+COUNTIF(CL$4:CL144,CL144)-1,"-"),"-")</f>
        <v>-</v>
      </c>
      <c r="DS144" s="236" t="str">
        <f>IFERROR(IF($E144=1,RANK(CM144,CM:CM,1)+COUNTIF(CM$4:CM144,CM144)-1,"-"),"-")</f>
        <v>-</v>
      </c>
      <c r="DT144" s="236" t="str">
        <f>IFERROR(IF($E144=1,RANK(CN144,CN:CN,1)+COUNTIF(CN$4:CN144,CN144)-1,"-"),"-")</f>
        <v>-</v>
      </c>
      <c r="EI144"/>
      <c r="EJ144"/>
      <c r="EU144" s="328">
        <f t="shared" si="189"/>
        <v>7.93</v>
      </c>
      <c r="EV144" s="328">
        <f t="shared" si="190"/>
        <v>8.7799999999999994</v>
      </c>
      <c r="EW144" s="328">
        <f t="shared" si="191"/>
        <v>9.07</v>
      </c>
      <c r="EX144" s="328">
        <f t="shared" si="192"/>
        <v>8.51</v>
      </c>
      <c r="EY144" s="328">
        <f t="shared" si="193"/>
        <v>7.94</v>
      </c>
      <c r="EZ144" s="328">
        <f t="shared" si="194"/>
        <v>8.2100000000000009</v>
      </c>
      <c r="FA144" s="328">
        <f t="shared" si="195"/>
        <v>7.19</v>
      </c>
      <c r="FB144" s="328">
        <f t="shared" si="196"/>
        <v>7.93</v>
      </c>
      <c r="FK144" s="328">
        <f t="shared" si="197"/>
        <v>7.62</v>
      </c>
      <c r="FL144" s="328">
        <f t="shared" si="198"/>
        <v>8.57</v>
      </c>
      <c r="FM144" s="328">
        <f t="shared" si="199"/>
        <v>8.91</v>
      </c>
      <c r="FN144" s="328">
        <f t="shared" si="200"/>
        <v>7.93</v>
      </c>
      <c r="FO144" s="328">
        <f t="shared" si="201"/>
        <v>7.4</v>
      </c>
      <c r="FP144" s="328">
        <f t="shared" si="202"/>
        <v>8.18</v>
      </c>
      <c r="FQ144" s="328">
        <f t="shared" si="203"/>
        <v>6.42</v>
      </c>
      <c r="FR144" s="328">
        <f t="shared" si="204"/>
        <v>7.19</v>
      </c>
    </row>
    <row r="145" spans="1:174" x14ac:dyDescent="0.25">
      <c r="A145" s="13">
        <f t="shared" si="160"/>
        <v>1</v>
      </c>
      <c r="B145" s="13">
        <f t="shared" si="161"/>
        <v>1</v>
      </c>
      <c r="C145" s="13">
        <f t="shared" si="162"/>
        <v>1</v>
      </c>
      <c r="D145" s="13">
        <f t="shared" si="163"/>
        <v>1</v>
      </c>
      <c r="E145" s="13">
        <f t="shared" si="164"/>
        <v>1</v>
      </c>
      <c r="F145" s="48" t="s">
        <v>129</v>
      </c>
      <c r="G145" s="48" t="s">
        <v>210</v>
      </c>
      <c r="H145" s="8">
        <v>24</v>
      </c>
      <c r="I145" s="295" t="s">
        <v>228</v>
      </c>
      <c r="J145" s="295">
        <v>592006</v>
      </c>
      <c r="K145" s="295" t="s">
        <v>140</v>
      </c>
      <c r="L145" s="9" t="s">
        <v>9</v>
      </c>
      <c r="M145" s="9" t="s">
        <v>10</v>
      </c>
      <c r="N145" s="237">
        <v>8.3000000000000007</v>
      </c>
      <c r="O145" s="237">
        <v>8.49</v>
      </c>
      <c r="P145" s="237">
        <v>8.81</v>
      </c>
      <c r="Q145" s="237">
        <v>8.75</v>
      </c>
      <c r="R145" s="237">
        <v>8.25</v>
      </c>
      <c r="S145" s="237">
        <v>7.56</v>
      </c>
      <c r="T145" s="237">
        <v>7.75</v>
      </c>
      <c r="U145" s="237">
        <v>7.51</v>
      </c>
      <c r="V145" s="238"/>
      <c r="AD145" s="237">
        <v>8.1</v>
      </c>
      <c r="AE145" s="237">
        <v>8.7100000000000009</v>
      </c>
      <c r="AF145" s="237">
        <v>9.0399999999999991</v>
      </c>
      <c r="AG145" s="237">
        <v>8.73</v>
      </c>
      <c r="AH145" s="237">
        <v>7.9</v>
      </c>
      <c r="AI145" s="237">
        <v>7.9</v>
      </c>
      <c r="AJ145" s="237">
        <v>8.27</v>
      </c>
      <c r="AK145" s="237">
        <v>7.72</v>
      </c>
      <c r="AL145" s="238"/>
      <c r="AT145" s="237">
        <f t="shared" si="165"/>
        <v>0.2</v>
      </c>
      <c r="AU145" s="237">
        <f t="shared" si="166"/>
        <v>-0.22</v>
      </c>
      <c r="AV145" s="237">
        <f t="shared" si="167"/>
        <v>-0.23</v>
      </c>
      <c r="AW145" s="237">
        <f t="shared" si="168"/>
        <v>0.02</v>
      </c>
      <c r="AX145" s="237">
        <f t="shared" si="169"/>
        <v>0.35</v>
      </c>
      <c r="AY145" s="237">
        <f t="shared" si="170"/>
        <v>-0.34</v>
      </c>
      <c r="AZ145" s="237">
        <f t="shared" si="171"/>
        <v>-0.52</v>
      </c>
      <c r="BA145" s="237">
        <f t="shared" si="172"/>
        <v>-0.21</v>
      </c>
      <c r="BB145" s="238"/>
      <c r="BJ145" s="237">
        <f t="shared" si="173"/>
        <v>8.3000000000000007</v>
      </c>
      <c r="BK145" s="237">
        <f t="shared" si="174"/>
        <v>8.49</v>
      </c>
      <c r="BL145" s="237">
        <f t="shared" si="175"/>
        <v>8.81</v>
      </c>
      <c r="BM145" s="237">
        <f t="shared" si="176"/>
        <v>8.75</v>
      </c>
      <c r="BN145" s="237">
        <f t="shared" si="177"/>
        <v>8.25</v>
      </c>
      <c r="BO145" s="237">
        <f t="shared" si="178"/>
        <v>7.56</v>
      </c>
      <c r="BP145" s="237">
        <f t="shared" si="179"/>
        <v>7.75</v>
      </c>
      <c r="BQ145" s="237">
        <f t="shared" si="180"/>
        <v>7.51</v>
      </c>
      <c r="BR145" s="238"/>
      <c r="BZ145" s="237">
        <f t="shared" si="181"/>
        <v>0.2</v>
      </c>
      <c r="CA145" s="237">
        <f t="shared" si="182"/>
        <v>-0.22</v>
      </c>
      <c r="CB145" s="237">
        <f t="shared" si="183"/>
        <v>-0.23</v>
      </c>
      <c r="CC145" s="237">
        <f t="shared" si="184"/>
        <v>0.02</v>
      </c>
      <c r="CD145" s="237">
        <f t="shared" si="185"/>
        <v>0.35</v>
      </c>
      <c r="CE145" s="237">
        <f t="shared" si="186"/>
        <v>-0.34</v>
      </c>
      <c r="CF145" s="237">
        <f t="shared" si="187"/>
        <v>-0.52</v>
      </c>
      <c r="CG145" s="237">
        <f t="shared" si="188"/>
        <v>-0.21</v>
      </c>
      <c r="CH145" s="238"/>
      <c r="CP145" s="236">
        <f>IFERROR(IF($E145=1,RANK(BJ145,BJ:BJ,1)+COUNTIF(BJ$4:BJ145,BJ145)-1,"-"),"-")</f>
        <v>137</v>
      </c>
      <c r="CQ145" s="236">
        <f>IFERROR(IF($E145=1,RANK(BK145,BK:BK,1)+COUNTIF(BK$4:BK145,BK145)-1,"-"),"-")</f>
        <v>92</v>
      </c>
      <c r="CR145" s="236">
        <f>IFERROR(IF($E145=1,RANK(BL145,BL:BL,1)+COUNTIF(BL$4:BL145,BL145)-1,"-"),"-")</f>
        <v>89</v>
      </c>
      <c r="CS145" s="236">
        <f>IFERROR(IF($E145=1,RANK(BM145,BM:BM,1)+COUNTIF(BM$4:BM145,BM145)-1,"-"),"-")</f>
        <v>117</v>
      </c>
      <c r="CT145" s="236">
        <f>IFERROR(IF($E145=1,RANK(BN145,BN:BN,1)+COUNTIF(BN$4:BN145,BN145)-1,"-"),"-")</f>
        <v>112</v>
      </c>
      <c r="CU145" s="236">
        <f>IFERROR(IF($E145=1,RANK(BO145,BO:BO,1)+COUNTIF(BO$4:BO145,BO145)-1,"-"),"-")</f>
        <v>55</v>
      </c>
      <c r="CV145" s="236">
        <f>IFERROR(IF($E145=1,RANK(BP145,BP:BP,1)+COUNTIF(BP$4:BP145,BP145)-1,"-"),"-")</f>
        <v>142</v>
      </c>
      <c r="CW145" s="236">
        <f>IFERROR(IF($E145=1,RANK(BQ145,BQ:BQ,1)+COUNTIF(BQ$4:BQ145,BQ145)-1,"-"),"-")</f>
        <v>131</v>
      </c>
      <c r="CX145" s="238"/>
      <c r="DF145" s="236">
        <f>IFERROR(IF($E145=1,RANK(BZ145,BZ:BZ,1)+COUNTIF(BZ$3:BZ144,BZ145),"-"),"-")</f>
        <v>90</v>
      </c>
      <c r="DG145" s="236">
        <f>IFERROR(IF($E145=1,RANK(CA145,CA:CA,1)+COUNTIF(CA$3:CA144,CA145),"-"),"-")</f>
        <v>27</v>
      </c>
      <c r="DH145" s="236">
        <f>IFERROR(IF($E145=1,RANK(CB145,CB:CB,1)+COUNTIF(CB$3:CB144,CB145),"-"),"-")</f>
        <v>27</v>
      </c>
      <c r="DI145" s="236">
        <f>IFERROR(IF($E145=1,RANK(CC145,CC:CC,1)+COUNTIF(CC$3:CC144,CC145),"-"),"-")</f>
        <v>50</v>
      </c>
      <c r="DJ145" s="236">
        <f>IFERROR(IF($E145=1,RANK(CD145,CD:CD,1)+COUNTIF(CD$3:CD144,CD145),"-"),"-")</f>
        <v>64</v>
      </c>
      <c r="DK145" s="236">
        <f>IFERROR(IF($E145=1,RANK(CE145,CE:CE,1)+COUNTIF(CE$3:CE144,CE145),"-"),"-")</f>
        <v>18</v>
      </c>
      <c r="DL145" s="236">
        <f>IFERROR(IF($E145=1,RANK(CF145,CF:CF,1)+COUNTIF(CF$3:CF144,CF145),"-"),"-")</f>
        <v>13</v>
      </c>
      <c r="DM145" s="236">
        <f>IFERROR(IF($E145=1,RANK(CG145,CG:CG,1)+COUNTIF(CG$3:CG144,CG145),"-"),"-")</f>
        <v>37</v>
      </c>
      <c r="DN145" s="7"/>
      <c r="DO145" s="236" t="str">
        <f>IFERROR(IF($E145=1,RANK(CI145,CI:CI,1)+COUNTIF(CI$4:CI145,CI145)-1,"-"),"-")</f>
        <v>-</v>
      </c>
      <c r="DP145" s="236" t="str">
        <f>IFERROR(IF($E145=1,RANK(CJ145,CJ:CJ,1)+COUNTIF(CJ$4:CJ145,CJ145)-1,"-"),"-")</f>
        <v>-</v>
      </c>
      <c r="DQ145" s="236" t="str">
        <f>IFERROR(IF($E145=1,RANK(CK145,CK:CK,1)+COUNTIF(CK$4:CK145,CK145)-1,"-"),"-")</f>
        <v>-</v>
      </c>
      <c r="DR145" s="236" t="str">
        <f>IFERROR(IF($E145=1,RANK(CL145,CL:CL,1)+COUNTIF(CL$4:CL145,CL145)-1,"-"),"-")</f>
        <v>-</v>
      </c>
      <c r="DS145" s="236" t="str">
        <f>IFERROR(IF($E145=1,RANK(CM145,CM:CM,1)+COUNTIF(CM$4:CM145,CM145)-1,"-"),"-")</f>
        <v>-</v>
      </c>
      <c r="DT145" s="236" t="str">
        <f>IFERROR(IF($E145=1,RANK(CN145,CN:CN,1)+COUNTIF(CN$4:CN145,CN145)-1,"-"),"-")</f>
        <v>-</v>
      </c>
      <c r="EI145"/>
      <c r="EJ145"/>
      <c r="EU145" s="328">
        <f t="shared" si="189"/>
        <v>8.3000000000000007</v>
      </c>
      <c r="EV145" s="328">
        <f t="shared" si="190"/>
        <v>8.49</v>
      </c>
      <c r="EW145" s="328">
        <f t="shared" si="191"/>
        <v>8.81</v>
      </c>
      <c r="EX145" s="328">
        <f t="shared" si="192"/>
        <v>8.75</v>
      </c>
      <c r="EY145" s="328">
        <f t="shared" si="193"/>
        <v>8.25</v>
      </c>
      <c r="EZ145" s="328">
        <f t="shared" si="194"/>
        <v>7.56</v>
      </c>
      <c r="FA145" s="328">
        <f t="shared" si="195"/>
        <v>7.75</v>
      </c>
      <c r="FB145" s="328">
        <f t="shared" si="196"/>
        <v>7.51</v>
      </c>
      <c r="FK145" s="328">
        <f t="shared" si="197"/>
        <v>8.1</v>
      </c>
      <c r="FL145" s="328">
        <f t="shared" si="198"/>
        <v>8.7100000000000009</v>
      </c>
      <c r="FM145" s="328">
        <f t="shared" si="199"/>
        <v>9.0399999999999991</v>
      </c>
      <c r="FN145" s="328">
        <f t="shared" si="200"/>
        <v>8.73</v>
      </c>
      <c r="FO145" s="328">
        <f t="shared" si="201"/>
        <v>7.9</v>
      </c>
      <c r="FP145" s="328">
        <f t="shared" si="202"/>
        <v>7.9</v>
      </c>
      <c r="FQ145" s="328">
        <f t="shared" si="203"/>
        <v>8.27</v>
      </c>
      <c r="FR145" s="328">
        <f t="shared" si="204"/>
        <v>7.72</v>
      </c>
    </row>
    <row r="146" spans="1:174" x14ac:dyDescent="0.25">
      <c r="A146" s="13">
        <f t="shared" si="160"/>
        <v>1</v>
      </c>
      <c r="B146" s="13">
        <f t="shared" si="161"/>
        <v>1</v>
      </c>
      <c r="C146" s="13">
        <f t="shared" si="162"/>
        <v>1</v>
      </c>
      <c r="D146" s="13">
        <f t="shared" si="163"/>
        <v>1</v>
      </c>
      <c r="E146" s="13">
        <f t="shared" si="164"/>
        <v>1</v>
      </c>
      <c r="F146" s="48" t="s">
        <v>129</v>
      </c>
      <c r="G146" s="48" t="s">
        <v>209</v>
      </c>
      <c r="H146" s="8">
        <v>24</v>
      </c>
      <c r="I146" s="295" t="s">
        <v>228</v>
      </c>
      <c r="J146" s="295">
        <v>485300</v>
      </c>
      <c r="K146" s="295" t="s">
        <v>141</v>
      </c>
      <c r="L146" s="9" t="s">
        <v>9</v>
      </c>
      <c r="M146" s="9" t="s">
        <v>10</v>
      </c>
      <c r="N146" s="237">
        <v>8.24</v>
      </c>
      <c r="O146" s="237">
        <v>8.81</v>
      </c>
      <c r="P146" s="237">
        <v>8.8800000000000008</v>
      </c>
      <c r="Q146" s="237">
        <v>8.58</v>
      </c>
      <c r="R146" s="237">
        <v>8.15</v>
      </c>
      <c r="S146" s="237">
        <v>8.02</v>
      </c>
      <c r="T146" s="237">
        <v>6.4</v>
      </c>
      <c r="U146" s="237">
        <v>6.85</v>
      </c>
      <c r="V146" s="238"/>
      <c r="AD146" s="237">
        <v>8.14</v>
      </c>
      <c r="AE146" s="237">
        <v>8.69</v>
      </c>
      <c r="AF146" s="237">
        <v>9.07</v>
      </c>
      <c r="AG146" s="237">
        <v>8.6300000000000008</v>
      </c>
      <c r="AH146" s="237">
        <v>8.1</v>
      </c>
      <c r="AI146" s="237">
        <v>8.0500000000000007</v>
      </c>
      <c r="AJ146" s="237">
        <v>6.6</v>
      </c>
      <c r="AK146" s="237">
        <v>7.24</v>
      </c>
      <c r="AL146" s="238"/>
      <c r="AT146" s="237">
        <f t="shared" si="165"/>
        <v>0.1</v>
      </c>
      <c r="AU146" s="237">
        <f t="shared" si="166"/>
        <v>0.12</v>
      </c>
      <c r="AV146" s="237">
        <f t="shared" si="167"/>
        <v>-0.19</v>
      </c>
      <c r="AW146" s="237">
        <f t="shared" si="168"/>
        <v>-0.05</v>
      </c>
      <c r="AX146" s="237">
        <f t="shared" si="169"/>
        <v>0.05</v>
      </c>
      <c r="AY146" s="237">
        <f t="shared" si="170"/>
        <v>-0.03</v>
      </c>
      <c r="AZ146" s="237">
        <f t="shared" si="171"/>
        <v>-0.2</v>
      </c>
      <c r="BA146" s="237">
        <f t="shared" si="172"/>
        <v>-0.39</v>
      </c>
      <c r="BB146" s="238"/>
      <c r="BJ146" s="237">
        <f t="shared" si="173"/>
        <v>8.24</v>
      </c>
      <c r="BK146" s="237">
        <f t="shared" si="174"/>
        <v>8.81</v>
      </c>
      <c r="BL146" s="237">
        <f t="shared" si="175"/>
        <v>8.8800000000000008</v>
      </c>
      <c r="BM146" s="237">
        <f t="shared" si="176"/>
        <v>8.58</v>
      </c>
      <c r="BN146" s="237">
        <f t="shared" si="177"/>
        <v>8.15</v>
      </c>
      <c r="BO146" s="237">
        <f t="shared" si="178"/>
        <v>8.02</v>
      </c>
      <c r="BP146" s="237">
        <f t="shared" si="179"/>
        <v>6.4</v>
      </c>
      <c r="BQ146" s="237">
        <f t="shared" si="180"/>
        <v>6.85</v>
      </c>
      <c r="BR146" s="238"/>
      <c r="BZ146" s="237">
        <f t="shared" si="181"/>
        <v>0.1</v>
      </c>
      <c r="CA146" s="237">
        <f t="shared" si="182"/>
        <v>0.12</v>
      </c>
      <c r="CB146" s="237">
        <f t="shared" si="183"/>
        <v>-0.19</v>
      </c>
      <c r="CC146" s="237">
        <f t="shared" si="184"/>
        <v>-0.05</v>
      </c>
      <c r="CD146" s="237">
        <f t="shared" si="185"/>
        <v>0.05</v>
      </c>
      <c r="CE146" s="237">
        <f t="shared" si="186"/>
        <v>-0.03</v>
      </c>
      <c r="CF146" s="237">
        <f t="shared" si="187"/>
        <v>-0.2</v>
      </c>
      <c r="CG146" s="237">
        <f t="shared" si="188"/>
        <v>-0.39</v>
      </c>
      <c r="CH146" s="238"/>
      <c r="CP146" s="236">
        <f>IFERROR(IF($E146=1,RANK(BJ146,BJ:BJ,1)+COUNTIF(BJ$4:BJ146,BJ146)-1,"-"),"-")</f>
        <v>132</v>
      </c>
      <c r="CQ146" s="236">
        <f>IFERROR(IF($E146=1,RANK(BK146,BK:BK,1)+COUNTIF(BK$4:BK146,BK146)-1,"-"),"-")</f>
        <v>133</v>
      </c>
      <c r="CR146" s="236">
        <f>IFERROR(IF($E146=1,RANK(BL146,BL:BL,1)+COUNTIF(BL$4:BL146,BL146)-1,"-"),"-")</f>
        <v>106</v>
      </c>
      <c r="CS146" s="236">
        <f>IFERROR(IF($E146=1,RANK(BM146,BM:BM,1)+COUNTIF(BM$4:BM146,BM146)-1,"-"),"-")</f>
        <v>93</v>
      </c>
      <c r="CT146" s="236">
        <f>IFERROR(IF($E146=1,RANK(BN146,BN:BN,1)+COUNTIF(BN$4:BN146,BN146)-1,"-"),"-")</f>
        <v>100</v>
      </c>
      <c r="CU146" s="236">
        <f>IFERROR(IF($E146=1,RANK(BO146,BO:BO,1)+COUNTIF(BO$4:BO146,BO146)-1,"-"),"-")</f>
        <v>116</v>
      </c>
      <c r="CV146" s="236">
        <f>IFERROR(IF($E146=1,RANK(BP146,BP:BP,1)+COUNTIF(BP$4:BP146,BP146)-1,"-"),"-")</f>
        <v>63</v>
      </c>
      <c r="CW146" s="236">
        <f>IFERROR(IF($E146=1,RANK(BQ146,BQ:BQ,1)+COUNTIF(BQ$4:BQ146,BQ146)-1,"-"),"-")</f>
        <v>85</v>
      </c>
      <c r="CX146" s="238"/>
      <c r="DF146" s="236">
        <f>IFERROR(IF($E146=1,RANK(BZ146,BZ:BZ,1)+COUNTIF(BZ$3:BZ145,BZ146),"-"),"-")</f>
        <v>77</v>
      </c>
      <c r="DG146" s="236">
        <f>IFERROR(IF($E146=1,RANK(CA146,CA:CA,1)+COUNTIF(CA$3:CA145,CA146),"-"),"-")</f>
        <v>81</v>
      </c>
      <c r="DH146" s="236">
        <f>IFERROR(IF($E146=1,RANK(CB146,CB:CB,1)+COUNTIF(CB$3:CB145,CB146),"-"),"-")</f>
        <v>33</v>
      </c>
      <c r="DI146" s="236">
        <f>IFERROR(IF($E146=1,RANK(CC146,CC:CC,1)+COUNTIF(CC$3:CC145,CC146),"-"),"-")</f>
        <v>39</v>
      </c>
      <c r="DJ146" s="236">
        <f>IFERROR(IF($E146=1,RANK(CD146,CD:CD,1)+COUNTIF(CD$3:CD145,CD146),"-"),"-")</f>
        <v>28</v>
      </c>
      <c r="DK146" s="236">
        <f>IFERROR(IF($E146=1,RANK(CE146,CE:CE,1)+COUNTIF(CE$3:CE145,CE146),"-"),"-")</f>
        <v>36</v>
      </c>
      <c r="DL146" s="236">
        <f>IFERROR(IF($E146=1,RANK(CF146,CF:CF,1)+COUNTIF(CF$3:CF145,CF146),"-"),"-")</f>
        <v>29</v>
      </c>
      <c r="DM146" s="236">
        <f>IFERROR(IF($E146=1,RANK(CG146,CG:CG,1)+COUNTIF(CG$3:CG145,CG146),"-"),"-")</f>
        <v>21</v>
      </c>
      <c r="DN146" s="7"/>
      <c r="DO146" s="236" t="str">
        <f>IFERROR(IF($E146=1,RANK(CI146,CI:CI,1)+COUNTIF(CI$4:CI146,CI146)-1,"-"),"-")</f>
        <v>-</v>
      </c>
      <c r="DP146" s="236" t="str">
        <f>IFERROR(IF($E146=1,RANK(CJ146,CJ:CJ,1)+COUNTIF(CJ$4:CJ146,CJ146)-1,"-"),"-")</f>
        <v>-</v>
      </c>
      <c r="DQ146" s="236" t="str">
        <f>IFERROR(IF($E146=1,RANK(CK146,CK:CK,1)+COUNTIF(CK$4:CK146,CK146)-1,"-"),"-")</f>
        <v>-</v>
      </c>
      <c r="DR146" s="236" t="str">
        <f>IFERROR(IF($E146=1,RANK(CL146,CL:CL,1)+COUNTIF(CL$4:CL146,CL146)-1,"-"),"-")</f>
        <v>-</v>
      </c>
      <c r="DS146" s="236" t="str">
        <f>IFERROR(IF($E146=1,RANK(CM146,CM:CM,1)+COUNTIF(CM$4:CM146,CM146)-1,"-"),"-")</f>
        <v>-</v>
      </c>
      <c r="DT146" s="236" t="str">
        <f>IFERROR(IF($E146=1,RANK(CN146,CN:CN,1)+COUNTIF(CN$4:CN146,CN146)-1,"-"),"-")</f>
        <v>-</v>
      </c>
      <c r="EI146"/>
      <c r="EJ146"/>
      <c r="EU146" s="328">
        <f t="shared" si="189"/>
        <v>8.24</v>
      </c>
      <c r="EV146" s="328">
        <f t="shared" si="190"/>
        <v>8.81</v>
      </c>
      <c r="EW146" s="328">
        <f t="shared" si="191"/>
        <v>8.8800000000000008</v>
      </c>
      <c r="EX146" s="328">
        <f t="shared" si="192"/>
        <v>8.58</v>
      </c>
      <c r="EY146" s="328">
        <f t="shared" si="193"/>
        <v>8.15</v>
      </c>
      <c r="EZ146" s="328">
        <f t="shared" si="194"/>
        <v>8.02</v>
      </c>
      <c r="FA146" s="328">
        <f t="shared" si="195"/>
        <v>6.4</v>
      </c>
      <c r="FB146" s="328">
        <f t="shared" si="196"/>
        <v>6.85</v>
      </c>
      <c r="FK146" s="328">
        <f t="shared" si="197"/>
        <v>8.14</v>
      </c>
      <c r="FL146" s="328">
        <f t="shared" si="198"/>
        <v>8.69</v>
      </c>
      <c r="FM146" s="328">
        <f t="shared" si="199"/>
        <v>9.07</v>
      </c>
      <c r="FN146" s="328">
        <f t="shared" si="200"/>
        <v>8.6300000000000008</v>
      </c>
      <c r="FO146" s="328">
        <f t="shared" si="201"/>
        <v>8.1</v>
      </c>
      <c r="FP146" s="328">
        <f t="shared" si="202"/>
        <v>8.0500000000000007</v>
      </c>
      <c r="FQ146" s="328">
        <f t="shared" si="203"/>
        <v>6.6</v>
      </c>
      <c r="FR146" s="328">
        <f t="shared" si="204"/>
        <v>7.24</v>
      </c>
    </row>
    <row r="147" spans="1:174" x14ac:dyDescent="0.25">
      <c r="A147" s="13">
        <f t="shared" si="160"/>
        <v>1</v>
      </c>
      <c r="B147" s="13">
        <f t="shared" si="161"/>
        <v>1</v>
      </c>
      <c r="C147" s="13">
        <f t="shared" si="162"/>
        <v>1</v>
      </c>
      <c r="D147" s="13">
        <f t="shared" si="163"/>
        <v>1</v>
      </c>
      <c r="E147" s="13">
        <f t="shared" si="164"/>
        <v>1</v>
      </c>
      <c r="F147" s="48" t="s">
        <v>129</v>
      </c>
      <c r="G147" s="48" t="s">
        <v>208</v>
      </c>
      <c r="H147" s="8">
        <v>24</v>
      </c>
      <c r="I147" s="295" t="s">
        <v>228</v>
      </c>
      <c r="J147" s="295">
        <v>672006</v>
      </c>
      <c r="K147" s="295" t="s">
        <v>142</v>
      </c>
      <c r="L147" s="9" t="s">
        <v>9</v>
      </c>
      <c r="M147" s="9" t="s">
        <v>10</v>
      </c>
      <c r="N147" s="237">
        <v>7.5</v>
      </c>
      <c r="O147" s="237">
        <v>8.1</v>
      </c>
      <c r="P147" s="237">
        <v>8.0299999999999994</v>
      </c>
      <c r="Q147" s="237">
        <v>8.31</v>
      </c>
      <c r="R147" s="237">
        <v>8.1199999999999992</v>
      </c>
      <c r="S147" s="237">
        <v>7.49</v>
      </c>
      <c r="T147" s="237">
        <v>5.82</v>
      </c>
      <c r="U147" s="237">
        <v>5.92</v>
      </c>
      <c r="V147" s="238"/>
      <c r="AD147" s="237">
        <v>7.77</v>
      </c>
      <c r="AE147" s="237">
        <v>8.6199999999999992</v>
      </c>
      <c r="AF147" s="237">
        <v>8.86</v>
      </c>
      <c r="AG147" s="237">
        <v>8.77</v>
      </c>
      <c r="AH147" s="237">
        <v>8.19</v>
      </c>
      <c r="AI147" s="237">
        <v>8.0399999999999991</v>
      </c>
      <c r="AJ147" s="237">
        <v>6.65</v>
      </c>
      <c r="AK147" s="237">
        <v>7.27</v>
      </c>
      <c r="AL147" s="238"/>
      <c r="AT147" s="237">
        <f t="shared" si="165"/>
        <v>-0.27</v>
      </c>
      <c r="AU147" s="237">
        <f t="shared" si="166"/>
        <v>-0.52</v>
      </c>
      <c r="AV147" s="237">
        <f t="shared" si="167"/>
        <v>-0.83</v>
      </c>
      <c r="AW147" s="237">
        <f t="shared" si="168"/>
        <v>-0.46</v>
      </c>
      <c r="AX147" s="237">
        <f t="shared" si="169"/>
        <v>-7.0000000000000007E-2</v>
      </c>
      <c r="AY147" s="237">
        <f t="shared" si="170"/>
        <v>-0.55000000000000004</v>
      </c>
      <c r="AZ147" s="237">
        <f t="shared" si="171"/>
        <v>-0.83</v>
      </c>
      <c r="BA147" s="237">
        <f t="shared" si="172"/>
        <v>-1.35</v>
      </c>
      <c r="BB147" s="238"/>
      <c r="BJ147" s="237">
        <f t="shared" si="173"/>
        <v>7.5</v>
      </c>
      <c r="BK147" s="237">
        <f t="shared" si="174"/>
        <v>8.1</v>
      </c>
      <c r="BL147" s="237">
        <f t="shared" si="175"/>
        <v>8.0299999999999994</v>
      </c>
      <c r="BM147" s="237">
        <f t="shared" si="176"/>
        <v>8.31</v>
      </c>
      <c r="BN147" s="237">
        <f t="shared" si="177"/>
        <v>8.1199999999999992</v>
      </c>
      <c r="BO147" s="237">
        <f t="shared" si="178"/>
        <v>7.49</v>
      </c>
      <c r="BP147" s="237">
        <f t="shared" si="179"/>
        <v>5.82</v>
      </c>
      <c r="BQ147" s="237">
        <f t="shared" si="180"/>
        <v>5.92</v>
      </c>
      <c r="BR147" s="238"/>
      <c r="BZ147" s="237">
        <f t="shared" si="181"/>
        <v>-0.27</v>
      </c>
      <c r="CA147" s="237">
        <f t="shared" si="182"/>
        <v>-0.52</v>
      </c>
      <c r="CB147" s="237">
        <f t="shared" si="183"/>
        <v>-0.83</v>
      </c>
      <c r="CC147" s="237">
        <f t="shared" si="184"/>
        <v>-0.46</v>
      </c>
      <c r="CD147" s="237">
        <f t="shared" si="185"/>
        <v>-7.0000000000000007E-2</v>
      </c>
      <c r="CE147" s="237">
        <f t="shared" si="186"/>
        <v>-0.55000000000000004</v>
      </c>
      <c r="CF147" s="237">
        <f t="shared" si="187"/>
        <v>-0.83</v>
      </c>
      <c r="CG147" s="237">
        <f t="shared" si="188"/>
        <v>-1.35</v>
      </c>
      <c r="CH147" s="238"/>
      <c r="CP147" s="236">
        <f>IFERROR(IF($E147=1,RANK(BJ147,BJ:BJ,1)+COUNTIF(BJ$4:BJ147,BJ147)-1,"-"),"-")</f>
        <v>25</v>
      </c>
      <c r="CQ147" s="236">
        <f>IFERROR(IF($E147=1,RANK(BK147,BK:BK,1)+COUNTIF(BK$4:BK147,BK147)-1,"-"),"-")</f>
        <v>36</v>
      </c>
      <c r="CR147" s="236">
        <f>IFERROR(IF($E147=1,RANK(BL147,BL:BL,1)+COUNTIF(BL$4:BL147,BL147)-1,"-"),"-")</f>
        <v>8</v>
      </c>
      <c r="CS147" s="236">
        <f>IFERROR(IF($E147=1,RANK(BM147,BM:BM,1)+COUNTIF(BM$4:BM147,BM147)-1,"-"),"-")</f>
        <v>57</v>
      </c>
      <c r="CT147" s="236">
        <f>IFERROR(IF($E147=1,RANK(BN147,BN:BN,1)+COUNTIF(BN$4:BN147,BN147)-1,"-"),"-")</f>
        <v>95</v>
      </c>
      <c r="CU147" s="236">
        <f>IFERROR(IF($E147=1,RANK(BO147,BO:BO,1)+COUNTIF(BO$4:BO147,BO147)-1,"-"),"-")</f>
        <v>47</v>
      </c>
      <c r="CV147" s="236">
        <f>IFERROR(IF($E147=1,RANK(BP147,BP:BP,1)+COUNTIF(BP$4:BP147,BP147)-1,"-"),"-")</f>
        <v>29</v>
      </c>
      <c r="CW147" s="236">
        <f>IFERROR(IF($E147=1,RANK(BQ147,BQ:BQ,1)+COUNTIF(BQ$4:BQ147,BQ147)-1,"-"),"-")</f>
        <v>11</v>
      </c>
      <c r="CX147" s="238"/>
      <c r="DF147" s="236">
        <f>IFERROR(IF($E147=1,RANK(BZ147,BZ:BZ,1)+COUNTIF(BZ$3:BZ146,BZ147),"-"),"-")</f>
        <v>14</v>
      </c>
      <c r="DG147" s="236">
        <f>IFERROR(IF($E147=1,RANK(CA147,CA:CA,1)+COUNTIF(CA$3:CA146,CA147),"-"),"-")</f>
        <v>8</v>
      </c>
      <c r="DH147" s="236">
        <f>IFERROR(IF($E147=1,RANK(CB147,CB:CB,1)+COUNTIF(CB$3:CB146,CB147),"-"),"-")</f>
        <v>3</v>
      </c>
      <c r="DI147" s="236">
        <f>IFERROR(IF($E147=1,RANK(CC147,CC:CC,1)+COUNTIF(CC$3:CC146,CC147),"-"),"-")</f>
        <v>5</v>
      </c>
      <c r="DJ147" s="236">
        <f>IFERROR(IF($E147=1,RANK(CD147,CD:CD,1)+COUNTIF(CD$3:CD146,CD147),"-"),"-")</f>
        <v>16</v>
      </c>
      <c r="DK147" s="236">
        <f>IFERROR(IF($E147=1,RANK(CE147,CE:CE,1)+COUNTIF(CE$3:CE146,CE147),"-"),"-")</f>
        <v>8</v>
      </c>
      <c r="DL147" s="236">
        <f>IFERROR(IF($E147=1,RANK(CF147,CF:CF,1)+COUNTIF(CF$3:CF146,CF147),"-"),"-")</f>
        <v>4</v>
      </c>
      <c r="DM147" s="236">
        <f>IFERROR(IF($E147=1,RANK(CG147,CG:CG,1)+COUNTIF(CG$3:CG146,CG147),"-"),"-")</f>
        <v>2</v>
      </c>
      <c r="DN147" s="7"/>
      <c r="DO147" s="236" t="str">
        <f>IFERROR(IF($E147=1,RANK(CI147,CI:CI,1)+COUNTIF(CI$4:CI147,CI147)-1,"-"),"-")</f>
        <v>-</v>
      </c>
      <c r="DP147" s="236" t="str">
        <f>IFERROR(IF($E147=1,RANK(CJ147,CJ:CJ,1)+COUNTIF(CJ$4:CJ147,CJ147)-1,"-"),"-")</f>
        <v>-</v>
      </c>
      <c r="DQ147" s="236" t="str">
        <f>IFERROR(IF($E147=1,RANK(CK147,CK:CK,1)+COUNTIF(CK$4:CK147,CK147)-1,"-"),"-")</f>
        <v>-</v>
      </c>
      <c r="DR147" s="236" t="str">
        <f>IFERROR(IF($E147=1,RANK(CL147,CL:CL,1)+COUNTIF(CL$4:CL147,CL147)-1,"-"),"-")</f>
        <v>-</v>
      </c>
      <c r="DS147" s="236" t="str">
        <f>IFERROR(IF($E147=1,RANK(CM147,CM:CM,1)+COUNTIF(CM$4:CM147,CM147)-1,"-"),"-")</f>
        <v>-</v>
      </c>
      <c r="DT147" s="236" t="str">
        <f>IFERROR(IF($E147=1,RANK(CN147,CN:CN,1)+COUNTIF(CN$4:CN147,CN147)-1,"-"),"-")</f>
        <v>-</v>
      </c>
      <c r="EI147"/>
      <c r="EJ147"/>
      <c r="EU147" s="328">
        <f t="shared" si="189"/>
        <v>7.5</v>
      </c>
      <c r="EV147" s="328">
        <f t="shared" si="190"/>
        <v>8.1</v>
      </c>
      <c r="EW147" s="328">
        <f t="shared" si="191"/>
        <v>8.0299999999999994</v>
      </c>
      <c r="EX147" s="328">
        <f t="shared" si="192"/>
        <v>8.31</v>
      </c>
      <c r="EY147" s="328">
        <f t="shared" si="193"/>
        <v>8.1199999999999992</v>
      </c>
      <c r="EZ147" s="328">
        <f t="shared" si="194"/>
        <v>7.49</v>
      </c>
      <c r="FA147" s="328">
        <f t="shared" si="195"/>
        <v>5.82</v>
      </c>
      <c r="FB147" s="328">
        <f t="shared" si="196"/>
        <v>5.92</v>
      </c>
      <c r="FK147" s="328">
        <f t="shared" si="197"/>
        <v>7.77</v>
      </c>
      <c r="FL147" s="328">
        <f t="shared" si="198"/>
        <v>8.6199999999999992</v>
      </c>
      <c r="FM147" s="328">
        <f t="shared" si="199"/>
        <v>8.86</v>
      </c>
      <c r="FN147" s="328">
        <f t="shared" si="200"/>
        <v>8.77</v>
      </c>
      <c r="FO147" s="328">
        <f t="shared" si="201"/>
        <v>8.19</v>
      </c>
      <c r="FP147" s="328">
        <f t="shared" si="202"/>
        <v>8.0399999999999991</v>
      </c>
      <c r="FQ147" s="328">
        <f t="shared" si="203"/>
        <v>6.65</v>
      </c>
      <c r="FR147" s="328">
        <f t="shared" si="204"/>
        <v>7.27</v>
      </c>
    </row>
    <row r="148" spans="1:174" x14ac:dyDescent="0.25">
      <c r="A148" s="13">
        <f t="shared" si="160"/>
        <v>1</v>
      </c>
      <c r="B148" s="13">
        <f t="shared" si="161"/>
        <v>1</v>
      </c>
      <c r="C148" s="13">
        <f t="shared" si="162"/>
        <v>1</v>
      </c>
      <c r="D148" s="13">
        <f t="shared" si="163"/>
        <v>1</v>
      </c>
      <c r="E148" s="13">
        <f t="shared" si="164"/>
        <v>1</v>
      </c>
      <c r="F148" s="48" t="s">
        <v>129</v>
      </c>
      <c r="G148" s="48" t="s">
        <v>209</v>
      </c>
      <c r="H148" s="8">
        <v>24</v>
      </c>
      <c r="I148" s="295" t="s">
        <v>228</v>
      </c>
      <c r="J148" s="295">
        <v>575001</v>
      </c>
      <c r="K148" s="295" t="s">
        <v>143</v>
      </c>
      <c r="L148" s="9" t="s">
        <v>9</v>
      </c>
      <c r="M148" s="9" t="s">
        <v>10</v>
      </c>
      <c r="N148" s="237">
        <v>7.83</v>
      </c>
      <c r="O148" s="237">
        <v>8.5500000000000007</v>
      </c>
      <c r="P148" s="237">
        <v>8.69</v>
      </c>
      <c r="Q148" s="237">
        <v>8.34</v>
      </c>
      <c r="R148" s="237">
        <v>8.11</v>
      </c>
      <c r="S148" s="237">
        <v>7.86</v>
      </c>
      <c r="T148" s="237">
        <v>6.79</v>
      </c>
      <c r="U148" s="237">
        <v>6.9</v>
      </c>
      <c r="V148" s="238"/>
      <c r="AD148" s="237">
        <v>7.8</v>
      </c>
      <c r="AE148" s="237">
        <v>8.58</v>
      </c>
      <c r="AF148" s="237">
        <v>8.8800000000000008</v>
      </c>
      <c r="AG148" s="237">
        <v>8.44</v>
      </c>
      <c r="AH148" s="237">
        <v>7.86</v>
      </c>
      <c r="AI148" s="237">
        <v>8.15</v>
      </c>
      <c r="AJ148" s="237">
        <v>6.56</v>
      </c>
      <c r="AK148" s="237">
        <v>6.86</v>
      </c>
      <c r="AL148" s="238"/>
      <c r="AT148" s="237">
        <f t="shared" si="165"/>
        <v>0.03</v>
      </c>
      <c r="AU148" s="237">
        <f t="shared" si="166"/>
        <v>-0.03</v>
      </c>
      <c r="AV148" s="237">
        <f t="shared" si="167"/>
        <v>-0.19</v>
      </c>
      <c r="AW148" s="237">
        <f t="shared" si="168"/>
        <v>-0.1</v>
      </c>
      <c r="AX148" s="237">
        <f t="shared" si="169"/>
        <v>0.25</v>
      </c>
      <c r="AY148" s="237">
        <f t="shared" si="170"/>
        <v>-0.28999999999999998</v>
      </c>
      <c r="AZ148" s="237">
        <f t="shared" si="171"/>
        <v>0.23</v>
      </c>
      <c r="BA148" s="237">
        <f t="shared" si="172"/>
        <v>0.04</v>
      </c>
      <c r="BB148" s="238"/>
      <c r="BJ148" s="237">
        <f t="shared" si="173"/>
        <v>7.83</v>
      </c>
      <c r="BK148" s="237">
        <f t="shared" si="174"/>
        <v>8.5500000000000007</v>
      </c>
      <c r="BL148" s="237">
        <f t="shared" si="175"/>
        <v>8.69</v>
      </c>
      <c r="BM148" s="237">
        <f t="shared" si="176"/>
        <v>8.34</v>
      </c>
      <c r="BN148" s="237">
        <f t="shared" si="177"/>
        <v>8.11</v>
      </c>
      <c r="BO148" s="237">
        <f t="shared" si="178"/>
        <v>7.86</v>
      </c>
      <c r="BP148" s="237">
        <f t="shared" si="179"/>
        <v>6.79</v>
      </c>
      <c r="BQ148" s="237">
        <f t="shared" si="180"/>
        <v>6.9</v>
      </c>
      <c r="BR148" s="238"/>
      <c r="BZ148" s="237">
        <f t="shared" si="181"/>
        <v>0.03</v>
      </c>
      <c r="CA148" s="237">
        <f t="shared" si="182"/>
        <v>-0.03</v>
      </c>
      <c r="CB148" s="237">
        <f t="shared" si="183"/>
        <v>-0.19</v>
      </c>
      <c r="CC148" s="237">
        <f t="shared" si="184"/>
        <v>-0.1</v>
      </c>
      <c r="CD148" s="237">
        <f t="shared" si="185"/>
        <v>0.25</v>
      </c>
      <c r="CE148" s="237">
        <f t="shared" si="186"/>
        <v>-0.28999999999999998</v>
      </c>
      <c r="CF148" s="237">
        <f t="shared" si="187"/>
        <v>0.23</v>
      </c>
      <c r="CG148" s="237">
        <f t="shared" si="188"/>
        <v>0.04</v>
      </c>
      <c r="CH148" s="238"/>
      <c r="CP148" s="236">
        <f>IFERROR(IF($E148=1,RANK(BJ148,BJ:BJ,1)+COUNTIF(BJ$4:BJ148,BJ148)-1,"-"),"-")</f>
        <v>64</v>
      </c>
      <c r="CQ148" s="236">
        <f>IFERROR(IF($E148=1,RANK(BK148,BK:BK,1)+COUNTIF(BK$4:BK148,BK148)-1,"-"),"-")</f>
        <v>98</v>
      </c>
      <c r="CR148" s="236">
        <f>IFERROR(IF($E148=1,RANK(BL148,BL:BL,1)+COUNTIF(BL$4:BL148,BL148)-1,"-"),"-")</f>
        <v>69</v>
      </c>
      <c r="CS148" s="236">
        <f>IFERROR(IF($E148=1,RANK(BM148,BM:BM,1)+COUNTIF(BM$4:BM148,BM148)-1,"-"),"-")</f>
        <v>60</v>
      </c>
      <c r="CT148" s="236">
        <f>IFERROR(IF($E148=1,RANK(BN148,BN:BN,1)+COUNTIF(BN$4:BN148,BN148)-1,"-"),"-")</f>
        <v>93</v>
      </c>
      <c r="CU148" s="236">
        <f>IFERROR(IF($E148=1,RANK(BO148,BO:BO,1)+COUNTIF(BO$4:BO148,BO148)-1,"-"),"-")</f>
        <v>86</v>
      </c>
      <c r="CV148" s="236">
        <f>IFERROR(IF($E148=1,RANK(BP148,BP:BP,1)+COUNTIF(BP$4:BP148,BP148)-1,"-"),"-")</f>
        <v>97</v>
      </c>
      <c r="CW148" s="236">
        <f>IFERROR(IF($E148=1,RANK(BQ148,BQ:BQ,1)+COUNTIF(BQ$4:BQ148,BQ148)-1,"-"),"-")</f>
        <v>93</v>
      </c>
      <c r="CX148" s="238"/>
      <c r="DF148" s="236">
        <f>IFERROR(IF($E148=1,RANK(BZ148,BZ:BZ,1)+COUNTIF(BZ$3:BZ147,BZ148),"-"),"-")</f>
        <v>60</v>
      </c>
      <c r="DG148" s="236">
        <f>IFERROR(IF($E148=1,RANK(CA148,CA:CA,1)+COUNTIF(CA$3:CA147,CA148),"-"),"-")</f>
        <v>43</v>
      </c>
      <c r="DH148" s="236">
        <f>IFERROR(IF($E148=1,RANK(CB148,CB:CB,1)+COUNTIF(CB$3:CB147,CB148),"-"),"-")</f>
        <v>34</v>
      </c>
      <c r="DI148" s="236">
        <f>IFERROR(IF($E148=1,RANK(CC148,CC:CC,1)+COUNTIF(CC$3:CC147,CC148),"-"),"-")</f>
        <v>31</v>
      </c>
      <c r="DJ148" s="236">
        <f>IFERROR(IF($E148=1,RANK(CD148,CD:CD,1)+COUNTIF(CD$3:CD147,CD148),"-"),"-")</f>
        <v>53</v>
      </c>
      <c r="DK148" s="236">
        <f>IFERROR(IF($E148=1,RANK(CE148,CE:CE,1)+COUNTIF(CE$3:CE147,CE148),"-"),"-")</f>
        <v>23</v>
      </c>
      <c r="DL148" s="236">
        <f>IFERROR(IF($E148=1,RANK(CF148,CF:CF,1)+COUNTIF(CF$3:CF147,CF148),"-"),"-")</f>
        <v>72</v>
      </c>
      <c r="DM148" s="236">
        <f>IFERROR(IF($E148=1,RANK(CG148,CG:CG,1)+COUNTIF(CG$3:CG147,CG148),"-"),"-")</f>
        <v>61</v>
      </c>
      <c r="DN148" s="7"/>
      <c r="DO148" s="236" t="str">
        <f>IFERROR(IF($E148=1,RANK(CI148,CI:CI,1)+COUNTIF(CI$4:CI148,CI148)-1,"-"),"-")</f>
        <v>-</v>
      </c>
      <c r="DP148" s="236" t="str">
        <f>IFERROR(IF($E148=1,RANK(CJ148,CJ:CJ,1)+COUNTIF(CJ$4:CJ148,CJ148)-1,"-"),"-")</f>
        <v>-</v>
      </c>
      <c r="DQ148" s="236" t="str">
        <f>IFERROR(IF($E148=1,RANK(CK148,CK:CK,1)+COUNTIF(CK$4:CK148,CK148)-1,"-"),"-")</f>
        <v>-</v>
      </c>
      <c r="DR148" s="236" t="str">
        <f>IFERROR(IF($E148=1,RANK(CL148,CL:CL,1)+COUNTIF(CL$4:CL148,CL148)-1,"-"),"-")</f>
        <v>-</v>
      </c>
      <c r="DS148" s="236" t="str">
        <f>IFERROR(IF($E148=1,RANK(CM148,CM:CM,1)+COUNTIF(CM$4:CM148,CM148)-1,"-"),"-")</f>
        <v>-</v>
      </c>
      <c r="DT148" s="236" t="str">
        <f>IFERROR(IF($E148=1,RANK(CN148,CN:CN,1)+COUNTIF(CN$4:CN148,CN148)-1,"-"),"-")</f>
        <v>-</v>
      </c>
      <c r="EI148"/>
      <c r="EJ148"/>
      <c r="EU148" s="328">
        <f t="shared" si="189"/>
        <v>7.83</v>
      </c>
      <c r="EV148" s="328">
        <f t="shared" si="190"/>
        <v>8.5500000000000007</v>
      </c>
      <c r="EW148" s="328">
        <f t="shared" si="191"/>
        <v>8.69</v>
      </c>
      <c r="EX148" s="328">
        <f t="shared" si="192"/>
        <v>8.34</v>
      </c>
      <c r="EY148" s="328">
        <f t="shared" si="193"/>
        <v>8.11</v>
      </c>
      <c r="EZ148" s="328">
        <f t="shared" si="194"/>
        <v>7.86</v>
      </c>
      <c r="FA148" s="328">
        <f t="shared" si="195"/>
        <v>6.79</v>
      </c>
      <c r="FB148" s="328">
        <f t="shared" si="196"/>
        <v>6.9</v>
      </c>
      <c r="FK148" s="328">
        <f t="shared" si="197"/>
        <v>7.8</v>
      </c>
      <c r="FL148" s="328">
        <f t="shared" si="198"/>
        <v>8.58</v>
      </c>
      <c r="FM148" s="328">
        <f t="shared" si="199"/>
        <v>8.8800000000000008</v>
      </c>
      <c r="FN148" s="328">
        <f t="shared" si="200"/>
        <v>8.44</v>
      </c>
      <c r="FO148" s="328">
        <f t="shared" si="201"/>
        <v>7.86</v>
      </c>
      <c r="FP148" s="328">
        <f t="shared" si="202"/>
        <v>8.15</v>
      </c>
      <c r="FQ148" s="328">
        <f t="shared" si="203"/>
        <v>6.56</v>
      </c>
      <c r="FR148" s="328">
        <f t="shared" si="204"/>
        <v>6.86</v>
      </c>
    </row>
    <row r="149" spans="1:174" x14ac:dyDescent="0.25">
      <c r="EI149"/>
      <c r="EJ149"/>
      <c r="EX149" s="328"/>
      <c r="EY149" s="328"/>
      <c r="EZ149" s="328"/>
      <c r="FA149" s="328"/>
      <c r="FB149" s="328"/>
    </row>
    <row r="150" spans="1:174" x14ac:dyDescent="0.25">
      <c r="EI150"/>
      <c r="EJ150"/>
      <c r="EX150" s="328"/>
      <c r="EY150" s="328"/>
      <c r="EZ150" s="328"/>
      <c r="FA150" s="328"/>
      <c r="FB150" s="328"/>
    </row>
    <row r="151" spans="1:174" x14ac:dyDescent="0.25">
      <c r="EI151"/>
      <c r="EJ151"/>
      <c r="EX151" s="328"/>
      <c r="EY151" s="328"/>
      <c r="EZ151" s="328"/>
      <c r="FA151" s="328"/>
      <c r="FB151" s="328"/>
    </row>
    <row r="152" spans="1:174" x14ac:dyDescent="0.25">
      <c r="EI152"/>
      <c r="EJ152"/>
    </row>
    <row r="153" spans="1:174" x14ac:dyDescent="0.25">
      <c r="EI153"/>
      <c r="EJ153"/>
    </row>
    <row r="154" spans="1:174" x14ac:dyDescent="0.25">
      <c r="EI154"/>
      <c r="EJ154"/>
    </row>
    <row r="155" spans="1:174" x14ac:dyDescent="0.25">
      <c r="EI155"/>
      <c r="EJ155"/>
    </row>
    <row r="156" spans="1:174" x14ac:dyDescent="0.25">
      <c r="EI156"/>
      <c r="EJ156"/>
    </row>
    <row r="157" spans="1:174" x14ac:dyDescent="0.25">
      <c r="EI157"/>
      <c r="EJ157"/>
    </row>
    <row r="158" spans="1:174" x14ac:dyDescent="0.25">
      <c r="EI158"/>
      <c r="EJ158"/>
    </row>
    <row r="159" spans="1:174" x14ac:dyDescent="0.25">
      <c r="EI159"/>
      <c r="EJ159"/>
    </row>
    <row r="160" spans="1:174" x14ac:dyDescent="0.25">
      <c r="EI160"/>
      <c r="EJ160"/>
    </row>
    <row r="161" spans="139:140" x14ac:dyDescent="0.25">
      <c r="EI161"/>
      <c r="EJ161"/>
    </row>
    <row r="162" spans="139:140" x14ac:dyDescent="0.25">
      <c r="EI162"/>
      <c r="EJ162"/>
    </row>
    <row r="163" spans="139:140" x14ac:dyDescent="0.25">
      <c r="EI163"/>
      <c r="EJ163"/>
    </row>
    <row r="164" spans="139:140" x14ac:dyDescent="0.25">
      <c r="EI164"/>
      <c r="EJ164"/>
    </row>
    <row r="165" spans="139:140" x14ac:dyDescent="0.25">
      <c r="EI165"/>
      <c r="EJ165"/>
    </row>
    <row r="166" spans="139:140" x14ac:dyDescent="0.25">
      <c r="EI166"/>
      <c r="EJ166"/>
    </row>
    <row r="167" spans="139:140" x14ac:dyDescent="0.25">
      <c r="EI167"/>
      <c r="EJ167"/>
    </row>
    <row r="168" spans="139:140" x14ac:dyDescent="0.25">
      <c r="EI168"/>
      <c r="EJ168"/>
    </row>
    <row r="169" spans="139:140" x14ac:dyDescent="0.25">
      <c r="EI169"/>
      <c r="EJ169"/>
    </row>
    <row r="170" spans="139:140" x14ac:dyDescent="0.25">
      <c r="EI170"/>
      <c r="EJ170"/>
    </row>
    <row r="171" spans="139:140" x14ac:dyDescent="0.25">
      <c r="EI171"/>
      <c r="EJ171"/>
    </row>
    <row r="172" spans="139:140" x14ac:dyDescent="0.25">
      <c r="EI172"/>
      <c r="EJ172"/>
    </row>
    <row r="173" spans="139:140" x14ac:dyDescent="0.25">
      <c r="EI173"/>
      <c r="EJ173"/>
    </row>
    <row r="174" spans="139:140" x14ac:dyDescent="0.25">
      <c r="EI174"/>
      <c r="EJ174"/>
    </row>
    <row r="175" spans="139:140" x14ac:dyDescent="0.25">
      <c r="EI175"/>
      <c r="EJ175"/>
    </row>
    <row r="176" spans="139:140" x14ac:dyDescent="0.25">
      <c r="EI176"/>
      <c r="EJ176"/>
    </row>
    <row r="177" spans="139:140" x14ac:dyDescent="0.25">
      <c r="EI177"/>
      <c r="EJ177"/>
    </row>
    <row r="178" spans="139:140" x14ac:dyDescent="0.25">
      <c r="EI178"/>
      <c r="EJ178"/>
    </row>
    <row r="179" spans="139:140" x14ac:dyDescent="0.25">
      <c r="EI179"/>
      <c r="EJ179"/>
    </row>
    <row r="180" spans="139:140" x14ac:dyDescent="0.25">
      <c r="EI180"/>
      <c r="EJ180"/>
    </row>
    <row r="181" spans="139:140" x14ac:dyDescent="0.25">
      <c r="EI181"/>
      <c r="EJ181"/>
    </row>
    <row r="182" spans="139:140" x14ac:dyDescent="0.25">
      <c r="EI182"/>
      <c r="EJ182"/>
    </row>
    <row r="183" spans="139:140" x14ac:dyDescent="0.25">
      <c r="EI183"/>
      <c r="EJ183"/>
    </row>
  </sheetData>
  <autoFilter ref="A3:DT148" xr:uid="{73ECF7D4-76DD-4AD1-848F-83D313AFF140}"/>
  <sortState xmlns:xlrd2="http://schemas.microsoft.com/office/spreadsheetml/2017/richdata2" ref="EI36:EI59">
    <sortCondition ref="EI36:EI59"/>
  </sortState>
  <mergeCells count="8">
    <mergeCell ref="AT1:AY1"/>
    <mergeCell ref="AD1:AK1"/>
    <mergeCell ref="N1:U1"/>
    <mergeCell ref="DO1:DT1"/>
    <mergeCell ref="BJ1:BQ1"/>
    <mergeCell ref="BZ1:CG1"/>
    <mergeCell ref="CP1:CW1"/>
    <mergeCell ref="DF1:DM1"/>
  </mergeCells>
  <pageMargins left="0.7" right="0.7" top="0.75" bottom="0.75" header="0.3" footer="0.3"/>
  <pageSetup paperSize="9" orientation="portrait" r:id="rId1"/>
  <headerFooter>
    <oddFooter>&amp;L&amp;1#&amp;"Calibri"&amp;10&amp;K008000Interne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</vt:lpstr>
      <vt:lpstr>TOPFLOP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HAUTBOIS</dc:creator>
  <cp:lastModifiedBy>7912254B</cp:lastModifiedBy>
  <dcterms:created xsi:type="dcterms:W3CDTF">2021-08-05T06:41:06Z</dcterms:created>
  <dcterms:modified xsi:type="dcterms:W3CDTF">2021-11-10T08:07:42Z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2021-11-10T08:07:36Z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49a5c2fd-6cc2-4493-8605-e5014cc50a4e</vt:lpwstr>
  </property>
  <property fmtid="{D5CDD505-2E9C-101B-9397-08002B2CF9AE}" pid="8" name="MSIP_Label_c8d3f7c8-5c4b-4ab6-9486-a0a9eb08efa7_ContentBits">
    <vt:lpwstr>2</vt:lpwstr>
  </property>
</Properties>
</file>