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mc:AlternateContent xmlns:mc="http://schemas.openxmlformats.org/markup-compatibility/2006">
    <mc:Choice Requires="x15">
      <x15ac:absPath xmlns:x15ac="http://schemas.microsoft.com/office/spreadsheetml/2010/11/ac" url="C:\Users\juant\Desktop\Lit Rev\"/>
    </mc:Choice>
  </mc:AlternateContent>
  <xr:revisionPtr revIDLastSave="0" documentId="10_ncr:100000_{C62C8C0E-D7D1-4306-8D3F-9DB5D4F1D07E}" xr6:coauthVersionLast="31" xr6:coauthVersionMax="31" xr10:uidLastSave="{00000000-0000-0000-0000-000000000000}"/>
  <bookViews>
    <workbookView xWindow="0" yWindow="0" windowWidth="20490" windowHeight="7545" firstSheet="3" activeTab="3" xr2:uid="{00000000-000D-0000-FFFF-FFFF00000000}"/>
  </bookViews>
  <sheets>
    <sheet name="DistillerSR" sheetId="1" r:id="rId1"/>
    <sheet name="perYear" sheetId="2" r:id="rId2"/>
    <sheet name="perCountry" sheetId="3" r:id="rId3"/>
    <sheet name="ByTrafficType" sheetId="4" r:id="rId4"/>
    <sheet name="perTechnique" sheetId="5" r:id="rId5"/>
    <sheet name="perMethod" sheetId="6" r:id="rId6"/>
    <sheet name="perMetric" sheetId="7" r:id="rId7"/>
    <sheet name="perSpecificObjectives" sheetId="8" r:id="rId8"/>
    <sheet name="perDataSets" sheetId="9" r:id="rId9"/>
    <sheet name="perEngineeredFeatures" sheetId="10" r:id="rId10"/>
    <sheet name="perFeatureSelectionAlgorithm" sheetId="11" r:id="rId11"/>
    <sheet name="perTypeOfPaper" sheetId="12" r:id="rId12"/>
  </sheets>
  <definedNames>
    <definedName name="_xlnm._FilterDatabase" localSheetId="3" hidden="1">ByTrafficType!$B$2:$H$298</definedName>
  </definedNames>
  <calcPr calcId="179017"/>
</workbook>
</file>

<file path=xl/calcChain.xml><?xml version="1.0" encoding="utf-8"?>
<calcChain xmlns="http://schemas.openxmlformats.org/spreadsheetml/2006/main">
  <c r="F3" i="12" l="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 i="12"/>
  <c r="D2" i="12"/>
  <c r="C298" i="11"/>
  <c r="E304" i="11" s="1"/>
  <c r="D297" i="12"/>
  <c r="D296" i="12"/>
  <c r="D295" i="12"/>
  <c r="D294" i="12"/>
  <c r="D293" i="12"/>
  <c r="D292" i="12"/>
  <c r="D291" i="12"/>
  <c r="D290" i="12"/>
  <c r="D289" i="12"/>
  <c r="D288" i="12"/>
  <c r="D287" i="12"/>
  <c r="D286" i="12"/>
  <c r="D285" i="12"/>
  <c r="D284" i="12"/>
  <c r="D283" i="12"/>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 i="11"/>
  <c r="P2" i="10"/>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125" i="11"/>
  <c r="N126" i="11"/>
  <c r="N127" i="11"/>
  <c r="N128" i="11"/>
  <c r="N129" i="11"/>
  <c r="N130" i="11"/>
  <c r="N131" i="11"/>
  <c r="N132" i="11"/>
  <c r="N133" i="11"/>
  <c r="N134" i="11"/>
  <c r="N135" i="11"/>
  <c r="N136" i="11"/>
  <c r="N137" i="11"/>
  <c r="N138" i="11"/>
  <c r="N139" i="1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N187" i="11"/>
  <c r="N188" i="11"/>
  <c r="N189" i="11"/>
  <c r="N190" i="11"/>
  <c r="N191" i="11"/>
  <c r="N192" i="11"/>
  <c r="N193" i="11"/>
  <c r="N194" i="11"/>
  <c r="N195" i="11"/>
  <c r="N196" i="11"/>
  <c r="N197" i="11"/>
  <c r="N198" i="11"/>
  <c r="N199" i="11"/>
  <c r="N200" i="11"/>
  <c r="N201" i="11"/>
  <c r="N202" i="11"/>
  <c r="N203" i="11"/>
  <c r="N204" i="11"/>
  <c r="N205" i="11"/>
  <c r="N206" i="11"/>
  <c r="N207" i="11"/>
  <c r="N208" i="11"/>
  <c r="N209" i="11"/>
  <c r="N210" i="11"/>
  <c r="N211" i="11"/>
  <c r="N212" i="11"/>
  <c r="N213" i="11"/>
  <c r="N214" i="11"/>
  <c r="N215" i="11"/>
  <c r="N216" i="11"/>
  <c r="N217" i="11"/>
  <c r="N218" i="11"/>
  <c r="N219" i="11"/>
  <c r="N220" i="11"/>
  <c r="N221" i="11"/>
  <c r="N222" i="11"/>
  <c r="N223" i="11"/>
  <c r="N224" i="11"/>
  <c r="N225" i="11"/>
  <c r="N226" i="11"/>
  <c r="N227" i="11"/>
  <c r="N228" i="11"/>
  <c r="N229" i="11"/>
  <c r="N230" i="11"/>
  <c r="N231" i="11"/>
  <c r="N232" i="11"/>
  <c r="N233" i="11"/>
  <c r="N234" i="11"/>
  <c r="N235" i="11"/>
  <c r="N236" i="11"/>
  <c r="N237" i="11"/>
  <c r="N238" i="11"/>
  <c r="N239" i="11"/>
  <c r="N240" i="11"/>
  <c r="N241" i="11"/>
  <c r="N242" i="11"/>
  <c r="N243" i="11"/>
  <c r="N244" i="11"/>
  <c r="N245" i="11"/>
  <c r="N246" i="11"/>
  <c r="N247" i="11"/>
  <c r="N248" i="11"/>
  <c r="N249" i="11"/>
  <c r="N250" i="11"/>
  <c r="N251" i="11"/>
  <c r="N252" i="11"/>
  <c r="N253" i="11"/>
  <c r="N254" i="11"/>
  <c r="N255" i="11"/>
  <c r="N256" i="11"/>
  <c r="N257" i="11"/>
  <c r="N258" i="11"/>
  <c r="N259" i="11"/>
  <c r="N260" i="11"/>
  <c r="N261" i="11"/>
  <c r="N262" i="11"/>
  <c r="N263" i="11"/>
  <c r="N264" i="11"/>
  <c r="N265" i="11"/>
  <c r="N266" i="11"/>
  <c r="N267" i="11"/>
  <c r="N268" i="11"/>
  <c r="N269" i="11"/>
  <c r="N270" i="11"/>
  <c r="N271" i="11"/>
  <c r="N272" i="11"/>
  <c r="N273" i="11"/>
  <c r="N274" i="11"/>
  <c r="N275" i="11"/>
  <c r="N276" i="11"/>
  <c r="N277" i="11"/>
  <c r="N278" i="11"/>
  <c r="N279" i="11"/>
  <c r="N280" i="11"/>
  <c r="N281" i="11"/>
  <c r="N282" i="11"/>
  <c r="N283" i="11"/>
  <c r="N284" i="11"/>
  <c r="N285" i="11"/>
  <c r="N286" i="11"/>
  <c r="N287" i="11"/>
  <c r="N288" i="11"/>
  <c r="N289" i="11"/>
  <c r="N290" i="11"/>
  <c r="N291" i="11"/>
  <c r="N292" i="11"/>
  <c r="N293" i="11"/>
  <c r="N294" i="11"/>
  <c r="N295" i="11"/>
  <c r="N296" i="11"/>
  <c r="N297" i="11"/>
  <c r="N2" i="11"/>
  <c r="O2" i="10"/>
  <c r="M3" i="11"/>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66" i="11"/>
  <c r="M267" i="11"/>
  <c r="M268" i="11"/>
  <c r="M269"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 i="11"/>
  <c r="N2" i="10"/>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261" i="11"/>
  <c r="L262" i="11"/>
  <c r="L263" i="11"/>
  <c r="L264" i="11"/>
  <c r="L265" i="11"/>
  <c r="L266" i="11"/>
  <c r="L267" i="11"/>
  <c r="L268" i="11"/>
  <c r="L269" i="11"/>
  <c r="L270" i="11"/>
  <c r="L271" i="11"/>
  <c r="L272" i="11"/>
  <c r="L273" i="11"/>
  <c r="L274" i="11"/>
  <c r="L275" i="11"/>
  <c r="L276" i="11"/>
  <c r="L277" i="11"/>
  <c r="L278" i="11"/>
  <c r="L279" i="11"/>
  <c r="L280" i="11"/>
  <c r="L281" i="11"/>
  <c r="L282" i="11"/>
  <c r="L283" i="11"/>
  <c r="L284" i="11"/>
  <c r="L285" i="11"/>
  <c r="L286" i="11"/>
  <c r="L287" i="11"/>
  <c r="L288" i="11"/>
  <c r="L289" i="11"/>
  <c r="L290" i="11"/>
  <c r="L291" i="11"/>
  <c r="L292" i="11"/>
  <c r="L293" i="11"/>
  <c r="L294" i="11"/>
  <c r="L295" i="11"/>
  <c r="L296" i="11"/>
  <c r="L297" i="11"/>
  <c r="L2" i="11"/>
  <c r="M2" i="10"/>
  <c r="K3" i="1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125" i="11"/>
  <c r="K126" i="11"/>
  <c r="K127" i="11"/>
  <c r="K128" i="11"/>
  <c r="K129" i="11"/>
  <c r="K130" i="11"/>
  <c r="K131" i="11"/>
  <c r="K132" i="11"/>
  <c r="K133" i="11"/>
  <c r="K134" i="11"/>
  <c r="K135" i="11"/>
  <c r="K136" i="11"/>
  <c r="K137" i="11"/>
  <c r="K138" i="11"/>
  <c r="K139" i="11"/>
  <c r="K140" i="11"/>
  <c r="K141" i="11"/>
  <c r="K142" i="11"/>
  <c r="K143" i="11"/>
  <c r="K144" i="11"/>
  <c r="K145" i="11"/>
  <c r="K146" i="11"/>
  <c r="K147" i="11"/>
  <c r="K148" i="11"/>
  <c r="K149" i="11"/>
  <c r="K150" i="11"/>
  <c r="K151" i="11"/>
  <c r="K152" i="11"/>
  <c r="K153" i="11"/>
  <c r="K154" i="11"/>
  <c r="K155" i="11"/>
  <c r="K156" i="11"/>
  <c r="K157" i="11"/>
  <c r="K158" i="11"/>
  <c r="K159" i="11"/>
  <c r="K160" i="11"/>
  <c r="K161" i="11"/>
  <c r="K162" i="11"/>
  <c r="K163" i="11"/>
  <c r="K164" i="11"/>
  <c r="K165" i="11"/>
  <c r="K166" i="11"/>
  <c r="K167" i="11"/>
  <c r="K168" i="11"/>
  <c r="K169" i="11"/>
  <c r="K170" i="11"/>
  <c r="K171" i="11"/>
  <c r="K172" i="11"/>
  <c r="K173" i="11"/>
  <c r="K174" i="11"/>
  <c r="K175" i="11"/>
  <c r="K176" i="11"/>
  <c r="K177" i="11"/>
  <c r="K178" i="11"/>
  <c r="K179" i="11"/>
  <c r="K180" i="11"/>
  <c r="K181" i="11"/>
  <c r="K182" i="11"/>
  <c r="K183" i="11"/>
  <c r="K184" i="11"/>
  <c r="K185" i="11"/>
  <c r="K186" i="11"/>
  <c r="K187" i="11"/>
  <c r="K188" i="11"/>
  <c r="K189" i="11"/>
  <c r="K190" i="11"/>
  <c r="K191" i="11"/>
  <c r="K192" i="11"/>
  <c r="K193" i="11"/>
  <c r="K194" i="11"/>
  <c r="K195" i="11"/>
  <c r="K196" i="11"/>
  <c r="K197" i="11"/>
  <c r="K198" i="11"/>
  <c r="K199" i="11"/>
  <c r="K200" i="11"/>
  <c r="K201" i="11"/>
  <c r="K202" i="11"/>
  <c r="K203" i="11"/>
  <c r="K204" i="11"/>
  <c r="K205" i="11"/>
  <c r="K206" i="11"/>
  <c r="K207" i="11"/>
  <c r="K208" i="11"/>
  <c r="K209" i="11"/>
  <c r="K210" i="11"/>
  <c r="K211" i="11"/>
  <c r="K212" i="11"/>
  <c r="K213" i="11"/>
  <c r="K214" i="11"/>
  <c r="K215" i="11"/>
  <c r="K216" i="11"/>
  <c r="K217" i="11"/>
  <c r="K218" i="11"/>
  <c r="K219" i="11"/>
  <c r="K220" i="11"/>
  <c r="K221" i="11"/>
  <c r="K222" i="11"/>
  <c r="K223" i="11"/>
  <c r="K224" i="11"/>
  <c r="K225" i="11"/>
  <c r="K226" i="11"/>
  <c r="K227" i="11"/>
  <c r="K228" i="11"/>
  <c r="K229" i="11"/>
  <c r="K230" i="11"/>
  <c r="K231" i="11"/>
  <c r="K232" i="11"/>
  <c r="K233" i="11"/>
  <c r="K234" i="11"/>
  <c r="K235" i="11"/>
  <c r="K236" i="11"/>
  <c r="K237" i="11"/>
  <c r="K238" i="11"/>
  <c r="K239" i="11"/>
  <c r="K240" i="11"/>
  <c r="K241" i="11"/>
  <c r="K242" i="11"/>
  <c r="K243" i="11"/>
  <c r="K244" i="11"/>
  <c r="K245" i="11"/>
  <c r="K246" i="11"/>
  <c r="K247" i="11"/>
  <c r="K248" i="11"/>
  <c r="K249" i="11"/>
  <c r="K250" i="11"/>
  <c r="K251" i="11"/>
  <c r="K252" i="11"/>
  <c r="K253" i="11"/>
  <c r="K254" i="11"/>
  <c r="K255" i="11"/>
  <c r="K256" i="11"/>
  <c r="K257" i="11"/>
  <c r="K258" i="11"/>
  <c r="K259" i="11"/>
  <c r="K260" i="11"/>
  <c r="K261" i="11"/>
  <c r="K262" i="11"/>
  <c r="K263" i="11"/>
  <c r="K264" i="11"/>
  <c r="K265" i="11"/>
  <c r="K266" i="11"/>
  <c r="K267" i="11"/>
  <c r="K268" i="11"/>
  <c r="K269" i="11"/>
  <c r="K270" i="11"/>
  <c r="K271" i="11"/>
  <c r="K272" i="11"/>
  <c r="K273" i="11"/>
  <c r="K274" i="11"/>
  <c r="K275" i="11"/>
  <c r="K276" i="11"/>
  <c r="K277" i="11"/>
  <c r="K278" i="11"/>
  <c r="K279" i="11"/>
  <c r="K280" i="11"/>
  <c r="K281" i="11"/>
  <c r="K282" i="11"/>
  <c r="K283" i="11"/>
  <c r="K284" i="11"/>
  <c r="K285" i="11"/>
  <c r="K286" i="11"/>
  <c r="K287" i="11"/>
  <c r="K288" i="11"/>
  <c r="K289" i="11"/>
  <c r="K290" i="11"/>
  <c r="K291" i="11"/>
  <c r="K292" i="11"/>
  <c r="K293" i="11"/>
  <c r="K294" i="11"/>
  <c r="K295" i="11"/>
  <c r="K296" i="11"/>
  <c r="K297" i="11"/>
  <c r="K2" i="11"/>
  <c r="L2" i="10"/>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59" i="11"/>
  <c r="J160" i="11"/>
  <c r="J161" i="11"/>
  <c r="J162" i="11"/>
  <c r="J163" i="11"/>
  <c r="J164" i="11"/>
  <c r="J165" i="11"/>
  <c r="J166" i="11"/>
  <c r="J167" i="11"/>
  <c r="J168" i="11"/>
  <c r="J169" i="11"/>
  <c r="J170" i="11"/>
  <c r="J171" i="11"/>
  <c r="J172" i="11"/>
  <c r="J173" i="11"/>
  <c r="J174" i="11"/>
  <c r="J175" i="11"/>
  <c r="J176" i="11"/>
  <c r="J177" i="11"/>
  <c r="J178" i="11"/>
  <c r="J179" i="11"/>
  <c r="J180" i="11"/>
  <c r="J181" i="11"/>
  <c r="J182" i="11"/>
  <c r="J183" i="11"/>
  <c r="J184" i="11"/>
  <c r="J185" i="11"/>
  <c r="J186" i="11"/>
  <c r="J187" i="11"/>
  <c r="J188" i="11"/>
  <c r="J189" i="11"/>
  <c r="J190" i="11"/>
  <c r="J191" i="11"/>
  <c r="J192" i="11"/>
  <c r="J193" i="11"/>
  <c r="J194" i="11"/>
  <c r="J195" i="11"/>
  <c r="J196" i="11"/>
  <c r="J197" i="11"/>
  <c r="J198" i="11"/>
  <c r="J199" i="11"/>
  <c r="J200" i="11"/>
  <c r="J201" i="11"/>
  <c r="J202" i="11"/>
  <c r="J203" i="11"/>
  <c r="J204" i="11"/>
  <c r="J205" i="11"/>
  <c r="J206" i="11"/>
  <c r="J207" i="11"/>
  <c r="J208" i="11"/>
  <c r="J209" i="11"/>
  <c r="J210" i="11"/>
  <c r="J211" i="11"/>
  <c r="J212" i="11"/>
  <c r="J213" i="11"/>
  <c r="J214" i="11"/>
  <c r="J215" i="11"/>
  <c r="J216" i="11"/>
  <c r="J217" i="11"/>
  <c r="J218" i="11"/>
  <c r="J219" i="11"/>
  <c r="J220" i="11"/>
  <c r="J221" i="11"/>
  <c r="J222" i="11"/>
  <c r="J223" i="11"/>
  <c r="J224" i="11"/>
  <c r="J225" i="11"/>
  <c r="J226" i="11"/>
  <c r="J227" i="11"/>
  <c r="J228" i="11"/>
  <c r="J229" i="11"/>
  <c r="J230" i="11"/>
  <c r="J231" i="11"/>
  <c r="J232" i="11"/>
  <c r="J233" i="11"/>
  <c r="J234" i="11"/>
  <c r="J235" i="11"/>
  <c r="J236" i="11"/>
  <c r="J237" i="11"/>
  <c r="J238" i="11"/>
  <c r="J239" i="11"/>
  <c r="J240" i="11"/>
  <c r="J241" i="11"/>
  <c r="J242" i="11"/>
  <c r="J243" i="11"/>
  <c r="J244" i="11"/>
  <c r="J245" i="11"/>
  <c r="J246" i="11"/>
  <c r="J247" i="11"/>
  <c r="J248" i="11"/>
  <c r="J249" i="11"/>
  <c r="J250" i="11"/>
  <c r="J251" i="11"/>
  <c r="J252" i="11"/>
  <c r="J253" i="11"/>
  <c r="J254" i="11"/>
  <c r="J255" i="11"/>
  <c r="J256" i="11"/>
  <c r="J257" i="11"/>
  <c r="J258" i="11"/>
  <c r="J259" i="11"/>
  <c r="J260" i="11"/>
  <c r="J261" i="11"/>
  <c r="J262" i="11"/>
  <c r="J263" i="11"/>
  <c r="J264" i="11"/>
  <c r="J265" i="11"/>
  <c r="J266" i="11"/>
  <c r="J267" i="11"/>
  <c r="J268" i="11"/>
  <c r="J269" i="11"/>
  <c r="J270" i="11"/>
  <c r="J271" i="11"/>
  <c r="J272" i="11"/>
  <c r="J273" i="11"/>
  <c r="J274" i="11"/>
  <c r="J275" i="11"/>
  <c r="J276" i="11"/>
  <c r="J277" i="11"/>
  <c r="J278" i="11"/>
  <c r="J279" i="11"/>
  <c r="J280" i="11"/>
  <c r="J281" i="11"/>
  <c r="J282" i="11"/>
  <c r="J283" i="11"/>
  <c r="J284" i="11"/>
  <c r="J285" i="11"/>
  <c r="J286" i="11"/>
  <c r="J287" i="11"/>
  <c r="J288" i="11"/>
  <c r="J289" i="11"/>
  <c r="J290" i="11"/>
  <c r="J291" i="11"/>
  <c r="J292" i="11"/>
  <c r="J293" i="11"/>
  <c r="J294" i="11"/>
  <c r="J295" i="11"/>
  <c r="J296" i="11"/>
  <c r="J297" i="11"/>
  <c r="J2" i="11"/>
  <c r="K2" i="10"/>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179" i="11"/>
  <c r="I180" i="11"/>
  <c r="I181" i="11"/>
  <c r="I182" i="11"/>
  <c r="I183" i="11"/>
  <c r="I184" i="11"/>
  <c r="I185" i="11"/>
  <c r="I186" i="11"/>
  <c r="I187" i="11"/>
  <c r="I188" i="11"/>
  <c r="I189" i="11"/>
  <c r="I190" i="11"/>
  <c r="I191" i="11"/>
  <c r="I192" i="11"/>
  <c r="I193" i="11"/>
  <c r="I194" i="11"/>
  <c r="I195" i="11"/>
  <c r="I196" i="11"/>
  <c r="I197" i="11"/>
  <c r="I198" i="11"/>
  <c r="I199" i="11"/>
  <c r="I200" i="11"/>
  <c r="I201" i="11"/>
  <c r="I202" i="11"/>
  <c r="I203" i="11"/>
  <c r="I204" i="11"/>
  <c r="I205" i="11"/>
  <c r="I206" i="11"/>
  <c r="I207" i="11"/>
  <c r="I208" i="11"/>
  <c r="I209" i="11"/>
  <c r="I210" i="11"/>
  <c r="I211" i="11"/>
  <c r="I212" i="11"/>
  <c r="I213" i="11"/>
  <c r="I214" i="11"/>
  <c r="I215" i="11"/>
  <c r="I216" i="11"/>
  <c r="I217" i="11"/>
  <c r="I218" i="11"/>
  <c r="I219" i="11"/>
  <c r="I220" i="11"/>
  <c r="I221" i="11"/>
  <c r="I222" i="11"/>
  <c r="I223" i="11"/>
  <c r="I224" i="11"/>
  <c r="I225" i="11"/>
  <c r="I226" i="11"/>
  <c r="I227" i="11"/>
  <c r="I228" i="11"/>
  <c r="I229" i="11"/>
  <c r="I230" i="11"/>
  <c r="I231" i="11"/>
  <c r="I232" i="11"/>
  <c r="I233" i="11"/>
  <c r="I234" i="11"/>
  <c r="I235" i="11"/>
  <c r="I236" i="11"/>
  <c r="I237" i="11"/>
  <c r="I238" i="11"/>
  <c r="I239" i="11"/>
  <c r="I240" i="11"/>
  <c r="I241" i="11"/>
  <c r="I242" i="11"/>
  <c r="I243" i="11"/>
  <c r="I244" i="11"/>
  <c r="I245" i="11"/>
  <c r="I246" i="11"/>
  <c r="I247" i="11"/>
  <c r="I248" i="11"/>
  <c r="I249" i="11"/>
  <c r="I250" i="11"/>
  <c r="I251" i="11"/>
  <c r="I252" i="11"/>
  <c r="I253" i="11"/>
  <c r="I254" i="11"/>
  <c r="I255" i="11"/>
  <c r="I256" i="11"/>
  <c r="I257" i="11"/>
  <c r="I258" i="11"/>
  <c r="I259" i="11"/>
  <c r="I260" i="11"/>
  <c r="I261" i="11"/>
  <c r="I262" i="11"/>
  <c r="I263" i="11"/>
  <c r="I264" i="11"/>
  <c r="I265" i="11"/>
  <c r="I266" i="11"/>
  <c r="I267" i="11"/>
  <c r="I268" i="11"/>
  <c r="I269" i="11"/>
  <c r="I270" i="11"/>
  <c r="I271" i="11"/>
  <c r="I272" i="11"/>
  <c r="I273" i="11"/>
  <c r="I274" i="11"/>
  <c r="I275" i="11"/>
  <c r="I276" i="11"/>
  <c r="I277" i="11"/>
  <c r="I278" i="11"/>
  <c r="I279" i="11"/>
  <c r="I280" i="11"/>
  <c r="I281" i="11"/>
  <c r="I282" i="11"/>
  <c r="I283" i="11"/>
  <c r="I284" i="11"/>
  <c r="I285" i="11"/>
  <c r="I286" i="11"/>
  <c r="I287" i="11"/>
  <c r="I288" i="11"/>
  <c r="I289" i="11"/>
  <c r="I290" i="11"/>
  <c r="I291" i="11"/>
  <c r="I292" i="11"/>
  <c r="I293" i="11"/>
  <c r="I294" i="11"/>
  <c r="I295" i="11"/>
  <c r="I296" i="11"/>
  <c r="I297" i="11"/>
  <c r="I2" i="11"/>
  <c r="J2" i="10"/>
  <c r="G298" i="11"/>
  <c r="E306" i="11" s="1"/>
  <c r="E298" i="11"/>
  <c r="E305" i="11" s="1"/>
  <c r="C298" i="10"/>
  <c r="E303" i="10" s="1"/>
  <c r="B6" i="7"/>
  <c r="Q3" i="10"/>
  <c r="Q4" i="10"/>
  <c r="Q5" i="10"/>
  <c r="Q6" i="10"/>
  <c r="Q7" i="10"/>
  <c r="Q8" i="10"/>
  <c r="Q9" i="10"/>
  <c r="Q10"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Q102" i="10"/>
  <c r="Q103" i="10"/>
  <c r="Q104" i="10"/>
  <c r="Q105" i="10"/>
  <c r="Q106" i="10"/>
  <c r="Q107" i="10"/>
  <c r="Q108" i="10"/>
  <c r="Q109" i="10"/>
  <c r="Q110" i="10"/>
  <c r="Q111" i="10"/>
  <c r="Q112" i="10"/>
  <c r="Q113" i="10"/>
  <c r="Q114" i="10"/>
  <c r="Q115" i="10"/>
  <c r="Q116" i="10"/>
  <c r="Q117" i="10"/>
  <c r="Q118" i="10"/>
  <c r="Q119" i="10"/>
  <c r="Q120" i="10"/>
  <c r="Q121" i="10"/>
  <c r="Q122" i="10"/>
  <c r="Q123" i="10"/>
  <c r="Q124" i="10"/>
  <c r="Q125" i="10"/>
  <c r="Q126" i="10"/>
  <c r="Q127" i="10"/>
  <c r="Q128" i="10"/>
  <c r="Q129" i="10"/>
  <c r="Q130" i="10"/>
  <c r="Q131" i="10"/>
  <c r="Q132" i="10"/>
  <c r="Q133" i="10"/>
  <c r="Q134" i="10"/>
  <c r="Q135" i="10"/>
  <c r="Q136" i="10"/>
  <c r="Q137" i="10"/>
  <c r="Q138" i="10"/>
  <c r="Q139" i="10"/>
  <c r="Q140" i="10"/>
  <c r="Q141" i="10"/>
  <c r="Q142" i="10"/>
  <c r="Q143" i="10"/>
  <c r="Q144" i="10"/>
  <c r="Q145" i="10"/>
  <c r="Q146" i="10"/>
  <c r="Q147" i="10"/>
  <c r="Q148" i="10"/>
  <c r="Q149" i="10"/>
  <c r="Q150" i="10"/>
  <c r="Q151" i="10"/>
  <c r="Q152" i="10"/>
  <c r="Q153" i="10"/>
  <c r="Q154" i="10"/>
  <c r="Q155" i="10"/>
  <c r="Q156" i="10"/>
  <c r="Q157" i="10"/>
  <c r="Q158" i="10"/>
  <c r="Q159" i="10"/>
  <c r="Q160" i="10"/>
  <c r="Q161" i="10"/>
  <c r="Q162" i="10"/>
  <c r="Q163" i="10"/>
  <c r="Q164" i="10"/>
  <c r="Q165" i="10"/>
  <c r="Q166" i="10"/>
  <c r="Q167" i="10"/>
  <c r="Q168" i="10"/>
  <c r="Q169" i="10"/>
  <c r="Q170" i="10"/>
  <c r="Q171" i="10"/>
  <c r="Q172" i="10"/>
  <c r="Q173" i="10"/>
  <c r="Q174" i="10"/>
  <c r="Q175" i="10"/>
  <c r="Q176" i="10"/>
  <c r="Q177" i="10"/>
  <c r="Q178" i="10"/>
  <c r="Q179" i="10"/>
  <c r="Q180" i="10"/>
  <c r="Q181" i="10"/>
  <c r="Q182" i="10"/>
  <c r="Q183" i="10"/>
  <c r="Q184" i="10"/>
  <c r="Q185" i="10"/>
  <c r="Q186" i="10"/>
  <c r="Q187" i="10"/>
  <c r="Q188" i="10"/>
  <c r="Q189" i="10"/>
  <c r="Q190" i="10"/>
  <c r="Q191" i="10"/>
  <c r="Q192" i="10"/>
  <c r="Q193" i="10"/>
  <c r="Q194" i="10"/>
  <c r="Q195" i="10"/>
  <c r="Q196" i="10"/>
  <c r="Q197" i="10"/>
  <c r="Q198" i="10"/>
  <c r="Q199" i="10"/>
  <c r="Q200" i="10"/>
  <c r="Q201" i="10"/>
  <c r="Q202" i="10"/>
  <c r="Q203" i="10"/>
  <c r="Q204" i="10"/>
  <c r="Q205" i="10"/>
  <c r="Q206" i="10"/>
  <c r="Q207" i="10"/>
  <c r="Q208" i="10"/>
  <c r="Q209" i="10"/>
  <c r="Q210" i="10"/>
  <c r="Q211" i="10"/>
  <c r="Q212" i="10"/>
  <c r="Q213" i="10"/>
  <c r="Q214" i="10"/>
  <c r="Q215" i="10"/>
  <c r="Q216" i="10"/>
  <c r="Q217" i="10"/>
  <c r="Q218" i="10"/>
  <c r="Q219" i="10"/>
  <c r="Q220" i="10"/>
  <c r="Q221" i="10"/>
  <c r="Q222" i="10"/>
  <c r="Q223" i="10"/>
  <c r="Q224" i="10"/>
  <c r="Q225" i="10"/>
  <c r="Q226" i="10"/>
  <c r="Q227" i="10"/>
  <c r="Q228" i="10"/>
  <c r="Q229" i="10"/>
  <c r="Q230" i="10"/>
  <c r="Q231" i="10"/>
  <c r="Q232" i="10"/>
  <c r="Q233" i="10"/>
  <c r="Q234" i="10"/>
  <c r="Q235" i="10"/>
  <c r="Q236" i="10"/>
  <c r="Q237" i="10"/>
  <c r="Q238" i="10"/>
  <c r="Q239" i="10"/>
  <c r="Q240" i="10"/>
  <c r="Q241" i="10"/>
  <c r="Q242" i="10"/>
  <c r="Q243" i="10"/>
  <c r="Q244" i="10"/>
  <c r="Q245" i="10"/>
  <c r="Q246" i="10"/>
  <c r="Q247" i="10"/>
  <c r="Q248" i="10"/>
  <c r="Q249" i="10"/>
  <c r="Q250" i="10"/>
  <c r="Q251" i="10"/>
  <c r="Q252" i="10"/>
  <c r="Q253" i="10"/>
  <c r="Q254" i="10"/>
  <c r="Q255" i="10"/>
  <c r="Q256" i="10"/>
  <c r="Q257" i="10"/>
  <c r="Q258" i="10"/>
  <c r="Q259" i="10"/>
  <c r="Q260" i="10"/>
  <c r="Q261" i="10"/>
  <c r="Q262" i="10"/>
  <c r="Q263" i="10"/>
  <c r="Q264" i="10"/>
  <c r="Q265" i="10"/>
  <c r="Q266" i="10"/>
  <c r="Q267" i="10"/>
  <c r="Q268" i="10"/>
  <c r="Q269" i="10"/>
  <c r="Q270" i="10"/>
  <c r="Q271" i="10"/>
  <c r="Q272" i="10"/>
  <c r="Q273" i="10"/>
  <c r="Q274" i="10"/>
  <c r="Q275" i="10"/>
  <c r="Q276" i="10"/>
  <c r="Q277" i="10"/>
  <c r="Q278" i="10"/>
  <c r="Q279" i="10"/>
  <c r="Q280" i="10"/>
  <c r="Q281" i="10"/>
  <c r="Q282" i="10"/>
  <c r="Q283" i="10"/>
  <c r="Q284" i="10"/>
  <c r="Q285" i="10"/>
  <c r="Q286" i="10"/>
  <c r="Q287" i="10"/>
  <c r="Q288" i="10"/>
  <c r="Q289" i="10"/>
  <c r="Q290" i="10"/>
  <c r="Q291" i="10"/>
  <c r="Q292" i="10"/>
  <c r="Q293" i="10"/>
  <c r="Q294" i="10"/>
  <c r="Q295" i="10"/>
  <c r="Q296" i="10"/>
  <c r="Q297" i="10"/>
  <c r="Q2" i="10"/>
  <c r="P3" i="10"/>
  <c r="P4" i="10"/>
  <c r="P5" i="10"/>
  <c r="P6" i="10"/>
  <c r="P7" i="10"/>
  <c r="P8" i="10"/>
  <c r="P9" i="10"/>
  <c r="P10"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01" i="10"/>
  <c r="P102" i="10"/>
  <c r="P103" i="10"/>
  <c r="P104" i="10"/>
  <c r="P105" i="10"/>
  <c r="P106" i="10"/>
  <c r="P107" i="10"/>
  <c r="P108" i="10"/>
  <c r="P109" i="10"/>
  <c r="P110" i="10"/>
  <c r="P111" i="10"/>
  <c r="P112" i="10"/>
  <c r="P113" i="10"/>
  <c r="P114" i="10"/>
  <c r="P115" i="10"/>
  <c r="P116" i="10"/>
  <c r="P117" i="10"/>
  <c r="P118" i="10"/>
  <c r="P119" i="10"/>
  <c r="P120" i="10"/>
  <c r="P121" i="10"/>
  <c r="P122" i="10"/>
  <c r="P123" i="10"/>
  <c r="P124" i="10"/>
  <c r="P125" i="10"/>
  <c r="P126" i="10"/>
  <c r="P127" i="10"/>
  <c r="P128" i="10"/>
  <c r="P129" i="10"/>
  <c r="P130" i="10"/>
  <c r="P131" i="10"/>
  <c r="P132" i="10"/>
  <c r="P133" i="10"/>
  <c r="P134" i="10"/>
  <c r="P135" i="10"/>
  <c r="P136" i="10"/>
  <c r="P137" i="10"/>
  <c r="P138" i="10"/>
  <c r="P139" i="10"/>
  <c r="P140" i="10"/>
  <c r="P141" i="10"/>
  <c r="P142" i="10"/>
  <c r="P143" i="10"/>
  <c r="P144" i="10"/>
  <c r="P145" i="10"/>
  <c r="P146" i="10"/>
  <c r="P147" i="10"/>
  <c r="P148" i="10"/>
  <c r="P149" i="10"/>
  <c r="P150" i="10"/>
  <c r="P151" i="10"/>
  <c r="P152" i="10"/>
  <c r="P153" i="10"/>
  <c r="P154" i="10"/>
  <c r="P155" i="10"/>
  <c r="P156" i="10"/>
  <c r="P157" i="10"/>
  <c r="P158" i="10"/>
  <c r="P159" i="10"/>
  <c r="P160" i="10"/>
  <c r="P161" i="10"/>
  <c r="P162" i="10"/>
  <c r="P163" i="10"/>
  <c r="P164" i="10"/>
  <c r="P165" i="10"/>
  <c r="P166" i="10"/>
  <c r="P167" i="10"/>
  <c r="P168" i="10"/>
  <c r="P169" i="10"/>
  <c r="P170" i="10"/>
  <c r="P171" i="10"/>
  <c r="P172" i="10"/>
  <c r="P173" i="10"/>
  <c r="P174" i="10"/>
  <c r="P175" i="10"/>
  <c r="P176" i="10"/>
  <c r="P177" i="10"/>
  <c r="P178" i="10"/>
  <c r="P179" i="10"/>
  <c r="P180" i="10"/>
  <c r="P181" i="10"/>
  <c r="P182" i="10"/>
  <c r="P183" i="10"/>
  <c r="P184" i="10"/>
  <c r="P185" i="10"/>
  <c r="P186" i="10"/>
  <c r="P187" i="10"/>
  <c r="P188" i="10"/>
  <c r="P189" i="10"/>
  <c r="P190" i="10"/>
  <c r="P191" i="10"/>
  <c r="P192" i="10"/>
  <c r="P193" i="10"/>
  <c r="P194" i="10"/>
  <c r="P195" i="10"/>
  <c r="P196" i="10"/>
  <c r="P197" i="10"/>
  <c r="P198" i="10"/>
  <c r="P199" i="10"/>
  <c r="P200" i="10"/>
  <c r="P201" i="10"/>
  <c r="P202" i="10"/>
  <c r="P203" i="10"/>
  <c r="P204" i="10"/>
  <c r="P205" i="10"/>
  <c r="P206" i="10"/>
  <c r="P207" i="10"/>
  <c r="P208" i="10"/>
  <c r="P209" i="10"/>
  <c r="P210" i="10"/>
  <c r="P211" i="10"/>
  <c r="P212" i="10"/>
  <c r="P213" i="10"/>
  <c r="P214" i="10"/>
  <c r="P215" i="10"/>
  <c r="P216" i="10"/>
  <c r="P217" i="10"/>
  <c r="P218" i="10"/>
  <c r="P219" i="10"/>
  <c r="P220" i="10"/>
  <c r="P221" i="10"/>
  <c r="P222" i="10"/>
  <c r="P223" i="10"/>
  <c r="P224" i="10"/>
  <c r="P225" i="10"/>
  <c r="P226" i="10"/>
  <c r="P227" i="10"/>
  <c r="P228" i="10"/>
  <c r="P229" i="10"/>
  <c r="P230" i="10"/>
  <c r="P231" i="10"/>
  <c r="P232" i="10"/>
  <c r="P233" i="10"/>
  <c r="P234" i="10"/>
  <c r="P235" i="10"/>
  <c r="P236" i="10"/>
  <c r="P237" i="10"/>
  <c r="P238" i="10"/>
  <c r="P239" i="10"/>
  <c r="P240" i="10"/>
  <c r="P241" i="10"/>
  <c r="P242" i="10"/>
  <c r="P243" i="10"/>
  <c r="P244" i="10"/>
  <c r="P245" i="10"/>
  <c r="P246" i="10"/>
  <c r="P247" i="10"/>
  <c r="P248" i="10"/>
  <c r="P249" i="10"/>
  <c r="P250" i="10"/>
  <c r="P251" i="10"/>
  <c r="P252" i="10"/>
  <c r="P253" i="10"/>
  <c r="P254" i="10"/>
  <c r="P255" i="10"/>
  <c r="P256" i="10"/>
  <c r="P257" i="10"/>
  <c r="P258" i="10"/>
  <c r="P259" i="10"/>
  <c r="P260" i="10"/>
  <c r="P261" i="10"/>
  <c r="P262" i="10"/>
  <c r="P263" i="10"/>
  <c r="P264" i="10"/>
  <c r="P265" i="10"/>
  <c r="P266" i="10"/>
  <c r="P267" i="10"/>
  <c r="P268" i="10"/>
  <c r="P269" i="10"/>
  <c r="P270" i="10"/>
  <c r="P271" i="10"/>
  <c r="P272" i="10"/>
  <c r="P273" i="10"/>
  <c r="P274" i="10"/>
  <c r="P275" i="10"/>
  <c r="P276" i="10"/>
  <c r="P277" i="10"/>
  <c r="P278" i="10"/>
  <c r="P279" i="10"/>
  <c r="P280" i="10"/>
  <c r="P281" i="10"/>
  <c r="P282" i="10"/>
  <c r="P283" i="10"/>
  <c r="P284" i="10"/>
  <c r="P285" i="10"/>
  <c r="P286" i="10"/>
  <c r="P287" i="10"/>
  <c r="P288" i="10"/>
  <c r="P289" i="10"/>
  <c r="P290" i="10"/>
  <c r="P291" i="10"/>
  <c r="P292" i="10"/>
  <c r="P293" i="10"/>
  <c r="P294" i="10"/>
  <c r="P295" i="10"/>
  <c r="P296" i="10"/>
  <c r="P297" i="10"/>
  <c r="O3" i="10"/>
  <c r="O4" i="10"/>
  <c r="O5" i="10"/>
  <c r="O6" i="10"/>
  <c r="O7" i="10"/>
  <c r="O8" i="10"/>
  <c r="O9" i="10"/>
  <c r="O10"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O102" i="10"/>
  <c r="O103" i="10"/>
  <c r="O104" i="10"/>
  <c r="O105" i="10"/>
  <c r="O106" i="10"/>
  <c r="O107" i="10"/>
  <c r="O108" i="10"/>
  <c r="O109" i="10"/>
  <c r="O110" i="10"/>
  <c r="O111" i="10"/>
  <c r="O112" i="10"/>
  <c r="O113" i="10"/>
  <c r="O114" i="10"/>
  <c r="O115" i="10"/>
  <c r="O116" i="10"/>
  <c r="O117" i="10"/>
  <c r="O118" i="10"/>
  <c r="O119" i="10"/>
  <c r="O120" i="10"/>
  <c r="O121" i="10"/>
  <c r="O122" i="10"/>
  <c r="O123" i="10"/>
  <c r="O124" i="10"/>
  <c r="O125" i="10"/>
  <c r="O126" i="10"/>
  <c r="O127" i="10"/>
  <c r="O128" i="10"/>
  <c r="O129" i="10"/>
  <c r="O130" i="10"/>
  <c r="O131" i="10"/>
  <c r="O132" i="10"/>
  <c r="O133" i="10"/>
  <c r="O134" i="10"/>
  <c r="O135" i="10"/>
  <c r="O136" i="10"/>
  <c r="O137" i="10"/>
  <c r="O138" i="10"/>
  <c r="O139" i="10"/>
  <c r="O140" i="10"/>
  <c r="O141" i="10"/>
  <c r="O142" i="10"/>
  <c r="O143" i="10"/>
  <c r="O144" i="10"/>
  <c r="O145" i="10"/>
  <c r="O146" i="10"/>
  <c r="O147" i="10"/>
  <c r="O148" i="10"/>
  <c r="O149" i="10"/>
  <c r="O150" i="10"/>
  <c r="O151" i="10"/>
  <c r="O152" i="10"/>
  <c r="O153" i="10"/>
  <c r="O154" i="10"/>
  <c r="O155" i="10"/>
  <c r="O156" i="10"/>
  <c r="O157" i="10"/>
  <c r="O158" i="10"/>
  <c r="O159" i="10"/>
  <c r="O160" i="10"/>
  <c r="O161" i="10"/>
  <c r="O162" i="10"/>
  <c r="O163" i="10"/>
  <c r="O164" i="10"/>
  <c r="O165" i="10"/>
  <c r="O166" i="10"/>
  <c r="O167" i="10"/>
  <c r="O168" i="10"/>
  <c r="O169" i="10"/>
  <c r="O170" i="10"/>
  <c r="O171" i="10"/>
  <c r="O172" i="10"/>
  <c r="O173" i="10"/>
  <c r="O174" i="10"/>
  <c r="O175" i="10"/>
  <c r="O176" i="10"/>
  <c r="O177" i="10"/>
  <c r="O178" i="10"/>
  <c r="O179" i="10"/>
  <c r="O180" i="10"/>
  <c r="O181" i="10"/>
  <c r="O182" i="10"/>
  <c r="O183" i="10"/>
  <c r="O184" i="10"/>
  <c r="O185" i="10"/>
  <c r="O186" i="10"/>
  <c r="O187" i="10"/>
  <c r="O188" i="10"/>
  <c r="O189" i="10"/>
  <c r="O190" i="10"/>
  <c r="O191" i="10"/>
  <c r="O192" i="10"/>
  <c r="O193" i="10"/>
  <c r="O194" i="10"/>
  <c r="O195" i="10"/>
  <c r="O196" i="10"/>
  <c r="O197" i="10"/>
  <c r="O198" i="10"/>
  <c r="O199" i="10"/>
  <c r="O200" i="10"/>
  <c r="O201" i="10"/>
  <c r="O202" i="10"/>
  <c r="O203" i="10"/>
  <c r="O204" i="10"/>
  <c r="O205" i="10"/>
  <c r="O206" i="10"/>
  <c r="O207" i="10"/>
  <c r="O208" i="10"/>
  <c r="O209" i="10"/>
  <c r="O210" i="10"/>
  <c r="O211" i="10"/>
  <c r="O212" i="10"/>
  <c r="O213" i="10"/>
  <c r="O214" i="10"/>
  <c r="O215" i="10"/>
  <c r="O216" i="10"/>
  <c r="O217" i="10"/>
  <c r="O218" i="10"/>
  <c r="O219" i="10"/>
  <c r="O220" i="10"/>
  <c r="O221" i="10"/>
  <c r="O222" i="10"/>
  <c r="O223" i="10"/>
  <c r="O224" i="10"/>
  <c r="O225" i="10"/>
  <c r="O226" i="10"/>
  <c r="O227" i="10"/>
  <c r="O228" i="10"/>
  <c r="O229" i="10"/>
  <c r="O230" i="10"/>
  <c r="O231" i="10"/>
  <c r="O232" i="10"/>
  <c r="O233" i="10"/>
  <c r="O234" i="10"/>
  <c r="O235" i="10"/>
  <c r="O236" i="10"/>
  <c r="O237" i="10"/>
  <c r="O238" i="10"/>
  <c r="O239" i="10"/>
  <c r="O240" i="10"/>
  <c r="O241" i="10"/>
  <c r="O242" i="10"/>
  <c r="O243" i="10"/>
  <c r="O244" i="10"/>
  <c r="O245" i="10"/>
  <c r="O246" i="10"/>
  <c r="O247" i="10"/>
  <c r="O248" i="10"/>
  <c r="O249" i="10"/>
  <c r="O250" i="10"/>
  <c r="O251" i="10"/>
  <c r="O252" i="10"/>
  <c r="O253" i="10"/>
  <c r="O254" i="10"/>
  <c r="O255" i="10"/>
  <c r="O256" i="10"/>
  <c r="O257" i="10"/>
  <c r="O258" i="10"/>
  <c r="O259" i="10"/>
  <c r="O260" i="10"/>
  <c r="O261" i="10"/>
  <c r="O262" i="10"/>
  <c r="O263" i="10"/>
  <c r="O264" i="10"/>
  <c r="O265" i="10"/>
  <c r="O266" i="10"/>
  <c r="O267" i="10"/>
  <c r="O268" i="10"/>
  <c r="O269" i="10"/>
  <c r="O270" i="10"/>
  <c r="O271" i="10"/>
  <c r="O272" i="10"/>
  <c r="O273" i="10"/>
  <c r="O274" i="10"/>
  <c r="O275" i="10"/>
  <c r="O276" i="10"/>
  <c r="O277" i="10"/>
  <c r="O278" i="10"/>
  <c r="O279" i="10"/>
  <c r="O280" i="10"/>
  <c r="O281" i="10"/>
  <c r="O282" i="10"/>
  <c r="O283" i="10"/>
  <c r="O284" i="10"/>
  <c r="O285" i="10"/>
  <c r="O286" i="10"/>
  <c r="O287" i="10"/>
  <c r="O288" i="10"/>
  <c r="O289" i="10"/>
  <c r="O290" i="10"/>
  <c r="O291" i="10"/>
  <c r="O292" i="10"/>
  <c r="O293" i="10"/>
  <c r="O294" i="10"/>
  <c r="O295" i="10"/>
  <c r="O296" i="10"/>
  <c r="O297" i="10"/>
  <c r="N3" i="10"/>
  <c r="N4" i="10"/>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N202" i="10"/>
  <c r="N203" i="10"/>
  <c r="N204" i="10"/>
  <c r="N205" i="10"/>
  <c r="N206" i="10"/>
  <c r="N207" i="10"/>
  <c r="N208" i="10"/>
  <c r="N209" i="10"/>
  <c r="N210" i="10"/>
  <c r="N211" i="10"/>
  <c r="N212" i="10"/>
  <c r="N213" i="10"/>
  <c r="N214" i="10"/>
  <c r="N215" i="10"/>
  <c r="N216" i="10"/>
  <c r="N217" i="10"/>
  <c r="N218" i="10"/>
  <c r="N219" i="10"/>
  <c r="N220" i="10"/>
  <c r="N221" i="10"/>
  <c r="N222" i="10"/>
  <c r="N223" i="10"/>
  <c r="N224" i="10"/>
  <c r="N225" i="10"/>
  <c r="N226" i="10"/>
  <c r="N227" i="10"/>
  <c r="N228" i="10"/>
  <c r="N229" i="10"/>
  <c r="N230" i="10"/>
  <c r="N231" i="10"/>
  <c r="N232" i="10"/>
  <c r="N233" i="10"/>
  <c r="N234" i="10"/>
  <c r="N235" i="10"/>
  <c r="N236" i="10"/>
  <c r="N237" i="10"/>
  <c r="N238" i="10"/>
  <c r="N239" i="10"/>
  <c r="N240" i="10"/>
  <c r="N241" i="10"/>
  <c r="N242" i="10"/>
  <c r="N243" i="10"/>
  <c r="N244" i="10"/>
  <c r="N245" i="10"/>
  <c r="N246" i="10"/>
  <c r="N247" i="10"/>
  <c r="N248" i="10"/>
  <c r="N249" i="10"/>
  <c r="N250" i="10"/>
  <c r="N251" i="10"/>
  <c r="N252" i="10"/>
  <c r="N253" i="10"/>
  <c r="N254" i="10"/>
  <c r="N255" i="10"/>
  <c r="N256" i="10"/>
  <c r="N257" i="10"/>
  <c r="N258" i="10"/>
  <c r="N259" i="10"/>
  <c r="N260" i="10"/>
  <c r="N261" i="10"/>
  <c r="N262" i="10"/>
  <c r="N263" i="10"/>
  <c r="N264" i="10"/>
  <c r="N265" i="10"/>
  <c r="N266" i="10"/>
  <c r="N267" i="10"/>
  <c r="N268" i="10"/>
  <c r="N269" i="10"/>
  <c r="N270" i="10"/>
  <c r="N271" i="10"/>
  <c r="N272" i="10"/>
  <c r="N273" i="10"/>
  <c r="N274" i="10"/>
  <c r="N275" i="10"/>
  <c r="N276" i="10"/>
  <c r="N277" i="10"/>
  <c r="N278" i="10"/>
  <c r="N279" i="10"/>
  <c r="N280" i="10"/>
  <c r="N281" i="10"/>
  <c r="N282" i="10"/>
  <c r="N283" i="10"/>
  <c r="N284" i="10"/>
  <c r="N285" i="10"/>
  <c r="N286" i="10"/>
  <c r="N287" i="10"/>
  <c r="N288" i="10"/>
  <c r="N289" i="10"/>
  <c r="N290" i="10"/>
  <c r="N291" i="10"/>
  <c r="N292" i="10"/>
  <c r="N293" i="10"/>
  <c r="N294" i="10"/>
  <c r="N295" i="10"/>
  <c r="N296" i="10"/>
  <c r="N297" i="10"/>
  <c r="M3" i="10"/>
  <c r="M4" i="10"/>
  <c r="M5" i="10"/>
  <c r="M6" i="10"/>
  <c r="M7" i="10"/>
  <c r="M8" i="10"/>
  <c r="M9" i="10"/>
  <c r="M10"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M106" i="10"/>
  <c r="M107" i="10"/>
  <c r="M108" i="10"/>
  <c r="M109" i="10"/>
  <c r="M110" i="10"/>
  <c r="M111" i="10"/>
  <c r="M112" i="10"/>
  <c r="M113" i="10"/>
  <c r="M114" i="10"/>
  <c r="M115" i="10"/>
  <c r="M116" i="10"/>
  <c r="M117" i="10"/>
  <c r="M118" i="10"/>
  <c r="M119" i="10"/>
  <c r="M120" i="10"/>
  <c r="M121" i="10"/>
  <c r="M122" i="10"/>
  <c r="M123" i="10"/>
  <c r="M124" i="10"/>
  <c r="M125" i="10"/>
  <c r="M126" i="10"/>
  <c r="M127" i="10"/>
  <c r="M128" i="10"/>
  <c r="M129" i="10"/>
  <c r="M130" i="10"/>
  <c r="M131" i="10"/>
  <c r="M132" i="10"/>
  <c r="M133" i="10"/>
  <c r="M134" i="10"/>
  <c r="M135" i="10"/>
  <c r="M136" i="10"/>
  <c r="M137" i="10"/>
  <c r="M138" i="10"/>
  <c r="M139" i="10"/>
  <c r="M140" i="10"/>
  <c r="M141" i="10"/>
  <c r="M142" i="10"/>
  <c r="M143" i="10"/>
  <c r="M144" i="10"/>
  <c r="M145" i="10"/>
  <c r="M146" i="10"/>
  <c r="M147" i="10"/>
  <c r="M148" i="10"/>
  <c r="M149" i="10"/>
  <c r="M150" i="10"/>
  <c r="M151" i="10"/>
  <c r="M152" i="10"/>
  <c r="M153" i="10"/>
  <c r="M154" i="10"/>
  <c r="M155" i="10"/>
  <c r="M156" i="10"/>
  <c r="M157" i="10"/>
  <c r="M158" i="10"/>
  <c r="M159" i="10"/>
  <c r="M160" i="10"/>
  <c r="M161" i="10"/>
  <c r="M162" i="10"/>
  <c r="M163" i="10"/>
  <c r="M164" i="10"/>
  <c r="M165" i="10"/>
  <c r="M166" i="10"/>
  <c r="M167" i="10"/>
  <c r="M168" i="10"/>
  <c r="M169" i="10"/>
  <c r="M170" i="10"/>
  <c r="M171" i="10"/>
  <c r="M172" i="10"/>
  <c r="M173" i="10"/>
  <c r="M174" i="10"/>
  <c r="M175" i="10"/>
  <c r="M176" i="10"/>
  <c r="M177" i="10"/>
  <c r="M178" i="10"/>
  <c r="M179" i="10"/>
  <c r="M180" i="10"/>
  <c r="M181" i="10"/>
  <c r="M182" i="10"/>
  <c r="M183" i="10"/>
  <c r="M184" i="10"/>
  <c r="M185" i="10"/>
  <c r="M186" i="10"/>
  <c r="M187" i="10"/>
  <c r="M188" i="10"/>
  <c r="M189" i="10"/>
  <c r="M190" i="10"/>
  <c r="M191" i="10"/>
  <c r="M192" i="10"/>
  <c r="M193" i="10"/>
  <c r="M194" i="10"/>
  <c r="M195" i="10"/>
  <c r="M196" i="10"/>
  <c r="M197" i="10"/>
  <c r="M198" i="10"/>
  <c r="M199" i="10"/>
  <c r="M200" i="10"/>
  <c r="M201" i="10"/>
  <c r="M202" i="10"/>
  <c r="M203" i="10"/>
  <c r="M204" i="10"/>
  <c r="M205" i="10"/>
  <c r="M206" i="10"/>
  <c r="M207" i="10"/>
  <c r="M208" i="10"/>
  <c r="M209" i="10"/>
  <c r="M210" i="10"/>
  <c r="M211" i="10"/>
  <c r="M212" i="10"/>
  <c r="M213" i="10"/>
  <c r="M214" i="10"/>
  <c r="M215" i="10"/>
  <c r="M216" i="10"/>
  <c r="M217" i="10"/>
  <c r="M218" i="10"/>
  <c r="M219" i="10"/>
  <c r="M220" i="10"/>
  <c r="M221" i="10"/>
  <c r="M222" i="10"/>
  <c r="M223" i="10"/>
  <c r="M224" i="10"/>
  <c r="M225" i="10"/>
  <c r="M226" i="10"/>
  <c r="M227" i="10"/>
  <c r="M228" i="10"/>
  <c r="M229" i="10"/>
  <c r="M230" i="10"/>
  <c r="M231" i="10"/>
  <c r="M232" i="10"/>
  <c r="M233" i="10"/>
  <c r="M234" i="10"/>
  <c r="M235" i="10"/>
  <c r="M236" i="10"/>
  <c r="M237" i="10"/>
  <c r="M238" i="10"/>
  <c r="M239" i="10"/>
  <c r="M240" i="10"/>
  <c r="M241" i="10"/>
  <c r="M242" i="10"/>
  <c r="M243" i="10"/>
  <c r="M244" i="10"/>
  <c r="M245" i="10"/>
  <c r="M246" i="10"/>
  <c r="M247" i="10"/>
  <c r="M248" i="10"/>
  <c r="M249" i="10"/>
  <c r="M250" i="10"/>
  <c r="M251" i="10"/>
  <c r="M252" i="10"/>
  <c r="M253" i="10"/>
  <c r="M254" i="10"/>
  <c r="M255" i="10"/>
  <c r="M256" i="10"/>
  <c r="M257" i="10"/>
  <c r="M258" i="10"/>
  <c r="M259" i="10"/>
  <c r="M260" i="10"/>
  <c r="M261" i="10"/>
  <c r="M262" i="10"/>
  <c r="M263" i="10"/>
  <c r="M264" i="10"/>
  <c r="M265" i="10"/>
  <c r="M266" i="10"/>
  <c r="M267" i="10"/>
  <c r="M268" i="10"/>
  <c r="M269" i="10"/>
  <c r="M270" i="10"/>
  <c r="M271" i="10"/>
  <c r="M272" i="10"/>
  <c r="M273" i="10"/>
  <c r="M274" i="10"/>
  <c r="M275" i="10"/>
  <c r="M276" i="10"/>
  <c r="M277" i="10"/>
  <c r="M278" i="10"/>
  <c r="M279" i="10"/>
  <c r="M280" i="10"/>
  <c r="M281" i="10"/>
  <c r="M282" i="10"/>
  <c r="M283" i="10"/>
  <c r="M284" i="10"/>
  <c r="M285" i="10"/>
  <c r="M286" i="10"/>
  <c r="M287" i="10"/>
  <c r="M288" i="10"/>
  <c r="M289" i="10"/>
  <c r="M290" i="10"/>
  <c r="M291" i="10"/>
  <c r="M292" i="10"/>
  <c r="M293" i="10"/>
  <c r="M294" i="10"/>
  <c r="M295" i="10"/>
  <c r="M296" i="10"/>
  <c r="M297" i="10"/>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L102" i="10"/>
  <c r="L103" i="10"/>
  <c r="L104" i="10"/>
  <c r="L105" i="10"/>
  <c r="L106" i="10"/>
  <c r="L107" i="10"/>
  <c r="L108" i="10"/>
  <c r="L109" i="10"/>
  <c r="L110" i="10"/>
  <c r="L111" i="10"/>
  <c r="L112" i="10"/>
  <c r="L113" i="10"/>
  <c r="L114" i="10"/>
  <c r="L115" i="10"/>
  <c r="L116" i="10"/>
  <c r="L117" i="10"/>
  <c r="L118" i="10"/>
  <c r="L119" i="10"/>
  <c r="L120" i="10"/>
  <c r="L121" i="10"/>
  <c r="L122" i="10"/>
  <c r="L123" i="10"/>
  <c r="L124" i="10"/>
  <c r="L125" i="10"/>
  <c r="L126" i="10"/>
  <c r="L127" i="10"/>
  <c r="L128" i="10"/>
  <c r="L129" i="10"/>
  <c r="L130" i="10"/>
  <c r="L131" i="10"/>
  <c r="L132" i="10"/>
  <c r="L133" i="10"/>
  <c r="L134" i="10"/>
  <c r="L135" i="10"/>
  <c r="L136" i="10"/>
  <c r="L137" i="10"/>
  <c r="L138" i="10"/>
  <c r="L139" i="10"/>
  <c r="L140" i="10"/>
  <c r="L141" i="10"/>
  <c r="L142" i="10"/>
  <c r="L143" i="10"/>
  <c r="L144" i="10"/>
  <c r="L145" i="10"/>
  <c r="L146" i="10"/>
  <c r="L147" i="10"/>
  <c r="L148" i="10"/>
  <c r="L149" i="10"/>
  <c r="L150" i="10"/>
  <c r="L151" i="10"/>
  <c r="L152" i="10"/>
  <c r="L153" i="10"/>
  <c r="L154" i="10"/>
  <c r="L155" i="10"/>
  <c r="L156" i="10"/>
  <c r="L157" i="10"/>
  <c r="L158" i="10"/>
  <c r="L159" i="10"/>
  <c r="L160" i="10"/>
  <c r="L161" i="10"/>
  <c r="L162" i="10"/>
  <c r="L163" i="10"/>
  <c r="L164" i="10"/>
  <c r="L165" i="10"/>
  <c r="L166" i="10"/>
  <c r="L167" i="10"/>
  <c r="L168" i="10"/>
  <c r="L169" i="10"/>
  <c r="L170" i="10"/>
  <c r="L171" i="10"/>
  <c r="L172" i="10"/>
  <c r="L173" i="10"/>
  <c r="L174" i="10"/>
  <c r="L175" i="10"/>
  <c r="L176" i="10"/>
  <c r="L177" i="10"/>
  <c r="L178" i="10"/>
  <c r="L179" i="10"/>
  <c r="L180" i="10"/>
  <c r="L181" i="10"/>
  <c r="L182" i="10"/>
  <c r="L183" i="10"/>
  <c r="L184" i="10"/>
  <c r="L185" i="10"/>
  <c r="L186" i="10"/>
  <c r="L187" i="10"/>
  <c r="L188" i="10"/>
  <c r="L189" i="10"/>
  <c r="L190" i="10"/>
  <c r="L191" i="10"/>
  <c r="L192" i="10"/>
  <c r="L193" i="10"/>
  <c r="L194" i="10"/>
  <c r="L195" i="10"/>
  <c r="L196" i="10"/>
  <c r="L197" i="10"/>
  <c r="L198" i="10"/>
  <c r="L199" i="10"/>
  <c r="L200" i="10"/>
  <c r="L201" i="10"/>
  <c r="L202" i="10"/>
  <c r="L203" i="10"/>
  <c r="L204" i="10"/>
  <c r="L205" i="10"/>
  <c r="L206" i="10"/>
  <c r="L207" i="10"/>
  <c r="L208" i="10"/>
  <c r="L209" i="10"/>
  <c r="L210" i="10"/>
  <c r="L211" i="10"/>
  <c r="L212" i="10"/>
  <c r="L213" i="10"/>
  <c r="L214" i="10"/>
  <c r="L215" i="10"/>
  <c r="L216" i="10"/>
  <c r="L217" i="10"/>
  <c r="L218" i="10"/>
  <c r="L219" i="10"/>
  <c r="L220" i="10"/>
  <c r="L221" i="10"/>
  <c r="L222" i="10"/>
  <c r="L223" i="10"/>
  <c r="L224" i="10"/>
  <c r="L225" i="10"/>
  <c r="L226" i="10"/>
  <c r="L227" i="10"/>
  <c r="L228" i="10"/>
  <c r="L229" i="10"/>
  <c r="L230" i="10"/>
  <c r="L231" i="10"/>
  <c r="L232" i="10"/>
  <c r="L233" i="10"/>
  <c r="L234" i="10"/>
  <c r="L235" i="10"/>
  <c r="L236" i="10"/>
  <c r="L237" i="10"/>
  <c r="L238" i="10"/>
  <c r="L239" i="10"/>
  <c r="L240" i="10"/>
  <c r="L241" i="10"/>
  <c r="L242" i="10"/>
  <c r="L243" i="10"/>
  <c r="L244" i="10"/>
  <c r="L245" i="10"/>
  <c r="L246" i="10"/>
  <c r="L247" i="10"/>
  <c r="L248" i="10"/>
  <c r="L249" i="10"/>
  <c r="L250" i="10"/>
  <c r="L251" i="10"/>
  <c r="L252" i="10"/>
  <c r="L253" i="10"/>
  <c r="L254" i="10"/>
  <c r="L255" i="10"/>
  <c r="L256" i="10"/>
  <c r="L257" i="10"/>
  <c r="L258" i="10"/>
  <c r="L259" i="10"/>
  <c r="L260" i="10"/>
  <c r="L261" i="10"/>
  <c r="L262" i="10"/>
  <c r="L263" i="10"/>
  <c r="L264" i="10"/>
  <c r="L265" i="10"/>
  <c r="L266" i="10"/>
  <c r="L267" i="10"/>
  <c r="L268" i="10"/>
  <c r="L269" i="10"/>
  <c r="L270" i="10"/>
  <c r="L271" i="10"/>
  <c r="L272" i="10"/>
  <c r="L273" i="10"/>
  <c r="L274" i="10"/>
  <c r="L275" i="10"/>
  <c r="L276" i="10"/>
  <c r="L277" i="10"/>
  <c r="L278" i="10"/>
  <c r="L279" i="10"/>
  <c r="L280" i="10"/>
  <c r="L281" i="10"/>
  <c r="L282" i="10"/>
  <c r="L283" i="10"/>
  <c r="L284" i="10"/>
  <c r="L285" i="10"/>
  <c r="L286" i="10"/>
  <c r="L287" i="10"/>
  <c r="L288" i="10"/>
  <c r="L289" i="10"/>
  <c r="L290" i="10"/>
  <c r="L291" i="10"/>
  <c r="L292" i="10"/>
  <c r="L293" i="10"/>
  <c r="L294" i="10"/>
  <c r="L295" i="10"/>
  <c r="L296" i="10"/>
  <c r="L297" i="10"/>
  <c r="K3" i="10"/>
  <c r="K4" i="10"/>
  <c r="K5" i="10"/>
  <c r="K6" i="10"/>
  <c r="K7" i="10"/>
  <c r="K8" i="10"/>
  <c r="K9" i="10"/>
  <c r="K10"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106" i="10"/>
  <c r="K107" i="10"/>
  <c r="K108" i="10"/>
  <c r="K109" i="10"/>
  <c r="K110" i="10"/>
  <c r="K111" i="10"/>
  <c r="K112" i="10"/>
  <c r="K113" i="10"/>
  <c r="K114" i="10"/>
  <c r="K115" i="10"/>
  <c r="K116" i="10"/>
  <c r="K117" i="10"/>
  <c r="K118" i="10"/>
  <c r="K119" i="10"/>
  <c r="K120" i="10"/>
  <c r="K121" i="10"/>
  <c r="K122" i="10"/>
  <c r="K123" i="10"/>
  <c r="K124" i="10"/>
  <c r="K125" i="10"/>
  <c r="K126" i="10"/>
  <c r="K127" i="10"/>
  <c r="K128" i="10"/>
  <c r="K129" i="10"/>
  <c r="K130" i="10"/>
  <c r="K131" i="10"/>
  <c r="K132" i="10"/>
  <c r="K133" i="10"/>
  <c r="K134" i="10"/>
  <c r="K135" i="10"/>
  <c r="K136" i="10"/>
  <c r="K137" i="10"/>
  <c r="K138" i="10"/>
  <c r="K139" i="10"/>
  <c r="K140" i="10"/>
  <c r="K141" i="10"/>
  <c r="K142" i="10"/>
  <c r="K143" i="10"/>
  <c r="K144" i="10"/>
  <c r="K145" i="10"/>
  <c r="K146" i="10"/>
  <c r="K147" i="10"/>
  <c r="K148" i="10"/>
  <c r="K149" i="10"/>
  <c r="K150" i="10"/>
  <c r="K151" i="10"/>
  <c r="K152" i="10"/>
  <c r="K153" i="10"/>
  <c r="K154" i="10"/>
  <c r="K155" i="10"/>
  <c r="K156" i="10"/>
  <c r="K157" i="10"/>
  <c r="K158" i="10"/>
  <c r="K159" i="10"/>
  <c r="K160" i="10"/>
  <c r="K161" i="10"/>
  <c r="K162" i="10"/>
  <c r="K163" i="10"/>
  <c r="K164" i="10"/>
  <c r="K165" i="10"/>
  <c r="K166" i="10"/>
  <c r="K167" i="10"/>
  <c r="K168" i="10"/>
  <c r="K169" i="10"/>
  <c r="K170" i="10"/>
  <c r="K171" i="10"/>
  <c r="K172" i="10"/>
  <c r="K173" i="10"/>
  <c r="K174" i="10"/>
  <c r="K175" i="10"/>
  <c r="K176" i="10"/>
  <c r="K177" i="10"/>
  <c r="K178" i="10"/>
  <c r="K179" i="10"/>
  <c r="K180" i="10"/>
  <c r="K181" i="10"/>
  <c r="K182" i="10"/>
  <c r="K183" i="10"/>
  <c r="K184" i="10"/>
  <c r="K185" i="10"/>
  <c r="K186" i="10"/>
  <c r="K187" i="10"/>
  <c r="K188" i="10"/>
  <c r="K189" i="10"/>
  <c r="K190" i="10"/>
  <c r="K191" i="10"/>
  <c r="K192" i="10"/>
  <c r="K193" i="10"/>
  <c r="K194" i="10"/>
  <c r="K195" i="10"/>
  <c r="K196" i="10"/>
  <c r="K197" i="10"/>
  <c r="K198" i="10"/>
  <c r="K199" i="10"/>
  <c r="K200" i="10"/>
  <c r="K201" i="10"/>
  <c r="K202" i="10"/>
  <c r="K203" i="10"/>
  <c r="K204" i="10"/>
  <c r="K205" i="10"/>
  <c r="K206" i="10"/>
  <c r="K207" i="10"/>
  <c r="K208" i="10"/>
  <c r="K209" i="10"/>
  <c r="K210" i="10"/>
  <c r="K211" i="10"/>
  <c r="K212" i="10"/>
  <c r="K213" i="10"/>
  <c r="K214" i="10"/>
  <c r="K215" i="10"/>
  <c r="K216" i="10"/>
  <c r="K217" i="10"/>
  <c r="K218" i="10"/>
  <c r="K219" i="10"/>
  <c r="K220" i="10"/>
  <c r="K221" i="10"/>
  <c r="K222" i="10"/>
  <c r="K223" i="10"/>
  <c r="K224" i="10"/>
  <c r="K225" i="10"/>
  <c r="K226" i="10"/>
  <c r="K227" i="10"/>
  <c r="K228" i="10"/>
  <c r="K229" i="10"/>
  <c r="K230" i="10"/>
  <c r="K231" i="10"/>
  <c r="K232" i="10"/>
  <c r="K233" i="10"/>
  <c r="K234" i="10"/>
  <c r="K235" i="10"/>
  <c r="K236" i="10"/>
  <c r="K237" i="10"/>
  <c r="K238" i="10"/>
  <c r="K239" i="10"/>
  <c r="K240" i="10"/>
  <c r="K241" i="10"/>
  <c r="K242" i="10"/>
  <c r="K243" i="10"/>
  <c r="K244" i="10"/>
  <c r="K245" i="10"/>
  <c r="K246" i="10"/>
  <c r="K247" i="10"/>
  <c r="K248" i="10"/>
  <c r="K249" i="10"/>
  <c r="K250" i="10"/>
  <c r="K251" i="10"/>
  <c r="K252" i="10"/>
  <c r="K253" i="10"/>
  <c r="K254" i="10"/>
  <c r="K255" i="10"/>
  <c r="K256" i="10"/>
  <c r="K257" i="10"/>
  <c r="K258" i="10"/>
  <c r="K259" i="10"/>
  <c r="K260" i="10"/>
  <c r="K261" i="10"/>
  <c r="K262" i="10"/>
  <c r="K263" i="10"/>
  <c r="K264" i="10"/>
  <c r="K265" i="10"/>
  <c r="K266" i="10"/>
  <c r="K267" i="10"/>
  <c r="K268" i="10"/>
  <c r="K269" i="10"/>
  <c r="K270" i="10"/>
  <c r="K271" i="10"/>
  <c r="K272" i="10"/>
  <c r="K273" i="10"/>
  <c r="K274" i="10"/>
  <c r="K275" i="10"/>
  <c r="K276" i="10"/>
  <c r="K277" i="10"/>
  <c r="K278" i="10"/>
  <c r="K279" i="10"/>
  <c r="K280" i="10"/>
  <c r="K281" i="10"/>
  <c r="K282" i="10"/>
  <c r="K283" i="10"/>
  <c r="K284" i="10"/>
  <c r="K285" i="10"/>
  <c r="K286" i="10"/>
  <c r="K287" i="10"/>
  <c r="K288" i="10"/>
  <c r="K289" i="10"/>
  <c r="K290" i="10"/>
  <c r="K291" i="10"/>
  <c r="K292" i="10"/>
  <c r="K293" i="10"/>
  <c r="K294" i="10"/>
  <c r="K295" i="10"/>
  <c r="K296" i="10"/>
  <c r="K297" i="10"/>
  <c r="J3" i="10"/>
  <c r="J298" i="10" s="1"/>
  <c r="J4"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160" i="10"/>
  <c r="J161" i="10"/>
  <c r="J162" i="10"/>
  <c r="J163" i="10"/>
  <c r="J164" i="10"/>
  <c r="J165" i="10"/>
  <c r="J166" i="10"/>
  <c r="J167" i="10"/>
  <c r="J168" i="10"/>
  <c r="J169" i="10"/>
  <c r="J170" i="10"/>
  <c r="J171" i="10"/>
  <c r="J172" i="10"/>
  <c r="J173" i="10"/>
  <c r="J174" i="10"/>
  <c r="J175" i="10"/>
  <c r="J176" i="10"/>
  <c r="J177" i="10"/>
  <c r="J178" i="10"/>
  <c r="J179" i="10"/>
  <c r="J180" i="10"/>
  <c r="J181" i="10"/>
  <c r="J182" i="10"/>
  <c r="J183" i="10"/>
  <c r="J184" i="10"/>
  <c r="J185" i="10"/>
  <c r="J186" i="10"/>
  <c r="J187" i="10"/>
  <c r="J188" i="10"/>
  <c r="J189" i="10"/>
  <c r="J190" i="10"/>
  <c r="J191" i="10"/>
  <c r="J192" i="10"/>
  <c r="J193" i="10"/>
  <c r="J194" i="10"/>
  <c r="J195" i="10"/>
  <c r="J196" i="10"/>
  <c r="J197" i="10"/>
  <c r="J198" i="10"/>
  <c r="J199" i="10"/>
  <c r="J200" i="10"/>
  <c r="J201" i="10"/>
  <c r="J202" i="10"/>
  <c r="J203" i="10"/>
  <c r="J204" i="10"/>
  <c r="J205" i="10"/>
  <c r="J206" i="10"/>
  <c r="J207" i="10"/>
  <c r="J208" i="10"/>
  <c r="J209" i="10"/>
  <c r="J210" i="10"/>
  <c r="J211" i="10"/>
  <c r="J212" i="10"/>
  <c r="J213" i="10"/>
  <c r="J214" i="10"/>
  <c r="J215" i="10"/>
  <c r="J216" i="10"/>
  <c r="J217" i="10"/>
  <c r="J218" i="10"/>
  <c r="J219" i="10"/>
  <c r="J220" i="10"/>
  <c r="J221" i="10"/>
  <c r="J222" i="10"/>
  <c r="J223" i="10"/>
  <c r="J224" i="10"/>
  <c r="J225" i="10"/>
  <c r="J226" i="10"/>
  <c r="J227" i="10"/>
  <c r="J228" i="10"/>
  <c r="J229" i="10"/>
  <c r="J230" i="10"/>
  <c r="J231" i="10"/>
  <c r="J232" i="10"/>
  <c r="J233" i="10"/>
  <c r="J234" i="10"/>
  <c r="J235" i="10"/>
  <c r="J236" i="10"/>
  <c r="J237" i="10"/>
  <c r="J238" i="10"/>
  <c r="J239" i="10"/>
  <c r="J240" i="10"/>
  <c r="J241" i="10"/>
  <c r="J242" i="10"/>
  <c r="J243" i="10"/>
  <c r="J244" i="10"/>
  <c r="J245" i="10"/>
  <c r="J246" i="10"/>
  <c r="J247" i="10"/>
  <c r="J248" i="10"/>
  <c r="J249" i="10"/>
  <c r="J250" i="10"/>
  <c r="J251" i="10"/>
  <c r="J252" i="10"/>
  <c r="J253" i="10"/>
  <c r="J254" i="10"/>
  <c r="J255" i="10"/>
  <c r="J256" i="10"/>
  <c r="J257" i="10"/>
  <c r="J258" i="10"/>
  <c r="J259" i="10"/>
  <c r="J260" i="10"/>
  <c r="J261" i="10"/>
  <c r="J262" i="10"/>
  <c r="J263" i="10"/>
  <c r="J264" i="10"/>
  <c r="J265" i="10"/>
  <c r="J266" i="10"/>
  <c r="J267" i="10"/>
  <c r="J268" i="10"/>
  <c r="J269" i="10"/>
  <c r="J270" i="10"/>
  <c r="J271" i="10"/>
  <c r="J272" i="10"/>
  <c r="J273" i="10"/>
  <c r="J274" i="10"/>
  <c r="J275" i="10"/>
  <c r="J276" i="10"/>
  <c r="J277" i="10"/>
  <c r="J278" i="10"/>
  <c r="J279" i="10"/>
  <c r="J280" i="10"/>
  <c r="J281" i="10"/>
  <c r="J282" i="10"/>
  <c r="J283" i="10"/>
  <c r="J284" i="10"/>
  <c r="J285" i="10"/>
  <c r="J286" i="10"/>
  <c r="J287" i="10"/>
  <c r="J288" i="10"/>
  <c r="J289" i="10"/>
  <c r="J290" i="10"/>
  <c r="J291" i="10"/>
  <c r="J292" i="10"/>
  <c r="J293" i="10"/>
  <c r="J294" i="10"/>
  <c r="J295" i="10"/>
  <c r="J296" i="10"/>
  <c r="J297" i="10"/>
  <c r="J3" i="6"/>
  <c r="I298" i="10"/>
  <c r="E306" i="10" s="1"/>
  <c r="G298" i="10"/>
  <c r="E305" i="10" s="1"/>
  <c r="E298" i="10"/>
  <c r="E304" i="10" s="1"/>
  <c r="F298" i="9"/>
  <c r="G312" i="9" s="1"/>
  <c r="D298" i="9"/>
  <c r="G322" i="9" s="1"/>
  <c r="B57" i="7"/>
  <c r="AA299" i="9"/>
  <c r="F329" i="9" s="1"/>
  <c r="AA298" i="9"/>
  <c r="F328" i="9" s="1"/>
  <c r="Y298" i="9"/>
  <c r="G305" i="9" s="1"/>
  <c r="W298" i="9"/>
  <c r="G308" i="9" s="1"/>
  <c r="U298" i="9"/>
  <c r="G304" i="9" s="1"/>
  <c r="T298" i="9"/>
  <c r="G318" i="9" s="1"/>
  <c r="S298" i="9"/>
  <c r="G307" i="9" s="1"/>
  <c r="R298" i="9"/>
  <c r="G306" i="9" s="1"/>
  <c r="Q298" i="9"/>
  <c r="G319" i="9" s="1"/>
  <c r="P298" i="9"/>
  <c r="G321" i="9" s="1"/>
  <c r="O298" i="9"/>
  <c r="G313" i="9" s="1"/>
  <c r="N298" i="9"/>
  <c r="G316" i="9" s="1"/>
  <c r="M298" i="9"/>
  <c r="G311" i="9" s="1"/>
  <c r="L298" i="9"/>
  <c r="G309" i="9" s="1"/>
  <c r="K298" i="9"/>
  <c r="G317" i="9" s="1"/>
  <c r="J298" i="9"/>
  <c r="G314" i="9" s="1"/>
  <c r="I298" i="9"/>
  <c r="G310" i="9" s="1"/>
  <c r="H298" i="9"/>
  <c r="G320" i="9" s="1"/>
  <c r="G298" i="9"/>
  <c r="G315" i="9" s="1"/>
  <c r="F325" i="8"/>
  <c r="K298" i="8"/>
  <c r="F307" i="8" s="1"/>
  <c r="J298" i="8"/>
  <c r="F306" i="8" s="1"/>
  <c r="I298" i="8"/>
  <c r="F305" i="8" s="1"/>
  <c r="G298" i="8"/>
  <c r="F304" i="8" s="1"/>
  <c r="E298" i="8"/>
  <c r="F303" i="8" s="1"/>
  <c r="D299" i="6"/>
  <c r="M2" i="8"/>
  <c r="M3" i="8"/>
  <c r="M4" i="8"/>
  <c r="M5" i="8"/>
  <c r="M6" i="8"/>
  <c r="G6" i="7"/>
  <c r="H6" i="7"/>
  <c r="I6" i="7"/>
  <c r="J6" i="7"/>
  <c r="K6" i="7"/>
  <c r="L6" i="7"/>
  <c r="M6" i="7"/>
  <c r="N6" i="7"/>
  <c r="O6" i="7"/>
  <c r="P6" i="7"/>
  <c r="Q6" i="7"/>
  <c r="R6" i="7"/>
  <c r="S6" i="7"/>
  <c r="T6" i="7"/>
  <c r="U6" i="7"/>
  <c r="V6" i="7"/>
  <c r="W6" i="7"/>
  <c r="X6" i="7"/>
  <c r="Y6" i="7"/>
  <c r="Z6" i="7"/>
  <c r="AA6" i="7"/>
  <c r="AB6" i="7"/>
  <c r="AC6" i="7"/>
  <c r="AD6" i="7"/>
  <c r="AE6" i="7"/>
  <c r="AF6" i="7"/>
  <c r="AG6" i="7"/>
  <c r="AH6" i="7"/>
  <c r="AI6" i="7"/>
  <c r="AJ6" i="7"/>
  <c r="AK6" i="7"/>
  <c r="AL6" i="7"/>
  <c r="AM6" i="7"/>
  <c r="AN6" i="7"/>
  <c r="AO6" i="7"/>
  <c r="AP6" i="7"/>
  <c r="AQ6" i="7"/>
  <c r="AR6" i="7"/>
  <c r="AS6" i="7"/>
  <c r="AT6" i="7"/>
  <c r="AU6" i="7"/>
  <c r="AV6" i="7"/>
  <c r="AW6" i="7"/>
  <c r="AX6" i="7"/>
  <c r="AY6" i="7"/>
  <c r="AZ6" i="7"/>
  <c r="BA6" i="7"/>
  <c r="BB6" i="7"/>
  <c r="BC6" i="7"/>
  <c r="BD6" i="7"/>
  <c r="BE6" i="7"/>
  <c r="BF6" i="7"/>
  <c r="BG6" i="7"/>
  <c r="BH6" i="7"/>
  <c r="BI6" i="7"/>
  <c r="BJ6" i="7"/>
  <c r="BK6" i="7"/>
  <c r="BL6" i="7"/>
  <c r="BM6" i="7"/>
  <c r="BN6" i="7"/>
  <c r="BO6" i="7"/>
  <c r="BP6" i="7"/>
  <c r="BQ6" i="7"/>
  <c r="BR6" i="7"/>
  <c r="BS6" i="7"/>
  <c r="BT6" i="7"/>
  <c r="BU6" i="7"/>
  <c r="BV6" i="7"/>
  <c r="BW6" i="7"/>
  <c r="BX6" i="7"/>
  <c r="BY6" i="7"/>
  <c r="BZ6" i="7"/>
  <c r="CA6" i="7"/>
  <c r="CB6" i="7"/>
  <c r="CC6" i="7"/>
  <c r="CD6" i="7"/>
  <c r="CE6" i="7"/>
  <c r="CF6" i="7"/>
  <c r="CG6" i="7"/>
  <c r="CH6" i="7"/>
  <c r="CI6" i="7"/>
  <c r="CJ6" i="7"/>
  <c r="CK6" i="7"/>
  <c r="CL6" i="7"/>
  <c r="CM6" i="7"/>
  <c r="CN6" i="7"/>
  <c r="CO6" i="7"/>
  <c r="CP6" i="7"/>
  <c r="CQ6" i="7"/>
  <c r="CR6" i="7"/>
  <c r="CS6" i="7"/>
  <c r="CT6" i="7"/>
  <c r="CU6" i="7"/>
  <c r="CV6" i="7"/>
  <c r="CW6" i="7"/>
  <c r="CX6" i="7"/>
  <c r="CY6" i="7"/>
  <c r="CZ6" i="7"/>
  <c r="DA6" i="7"/>
  <c r="DB6" i="7"/>
  <c r="DC6" i="7"/>
  <c r="DD6" i="7"/>
  <c r="DE6" i="7"/>
  <c r="DF6" i="7"/>
  <c r="DG6" i="7"/>
  <c r="DH6" i="7"/>
  <c r="DI6" i="7"/>
  <c r="DJ6" i="7"/>
  <c r="DK6" i="7"/>
  <c r="DL6" i="7"/>
  <c r="DM6" i="7"/>
  <c r="DN6" i="7"/>
  <c r="DO6" i="7"/>
  <c r="DP6" i="7"/>
  <c r="DQ6" i="7"/>
  <c r="DR6" i="7"/>
  <c r="DS6" i="7"/>
  <c r="DT6" i="7"/>
  <c r="DU6" i="7"/>
  <c r="DV6" i="7"/>
  <c r="DW6" i="7"/>
  <c r="DX6" i="7"/>
  <c r="DY6" i="7"/>
  <c r="DZ6" i="7"/>
  <c r="EA6" i="7"/>
  <c r="EB6" i="7"/>
  <c r="EC6" i="7"/>
  <c r="ED6" i="7"/>
  <c r="EE6" i="7"/>
  <c r="EF6" i="7"/>
  <c r="EG6" i="7"/>
  <c r="EH6" i="7"/>
  <c r="EI6" i="7"/>
  <c r="EJ6" i="7"/>
  <c r="EK6" i="7"/>
  <c r="EL6" i="7"/>
  <c r="EM6" i="7"/>
  <c r="EN6" i="7"/>
  <c r="EO6" i="7"/>
  <c r="EP6" i="7"/>
  <c r="EQ6" i="7"/>
  <c r="ER6" i="7"/>
  <c r="ES6" i="7"/>
  <c r="ET6" i="7"/>
  <c r="EU6" i="7"/>
  <c r="EV6" i="7"/>
  <c r="EW6" i="7"/>
  <c r="EX6" i="7"/>
  <c r="EY6" i="7"/>
  <c r="EZ6" i="7"/>
  <c r="FA6" i="7"/>
  <c r="FB6" i="7"/>
  <c r="FC6" i="7"/>
  <c r="FD6" i="7"/>
  <c r="FE6" i="7"/>
  <c r="FF6" i="7"/>
  <c r="FG6" i="7"/>
  <c r="FH6" i="7"/>
  <c r="FI6" i="7"/>
  <c r="FJ6" i="7"/>
  <c r="FK6" i="7"/>
  <c r="FL6" i="7"/>
  <c r="FM6" i="7"/>
  <c r="FN6" i="7"/>
  <c r="FO6" i="7"/>
  <c r="FP6" i="7"/>
  <c r="FQ6" i="7"/>
  <c r="FR6" i="7"/>
  <c r="FS6" i="7"/>
  <c r="FT6" i="7"/>
  <c r="FU6" i="7"/>
  <c r="FV6" i="7"/>
  <c r="FW6" i="7"/>
  <c r="FX6" i="7"/>
  <c r="FY6" i="7"/>
  <c r="FZ6" i="7"/>
  <c r="GA6" i="7"/>
  <c r="GB6" i="7"/>
  <c r="GC6" i="7"/>
  <c r="GD6" i="7"/>
  <c r="GE6" i="7"/>
  <c r="GF6" i="7"/>
  <c r="GG6" i="7"/>
  <c r="GH6" i="7"/>
  <c r="GI6" i="7"/>
  <c r="GJ6" i="7"/>
  <c r="GK6" i="7"/>
  <c r="GL6" i="7"/>
  <c r="GM6" i="7"/>
  <c r="GN6" i="7"/>
  <c r="GO6" i="7"/>
  <c r="GP6" i="7"/>
  <c r="GQ6" i="7"/>
  <c r="GR6" i="7"/>
  <c r="GS6" i="7"/>
  <c r="GT6" i="7"/>
  <c r="GU6" i="7"/>
  <c r="GV6" i="7"/>
  <c r="GW6" i="7"/>
  <c r="GX6" i="7"/>
  <c r="GY6" i="7"/>
  <c r="GZ6" i="7"/>
  <c r="HA6" i="7"/>
  <c r="HB6" i="7"/>
  <c r="HC6" i="7"/>
  <c r="HD6" i="7"/>
  <c r="HE6" i="7"/>
  <c r="HF6" i="7"/>
  <c r="HG6" i="7"/>
  <c r="HH6" i="7"/>
  <c r="HI6" i="7"/>
  <c r="HJ6" i="7"/>
  <c r="HK6" i="7"/>
  <c r="HL6" i="7"/>
  <c r="HM6" i="7"/>
  <c r="HN6" i="7"/>
  <c r="HO6" i="7"/>
  <c r="HP6" i="7"/>
  <c r="HQ6" i="7"/>
  <c r="HR6" i="7"/>
  <c r="HS6" i="7"/>
  <c r="HT6" i="7"/>
  <c r="HU6" i="7"/>
  <c r="HV6" i="7"/>
  <c r="HW6" i="7"/>
  <c r="HX6" i="7"/>
  <c r="HY6" i="7"/>
  <c r="HZ6" i="7"/>
  <c r="IA6" i="7"/>
  <c r="IB6" i="7"/>
  <c r="IC6" i="7"/>
  <c r="ID6" i="7"/>
  <c r="IE6" i="7"/>
  <c r="IF6" i="7"/>
  <c r="IG6" i="7"/>
  <c r="IH6" i="7"/>
  <c r="II6" i="7"/>
  <c r="IJ6" i="7"/>
  <c r="IK6" i="7"/>
  <c r="IL6" i="7"/>
  <c r="IM6" i="7"/>
  <c r="IN6" i="7"/>
  <c r="IO6" i="7"/>
  <c r="IP6" i="7"/>
  <c r="IQ6" i="7"/>
  <c r="IR6" i="7"/>
  <c r="IS6" i="7"/>
  <c r="IT6" i="7"/>
  <c r="IU6" i="7"/>
  <c r="IV6" i="7"/>
  <c r="IW6" i="7"/>
  <c r="IX6" i="7"/>
  <c r="IY6" i="7"/>
  <c r="IZ6" i="7"/>
  <c r="JA6" i="7"/>
  <c r="JB6" i="7"/>
  <c r="JC6" i="7"/>
  <c r="JD6" i="7"/>
  <c r="JE6" i="7"/>
  <c r="JF6" i="7"/>
  <c r="JG6" i="7"/>
  <c r="JH6" i="7"/>
  <c r="JI6" i="7"/>
  <c r="JJ6" i="7"/>
  <c r="JK6" i="7"/>
  <c r="JL6" i="7"/>
  <c r="JM6" i="7"/>
  <c r="JN6" i="7"/>
  <c r="JO6" i="7"/>
  <c r="JP6" i="7"/>
  <c r="JQ6" i="7"/>
  <c r="JR6" i="7"/>
  <c r="JS6" i="7"/>
  <c r="JT6" i="7"/>
  <c r="JU6" i="7"/>
  <c r="JV6" i="7"/>
  <c r="JW6" i="7"/>
  <c r="JX6" i="7"/>
  <c r="JY6" i="7"/>
  <c r="JZ6" i="7"/>
  <c r="KA6" i="7"/>
  <c r="KB6" i="7"/>
  <c r="KC6" i="7"/>
  <c r="KD6" i="7"/>
  <c r="KE6" i="7"/>
  <c r="KF6" i="7"/>
  <c r="KG6" i="7"/>
  <c r="KH6" i="7"/>
  <c r="KI6" i="7"/>
  <c r="KJ6" i="7"/>
  <c r="KK6" i="7"/>
  <c r="C6" i="7"/>
  <c r="D6" i="7"/>
  <c r="E6" i="7"/>
  <c r="F6" i="7"/>
  <c r="M51" i="7"/>
  <c r="N51" i="7"/>
  <c r="O51" i="7"/>
  <c r="P51" i="7"/>
  <c r="Q51" i="7"/>
  <c r="R51" i="7"/>
  <c r="S51" i="7"/>
  <c r="T51" i="7"/>
  <c r="U51" i="7"/>
  <c r="V51" i="7"/>
  <c r="W51" i="7"/>
  <c r="X51" i="7"/>
  <c r="Y51" i="7"/>
  <c r="Z51" i="7"/>
  <c r="AA51" i="7"/>
  <c r="AB51" i="7"/>
  <c r="AC51" i="7"/>
  <c r="AD51" i="7"/>
  <c r="AE51" i="7"/>
  <c r="AF51" i="7"/>
  <c r="AG51" i="7"/>
  <c r="AH51" i="7"/>
  <c r="AI51" i="7"/>
  <c r="AJ51" i="7"/>
  <c r="AK51" i="7"/>
  <c r="AL51" i="7"/>
  <c r="AM51" i="7"/>
  <c r="AN51" i="7"/>
  <c r="AO51" i="7"/>
  <c r="AP51" i="7"/>
  <c r="AQ51" i="7"/>
  <c r="AR51" i="7"/>
  <c r="AS51" i="7"/>
  <c r="AT51" i="7"/>
  <c r="AU51" i="7"/>
  <c r="AV51" i="7"/>
  <c r="AW51" i="7"/>
  <c r="AX51" i="7"/>
  <c r="AY51" i="7"/>
  <c r="AZ51" i="7"/>
  <c r="BA51" i="7"/>
  <c r="BB51" i="7"/>
  <c r="BC51" i="7"/>
  <c r="BD51" i="7"/>
  <c r="BE51" i="7"/>
  <c r="BF51" i="7"/>
  <c r="BG51" i="7"/>
  <c r="BH51" i="7"/>
  <c r="BI51" i="7"/>
  <c r="BJ51" i="7"/>
  <c r="BK51" i="7"/>
  <c r="BL51" i="7"/>
  <c r="BM51" i="7"/>
  <c r="BN51" i="7"/>
  <c r="BO51" i="7"/>
  <c r="BP51" i="7"/>
  <c r="BQ51" i="7"/>
  <c r="BR51" i="7"/>
  <c r="BS51" i="7"/>
  <c r="BT51" i="7"/>
  <c r="BU51" i="7"/>
  <c r="BV51" i="7"/>
  <c r="BW51" i="7"/>
  <c r="BX51" i="7"/>
  <c r="BY51" i="7"/>
  <c r="BZ51" i="7"/>
  <c r="CA51" i="7"/>
  <c r="CB51" i="7"/>
  <c r="CC51" i="7"/>
  <c r="CD51" i="7"/>
  <c r="CE51" i="7"/>
  <c r="CF51" i="7"/>
  <c r="CG51" i="7"/>
  <c r="CH51" i="7"/>
  <c r="CI51" i="7"/>
  <c r="CJ51" i="7"/>
  <c r="CK51" i="7"/>
  <c r="CL51" i="7"/>
  <c r="CM51" i="7"/>
  <c r="CN51" i="7"/>
  <c r="CO51" i="7"/>
  <c r="CP51" i="7"/>
  <c r="CQ51" i="7"/>
  <c r="CR51" i="7"/>
  <c r="CS51" i="7"/>
  <c r="CT51" i="7"/>
  <c r="CU51" i="7"/>
  <c r="CV51" i="7"/>
  <c r="CW51" i="7"/>
  <c r="CX51" i="7"/>
  <c r="CY51" i="7"/>
  <c r="CZ51" i="7"/>
  <c r="DA51" i="7"/>
  <c r="DB51" i="7"/>
  <c r="DC51" i="7"/>
  <c r="DD51" i="7"/>
  <c r="DE51" i="7"/>
  <c r="DF51" i="7"/>
  <c r="DG51" i="7"/>
  <c r="DH51" i="7"/>
  <c r="DI51" i="7"/>
  <c r="DJ51" i="7"/>
  <c r="DK51" i="7"/>
  <c r="DL51" i="7"/>
  <c r="DM51" i="7"/>
  <c r="DN51" i="7"/>
  <c r="DO51" i="7"/>
  <c r="DP51" i="7"/>
  <c r="DQ51" i="7"/>
  <c r="DR51" i="7"/>
  <c r="DS51" i="7"/>
  <c r="DT51" i="7"/>
  <c r="DU51" i="7"/>
  <c r="DV51" i="7"/>
  <c r="DW51" i="7"/>
  <c r="DX51" i="7"/>
  <c r="DY51" i="7"/>
  <c r="DZ51" i="7"/>
  <c r="EA51" i="7"/>
  <c r="EB51" i="7"/>
  <c r="EC51" i="7"/>
  <c r="ED51" i="7"/>
  <c r="EE51" i="7"/>
  <c r="EF51" i="7"/>
  <c r="EG51" i="7"/>
  <c r="EH51" i="7"/>
  <c r="EI51" i="7"/>
  <c r="EJ51" i="7"/>
  <c r="EK51" i="7"/>
  <c r="EL51" i="7"/>
  <c r="EM51" i="7"/>
  <c r="EN51" i="7"/>
  <c r="EO51" i="7"/>
  <c r="EP51" i="7"/>
  <c r="EQ51" i="7"/>
  <c r="ER51" i="7"/>
  <c r="ES51" i="7"/>
  <c r="ET51" i="7"/>
  <c r="EU51" i="7"/>
  <c r="EV51" i="7"/>
  <c r="EW51" i="7"/>
  <c r="EX51" i="7"/>
  <c r="EY51" i="7"/>
  <c r="EZ51" i="7"/>
  <c r="FA51" i="7"/>
  <c r="FB51" i="7"/>
  <c r="FC51" i="7"/>
  <c r="FD51" i="7"/>
  <c r="FE51" i="7"/>
  <c r="FF51" i="7"/>
  <c r="FG51" i="7"/>
  <c r="FH51" i="7"/>
  <c r="FI51" i="7"/>
  <c r="FJ51" i="7"/>
  <c r="FK51" i="7"/>
  <c r="FL51" i="7"/>
  <c r="FM51" i="7"/>
  <c r="FN51" i="7"/>
  <c r="FO51" i="7"/>
  <c r="FP51" i="7"/>
  <c r="FQ51" i="7"/>
  <c r="FR51" i="7"/>
  <c r="FS51" i="7"/>
  <c r="FT51" i="7"/>
  <c r="FU51" i="7"/>
  <c r="FV51" i="7"/>
  <c r="FW51" i="7"/>
  <c r="FX51" i="7"/>
  <c r="FY51" i="7"/>
  <c r="FZ51" i="7"/>
  <c r="GA51" i="7"/>
  <c r="GB51" i="7"/>
  <c r="GC51" i="7"/>
  <c r="GD51" i="7"/>
  <c r="GE51" i="7"/>
  <c r="GF51" i="7"/>
  <c r="GG51" i="7"/>
  <c r="GH51" i="7"/>
  <c r="GI51" i="7"/>
  <c r="GJ51" i="7"/>
  <c r="GK51" i="7"/>
  <c r="GL51" i="7"/>
  <c r="GM51" i="7"/>
  <c r="GN51" i="7"/>
  <c r="GO51" i="7"/>
  <c r="GP51" i="7"/>
  <c r="GQ51" i="7"/>
  <c r="GR51" i="7"/>
  <c r="GS51" i="7"/>
  <c r="GT51" i="7"/>
  <c r="GU51" i="7"/>
  <c r="GV51" i="7"/>
  <c r="GW51" i="7"/>
  <c r="GX51" i="7"/>
  <c r="GY51" i="7"/>
  <c r="GZ51" i="7"/>
  <c r="HA51" i="7"/>
  <c r="HB51" i="7"/>
  <c r="HC51" i="7"/>
  <c r="HD51" i="7"/>
  <c r="HE51" i="7"/>
  <c r="HF51" i="7"/>
  <c r="HG51" i="7"/>
  <c r="HH51" i="7"/>
  <c r="HI51" i="7"/>
  <c r="HJ51" i="7"/>
  <c r="HK51" i="7"/>
  <c r="HL51" i="7"/>
  <c r="HM51" i="7"/>
  <c r="HN51" i="7"/>
  <c r="HO51" i="7"/>
  <c r="HP51" i="7"/>
  <c r="HQ51" i="7"/>
  <c r="HR51" i="7"/>
  <c r="HS51" i="7"/>
  <c r="HT51" i="7"/>
  <c r="HU51" i="7"/>
  <c r="HV51" i="7"/>
  <c r="HW51" i="7"/>
  <c r="HX51" i="7"/>
  <c r="HY51" i="7"/>
  <c r="HZ51" i="7"/>
  <c r="IA51" i="7"/>
  <c r="IB51" i="7"/>
  <c r="IC51" i="7"/>
  <c r="ID51" i="7"/>
  <c r="IE51" i="7"/>
  <c r="IF51" i="7"/>
  <c r="IG51" i="7"/>
  <c r="IH51" i="7"/>
  <c r="II51" i="7"/>
  <c r="IJ51" i="7"/>
  <c r="IK51" i="7"/>
  <c r="IL51" i="7"/>
  <c r="IM51" i="7"/>
  <c r="IN51" i="7"/>
  <c r="IO51" i="7"/>
  <c r="IP51" i="7"/>
  <c r="IQ51" i="7"/>
  <c r="IR51" i="7"/>
  <c r="IS51" i="7"/>
  <c r="IT51" i="7"/>
  <c r="IU51" i="7"/>
  <c r="IV51" i="7"/>
  <c r="IW51" i="7"/>
  <c r="IX51" i="7"/>
  <c r="IY51" i="7"/>
  <c r="IZ51" i="7"/>
  <c r="JA51" i="7"/>
  <c r="JB51" i="7"/>
  <c r="JC51" i="7"/>
  <c r="JD51" i="7"/>
  <c r="JE51" i="7"/>
  <c r="JF51" i="7"/>
  <c r="JG51" i="7"/>
  <c r="JH51" i="7"/>
  <c r="JI51" i="7"/>
  <c r="JJ51" i="7"/>
  <c r="JK51" i="7"/>
  <c r="JL51" i="7"/>
  <c r="JM51" i="7"/>
  <c r="JN51" i="7"/>
  <c r="JO51" i="7"/>
  <c r="JP51" i="7"/>
  <c r="JQ51" i="7"/>
  <c r="JR51" i="7"/>
  <c r="JS51" i="7"/>
  <c r="JT51" i="7"/>
  <c r="JU51" i="7"/>
  <c r="JV51" i="7"/>
  <c r="JW51" i="7"/>
  <c r="JX51" i="7"/>
  <c r="JY51" i="7"/>
  <c r="JZ51" i="7"/>
  <c r="KA51" i="7"/>
  <c r="KB51" i="7"/>
  <c r="KC51" i="7"/>
  <c r="KD51" i="7"/>
  <c r="KE51" i="7"/>
  <c r="KF51" i="7"/>
  <c r="KG51" i="7"/>
  <c r="KH51" i="7"/>
  <c r="KI51" i="7"/>
  <c r="KJ51" i="7"/>
  <c r="KK51" i="7"/>
  <c r="C51" i="7"/>
  <c r="D51" i="7"/>
  <c r="E51" i="7"/>
  <c r="F51" i="7"/>
  <c r="G51" i="7"/>
  <c r="H51" i="7"/>
  <c r="I51" i="7"/>
  <c r="J51" i="7"/>
  <c r="K51" i="7"/>
  <c r="L51" i="7"/>
  <c r="B51" i="7"/>
  <c r="C57" i="7"/>
  <c r="D57" i="7"/>
  <c r="E57" i="7"/>
  <c r="F57" i="7"/>
  <c r="G57" i="7"/>
  <c r="H57" i="7"/>
  <c r="I57" i="7"/>
  <c r="J57" i="7"/>
  <c r="B58" i="7"/>
  <c r="B70"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AG61" i="7"/>
  <c r="AH61" i="7"/>
  <c r="AI61" i="7"/>
  <c r="AJ61" i="7"/>
  <c r="AK61" i="7"/>
  <c r="AL61" i="7"/>
  <c r="AM61" i="7"/>
  <c r="AN61" i="7"/>
  <c r="AO61" i="7"/>
  <c r="AP61" i="7"/>
  <c r="AQ61" i="7"/>
  <c r="AR61" i="7"/>
  <c r="AS61" i="7"/>
  <c r="AT61" i="7"/>
  <c r="AU61" i="7"/>
  <c r="AV61" i="7"/>
  <c r="AW61" i="7"/>
  <c r="AX61" i="7"/>
  <c r="AY61" i="7"/>
  <c r="AZ61" i="7"/>
  <c r="BA61" i="7"/>
  <c r="BB61" i="7"/>
  <c r="BC61" i="7"/>
  <c r="BD61" i="7"/>
  <c r="BE61" i="7"/>
  <c r="BF61" i="7"/>
  <c r="BG61" i="7"/>
  <c r="BH61" i="7"/>
  <c r="BI61" i="7"/>
  <c r="BJ61" i="7"/>
  <c r="BK61" i="7"/>
  <c r="BL61" i="7"/>
  <c r="BM61" i="7"/>
  <c r="BN61" i="7"/>
  <c r="BO61" i="7"/>
  <c r="BP61" i="7"/>
  <c r="BQ61" i="7"/>
  <c r="BR61" i="7"/>
  <c r="BS61" i="7"/>
  <c r="BT61" i="7"/>
  <c r="BU61" i="7"/>
  <c r="BV61" i="7"/>
  <c r="BW61" i="7"/>
  <c r="BX61" i="7"/>
  <c r="BY61" i="7"/>
  <c r="BZ61" i="7"/>
  <c r="CA61" i="7"/>
  <c r="CB61" i="7"/>
  <c r="CC61" i="7"/>
  <c r="CD61" i="7"/>
  <c r="CE61" i="7"/>
  <c r="CF61" i="7"/>
  <c r="CG61" i="7"/>
  <c r="CH61" i="7"/>
  <c r="CI61" i="7"/>
  <c r="CJ61" i="7"/>
  <c r="CK61" i="7"/>
  <c r="CL61" i="7"/>
  <c r="CM61" i="7"/>
  <c r="CN61" i="7"/>
  <c r="CO61" i="7"/>
  <c r="CP61" i="7"/>
  <c r="CQ61" i="7"/>
  <c r="CR61" i="7"/>
  <c r="CS61" i="7"/>
  <c r="CT61" i="7"/>
  <c r="CU61" i="7"/>
  <c r="CV61" i="7"/>
  <c r="CW61" i="7"/>
  <c r="CX61" i="7"/>
  <c r="CY61" i="7"/>
  <c r="CZ61" i="7"/>
  <c r="DA61" i="7"/>
  <c r="DB61" i="7"/>
  <c r="DC61" i="7"/>
  <c r="DD61" i="7"/>
  <c r="DE61" i="7"/>
  <c r="DF61" i="7"/>
  <c r="DG61" i="7"/>
  <c r="DH61" i="7"/>
  <c r="DI61" i="7"/>
  <c r="DJ61" i="7"/>
  <c r="DK61" i="7"/>
  <c r="DL61" i="7"/>
  <c r="DM61" i="7"/>
  <c r="DN61" i="7"/>
  <c r="DO61" i="7"/>
  <c r="DP61" i="7"/>
  <c r="DQ61" i="7"/>
  <c r="DR61" i="7"/>
  <c r="DS61" i="7"/>
  <c r="DT61" i="7"/>
  <c r="DU61" i="7"/>
  <c r="DV61" i="7"/>
  <c r="DW61" i="7"/>
  <c r="DX61" i="7"/>
  <c r="DY61" i="7"/>
  <c r="DZ61" i="7"/>
  <c r="EA61" i="7"/>
  <c r="EB61" i="7"/>
  <c r="EC61" i="7"/>
  <c r="ED61" i="7"/>
  <c r="EE61" i="7"/>
  <c r="EF61" i="7"/>
  <c r="EG61" i="7"/>
  <c r="EH61" i="7"/>
  <c r="EI61" i="7"/>
  <c r="EJ61" i="7"/>
  <c r="EK61" i="7"/>
  <c r="EL61" i="7"/>
  <c r="EM61" i="7"/>
  <c r="EN61" i="7"/>
  <c r="EO61" i="7"/>
  <c r="EP61" i="7"/>
  <c r="EQ61" i="7"/>
  <c r="ER61" i="7"/>
  <c r="ES61" i="7"/>
  <c r="ET61" i="7"/>
  <c r="EU61" i="7"/>
  <c r="EV61" i="7"/>
  <c r="EW61" i="7"/>
  <c r="EX61" i="7"/>
  <c r="EY61" i="7"/>
  <c r="EZ61" i="7"/>
  <c r="FA61" i="7"/>
  <c r="FB61" i="7"/>
  <c r="FC61" i="7"/>
  <c r="FD61" i="7"/>
  <c r="FE61" i="7"/>
  <c r="FF61" i="7"/>
  <c r="FG61" i="7"/>
  <c r="FH61" i="7"/>
  <c r="FI61" i="7"/>
  <c r="FJ61" i="7"/>
  <c r="FK61" i="7"/>
  <c r="FL61" i="7"/>
  <c r="FM61" i="7"/>
  <c r="FN61" i="7"/>
  <c r="FO61" i="7"/>
  <c r="FP61" i="7"/>
  <c r="FQ61" i="7"/>
  <c r="FR61" i="7"/>
  <c r="FS61" i="7"/>
  <c r="FT61" i="7"/>
  <c r="FU61" i="7"/>
  <c r="FV61" i="7"/>
  <c r="FW61" i="7"/>
  <c r="FX61" i="7"/>
  <c r="FY61" i="7"/>
  <c r="FZ61" i="7"/>
  <c r="GA61" i="7"/>
  <c r="GB61" i="7"/>
  <c r="GC61" i="7"/>
  <c r="GD61" i="7"/>
  <c r="GE61" i="7"/>
  <c r="GF61" i="7"/>
  <c r="GG61" i="7"/>
  <c r="GH61" i="7"/>
  <c r="GI61" i="7"/>
  <c r="GJ61" i="7"/>
  <c r="GK61" i="7"/>
  <c r="GL61" i="7"/>
  <c r="GM61" i="7"/>
  <c r="GN61" i="7"/>
  <c r="GO61" i="7"/>
  <c r="GP61" i="7"/>
  <c r="GQ61" i="7"/>
  <c r="GR61" i="7"/>
  <c r="GS61" i="7"/>
  <c r="GT61" i="7"/>
  <c r="GU61" i="7"/>
  <c r="GV61" i="7"/>
  <c r="GW61" i="7"/>
  <c r="GX61" i="7"/>
  <c r="GY61" i="7"/>
  <c r="GZ61" i="7"/>
  <c r="HA61" i="7"/>
  <c r="HB61" i="7"/>
  <c r="HC61" i="7"/>
  <c r="HD61" i="7"/>
  <c r="HE61" i="7"/>
  <c r="HF61" i="7"/>
  <c r="HG61" i="7"/>
  <c r="HH61" i="7"/>
  <c r="HI61" i="7"/>
  <c r="HJ61" i="7"/>
  <c r="HK61" i="7"/>
  <c r="HL61" i="7"/>
  <c r="HM61" i="7"/>
  <c r="HN61" i="7"/>
  <c r="HO61" i="7"/>
  <c r="HP61" i="7"/>
  <c r="HQ61" i="7"/>
  <c r="HR61" i="7"/>
  <c r="HS61" i="7"/>
  <c r="HT61" i="7"/>
  <c r="HU61" i="7"/>
  <c r="HV61" i="7"/>
  <c r="HW61" i="7"/>
  <c r="HX61" i="7"/>
  <c r="HY61" i="7"/>
  <c r="HZ61" i="7"/>
  <c r="IA61" i="7"/>
  <c r="IB61" i="7"/>
  <c r="IC61" i="7"/>
  <c r="ID61" i="7"/>
  <c r="IE61" i="7"/>
  <c r="IF61" i="7"/>
  <c r="IG61" i="7"/>
  <c r="IH61" i="7"/>
  <c r="II61" i="7"/>
  <c r="IJ61" i="7"/>
  <c r="IK61" i="7"/>
  <c r="IL61" i="7"/>
  <c r="IM61" i="7"/>
  <c r="IN61" i="7"/>
  <c r="IO61" i="7"/>
  <c r="IP61" i="7"/>
  <c r="IQ61" i="7"/>
  <c r="IR61" i="7"/>
  <c r="IS61" i="7"/>
  <c r="IT61" i="7"/>
  <c r="IU61" i="7"/>
  <c r="IV61" i="7"/>
  <c r="IW61" i="7"/>
  <c r="IX61" i="7"/>
  <c r="IY61" i="7"/>
  <c r="IZ61" i="7"/>
  <c r="JA61" i="7"/>
  <c r="JB61" i="7"/>
  <c r="JC61" i="7"/>
  <c r="JD61" i="7"/>
  <c r="JE61" i="7"/>
  <c r="JF61" i="7"/>
  <c r="JG61" i="7"/>
  <c r="JH61" i="7"/>
  <c r="JI61" i="7"/>
  <c r="JJ61" i="7"/>
  <c r="JK61" i="7"/>
  <c r="JL61" i="7"/>
  <c r="JM61" i="7"/>
  <c r="JN61" i="7"/>
  <c r="JO61" i="7"/>
  <c r="JP61" i="7"/>
  <c r="JQ61" i="7"/>
  <c r="JR61" i="7"/>
  <c r="JS61" i="7"/>
  <c r="JT61" i="7"/>
  <c r="JU61" i="7"/>
  <c r="JV61" i="7"/>
  <c r="JW61" i="7"/>
  <c r="JX61" i="7"/>
  <c r="JY61" i="7"/>
  <c r="JZ61" i="7"/>
  <c r="KA61" i="7"/>
  <c r="KB61" i="7"/>
  <c r="KC61" i="7"/>
  <c r="KD61" i="7"/>
  <c r="KE61" i="7"/>
  <c r="KF61" i="7"/>
  <c r="KG61" i="7"/>
  <c r="KH61" i="7"/>
  <c r="KI61" i="7"/>
  <c r="KJ61" i="7"/>
  <c r="KK61" i="7"/>
  <c r="B61" i="7"/>
  <c r="J295" i="6"/>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AG60" i="7"/>
  <c r="AH60" i="7"/>
  <c r="AI60" i="7"/>
  <c r="AJ60" i="7"/>
  <c r="AK60" i="7"/>
  <c r="AL60" i="7"/>
  <c r="AM60" i="7"/>
  <c r="AN60" i="7"/>
  <c r="AO60" i="7"/>
  <c r="AP60" i="7"/>
  <c r="AQ60" i="7"/>
  <c r="AR60" i="7"/>
  <c r="AS60" i="7"/>
  <c r="AT60" i="7"/>
  <c r="AU60" i="7"/>
  <c r="AV60" i="7"/>
  <c r="AW60" i="7"/>
  <c r="AX60" i="7"/>
  <c r="AY60" i="7"/>
  <c r="AZ60" i="7"/>
  <c r="BA60" i="7"/>
  <c r="BB60" i="7"/>
  <c r="BC60" i="7"/>
  <c r="BD60" i="7"/>
  <c r="BE60" i="7"/>
  <c r="BF60" i="7"/>
  <c r="BG60" i="7"/>
  <c r="BH60" i="7"/>
  <c r="BI60" i="7"/>
  <c r="BJ60" i="7"/>
  <c r="BK60" i="7"/>
  <c r="BL60" i="7"/>
  <c r="BM60" i="7"/>
  <c r="BN60" i="7"/>
  <c r="BO60" i="7"/>
  <c r="BP60" i="7"/>
  <c r="BQ60" i="7"/>
  <c r="BR60" i="7"/>
  <c r="BS60" i="7"/>
  <c r="BT60" i="7"/>
  <c r="BU60" i="7"/>
  <c r="BV60" i="7"/>
  <c r="BW60" i="7"/>
  <c r="BX60" i="7"/>
  <c r="BY60" i="7"/>
  <c r="BZ60" i="7"/>
  <c r="CA60" i="7"/>
  <c r="CB60" i="7"/>
  <c r="CC60" i="7"/>
  <c r="CD60" i="7"/>
  <c r="CE60" i="7"/>
  <c r="CF60" i="7"/>
  <c r="CG60" i="7"/>
  <c r="CH60" i="7"/>
  <c r="CI60" i="7"/>
  <c r="CJ60" i="7"/>
  <c r="CK60" i="7"/>
  <c r="CL60" i="7"/>
  <c r="CM60" i="7"/>
  <c r="CN60" i="7"/>
  <c r="CO60" i="7"/>
  <c r="CP60" i="7"/>
  <c r="CQ60" i="7"/>
  <c r="CR60" i="7"/>
  <c r="CS60" i="7"/>
  <c r="CT60" i="7"/>
  <c r="CU60" i="7"/>
  <c r="CV60" i="7"/>
  <c r="CW60" i="7"/>
  <c r="CX60" i="7"/>
  <c r="CY60" i="7"/>
  <c r="CZ60" i="7"/>
  <c r="DA60" i="7"/>
  <c r="DB60" i="7"/>
  <c r="DC60" i="7"/>
  <c r="DD60" i="7"/>
  <c r="DE60" i="7"/>
  <c r="DF60" i="7"/>
  <c r="DG60" i="7"/>
  <c r="DH60" i="7"/>
  <c r="DI60" i="7"/>
  <c r="DJ60" i="7"/>
  <c r="DK60" i="7"/>
  <c r="DL60" i="7"/>
  <c r="DM60" i="7"/>
  <c r="DN60" i="7"/>
  <c r="DO60" i="7"/>
  <c r="DP60" i="7"/>
  <c r="DQ60" i="7"/>
  <c r="DR60" i="7"/>
  <c r="DS60" i="7"/>
  <c r="DT60" i="7"/>
  <c r="DU60" i="7"/>
  <c r="DV60" i="7"/>
  <c r="DW60" i="7"/>
  <c r="DX60" i="7"/>
  <c r="DY60" i="7"/>
  <c r="DZ60" i="7"/>
  <c r="EA60" i="7"/>
  <c r="EB60" i="7"/>
  <c r="EC60" i="7"/>
  <c r="ED60" i="7"/>
  <c r="EE60" i="7"/>
  <c r="EF60" i="7"/>
  <c r="EG60" i="7"/>
  <c r="EH60" i="7"/>
  <c r="EI60" i="7"/>
  <c r="EJ60" i="7"/>
  <c r="EK60" i="7"/>
  <c r="EL60" i="7"/>
  <c r="EM60" i="7"/>
  <c r="EN60" i="7"/>
  <c r="EO60" i="7"/>
  <c r="EP60" i="7"/>
  <c r="EQ60" i="7"/>
  <c r="ER60" i="7"/>
  <c r="ES60" i="7"/>
  <c r="ET60" i="7"/>
  <c r="EU60" i="7"/>
  <c r="EV60" i="7"/>
  <c r="EW60" i="7"/>
  <c r="EX60" i="7"/>
  <c r="EY60" i="7"/>
  <c r="EZ60" i="7"/>
  <c r="FA60" i="7"/>
  <c r="FB60" i="7"/>
  <c r="FC60" i="7"/>
  <c r="FD60" i="7"/>
  <c r="FE60" i="7"/>
  <c r="FF60" i="7"/>
  <c r="FG60" i="7"/>
  <c r="FH60" i="7"/>
  <c r="FI60" i="7"/>
  <c r="FJ60" i="7"/>
  <c r="FK60" i="7"/>
  <c r="FL60" i="7"/>
  <c r="FM60" i="7"/>
  <c r="FN60" i="7"/>
  <c r="FO60" i="7"/>
  <c r="FP60" i="7"/>
  <c r="FQ60" i="7"/>
  <c r="FR60" i="7"/>
  <c r="FS60" i="7"/>
  <c r="FT60" i="7"/>
  <c r="FU60" i="7"/>
  <c r="FV60" i="7"/>
  <c r="FW60" i="7"/>
  <c r="FX60" i="7"/>
  <c r="FY60" i="7"/>
  <c r="FZ60" i="7"/>
  <c r="GA60" i="7"/>
  <c r="GB60" i="7"/>
  <c r="GC60" i="7"/>
  <c r="GD60" i="7"/>
  <c r="GE60" i="7"/>
  <c r="GF60" i="7"/>
  <c r="GG60" i="7"/>
  <c r="GH60" i="7"/>
  <c r="GI60" i="7"/>
  <c r="GJ60" i="7"/>
  <c r="GK60" i="7"/>
  <c r="GL60" i="7"/>
  <c r="GM60" i="7"/>
  <c r="GN60" i="7"/>
  <c r="GO60" i="7"/>
  <c r="GP60" i="7"/>
  <c r="GQ60" i="7"/>
  <c r="GR60" i="7"/>
  <c r="GS60" i="7"/>
  <c r="GT60" i="7"/>
  <c r="GU60" i="7"/>
  <c r="GV60" i="7"/>
  <c r="GW60" i="7"/>
  <c r="GX60" i="7"/>
  <c r="GY60" i="7"/>
  <c r="GZ60" i="7"/>
  <c r="HA60" i="7"/>
  <c r="HB60" i="7"/>
  <c r="HC60" i="7"/>
  <c r="HD60" i="7"/>
  <c r="HE60" i="7"/>
  <c r="HF60" i="7"/>
  <c r="HG60" i="7"/>
  <c r="HH60" i="7"/>
  <c r="HI60" i="7"/>
  <c r="HJ60" i="7"/>
  <c r="HK60" i="7"/>
  <c r="HL60" i="7"/>
  <c r="HM60" i="7"/>
  <c r="HN60" i="7"/>
  <c r="HO60" i="7"/>
  <c r="HP60" i="7"/>
  <c r="HQ60" i="7"/>
  <c r="HR60" i="7"/>
  <c r="HS60" i="7"/>
  <c r="HT60" i="7"/>
  <c r="HU60" i="7"/>
  <c r="HV60" i="7"/>
  <c r="HW60" i="7"/>
  <c r="HX60" i="7"/>
  <c r="HY60" i="7"/>
  <c r="HZ60" i="7"/>
  <c r="IA60" i="7"/>
  <c r="IB60" i="7"/>
  <c r="IC60" i="7"/>
  <c r="ID60" i="7"/>
  <c r="IE60" i="7"/>
  <c r="IF60" i="7"/>
  <c r="IG60" i="7"/>
  <c r="IH60" i="7"/>
  <c r="II60" i="7"/>
  <c r="IJ60" i="7"/>
  <c r="IK60" i="7"/>
  <c r="IL60" i="7"/>
  <c r="IM60" i="7"/>
  <c r="IN60" i="7"/>
  <c r="IO60" i="7"/>
  <c r="IP60" i="7"/>
  <c r="IQ60" i="7"/>
  <c r="IR60" i="7"/>
  <c r="IS60" i="7"/>
  <c r="IT60" i="7"/>
  <c r="IU60" i="7"/>
  <c r="IV60" i="7"/>
  <c r="IW60" i="7"/>
  <c r="IX60" i="7"/>
  <c r="IY60" i="7"/>
  <c r="IZ60" i="7"/>
  <c r="JA60" i="7"/>
  <c r="JB60" i="7"/>
  <c r="JC60" i="7"/>
  <c r="JD60" i="7"/>
  <c r="JE60" i="7"/>
  <c r="JF60" i="7"/>
  <c r="JG60" i="7"/>
  <c r="JH60" i="7"/>
  <c r="JI60" i="7"/>
  <c r="JJ60" i="7"/>
  <c r="JK60" i="7"/>
  <c r="JL60" i="7"/>
  <c r="JM60" i="7"/>
  <c r="JN60" i="7"/>
  <c r="JO60" i="7"/>
  <c r="JP60" i="7"/>
  <c r="JQ60" i="7"/>
  <c r="JR60" i="7"/>
  <c r="JS60" i="7"/>
  <c r="JT60" i="7"/>
  <c r="JU60" i="7"/>
  <c r="JV60" i="7"/>
  <c r="JW60" i="7"/>
  <c r="JX60" i="7"/>
  <c r="JY60" i="7"/>
  <c r="JZ60" i="7"/>
  <c r="KA60" i="7"/>
  <c r="KB60" i="7"/>
  <c r="KC60" i="7"/>
  <c r="KD60" i="7"/>
  <c r="KE60" i="7"/>
  <c r="KF60" i="7"/>
  <c r="KG60" i="7"/>
  <c r="KH60" i="7"/>
  <c r="KI60" i="7"/>
  <c r="KJ60" i="7"/>
  <c r="KK60"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AG59" i="7"/>
  <c r="AH59" i="7"/>
  <c r="AI59" i="7"/>
  <c r="AJ59" i="7"/>
  <c r="AK59" i="7"/>
  <c r="AL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BN59" i="7"/>
  <c r="BO59" i="7"/>
  <c r="BP59" i="7"/>
  <c r="BQ59" i="7"/>
  <c r="BR59" i="7"/>
  <c r="BS59" i="7"/>
  <c r="BT59" i="7"/>
  <c r="BU59" i="7"/>
  <c r="BV59" i="7"/>
  <c r="BW59" i="7"/>
  <c r="BX59" i="7"/>
  <c r="BY59" i="7"/>
  <c r="BZ59" i="7"/>
  <c r="CA59" i="7"/>
  <c r="CB59" i="7"/>
  <c r="CC59" i="7"/>
  <c r="CD59" i="7"/>
  <c r="CE59" i="7"/>
  <c r="CF59" i="7"/>
  <c r="CG59" i="7"/>
  <c r="CH59" i="7"/>
  <c r="CI59" i="7"/>
  <c r="CJ59" i="7"/>
  <c r="CK59" i="7"/>
  <c r="CL59" i="7"/>
  <c r="CM59" i="7"/>
  <c r="CN59" i="7"/>
  <c r="CO59" i="7"/>
  <c r="CP59" i="7"/>
  <c r="CQ59" i="7"/>
  <c r="CR59" i="7"/>
  <c r="CS59" i="7"/>
  <c r="CT59" i="7"/>
  <c r="CU59" i="7"/>
  <c r="CV59" i="7"/>
  <c r="CW59" i="7"/>
  <c r="CX59" i="7"/>
  <c r="CY59" i="7"/>
  <c r="CZ59" i="7"/>
  <c r="DA59" i="7"/>
  <c r="DB59" i="7"/>
  <c r="DC59" i="7"/>
  <c r="DD59" i="7"/>
  <c r="DE59" i="7"/>
  <c r="DF59" i="7"/>
  <c r="DG59" i="7"/>
  <c r="DH59" i="7"/>
  <c r="DI59" i="7"/>
  <c r="DJ59" i="7"/>
  <c r="DK59" i="7"/>
  <c r="DL59" i="7"/>
  <c r="DM59" i="7"/>
  <c r="DN59" i="7"/>
  <c r="DO59" i="7"/>
  <c r="DP59" i="7"/>
  <c r="DQ59" i="7"/>
  <c r="DR59" i="7"/>
  <c r="DS59" i="7"/>
  <c r="DT59" i="7"/>
  <c r="DU59" i="7"/>
  <c r="DV59" i="7"/>
  <c r="DW59" i="7"/>
  <c r="DX59" i="7"/>
  <c r="DY59" i="7"/>
  <c r="DZ59" i="7"/>
  <c r="EA59" i="7"/>
  <c r="EB59" i="7"/>
  <c r="EC59" i="7"/>
  <c r="ED59" i="7"/>
  <c r="EE59" i="7"/>
  <c r="EF59" i="7"/>
  <c r="EG59" i="7"/>
  <c r="EH59" i="7"/>
  <c r="EI59" i="7"/>
  <c r="EJ59" i="7"/>
  <c r="EK59" i="7"/>
  <c r="EL59" i="7"/>
  <c r="EM59" i="7"/>
  <c r="EN59" i="7"/>
  <c r="EO59" i="7"/>
  <c r="EP59" i="7"/>
  <c r="EQ59" i="7"/>
  <c r="ER59" i="7"/>
  <c r="ES59" i="7"/>
  <c r="ET59" i="7"/>
  <c r="EU59" i="7"/>
  <c r="EV59" i="7"/>
  <c r="EW59" i="7"/>
  <c r="EX59" i="7"/>
  <c r="EY59" i="7"/>
  <c r="EZ59" i="7"/>
  <c r="FA59" i="7"/>
  <c r="FB59" i="7"/>
  <c r="FC59" i="7"/>
  <c r="FD59" i="7"/>
  <c r="FE59" i="7"/>
  <c r="FF59" i="7"/>
  <c r="FG59" i="7"/>
  <c r="FH59" i="7"/>
  <c r="FI59" i="7"/>
  <c r="FJ59" i="7"/>
  <c r="FK59" i="7"/>
  <c r="FL59" i="7"/>
  <c r="FM59" i="7"/>
  <c r="FN59" i="7"/>
  <c r="FO59" i="7"/>
  <c r="FP59" i="7"/>
  <c r="FQ59" i="7"/>
  <c r="FR59" i="7"/>
  <c r="FS59" i="7"/>
  <c r="FT59" i="7"/>
  <c r="FU59" i="7"/>
  <c r="FV59" i="7"/>
  <c r="FW59" i="7"/>
  <c r="FX59" i="7"/>
  <c r="FY59" i="7"/>
  <c r="FZ59" i="7"/>
  <c r="GA59" i="7"/>
  <c r="GB59" i="7"/>
  <c r="GC59" i="7"/>
  <c r="GD59" i="7"/>
  <c r="GE59" i="7"/>
  <c r="GF59" i="7"/>
  <c r="GG59" i="7"/>
  <c r="GH59" i="7"/>
  <c r="GI59" i="7"/>
  <c r="GJ59" i="7"/>
  <c r="GK59" i="7"/>
  <c r="GL59" i="7"/>
  <c r="GM59" i="7"/>
  <c r="GN59" i="7"/>
  <c r="GO59" i="7"/>
  <c r="GP59" i="7"/>
  <c r="GQ59" i="7"/>
  <c r="GR59" i="7"/>
  <c r="GS59" i="7"/>
  <c r="GT59" i="7"/>
  <c r="GU59" i="7"/>
  <c r="GV59" i="7"/>
  <c r="GW59" i="7"/>
  <c r="GX59" i="7"/>
  <c r="GY59" i="7"/>
  <c r="GZ59" i="7"/>
  <c r="HA59" i="7"/>
  <c r="HB59" i="7"/>
  <c r="HC59" i="7"/>
  <c r="HD59" i="7"/>
  <c r="HE59" i="7"/>
  <c r="HF59" i="7"/>
  <c r="HG59" i="7"/>
  <c r="HH59" i="7"/>
  <c r="HI59" i="7"/>
  <c r="HJ59" i="7"/>
  <c r="HK59" i="7"/>
  <c r="HL59" i="7"/>
  <c r="HM59" i="7"/>
  <c r="HN59" i="7"/>
  <c r="HO59" i="7"/>
  <c r="HP59" i="7"/>
  <c r="HQ59" i="7"/>
  <c r="HR59" i="7"/>
  <c r="HS59" i="7"/>
  <c r="HT59" i="7"/>
  <c r="HU59" i="7"/>
  <c r="HV59" i="7"/>
  <c r="HW59" i="7"/>
  <c r="HX59" i="7"/>
  <c r="HY59" i="7"/>
  <c r="HZ59" i="7"/>
  <c r="IA59" i="7"/>
  <c r="IB59" i="7"/>
  <c r="IC59" i="7"/>
  <c r="ID59" i="7"/>
  <c r="IE59" i="7"/>
  <c r="IF59" i="7"/>
  <c r="IG59" i="7"/>
  <c r="IH59" i="7"/>
  <c r="II59" i="7"/>
  <c r="IJ59" i="7"/>
  <c r="IK59" i="7"/>
  <c r="IL59" i="7"/>
  <c r="IM59" i="7"/>
  <c r="IN59" i="7"/>
  <c r="IO59" i="7"/>
  <c r="IP59" i="7"/>
  <c r="IQ59" i="7"/>
  <c r="IR59" i="7"/>
  <c r="IS59" i="7"/>
  <c r="IT59" i="7"/>
  <c r="IU59" i="7"/>
  <c r="IV59" i="7"/>
  <c r="IW59" i="7"/>
  <c r="IX59" i="7"/>
  <c r="IY59" i="7"/>
  <c r="IZ59" i="7"/>
  <c r="JA59" i="7"/>
  <c r="JB59" i="7"/>
  <c r="JC59" i="7"/>
  <c r="JD59" i="7"/>
  <c r="JE59" i="7"/>
  <c r="JF59" i="7"/>
  <c r="JG59" i="7"/>
  <c r="JH59" i="7"/>
  <c r="JI59" i="7"/>
  <c r="JJ59" i="7"/>
  <c r="JK59" i="7"/>
  <c r="JL59" i="7"/>
  <c r="JM59" i="7"/>
  <c r="JN59" i="7"/>
  <c r="JO59" i="7"/>
  <c r="JP59" i="7"/>
  <c r="JQ59" i="7"/>
  <c r="JR59" i="7"/>
  <c r="JS59" i="7"/>
  <c r="JT59" i="7"/>
  <c r="JU59" i="7"/>
  <c r="JV59" i="7"/>
  <c r="JW59" i="7"/>
  <c r="JX59" i="7"/>
  <c r="JY59" i="7"/>
  <c r="JZ59" i="7"/>
  <c r="KA59" i="7"/>
  <c r="KB59" i="7"/>
  <c r="KC59" i="7"/>
  <c r="KD59" i="7"/>
  <c r="KE59" i="7"/>
  <c r="KF59" i="7"/>
  <c r="KG59" i="7"/>
  <c r="KH59" i="7"/>
  <c r="KI59" i="7"/>
  <c r="KJ59" i="7"/>
  <c r="KK59" i="7"/>
  <c r="B59"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AG58" i="7"/>
  <c r="AH58" i="7"/>
  <c r="AI58" i="7"/>
  <c r="AJ58" i="7"/>
  <c r="AK58" i="7"/>
  <c r="AL58" i="7"/>
  <c r="AM58" i="7"/>
  <c r="AN58" i="7"/>
  <c r="AO58" i="7"/>
  <c r="AP58" i="7"/>
  <c r="AQ58" i="7"/>
  <c r="AR58" i="7"/>
  <c r="AS58" i="7"/>
  <c r="AT58" i="7"/>
  <c r="AU58" i="7"/>
  <c r="AV58" i="7"/>
  <c r="AW58" i="7"/>
  <c r="AX58" i="7"/>
  <c r="AY58" i="7"/>
  <c r="AZ58" i="7"/>
  <c r="BA58" i="7"/>
  <c r="BB58" i="7"/>
  <c r="BC58" i="7"/>
  <c r="BD58" i="7"/>
  <c r="BE58" i="7"/>
  <c r="BF58" i="7"/>
  <c r="BG58" i="7"/>
  <c r="BH58" i="7"/>
  <c r="BI58" i="7"/>
  <c r="BJ58" i="7"/>
  <c r="BK58" i="7"/>
  <c r="BL58" i="7"/>
  <c r="BM58" i="7"/>
  <c r="BN58" i="7"/>
  <c r="BO58" i="7"/>
  <c r="BP58" i="7"/>
  <c r="BQ58" i="7"/>
  <c r="BR58" i="7"/>
  <c r="BS58" i="7"/>
  <c r="BT58" i="7"/>
  <c r="BU58" i="7"/>
  <c r="BV58" i="7"/>
  <c r="BW58" i="7"/>
  <c r="BX58" i="7"/>
  <c r="BY58" i="7"/>
  <c r="BZ58" i="7"/>
  <c r="CA58" i="7"/>
  <c r="CB58" i="7"/>
  <c r="CC58" i="7"/>
  <c r="CD58" i="7"/>
  <c r="CE58" i="7"/>
  <c r="CF58" i="7"/>
  <c r="CG58" i="7"/>
  <c r="CH58" i="7"/>
  <c r="CI58" i="7"/>
  <c r="CJ58" i="7"/>
  <c r="CK58" i="7"/>
  <c r="CL58" i="7"/>
  <c r="CM58" i="7"/>
  <c r="CN58" i="7"/>
  <c r="CO58" i="7"/>
  <c r="CP58" i="7"/>
  <c r="CQ58" i="7"/>
  <c r="CR58" i="7"/>
  <c r="CS58" i="7"/>
  <c r="CT58" i="7"/>
  <c r="CU58" i="7"/>
  <c r="CV58" i="7"/>
  <c r="CW58" i="7"/>
  <c r="CX58" i="7"/>
  <c r="CY58" i="7"/>
  <c r="CZ58" i="7"/>
  <c r="DA58" i="7"/>
  <c r="DB58" i="7"/>
  <c r="DC58" i="7"/>
  <c r="DD58" i="7"/>
  <c r="DE58" i="7"/>
  <c r="DF58" i="7"/>
  <c r="DG58" i="7"/>
  <c r="DH58" i="7"/>
  <c r="DI58" i="7"/>
  <c r="DJ58" i="7"/>
  <c r="DK58" i="7"/>
  <c r="DL58" i="7"/>
  <c r="DM58" i="7"/>
  <c r="DN58" i="7"/>
  <c r="DO58" i="7"/>
  <c r="DP58" i="7"/>
  <c r="DQ58" i="7"/>
  <c r="DR58" i="7"/>
  <c r="DS58" i="7"/>
  <c r="DT58" i="7"/>
  <c r="DU58" i="7"/>
  <c r="DV58" i="7"/>
  <c r="DW58" i="7"/>
  <c r="DX58" i="7"/>
  <c r="DY58" i="7"/>
  <c r="DZ58" i="7"/>
  <c r="EA58" i="7"/>
  <c r="EB58" i="7"/>
  <c r="EC58" i="7"/>
  <c r="ED58" i="7"/>
  <c r="EE58" i="7"/>
  <c r="EF58" i="7"/>
  <c r="EG58" i="7"/>
  <c r="EH58" i="7"/>
  <c r="EI58" i="7"/>
  <c r="EJ58" i="7"/>
  <c r="EK58" i="7"/>
  <c r="EL58" i="7"/>
  <c r="EM58" i="7"/>
  <c r="EN58" i="7"/>
  <c r="EO58" i="7"/>
  <c r="EP58" i="7"/>
  <c r="EQ58" i="7"/>
  <c r="ER58" i="7"/>
  <c r="ES58" i="7"/>
  <c r="ET58" i="7"/>
  <c r="EU58" i="7"/>
  <c r="EV58" i="7"/>
  <c r="EW58" i="7"/>
  <c r="EX58" i="7"/>
  <c r="EY58" i="7"/>
  <c r="EZ58" i="7"/>
  <c r="FA58" i="7"/>
  <c r="FB58" i="7"/>
  <c r="FC58" i="7"/>
  <c r="FD58" i="7"/>
  <c r="FE58" i="7"/>
  <c r="FF58" i="7"/>
  <c r="FG58" i="7"/>
  <c r="FH58" i="7"/>
  <c r="FI58" i="7"/>
  <c r="FJ58" i="7"/>
  <c r="FK58" i="7"/>
  <c r="FL58" i="7"/>
  <c r="FM58" i="7"/>
  <c r="FN58" i="7"/>
  <c r="FO58" i="7"/>
  <c r="FP58" i="7"/>
  <c r="FQ58" i="7"/>
  <c r="FR58" i="7"/>
  <c r="FS58" i="7"/>
  <c r="FT58" i="7"/>
  <c r="FU58" i="7"/>
  <c r="FV58" i="7"/>
  <c r="FW58" i="7"/>
  <c r="FX58" i="7"/>
  <c r="FY58" i="7"/>
  <c r="FZ58" i="7"/>
  <c r="GA58" i="7"/>
  <c r="GB58" i="7"/>
  <c r="GC58" i="7"/>
  <c r="GD58" i="7"/>
  <c r="GE58" i="7"/>
  <c r="GF58" i="7"/>
  <c r="GG58" i="7"/>
  <c r="GH58" i="7"/>
  <c r="GI58" i="7"/>
  <c r="GJ58" i="7"/>
  <c r="GK58" i="7"/>
  <c r="GL58" i="7"/>
  <c r="GM58" i="7"/>
  <c r="GN58" i="7"/>
  <c r="GO58" i="7"/>
  <c r="GP58" i="7"/>
  <c r="GQ58" i="7"/>
  <c r="GR58" i="7"/>
  <c r="GS58" i="7"/>
  <c r="GT58" i="7"/>
  <c r="GU58" i="7"/>
  <c r="GV58" i="7"/>
  <c r="GW58" i="7"/>
  <c r="GX58" i="7"/>
  <c r="GY58" i="7"/>
  <c r="GZ58" i="7"/>
  <c r="HA58" i="7"/>
  <c r="HB58" i="7"/>
  <c r="HC58" i="7"/>
  <c r="HD58" i="7"/>
  <c r="HE58" i="7"/>
  <c r="HF58" i="7"/>
  <c r="HG58" i="7"/>
  <c r="HH58" i="7"/>
  <c r="HI58" i="7"/>
  <c r="HJ58" i="7"/>
  <c r="HK58" i="7"/>
  <c r="HL58" i="7"/>
  <c r="HM58" i="7"/>
  <c r="HN58" i="7"/>
  <c r="HO58" i="7"/>
  <c r="HP58" i="7"/>
  <c r="HQ58" i="7"/>
  <c r="HR58" i="7"/>
  <c r="HS58" i="7"/>
  <c r="HT58" i="7"/>
  <c r="HU58" i="7"/>
  <c r="HV58" i="7"/>
  <c r="HW58" i="7"/>
  <c r="HX58" i="7"/>
  <c r="HY58" i="7"/>
  <c r="HZ58" i="7"/>
  <c r="IA58" i="7"/>
  <c r="IB58" i="7"/>
  <c r="IC58" i="7"/>
  <c r="ID58" i="7"/>
  <c r="IE58" i="7"/>
  <c r="IF58" i="7"/>
  <c r="IG58" i="7"/>
  <c r="IH58" i="7"/>
  <c r="II58" i="7"/>
  <c r="IJ58" i="7"/>
  <c r="IK58" i="7"/>
  <c r="IL58" i="7"/>
  <c r="IM58" i="7"/>
  <c r="IN58" i="7"/>
  <c r="IO58" i="7"/>
  <c r="IP58" i="7"/>
  <c r="IQ58" i="7"/>
  <c r="IR58" i="7"/>
  <c r="IS58" i="7"/>
  <c r="IT58" i="7"/>
  <c r="IU58" i="7"/>
  <c r="IV58" i="7"/>
  <c r="IW58" i="7"/>
  <c r="IX58" i="7"/>
  <c r="IY58" i="7"/>
  <c r="IZ58" i="7"/>
  <c r="JA58" i="7"/>
  <c r="JB58" i="7"/>
  <c r="JC58" i="7"/>
  <c r="JD58" i="7"/>
  <c r="JE58" i="7"/>
  <c r="JF58" i="7"/>
  <c r="JG58" i="7"/>
  <c r="JH58" i="7"/>
  <c r="JI58" i="7"/>
  <c r="JJ58" i="7"/>
  <c r="JK58" i="7"/>
  <c r="JL58" i="7"/>
  <c r="JM58" i="7"/>
  <c r="JN58" i="7"/>
  <c r="JO58" i="7"/>
  <c r="JP58" i="7"/>
  <c r="JQ58" i="7"/>
  <c r="JR58" i="7"/>
  <c r="JS58" i="7"/>
  <c r="JT58" i="7"/>
  <c r="JU58" i="7"/>
  <c r="JV58" i="7"/>
  <c r="JW58" i="7"/>
  <c r="JX58" i="7"/>
  <c r="JY58" i="7"/>
  <c r="JZ58" i="7"/>
  <c r="KA58" i="7"/>
  <c r="KB58" i="7"/>
  <c r="KC58" i="7"/>
  <c r="KD58" i="7"/>
  <c r="KE58" i="7"/>
  <c r="KF58" i="7"/>
  <c r="KG58" i="7"/>
  <c r="KH58" i="7"/>
  <c r="KI58" i="7"/>
  <c r="KJ58" i="7"/>
  <c r="KK58" i="7"/>
  <c r="KL54" i="7"/>
  <c r="B132" i="7" s="1"/>
  <c r="KL53" i="7"/>
  <c r="B131" i="7" s="1"/>
  <c r="KL52" i="7"/>
  <c r="B130" i="7" s="1"/>
  <c r="KL49" i="7"/>
  <c r="B111" i="7" s="1"/>
  <c r="KL48" i="7"/>
  <c r="B110" i="7" s="1"/>
  <c r="KL47" i="7"/>
  <c r="B109" i="7" s="1"/>
  <c r="KL46" i="7"/>
  <c r="B108" i="7" s="1"/>
  <c r="KL45" i="7"/>
  <c r="B107" i="7" s="1"/>
  <c r="KL44" i="7"/>
  <c r="B106" i="7" s="1"/>
  <c r="KL43" i="7"/>
  <c r="B105" i="7" s="1"/>
  <c r="KL42" i="7"/>
  <c r="B104" i="7" s="1"/>
  <c r="KL41" i="7"/>
  <c r="B103" i="7" s="1"/>
  <c r="KL40" i="7"/>
  <c r="B102" i="7" s="1"/>
  <c r="KL39" i="7"/>
  <c r="B101" i="7" s="1"/>
  <c r="KL38" i="7"/>
  <c r="B100" i="7" s="1"/>
  <c r="KL37" i="7"/>
  <c r="B99" i="7" s="1"/>
  <c r="KL36" i="7"/>
  <c r="B98" i="7" s="1"/>
  <c r="KL35" i="7"/>
  <c r="B97" i="7" s="1"/>
  <c r="KL34" i="7"/>
  <c r="B96" i="7" s="1"/>
  <c r="KL33" i="7"/>
  <c r="B95" i="7" s="1"/>
  <c r="KL32" i="7"/>
  <c r="B94" i="7" s="1"/>
  <c r="KL31" i="7"/>
  <c r="B93" i="7" s="1"/>
  <c r="KL30" i="7"/>
  <c r="B92" i="7" s="1"/>
  <c r="KL29" i="7"/>
  <c r="B91" i="7" s="1"/>
  <c r="KL28" i="7"/>
  <c r="B90" i="7" s="1"/>
  <c r="KL27" i="7"/>
  <c r="B89" i="7" s="1"/>
  <c r="KL26" i="7"/>
  <c r="B88" i="7" s="1"/>
  <c r="KL25" i="7"/>
  <c r="B87" i="7" s="1"/>
  <c r="KL24" i="7"/>
  <c r="B86" i="7" s="1"/>
  <c r="KL23" i="7"/>
  <c r="B85" i="7" s="1"/>
  <c r="KL22" i="7"/>
  <c r="B84" i="7" s="1"/>
  <c r="KL21" i="7"/>
  <c r="B83" i="7" s="1"/>
  <c r="KL20" i="7"/>
  <c r="B82" i="7" s="1"/>
  <c r="KL19" i="7"/>
  <c r="B81" i="7" s="1"/>
  <c r="KL18" i="7"/>
  <c r="B80" i="7" s="1"/>
  <c r="KL17" i="7"/>
  <c r="B79" i="7" s="1"/>
  <c r="KL16" i="7"/>
  <c r="B78" i="7" s="1"/>
  <c r="KL15" i="7"/>
  <c r="B77" i="7" s="1"/>
  <c r="KL14" i="7"/>
  <c r="B76" i="7" s="1"/>
  <c r="KL13" i="7"/>
  <c r="B75" i="7" s="1"/>
  <c r="KL11" i="7"/>
  <c r="B74" i="7" s="1"/>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AG7" i="7"/>
  <c r="AH7" i="7"/>
  <c r="AI7" i="7"/>
  <c r="AJ7" i="7"/>
  <c r="AK7" i="7"/>
  <c r="AL7" i="7"/>
  <c r="AM7" i="7"/>
  <c r="AN7" i="7"/>
  <c r="AO7" i="7"/>
  <c r="AP7" i="7"/>
  <c r="AQ7" i="7"/>
  <c r="AR7" i="7"/>
  <c r="AS7" i="7"/>
  <c r="AT7" i="7"/>
  <c r="AU7" i="7"/>
  <c r="AV7" i="7"/>
  <c r="AW7" i="7"/>
  <c r="AX7" i="7"/>
  <c r="AY7" i="7"/>
  <c r="AZ7" i="7"/>
  <c r="BA7" i="7"/>
  <c r="BB7" i="7"/>
  <c r="BC7" i="7"/>
  <c r="BD7" i="7"/>
  <c r="BE7" i="7"/>
  <c r="BF7" i="7"/>
  <c r="BG7" i="7"/>
  <c r="BH7" i="7"/>
  <c r="BI7" i="7"/>
  <c r="BJ7" i="7"/>
  <c r="BK7" i="7"/>
  <c r="BL7" i="7"/>
  <c r="BM7" i="7"/>
  <c r="BN7" i="7"/>
  <c r="BO7" i="7"/>
  <c r="BP7" i="7"/>
  <c r="BQ7" i="7"/>
  <c r="BR7" i="7"/>
  <c r="BS7" i="7"/>
  <c r="BT7" i="7"/>
  <c r="BU7" i="7"/>
  <c r="BV7" i="7"/>
  <c r="BW7" i="7"/>
  <c r="BX7" i="7"/>
  <c r="BY7" i="7"/>
  <c r="BZ7" i="7"/>
  <c r="CA7" i="7"/>
  <c r="CB7" i="7"/>
  <c r="CC7" i="7"/>
  <c r="CD7" i="7"/>
  <c r="CE7" i="7"/>
  <c r="CF7" i="7"/>
  <c r="CG7" i="7"/>
  <c r="CH7" i="7"/>
  <c r="CI7" i="7"/>
  <c r="CJ7" i="7"/>
  <c r="CK7" i="7"/>
  <c r="CL7" i="7"/>
  <c r="CM7" i="7"/>
  <c r="CN7" i="7"/>
  <c r="CO7" i="7"/>
  <c r="CP7" i="7"/>
  <c r="CQ7" i="7"/>
  <c r="CR7" i="7"/>
  <c r="CS7" i="7"/>
  <c r="CT7" i="7"/>
  <c r="CU7" i="7"/>
  <c r="CV7" i="7"/>
  <c r="CW7" i="7"/>
  <c r="CX7" i="7"/>
  <c r="CY7" i="7"/>
  <c r="CZ7" i="7"/>
  <c r="DA7" i="7"/>
  <c r="DB7" i="7"/>
  <c r="DC7" i="7"/>
  <c r="DD7" i="7"/>
  <c r="DE7" i="7"/>
  <c r="DF7" i="7"/>
  <c r="DG7" i="7"/>
  <c r="DH7" i="7"/>
  <c r="DI7" i="7"/>
  <c r="DJ7" i="7"/>
  <c r="DK7" i="7"/>
  <c r="DL7" i="7"/>
  <c r="DM7" i="7"/>
  <c r="DN7" i="7"/>
  <c r="DO7" i="7"/>
  <c r="DP7" i="7"/>
  <c r="DQ7" i="7"/>
  <c r="DR7" i="7"/>
  <c r="DS7" i="7"/>
  <c r="DT7" i="7"/>
  <c r="DU7" i="7"/>
  <c r="DV7" i="7"/>
  <c r="DW7" i="7"/>
  <c r="DX7" i="7"/>
  <c r="DY7" i="7"/>
  <c r="DZ7" i="7"/>
  <c r="EA7" i="7"/>
  <c r="EB7" i="7"/>
  <c r="EC7" i="7"/>
  <c r="ED7" i="7"/>
  <c r="EE7" i="7"/>
  <c r="EF7" i="7"/>
  <c r="EG7" i="7"/>
  <c r="EH7" i="7"/>
  <c r="EI7" i="7"/>
  <c r="EJ7" i="7"/>
  <c r="EK7" i="7"/>
  <c r="EL7" i="7"/>
  <c r="EM7" i="7"/>
  <c r="EN7" i="7"/>
  <c r="EO7" i="7"/>
  <c r="EP7" i="7"/>
  <c r="EQ7" i="7"/>
  <c r="ER7" i="7"/>
  <c r="ES7" i="7"/>
  <c r="ET7" i="7"/>
  <c r="EU7" i="7"/>
  <c r="EV7" i="7"/>
  <c r="EW7" i="7"/>
  <c r="EX7" i="7"/>
  <c r="EY7" i="7"/>
  <c r="EZ7" i="7"/>
  <c r="FA7" i="7"/>
  <c r="FB7" i="7"/>
  <c r="FC7" i="7"/>
  <c r="FD7" i="7"/>
  <c r="FE7" i="7"/>
  <c r="FF7" i="7"/>
  <c r="FG7" i="7"/>
  <c r="FH7" i="7"/>
  <c r="FI7" i="7"/>
  <c r="FJ7" i="7"/>
  <c r="FK7" i="7"/>
  <c r="FL7" i="7"/>
  <c r="FM7" i="7"/>
  <c r="FN7" i="7"/>
  <c r="FO7" i="7"/>
  <c r="FP7" i="7"/>
  <c r="FQ7" i="7"/>
  <c r="FR7" i="7"/>
  <c r="FS7" i="7"/>
  <c r="FT7" i="7"/>
  <c r="FU7" i="7"/>
  <c r="FV7" i="7"/>
  <c r="FW7" i="7"/>
  <c r="FX7" i="7"/>
  <c r="FY7" i="7"/>
  <c r="FZ7" i="7"/>
  <c r="GA7" i="7"/>
  <c r="GB7" i="7"/>
  <c r="GC7" i="7"/>
  <c r="GD7" i="7"/>
  <c r="GE7" i="7"/>
  <c r="GF7" i="7"/>
  <c r="GG7" i="7"/>
  <c r="GH7" i="7"/>
  <c r="GI7" i="7"/>
  <c r="GJ7" i="7"/>
  <c r="GK7" i="7"/>
  <c r="GL7" i="7"/>
  <c r="GM7" i="7"/>
  <c r="GN7" i="7"/>
  <c r="GO7" i="7"/>
  <c r="GP7" i="7"/>
  <c r="GQ7" i="7"/>
  <c r="GR7" i="7"/>
  <c r="GS7" i="7"/>
  <c r="GT7" i="7"/>
  <c r="GU7" i="7"/>
  <c r="GV7" i="7"/>
  <c r="GW7" i="7"/>
  <c r="GX7" i="7"/>
  <c r="GY7" i="7"/>
  <c r="GZ7" i="7"/>
  <c r="HA7" i="7"/>
  <c r="HB7" i="7"/>
  <c r="HC7" i="7"/>
  <c r="HD7" i="7"/>
  <c r="HE7" i="7"/>
  <c r="HF7" i="7"/>
  <c r="HG7" i="7"/>
  <c r="HH7" i="7"/>
  <c r="HI7" i="7"/>
  <c r="HJ7" i="7"/>
  <c r="HK7" i="7"/>
  <c r="HL7" i="7"/>
  <c r="HM7" i="7"/>
  <c r="HN7" i="7"/>
  <c r="HO7" i="7"/>
  <c r="HP7" i="7"/>
  <c r="HQ7" i="7"/>
  <c r="HR7" i="7"/>
  <c r="HS7" i="7"/>
  <c r="HT7" i="7"/>
  <c r="HU7" i="7"/>
  <c r="HV7" i="7"/>
  <c r="HW7" i="7"/>
  <c r="HX7" i="7"/>
  <c r="HY7" i="7"/>
  <c r="HZ7" i="7"/>
  <c r="IA7" i="7"/>
  <c r="IB7" i="7"/>
  <c r="IC7" i="7"/>
  <c r="ID7" i="7"/>
  <c r="IE7" i="7"/>
  <c r="IF7" i="7"/>
  <c r="IG7" i="7"/>
  <c r="IH7" i="7"/>
  <c r="II7" i="7"/>
  <c r="IJ7" i="7"/>
  <c r="IK7" i="7"/>
  <c r="IL7" i="7"/>
  <c r="IM7" i="7"/>
  <c r="IN7" i="7"/>
  <c r="IO7" i="7"/>
  <c r="IP7" i="7"/>
  <c r="IQ7" i="7"/>
  <c r="IR7" i="7"/>
  <c r="IS7" i="7"/>
  <c r="IT7" i="7"/>
  <c r="IU7" i="7"/>
  <c r="IV7" i="7"/>
  <c r="IW7" i="7"/>
  <c r="IX7" i="7"/>
  <c r="IY7" i="7"/>
  <c r="IZ7" i="7"/>
  <c r="JA7" i="7"/>
  <c r="JB7" i="7"/>
  <c r="JC7" i="7"/>
  <c r="JD7" i="7"/>
  <c r="JE7" i="7"/>
  <c r="JF7" i="7"/>
  <c r="JG7" i="7"/>
  <c r="JH7" i="7"/>
  <c r="JI7" i="7"/>
  <c r="JJ7" i="7"/>
  <c r="JK7" i="7"/>
  <c r="JL7" i="7"/>
  <c r="JM7" i="7"/>
  <c r="JN7" i="7"/>
  <c r="JO7" i="7"/>
  <c r="JP7" i="7"/>
  <c r="JQ7" i="7"/>
  <c r="JR7" i="7"/>
  <c r="JS7" i="7"/>
  <c r="JT7" i="7"/>
  <c r="JU7" i="7"/>
  <c r="JV7" i="7"/>
  <c r="JW7" i="7"/>
  <c r="JX7" i="7"/>
  <c r="JY7" i="7"/>
  <c r="JZ7" i="7"/>
  <c r="KA7" i="7"/>
  <c r="KB7" i="7"/>
  <c r="KC7" i="7"/>
  <c r="KD7" i="7"/>
  <c r="KE7" i="7"/>
  <c r="KF7" i="7"/>
  <c r="KG7" i="7"/>
  <c r="KH7" i="7"/>
  <c r="KI7" i="7"/>
  <c r="KJ7" i="7"/>
  <c r="KK7" i="7"/>
  <c r="KL10" i="7"/>
  <c r="B73" i="7" s="1"/>
  <c r="KL9" i="7"/>
  <c r="B72" i="7" s="1"/>
  <c r="KL8" i="7"/>
  <c r="B71" i="7" s="1"/>
  <c r="H327"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P4" i="6"/>
  <c r="P5"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Q3" i="6"/>
  <c r="P3"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3"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6" i="6"/>
  <c r="J297" i="6"/>
  <c r="J298" i="6"/>
  <c r="K2" i="5"/>
  <c r="K298" i="5" s="1"/>
  <c r="H299" i="6"/>
  <c r="G299" i="6"/>
  <c r="F299" i="6"/>
  <c r="E299" i="6"/>
  <c r="D298" i="5"/>
  <c r="O341" i="5"/>
  <c r="R314" i="5"/>
  <c r="M314" i="5"/>
  <c r="W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 i="5"/>
  <c r="V2"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V141" i="5"/>
  <c r="V142" i="5"/>
  <c r="V143" i="5"/>
  <c r="V144" i="5"/>
  <c r="V145" i="5"/>
  <c r="V146" i="5"/>
  <c r="V147" i="5"/>
  <c r="V148" i="5"/>
  <c r="V149" i="5"/>
  <c r="V150" i="5"/>
  <c r="V151" i="5"/>
  <c r="V152" i="5"/>
  <c r="V153" i="5"/>
  <c r="V154" i="5"/>
  <c r="V155" i="5"/>
  <c r="V156" i="5"/>
  <c r="V157" i="5"/>
  <c r="V158" i="5"/>
  <c r="V159" i="5"/>
  <c r="V160" i="5"/>
  <c r="V161" i="5"/>
  <c r="V162" i="5"/>
  <c r="V163" i="5"/>
  <c r="V164" i="5"/>
  <c r="V165" i="5"/>
  <c r="V166" i="5"/>
  <c r="V167" i="5"/>
  <c r="V168" i="5"/>
  <c r="V169" i="5"/>
  <c r="V170" i="5"/>
  <c r="V171" i="5"/>
  <c r="V172" i="5"/>
  <c r="V173" i="5"/>
  <c r="V174" i="5"/>
  <c r="V175" i="5"/>
  <c r="V176" i="5"/>
  <c r="V177" i="5"/>
  <c r="V178" i="5"/>
  <c r="V179" i="5"/>
  <c r="V180" i="5"/>
  <c r="V181" i="5"/>
  <c r="V182" i="5"/>
  <c r="V183" i="5"/>
  <c r="V184" i="5"/>
  <c r="V185" i="5"/>
  <c r="V186" i="5"/>
  <c r="V187" i="5"/>
  <c r="V188" i="5"/>
  <c r="V189" i="5"/>
  <c r="V190" i="5"/>
  <c r="V191" i="5"/>
  <c r="V192" i="5"/>
  <c r="V193" i="5"/>
  <c r="V194" i="5"/>
  <c r="V195" i="5"/>
  <c r="V196" i="5"/>
  <c r="V197" i="5"/>
  <c r="V198" i="5"/>
  <c r="V199" i="5"/>
  <c r="V200" i="5"/>
  <c r="V201" i="5"/>
  <c r="V202" i="5"/>
  <c r="V203" i="5"/>
  <c r="V204" i="5"/>
  <c r="V205" i="5"/>
  <c r="V206" i="5"/>
  <c r="V207" i="5"/>
  <c r="V208" i="5"/>
  <c r="V209" i="5"/>
  <c r="V210" i="5"/>
  <c r="V211" i="5"/>
  <c r="V212" i="5"/>
  <c r="V213" i="5"/>
  <c r="V214" i="5"/>
  <c r="V215" i="5"/>
  <c r="V216" i="5"/>
  <c r="V217" i="5"/>
  <c r="V218" i="5"/>
  <c r="V219" i="5"/>
  <c r="V220" i="5"/>
  <c r="V221" i="5"/>
  <c r="V222" i="5"/>
  <c r="V223" i="5"/>
  <c r="V224" i="5"/>
  <c r="V225" i="5"/>
  <c r="V226" i="5"/>
  <c r="V227" i="5"/>
  <c r="V228" i="5"/>
  <c r="V229" i="5"/>
  <c r="V230" i="5"/>
  <c r="V231" i="5"/>
  <c r="V232" i="5"/>
  <c r="V233" i="5"/>
  <c r="V234" i="5"/>
  <c r="V235" i="5"/>
  <c r="V236" i="5"/>
  <c r="V237" i="5"/>
  <c r="V238" i="5"/>
  <c r="V239" i="5"/>
  <c r="V240" i="5"/>
  <c r="V241" i="5"/>
  <c r="V242" i="5"/>
  <c r="V243" i="5"/>
  <c r="V244" i="5"/>
  <c r="V245" i="5"/>
  <c r="V246" i="5"/>
  <c r="V247" i="5"/>
  <c r="V248" i="5"/>
  <c r="V249" i="5"/>
  <c r="V250" i="5"/>
  <c r="V251" i="5"/>
  <c r="V252" i="5"/>
  <c r="V253" i="5"/>
  <c r="V254" i="5"/>
  <c r="V255" i="5"/>
  <c r="V256" i="5"/>
  <c r="V257" i="5"/>
  <c r="V258" i="5"/>
  <c r="V259" i="5"/>
  <c r="V260" i="5"/>
  <c r="V261" i="5"/>
  <c r="V262" i="5"/>
  <c r="V263" i="5"/>
  <c r="V264" i="5"/>
  <c r="V265" i="5"/>
  <c r="V266" i="5"/>
  <c r="V267" i="5"/>
  <c r="V268" i="5"/>
  <c r="V269" i="5"/>
  <c r="V270" i="5"/>
  <c r="V271" i="5"/>
  <c r="V272" i="5"/>
  <c r="V273" i="5"/>
  <c r="V274" i="5"/>
  <c r="V275" i="5"/>
  <c r="V276" i="5"/>
  <c r="V277" i="5"/>
  <c r="V278" i="5"/>
  <c r="V279" i="5"/>
  <c r="V280" i="5"/>
  <c r="V281" i="5"/>
  <c r="V282" i="5"/>
  <c r="V283" i="5"/>
  <c r="V284" i="5"/>
  <c r="V285" i="5"/>
  <c r="V286" i="5"/>
  <c r="V287" i="5"/>
  <c r="V288" i="5"/>
  <c r="V289" i="5"/>
  <c r="V290" i="5"/>
  <c r="V291" i="5"/>
  <c r="V292" i="5"/>
  <c r="V293" i="5"/>
  <c r="V294" i="5"/>
  <c r="V295" i="5"/>
  <c r="V296" i="5"/>
  <c r="V297" i="5"/>
  <c r="U2" i="5"/>
  <c r="U3" i="5"/>
  <c r="U4" i="5"/>
  <c r="U5" i="5"/>
  <c r="U6" i="5"/>
  <c r="U7" i="5"/>
  <c r="U8" i="5"/>
  <c r="U9" i="5"/>
  <c r="U10" i="5"/>
  <c r="U11" i="5"/>
  <c r="U12"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U51" i="5"/>
  <c r="U52" i="5"/>
  <c r="U53" i="5"/>
  <c r="U54" i="5"/>
  <c r="U55" i="5"/>
  <c r="U56" i="5"/>
  <c r="U57" i="5"/>
  <c r="U58" i="5"/>
  <c r="U59" i="5"/>
  <c r="U60" i="5"/>
  <c r="U61" i="5"/>
  <c r="U62" i="5"/>
  <c r="U63" i="5"/>
  <c r="U64" i="5"/>
  <c r="U65" i="5"/>
  <c r="U66" i="5"/>
  <c r="U67" i="5"/>
  <c r="U68" i="5"/>
  <c r="U69" i="5"/>
  <c r="U70" i="5"/>
  <c r="U71" i="5"/>
  <c r="U72" i="5"/>
  <c r="U73" i="5"/>
  <c r="U74" i="5"/>
  <c r="U75" i="5"/>
  <c r="U76" i="5"/>
  <c r="U77" i="5"/>
  <c r="U78" i="5"/>
  <c r="U79" i="5"/>
  <c r="U80" i="5"/>
  <c r="U81" i="5"/>
  <c r="U82" i="5"/>
  <c r="U83" i="5"/>
  <c r="U84" i="5"/>
  <c r="U85" i="5"/>
  <c r="U86" i="5"/>
  <c r="U87" i="5"/>
  <c r="U88" i="5"/>
  <c r="U89" i="5"/>
  <c r="U90" i="5"/>
  <c r="U91" i="5"/>
  <c r="U92" i="5"/>
  <c r="U93" i="5"/>
  <c r="U94" i="5"/>
  <c r="U95" i="5"/>
  <c r="U96" i="5"/>
  <c r="U97" i="5"/>
  <c r="U98" i="5"/>
  <c r="U99" i="5"/>
  <c r="U100" i="5"/>
  <c r="U101" i="5"/>
  <c r="U102" i="5"/>
  <c r="U103" i="5"/>
  <c r="U104" i="5"/>
  <c r="U105" i="5"/>
  <c r="U106" i="5"/>
  <c r="U107" i="5"/>
  <c r="U108" i="5"/>
  <c r="U109" i="5"/>
  <c r="U110" i="5"/>
  <c r="U111" i="5"/>
  <c r="U112" i="5"/>
  <c r="U113" i="5"/>
  <c r="U114" i="5"/>
  <c r="U115" i="5"/>
  <c r="U116" i="5"/>
  <c r="U117" i="5"/>
  <c r="U118" i="5"/>
  <c r="U119" i="5"/>
  <c r="U120" i="5"/>
  <c r="U121" i="5"/>
  <c r="U122" i="5"/>
  <c r="U123" i="5"/>
  <c r="U124" i="5"/>
  <c r="U125" i="5"/>
  <c r="U126" i="5"/>
  <c r="U127" i="5"/>
  <c r="U128" i="5"/>
  <c r="U129" i="5"/>
  <c r="U130" i="5"/>
  <c r="U131" i="5"/>
  <c r="U132" i="5"/>
  <c r="U133" i="5"/>
  <c r="U134" i="5"/>
  <c r="U135" i="5"/>
  <c r="U136" i="5"/>
  <c r="U137" i="5"/>
  <c r="U138" i="5"/>
  <c r="U139" i="5"/>
  <c r="U140" i="5"/>
  <c r="U141" i="5"/>
  <c r="U142" i="5"/>
  <c r="U143" i="5"/>
  <c r="U144" i="5"/>
  <c r="U145" i="5"/>
  <c r="U146" i="5"/>
  <c r="U147" i="5"/>
  <c r="U148" i="5"/>
  <c r="U149" i="5"/>
  <c r="U150" i="5"/>
  <c r="U151" i="5"/>
  <c r="U152" i="5"/>
  <c r="U153" i="5"/>
  <c r="U154" i="5"/>
  <c r="U155" i="5"/>
  <c r="U156" i="5"/>
  <c r="U157" i="5"/>
  <c r="U158" i="5"/>
  <c r="U159" i="5"/>
  <c r="U160" i="5"/>
  <c r="U161" i="5"/>
  <c r="U162" i="5"/>
  <c r="U163" i="5"/>
  <c r="U164" i="5"/>
  <c r="U165" i="5"/>
  <c r="U166" i="5"/>
  <c r="U167" i="5"/>
  <c r="U168" i="5"/>
  <c r="U169" i="5"/>
  <c r="U170" i="5"/>
  <c r="U171" i="5"/>
  <c r="U172" i="5"/>
  <c r="U173" i="5"/>
  <c r="U174" i="5"/>
  <c r="U175" i="5"/>
  <c r="U176" i="5"/>
  <c r="U177" i="5"/>
  <c r="U178" i="5"/>
  <c r="U179" i="5"/>
  <c r="U180" i="5"/>
  <c r="U181" i="5"/>
  <c r="U182" i="5"/>
  <c r="U183" i="5"/>
  <c r="U184" i="5"/>
  <c r="U185" i="5"/>
  <c r="U186" i="5"/>
  <c r="U187" i="5"/>
  <c r="U188" i="5"/>
  <c r="U189" i="5"/>
  <c r="U190" i="5"/>
  <c r="U191" i="5"/>
  <c r="U192" i="5"/>
  <c r="U193" i="5"/>
  <c r="U194" i="5"/>
  <c r="U195" i="5"/>
  <c r="U196" i="5"/>
  <c r="U197" i="5"/>
  <c r="U198" i="5"/>
  <c r="U199" i="5"/>
  <c r="U200" i="5"/>
  <c r="U201" i="5"/>
  <c r="U202" i="5"/>
  <c r="U203" i="5"/>
  <c r="U204" i="5"/>
  <c r="U205" i="5"/>
  <c r="U206" i="5"/>
  <c r="U207" i="5"/>
  <c r="U208" i="5"/>
  <c r="U209" i="5"/>
  <c r="U210" i="5"/>
  <c r="U211" i="5"/>
  <c r="U212" i="5"/>
  <c r="U213" i="5"/>
  <c r="U214" i="5"/>
  <c r="U215" i="5"/>
  <c r="U216" i="5"/>
  <c r="U217" i="5"/>
  <c r="U218" i="5"/>
  <c r="U219" i="5"/>
  <c r="U220" i="5"/>
  <c r="U221" i="5"/>
  <c r="U222" i="5"/>
  <c r="U223" i="5"/>
  <c r="U224" i="5"/>
  <c r="U225" i="5"/>
  <c r="U226" i="5"/>
  <c r="U227" i="5"/>
  <c r="U228" i="5"/>
  <c r="U229" i="5"/>
  <c r="U230" i="5"/>
  <c r="U231" i="5"/>
  <c r="U232" i="5"/>
  <c r="U233" i="5"/>
  <c r="U234" i="5"/>
  <c r="U235" i="5"/>
  <c r="U236" i="5"/>
  <c r="U237" i="5"/>
  <c r="U238" i="5"/>
  <c r="U239" i="5"/>
  <c r="U240" i="5"/>
  <c r="U241" i="5"/>
  <c r="U242" i="5"/>
  <c r="U243" i="5"/>
  <c r="U244" i="5"/>
  <c r="U245" i="5"/>
  <c r="U246" i="5"/>
  <c r="U247" i="5"/>
  <c r="U248" i="5"/>
  <c r="U249" i="5"/>
  <c r="U250" i="5"/>
  <c r="U251" i="5"/>
  <c r="U252" i="5"/>
  <c r="U253" i="5"/>
  <c r="U254" i="5"/>
  <c r="U255" i="5"/>
  <c r="U256" i="5"/>
  <c r="U257" i="5"/>
  <c r="U258" i="5"/>
  <c r="U259" i="5"/>
  <c r="U260" i="5"/>
  <c r="U261" i="5"/>
  <c r="U262" i="5"/>
  <c r="U263" i="5"/>
  <c r="U264" i="5"/>
  <c r="U265" i="5"/>
  <c r="U266" i="5"/>
  <c r="U267" i="5"/>
  <c r="U268" i="5"/>
  <c r="U269" i="5"/>
  <c r="U270" i="5"/>
  <c r="U271" i="5"/>
  <c r="U272" i="5"/>
  <c r="U273" i="5"/>
  <c r="U274" i="5"/>
  <c r="U275" i="5"/>
  <c r="U276" i="5"/>
  <c r="U277" i="5"/>
  <c r="U278" i="5"/>
  <c r="U279" i="5"/>
  <c r="U280" i="5"/>
  <c r="U281" i="5"/>
  <c r="U282" i="5"/>
  <c r="U283" i="5"/>
  <c r="U284" i="5"/>
  <c r="U285" i="5"/>
  <c r="U286" i="5"/>
  <c r="U287" i="5"/>
  <c r="U288" i="5"/>
  <c r="U289" i="5"/>
  <c r="U290" i="5"/>
  <c r="U291" i="5"/>
  <c r="U292" i="5"/>
  <c r="U293" i="5"/>
  <c r="U294" i="5"/>
  <c r="U295" i="5"/>
  <c r="U296" i="5"/>
  <c r="U297" i="5"/>
  <c r="T2" i="5"/>
  <c r="J298"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N2" i="5"/>
  <c r="M2"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O2" i="5"/>
  <c r="T3" i="5"/>
  <c r="T4" i="5"/>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4" i="5"/>
  <c r="T185" i="5"/>
  <c r="T186" i="5"/>
  <c r="T187" i="5"/>
  <c r="T188" i="5"/>
  <c r="T189" i="5"/>
  <c r="T190" i="5"/>
  <c r="T191" i="5"/>
  <c r="T192" i="5"/>
  <c r="T193" i="5"/>
  <c r="T194" i="5"/>
  <c r="T195" i="5"/>
  <c r="T196" i="5"/>
  <c r="T197" i="5"/>
  <c r="T198" i="5"/>
  <c r="T199" i="5"/>
  <c r="T200" i="5"/>
  <c r="T201" i="5"/>
  <c r="T202" i="5"/>
  <c r="T203" i="5"/>
  <c r="T204" i="5"/>
  <c r="T205" i="5"/>
  <c r="T206" i="5"/>
  <c r="T207" i="5"/>
  <c r="T208" i="5"/>
  <c r="T209" i="5"/>
  <c r="T210" i="5"/>
  <c r="T211" i="5"/>
  <c r="T212" i="5"/>
  <c r="T213" i="5"/>
  <c r="T214" i="5"/>
  <c r="T215" i="5"/>
  <c r="T216" i="5"/>
  <c r="T217" i="5"/>
  <c r="T218" i="5"/>
  <c r="T219" i="5"/>
  <c r="T220" i="5"/>
  <c r="T221" i="5"/>
  <c r="T222" i="5"/>
  <c r="T223" i="5"/>
  <c r="T224" i="5"/>
  <c r="T225" i="5"/>
  <c r="T226" i="5"/>
  <c r="T227" i="5"/>
  <c r="T228" i="5"/>
  <c r="T229" i="5"/>
  <c r="T230" i="5"/>
  <c r="T231" i="5"/>
  <c r="T232" i="5"/>
  <c r="T233" i="5"/>
  <c r="T234" i="5"/>
  <c r="T235" i="5"/>
  <c r="T236" i="5"/>
  <c r="T237" i="5"/>
  <c r="T238" i="5"/>
  <c r="T239" i="5"/>
  <c r="T240" i="5"/>
  <c r="T241" i="5"/>
  <c r="T242" i="5"/>
  <c r="T243" i="5"/>
  <c r="T244" i="5"/>
  <c r="T245" i="5"/>
  <c r="T246" i="5"/>
  <c r="T247" i="5"/>
  <c r="T248" i="5"/>
  <c r="T249" i="5"/>
  <c r="T250" i="5"/>
  <c r="T251" i="5"/>
  <c r="T252" i="5"/>
  <c r="T253" i="5"/>
  <c r="T254" i="5"/>
  <c r="T255" i="5"/>
  <c r="T256" i="5"/>
  <c r="T257" i="5"/>
  <c r="T258" i="5"/>
  <c r="T259" i="5"/>
  <c r="T260" i="5"/>
  <c r="T261" i="5"/>
  <c r="T262" i="5"/>
  <c r="T263" i="5"/>
  <c r="T264" i="5"/>
  <c r="T265" i="5"/>
  <c r="T266" i="5"/>
  <c r="T267" i="5"/>
  <c r="T268" i="5"/>
  <c r="T269" i="5"/>
  <c r="T270" i="5"/>
  <c r="T271" i="5"/>
  <c r="T272" i="5"/>
  <c r="T273" i="5"/>
  <c r="T274" i="5"/>
  <c r="T275" i="5"/>
  <c r="T276" i="5"/>
  <c r="T277" i="5"/>
  <c r="T278" i="5"/>
  <c r="T279" i="5"/>
  <c r="T280" i="5"/>
  <c r="T281" i="5"/>
  <c r="T282" i="5"/>
  <c r="T283" i="5"/>
  <c r="T284" i="5"/>
  <c r="T285" i="5"/>
  <c r="T286" i="5"/>
  <c r="T287" i="5"/>
  <c r="T288" i="5"/>
  <c r="T289" i="5"/>
  <c r="T290" i="5"/>
  <c r="T291" i="5"/>
  <c r="T292" i="5"/>
  <c r="T293" i="5"/>
  <c r="T294" i="5"/>
  <c r="T295" i="5"/>
  <c r="T296" i="5"/>
  <c r="T297" i="5"/>
  <c r="S2" i="5"/>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R2"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Q2" i="5"/>
  <c r="Q3"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P2"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3" i="5"/>
  <c r="P4"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E299" i="5"/>
  <c r="H298" i="5"/>
  <c r="G302" i="5"/>
  <c r="G301" i="5"/>
  <c r="G300" i="5"/>
  <c r="G299" i="5"/>
  <c r="E302" i="5"/>
  <c r="E303" i="5"/>
  <c r="E300" i="5"/>
  <c r="E301" i="5"/>
  <c r="F298" i="5"/>
  <c r="M25" i="4"/>
  <c r="M27" i="4"/>
  <c r="M26" i="4"/>
  <c r="M28" i="4"/>
  <c r="M24" i="4"/>
  <c r="M23" i="4"/>
  <c r="M22" i="4"/>
  <c r="M21" i="4"/>
  <c r="M20" i="4"/>
  <c r="M19" i="4"/>
  <c r="K8" i="2"/>
  <c r="K18" i="2" s="1"/>
  <c r="I11" i="3"/>
  <c r="I45" i="3" s="1"/>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10" i="3"/>
  <c r="H45" i="3"/>
  <c r="K17" i="2"/>
  <c r="K16" i="2"/>
  <c r="K15" i="2"/>
  <c r="K14" i="2"/>
  <c r="K13" i="2"/>
  <c r="K12" i="2"/>
  <c r="K11" i="2"/>
  <c r="K10" i="2"/>
  <c r="K9" i="2"/>
  <c r="D298" i="12" l="1"/>
  <c r="F303" i="12" s="1"/>
  <c r="E298" i="12"/>
  <c r="F304" i="12" s="1"/>
  <c r="J298" i="11"/>
  <c r="E313" i="11" s="1"/>
  <c r="L298" i="11"/>
  <c r="E316" i="11" s="1"/>
  <c r="I298" i="11"/>
  <c r="E312" i="11" s="1"/>
  <c r="O298" i="11"/>
  <c r="E319" i="11" s="1"/>
  <c r="K298" i="11"/>
  <c r="E314" i="11" s="1"/>
  <c r="M298" i="11"/>
  <c r="E317" i="11" s="1"/>
  <c r="N298" i="11"/>
  <c r="E318" i="11" s="1"/>
  <c r="E312" i="10"/>
  <c r="M298" i="10"/>
  <c r="E316" i="10" s="1"/>
  <c r="N298" i="10"/>
  <c r="E317" i="10" s="1"/>
  <c r="O298" i="10"/>
  <c r="E318" i="10" s="1"/>
  <c r="L298" i="10"/>
  <c r="E314" i="10" s="1"/>
  <c r="P298" i="10"/>
  <c r="E319" i="10" s="1"/>
  <c r="Q298" i="10"/>
  <c r="E320" i="10" s="1"/>
  <c r="K298" i="10"/>
  <c r="E313" i="10" s="1"/>
  <c r="KL60" i="7"/>
  <c r="B141" i="7" s="1"/>
  <c r="KL59" i="7"/>
  <c r="B139" i="7" s="1"/>
  <c r="KL61" i="7"/>
  <c r="B140" i="7" s="1"/>
  <c r="M299" i="6"/>
  <c r="N299" i="6"/>
  <c r="K299" i="6"/>
  <c r="L299" i="6"/>
  <c r="J299" i="6"/>
  <c r="O299" i="6"/>
  <c r="Q299" i="6"/>
  <c r="P299" i="6"/>
  <c r="M298" i="5"/>
  <c r="T298" i="5"/>
  <c r="W298" i="5"/>
  <c r="G304" i="5"/>
  <c r="P298" i="5"/>
  <c r="Q298" i="5"/>
  <c r="R298" i="5"/>
  <c r="S298" i="5"/>
  <c r="O298" i="5"/>
  <c r="L298" i="5"/>
  <c r="N298" i="5"/>
  <c r="E304" i="5"/>
  <c r="V298" i="5"/>
  <c r="U298" i="5"/>
  <c r="E320" i="11" l="1"/>
  <c r="E321" i="10"/>
  <c r="X298" i="5"/>
  <c r="B7" i="7"/>
  <c r="KL58" i="7"/>
  <c r="KL62" i="7" s="1"/>
  <c r="B138" i="7" l="1"/>
</calcChain>
</file>

<file path=xl/sharedStrings.xml><?xml version="1.0" encoding="utf-8"?>
<sst xmlns="http://schemas.openxmlformats.org/spreadsheetml/2006/main" count="23218" uniqueCount="3283">
  <si>
    <t>Refid</t>
  </si>
  <si>
    <t>User</t>
  </si>
  <si>
    <t>Level</t>
  </si>
  <si>
    <t xml:space="preserve">
Title
</t>
  </si>
  <si>
    <t xml:space="preserve">
Author Name
</t>
  </si>
  <si>
    <t xml:space="preserve">
Country
</t>
  </si>
  <si>
    <t xml:space="preserve">
Publication Year
</t>
  </si>
  <si>
    <t xml:space="preserve">
Type of Paper
</t>
  </si>
  <si>
    <t xml:space="preserve">
Venue
</t>
  </si>
  <si>
    <t xml:space="preserve">
Author Affiliation(S)
</t>
  </si>
  <si>
    <t xml:space="preserve">
General Objective or Purpose
</t>
  </si>
  <si>
    <t xml:space="preserve">
Specific Objectives
 -&gt; Traffic Classification (Comparing Different Predictive models)</t>
  </si>
  <si>
    <t xml:space="preserve">
Specific Objectives
 -&gt; Traffic Classification (Comparing Different Predictive models) (COMMENT)</t>
  </si>
  <si>
    <t xml:space="preserve">
Specific Objectives
 -&gt; Traffic Classification (Anomaly Detection)</t>
  </si>
  <si>
    <t xml:space="preserve">
Specific Objectives
 -&gt; Traffic Classification (Anomaly Detection) (COMMENT)</t>
  </si>
  <si>
    <t xml:space="preserve">
Specific Objectives
 -&gt; Application Classification</t>
  </si>
  <si>
    <t xml:space="preserve">
Specific Objectives
 -&gt; Feature Selection For traffic classification</t>
  </si>
  <si>
    <t xml:space="preserve">
Specific Objectives
 -&gt; other</t>
  </si>
  <si>
    <t xml:space="preserve">
Specific Objectives
 -&gt; other (COMMENT)</t>
  </si>
  <si>
    <t xml:space="preserve">
Method
 -&gt; Supervised Learning</t>
  </si>
  <si>
    <t xml:space="preserve">
Method
 -&gt; Unsupervised Learning</t>
  </si>
  <si>
    <t xml:space="preserve">
Method
 -&gt; Association Rules</t>
  </si>
  <si>
    <t xml:space="preserve">
Method
 -&gt; Hybrid Approach </t>
  </si>
  <si>
    <t xml:space="preserve">
Method
 -&gt; Other</t>
  </si>
  <si>
    <t xml:space="preserve">
Method
 -&gt; Other (COMMENT)</t>
  </si>
  <si>
    <t xml:space="preserve">
Techniques
 -&gt; Port-Based Classification</t>
  </si>
  <si>
    <t xml:space="preserve">
Techniques
 -&gt; Port-Based Classification (COMMENT)</t>
  </si>
  <si>
    <t xml:space="preserve">
Techniques
 -&gt; Payload-Based Classification</t>
  </si>
  <si>
    <t xml:space="preserve">
Techniques
 -&gt; Payload-Based Classification (COMMENT)</t>
  </si>
  <si>
    <t xml:space="preserve">
Techniques
 -&gt; Statistical Classification</t>
  </si>
  <si>
    <t xml:space="preserve">
Techniques
 -&gt; Statistical Classification (COMMENT)</t>
  </si>
  <si>
    <t xml:space="preserve">
Techniques
 -&gt; Behavioral Classification</t>
  </si>
  <si>
    <t xml:space="preserve">
Algorithm
</t>
  </si>
  <si>
    <t xml:space="preserve">
Evaluation Metric
 -&gt; Racall</t>
  </si>
  <si>
    <t xml:space="preserve">
Evaluation Metric
 -&gt; Precision</t>
  </si>
  <si>
    <t xml:space="preserve">
Evaluation Metric
 -&gt; F_Measure</t>
  </si>
  <si>
    <t xml:space="preserve">
Evaluation Metric
 -&gt; Other</t>
  </si>
  <si>
    <t xml:space="preserve">
Evaluation Metric
 -&gt; Other (COMMENT)</t>
  </si>
  <si>
    <t xml:space="preserve">
Evaluation Metric
 -&gt; FalsePositiveRate</t>
  </si>
  <si>
    <t xml:space="preserve">
Evaluation Metric
 -&gt; DetectionRate</t>
  </si>
  <si>
    <t xml:space="preserve">
Evaluation Metric
 -&gt; FalseNegativeRate</t>
  </si>
  <si>
    <t xml:space="preserve">
Evaluation Metric
 -&gt; Traffic Class Identification</t>
  </si>
  <si>
    <t xml:space="preserve">
Evaluation Metric
 -&gt; Attack Detection</t>
  </si>
  <si>
    <t xml:space="preserve">
Evaluation Metric
 -&gt; Overall Classification</t>
  </si>
  <si>
    <t xml:space="preserve">
Evaluation Metric
 -&gt; TruePositiveRate</t>
  </si>
  <si>
    <t xml:space="preserve">
Evaluation Metric
 -&gt; TrueNegativeRate</t>
  </si>
  <si>
    <t xml:space="preserve">
Evaluation Metric
 -&gt; Test Time</t>
  </si>
  <si>
    <t xml:space="preserve">
Evaluation Metric
 -&gt; nHidden</t>
  </si>
  <si>
    <t xml:space="preserve">
Evaluation Metric
 -&gt; FalseAlarmRate</t>
  </si>
  <si>
    <t xml:space="preserve">
Evaluation Metric
 -&gt; Hubert Index</t>
  </si>
  <si>
    <t xml:space="preserve">
Evaluation Metric
 -&gt; Sensitivity</t>
  </si>
  <si>
    <t xml:space="preserve">
Evaluation Metric
 -&gt; Specificity</t>
  </si>
  <si>
    <t xml:space="preserve">
Evaluation Metric
 -&gt; Correctness</t>
  </si>
  <si>
    <t xml:space="preserve">
Evaluation Metric
 -&gt; MeanSquareError (MSE)</t>
  </si>
  <si>
    <t xml:space="preserve">
Evaluation Metric
 -&gt; RootMeanSquareError (RMSE)</t>
  </si>
  <si>
    <t xml:space="preserve">
Evaluation Metric
 -&gt; MeanAbsolutePercentageError(MAPE)</t>
  </si>
  <si>
    <t xml:space="preserve">
Evaluation Metric
 -&gt; Pairing Coverage</t>
  </si>
  <si>
    <t xml:space="preserve">
Evaluation Metric
 -&gt; CorrectlyClassifiedRate</t>
  </si>
  <si>
    <t xml:space="preserve">
Evaluation Metric
 -&gt; Scalability</t>
  </si>
  <si>
    <t xml:space="preserve">
Evaluation Metric
 -&gt; Stability</t>
  </si>
  <si>
    <t xml:space="preserve">
Evaluation Metric
 -&gt; Versatility</t>
  </si>
  <si>
    <t xml:space="preserve">
Evaluation Metric
 -&gt; Completeness</t>
  </si>
  <si>
    <t xml:space="preserve">
Evaluation Metric
 -&gt; Training Time</t>
  </si>
  <si>
    <t xml:space="preserve">
Evaluation Metric
 -&gt; AUC</t>
  </si>
  <si>
    <t xml:space="preserve">
Evaluation Metric
 -&gt; Classification Speed</t>
  </si>
  <si>
    <t xml:space="preserve">
Evaluation Metric
 -&gt; throughput</t>
  </si>
  <si>
    <t xml:space="preserve">
Evaluation Metric
 -&gt; Fitness</t>
  </si>
  <si>
    <t xml:space="preserve">
Evaluation Metric
 -&gt; ClassAccuracy</t>
  </si>
  <si>
    <t xml:space="preserve">
Evaluation Metric
 -&gt; ByteAccuracy</t>
  </si>
  <si>
    <t xml:space="preserve">
Evaluation Metric
 -&gt; score</t>
  </si>
  <si>
    <t xml:space="preserve">
Evaluation Metric
 -&gt; Retransmission and OutOfOrder</t>
  </si>
  <si>
    <t xml:space="preserve">
Evaluation Metric
 -&gt; Round Trip Time (RTT)</t>
  </si>
  <si>
    <t xml:space="preserve">
Evaluation Metric
 -&gt; Goodness</t>
  </si>
  <si>
    <t xml:space="preserve">
Evaluation Metric
 -&gt; G-Mean</t>
  </si>
  <si>
    <t xml:space="preserve">
Evaluation Metric
 -&gt; Byte G-Mean</t>
  </si>
  <si>
    <t xml:space="preserve">
Metric Purpose
 -&gt; Evaluate Accuracy</t>
  </si>
  <si>
    <t xml:space="preserve">
Metric Purpose
 -&gt; Evaluate Performance</t>
  </si>
  <si>
    <t xml:space="preserve">
Metric Purpose
 -&gt; Other</t>
  </si>
  <si>
    <t xml:space="preserve">
Metric Purpose
 -&gt; Other (COMMENT)</t>
  </si>
  <si>
    <t xml:space="preserve">
DataSet
 -&gt; Other</t>
  </si>
  <si>
    <t xml:space="preserve">
DataSet
 -&gt; Other (COMMENT)</t>
  </si>
  <si>
    <t xml:space="preserve">
DataSet
 -&gt; KDD-99</t>
  </si>
  <si>
    <t xml:space="preserve">
DataSet
 -&gt; NSL-KDD dataset</t>
  </si>
  <si>
    <t xml:space="preserve">
DataSet
 -&gt; TUIDS</t>
  </si>
  <si>
    <t xml:space="preserve">
DataSet
 -&gt; ITD</t>
  </si>
  <si>
    <t xml:space="preserve">
DataSet
 -&gt; ITD (COMMENT)</t>
  </si>
  <si>
    <t xml:space="preserve">
DataSet
 -&gt; DARPA</t>
  </si>
  <si>
    <t xml:space="preserve">
DataSet
 -&gt; DARPA (COMMENT)</t>
  </si>
  <si>
    <t xml:space="preserve">
DataSet
 -&gt; WIDE</t>
  </si>
  <si>
    <t xml:space="preserve">
DataSet
 -&gt; WIDE (COMMENT)</t>
  </si>
  <si>
    <t xml:space="preserve">
DataSet
 -&gt; ISP</t>
  </si>
  <si>
    <t xml:space="preserve">
DataSet
 -&gt; ISP (COMMENT)</t>
  </si>
  <si>
    <t xml:space="preserve">
DataSet Location
</t>
  </si>
  <si>
    <t xml:space="preserve">
DataSet Location
_comment</t>
  </si>
  <si>
    <t xml:space="preserve">
Traffic Considered
 -&gt; Packet-Based</t>
  </si>
  <si>
    <t xml:space="preserve">
Traffic Considered
 -&gt; Flow-Based(NetFlow)</t>
  </si>
  <si>
    <t xml:space="preserve">
Traffic Considered
 -&gt; Logs</t>
  </si>
  <si>
    <t xml:space="preserve">
Traffic Considered
 -&gt; DNS</t>
  </si>
  <si>
    <t xml:space="preserve">
Traffic Considered
 -&gt; Other</t>
  </si>
  <si>
    <t xml:space="preserve">
Traffic Considered
 -&gt; Other (COMMENT)</t>
  </si>
  <si>
    <t xml:space="preserve">
Number of Flows/Packets In Dataset
</t>
  </si>
  <si>
    <t xml:space="preserve">
Standard Features (Attributes that are available directly)
 -&gt; yes</t>
  </si>
  <si>
    <t xml:space="preserve">
Standard Features (Attributes that are available directly)
 -&gt; yes (COMMENT)</t>
  </si>
  <si>
    <t xml:space="preserve">
Standard Features (Attributes that are available directly)
 -&gt; Not Provided</t>
  </si>
  <si>
    <t xml:space="preserve">
Engineereed Features
 -&gt; Content-based Features</t>
  </si>
  <si>
    <t xml:space="preserve">
Engineereed Features
 -&gt; Content-based Features (COMMENT)</t>
  </si>
  <si>
    <t xml:space="preserve">
Engineereed Features
 -&gt; Connection-Based</t>
  </si>
  <si>
    <t xml:space="preserve">
Engineereed Features
 -&gt; Connection-Based (COMMENT)</t>
  </si>
  <si>
    <t xml:space="preserve">
Engineereed Features
 -&gt; Time-Based</t>
  </si>
  <si>
    <t xml:space="preserve">
Engineereed Features
 -&gt; Time-Based (COMMENT)</t>
  </si>
  <si>
    <t xml:space="preserve">
Engineereed Features
 -&gt; Not Provided</t>
  </si>
  <si>
    <t xml:space="preserve">
Feature Selection Algorithm
 -&gt; Filter Method</t>
  </si>
  <si>
    <t xml:space="preserve">
Feature Selection Algorithm
 -&gt; Filter Method (COMMENT)</t>
  </si>
  <si>
    <t xml:space="preserve">
Feature Selection Algorithm
 -&gt; Wrapper Method</t>
  </si>
  <si>
    <t xml:space="preserve">
Feature Selection Algorithm
 -&gt; Wrapper Method (COMMENT)</t>
  </si>
  <si>
    <t xml:space="preserve">
Feature Selection Algorithm
 -&gt; Embedded Method</t>
  </si>
  <si>
    <t xml:space="preserve">
Feature Selection Algorithm
 -&gt; Embedded Method (COMMENT)</t>
  </si>
  <si>
    <t>2</t>
  </si>
  <si>
    <t>Miguel.Garzon</t>
  </si>
  <si>
    <t>4</t>
  </si>
  <si>
    <t>An Empirical Investigation of Filter Attribute Selection Techniques for High-Speed Network Traffic Flow Classification</t>
  </si>
  <si>
    <t>Jie Yang et Al</t>
  </si>
  <si>
    <t>China</t>
  </si>
  <si>
    <t>2012</t>
  </si>
  <si>
    <t>Journal</t>
  </si>
  <si>
    <t>Wireless Personal Communications</t>
  </si>
  <si>
    <t>Beijing Key Laboratory of Network System Architecture and Convergence</t>
  </si>
  <si>
    <t>applying attribute selection techniques to network traffic flow classification and conduct experiments using the actual network data collected from the Internet of China</t>
  </si>
  <si>
    <t>Feature Selection For traffic classification</t>
  </si>
  <si>
    <t xml:space="preserve">Hybrid Approach </t>
  </si>
  <si>
    <t>Port-Based Classification</t>
  </si>
  <si>
    <t>TCP-UDP</t>
  </si>
  <si>
    <t>Statistical Classification</t>
  </si>
  <si>
    <t>Duration-Length</t>
  </si>
  <si>
    <t>J48</t>
  </si>
  <si>
    <t>Racall</t>
  </si>
  <si>
    <t>Precision</t>
  </si>
  <si>
    <t>Evaluate Accuracy</t>
  </si>
  <si>
    <t>Other</t>
  </si>
  <si>
    <t>large metropolitan area network in China</t>
  </si>
  <si>
    <t>Not-Available</t>
  </si>
  <si>
    <t>Flow-Based(NetFlow)</t>
  </si>
  <si>
    <t>2933653</t>
  </si>
  <si>
    <t>yes</t>
  </si>
  <si>
    <t>Connection-Based</t>
  </si>
  <si>
    <t>64 packets, packet length</t>
  </si>
  <si>
    <t>Filter Method</t>
  </si>
  <si>
    <t>information gain and information gain ratio</t>
  </si>
  <si>
    <t>8</t>
  </si>
  <si>
    <t>Dynamic Network Traffic Data Classification for Intrusion Detection Using Genetic Algorithm</t>
  </si>
  <si>
    <t>Rahul Mitra et al</t>
  </si>
  <si>
    <t>India</t>
  </si>
  <si>
    <t>Conference</t>
  </si>
  <si>
    <t>International Conference on Swarm, Evolutionary, and Memetic Computing</t>
  </si>
  <si>
    <t>Dept. of Computer Science and TechnologyBengal Engineering and Science UniversityHowrahIndia</t>
  </si>
  <si>
    <t>data mining concepts and genetic algorithm have been applied to classify online traffic data efficiently by developing a rule based lazy classifier</t>
  </si>
  <si>
    <t>Traffic Classification (Anomaly Detection)</t>
  </si>
  <si>
    <t>Anomaly or normal</t>
  </si>
  <si>
    <t>Payload-Based Classification</t>
  </si>
  <si>
    <t>IDS</t>
  </si>
  <si>
    <t>Best matched rule generation</t>
  </si>
  <si>
    <t>KDD-99</t>
  </si>
  <si>
    <t>Available</t>
  </si>
  <si>
    <t>http://kdd.ics.uci.edu/databases/kddcup99/kddcup99.html</t>
  </si>
  <si>
    <t>Data Instances</t>
  </si>
  <si>
    <t>10000</t>
  </si>
  <si>
    <t>Time-Based</t>
  </si>
  <si>
    <t>15 Attributes, Matching rule</t>
  </si>
  <si>
    <t>Wrapper Method</t>
  </si>
  <si>
    <t>CfsSubsetEval and  RankSearch</t>
  </si>
  <si>
    <t>9</t>
  </si>
  <si>
    <t>Feature Selection in the Corrected KDD-dataset</t>
  </si>
  <si>
    <t>Shahrzad Zargari  and Dave Voorhis</t>
  </si>
  <si>
    <t>UK</t>
  </si>
  <si>
    <t>Third International Conference on Emerging Intelligent Data and Web Technologies</t>
  </si>
  <si>
    <t>School of Computing and Mathematics University of Derby Derby, UK</t>
  </si>
  <si>
    <t>existing irrelevant and redundant features are deleted from the dataset resulting faster training and testing process, less resource consumption as well as maintaining high detection rates</t>
  </si>
  <si>
    <t>Unsupervised Learning</t>
  </si>
  <si>
    <t>Random Forest</t>
  </si>
  <si>
    <t>Logs</t>
  </si>
  <si>
    <t>311029</t>
  </si>
  <si>
    <t>Content-based Features</t>
  </si>
  <si>
    <t>Embedded Method</t>
  </si>
  <si>
    <t>12</t>
  </si>
  <si>
    <t>Data Summarization for Network Traffic Monitoring</t>
  </si>
  <si>
    <t>Demetris Hoplaros et al</t>
  </si>
  <si>
    <t>Australia</t>
  </si>
  <si>
    <t>2014</t>
  </si>
  <si>
    <t>Journal of Network and Computer Applications 37</t>
  </si>
  <si>
    <t>School of Computer Science and Information Technology, RMIT University</t>
  </si>
  <si>
    <t>This paper presents four metrics which can be used to characterize data summarization results. Conciseness and Information Loss have already been defined, but we modified Information Loss, due to the fact that it was biased towards recurring attributes across individual summaries</t>
  </si>
  <si>
    <t>Traffic Classification (Comparing Different Predictive models)</t>
  </si>
  <si>
    <t>TCP</t>
  </si>
  <si>
    <t>BUS/ K-means/Quality threshold</t>
  </si>
  <si>
    <t>Threshold-clusters-Conciseness-Infoloss-Interestingness-Intelligibility</t>
  </si>
  <si>
    <t>http://archive.ics.uci.edu/ml/datasets/kdd+cup+1999+data</t>
  </si>
  <si>
    <t>Packet-Based</t>
  </si>
  <si>
    <t>125973</t>
  </si>
  <si>
    <t>src IP-src Port-dets IP-dest Port-Protocol-Flags-Packets-Bytes-Count</t>
  </si>
  <si>
    <t>13</t>
  </si>
  <si>
    <t>Hybrid Classifier Systems for Intrusion Detection</t>
  </si>
  <si>
    <t>Te-Shun Chou</t>
  </si>
  <si>
    <t>USA</t>
  </si>
  <si>
    <t>2009</t>
  </si>
  <si>
    <t>Seventh Annual Communications Networks and Services Research Conference</t>
  </si>
  <si>
    <t>Department of Technology Systems East Carolina University Greenville</t>
  </si>
  <si>
    <t>hybrid design for intrusion detection that combines anomaly detection with misuse detection.</t>
  </si>
  <si>
    <t>Intrusion</t>
  </si>
  <si>
    <t>Fuzzy Belief k-NN Classification Algorithm</t>
  </si>
  <si>
    <t>FalsePositiveRate</t>
  </si>
  <si>
    <t>DetectionRate</t>
  </si>
  <si>
    <t>Evaluate Performance</t>
  </si>
  <si>
    <t>145585</t>
  </si>
  <si>
    <t>18</t>
  </si>
  <si>
    <t>Decentralized Detection of Network Attacks Through P2P Data Clustering of SNMP Data</t>
  </si>
  <si>
    <t>Walter Cerroni et al</t>
  </si>
  <si>
    <t>Italy</t>
  </si>
  <si>
    <t>2015</t>
  </si>
  <si>
    <t>computers &amp; security</t>
  </si>
  <si>
    <t>Department of Electrical, Electronic and Information Engineering, University of Bologna, via Venezia 52, 47521 Cesena, FC, Italy</t>
  </si>
  <si>
    <t>approach to attack detection that analyzes just the standard statistics automatically generated by the Simple Network Management Protocol (SNMP) through unsupervised distributed data mining algorithms</t>
  </si>
  <si>
    <t>distributed k-means</t>
  </si>
  <si>
    <t>FalseNegativeRate</t>
  </si>
  <si>
    <t>Traffic Class Identification</t>
  </si>
  <si>
    <t>Attack Detection</t>
  </si>
  <si>
    <t>SNMP observations generated from real traffic.</t>
  </si>
  <si>
    <t>t http://tinyurl.com/p2pcluster-snmp-data</t>
  </si>
  <si>
    <t>5674</t>
  </si>
  <si>
    <t>10 Random separate Folds</t>
  </si>
  <si>
    <t>e correlation-based feature selection algorithm</t>
  </si>
  <si>
    <t>24</t>
  </si>
  <si>
    <t>Payload Modeling for Network Intrusion Detection Systems</t>
  </si>
  <si>
    <t>Nnamdi Nwanze</t>
  </si>
  <si>
    <t>IEEE Military Communications Conference</t>
  </si>
  <si>
    <t>Electrical and Computer Engineering, State University of New York at Binghamton† , Vestal, NY</t>
  </si>
  <si>
    <t>a data mining technique based on Principal Component Analysis that can identify specific features within packet payloads that are highly representative of the network traffic</t>
  </si>
  <si>
    <t>Supervised Learning</t>
  </si>
  <si>
    <t>PCA (Principal Component Analysis)</t>
  </si>
  <si>
    <t>WEB1</t>
  </si>
  <si>
    <t>Traffic ovcer a period of  72 Hours</t>
  </si>
  <si>
    <t>32</t>
  </si>
  <si>
    <t>Towards the Reduction of Data Used for the Classification of Network Flows</t>
  </si>
  <si>
    <t>Maciej Grzenda</t>
  </si>
  <si>
    <t>Poland</t>
  </si>
  <si>
    <t>International Conference on Hybrid Artificial Intelligence Systems</t>
  </si>
  <si>
    <t>Warsaw University of Technology, Faculty of Mathematics and Information Science</t>
  </si>
  <si>
    <t>The primary objective of this work is to control the dimensionality reduction (DR) of network flow records in view of the accuracy of misuse detection</t>
  </si>
  <si>
    <t>IPS-IDS</t>
  </si>
  <si>
    <t>The evaluation of the impact of dimensionality reduction on classifier accuracy and EvaluateDimension() procedure</t>
  </si>
  <si>
    <t>Overall Classification</t>
  </si>
  <si>
    <t>Spam DataSet</t>
  </si>
  <si>
    <t>58042</t>
  </si>
  <si>
    <t>Not Provided</t>
  </si>
  <si>
    <t>47</t>
  </si>
  <si>
    <t>An Intrusion Detection System Using Network Traffic Profiling and Online Sequential Extreme Learning Machine</t>
  </si>
  <si>
    <t>Raman Singh</t>
  </si>
  <si>
    <t>Expert Systems With Applications</t>
  </si>
  <si>
    <t>a University Institute of Engineering and Technology (UIET), Panjab University,</t>
  </si>
  <si>
    <t>, a technique based on the Online Sequential Extreme Learning Machine (OS-ELM) is presented for intrusion detection</t>
  </si>
  <si>
    <t>TCP-UDP-ICMP</t>
  </si>
  <si>
    <t>Alpha Profiler-OS-ELM based IDS-Beta Profiler</t>
  </si>
  <si>
    <t>F_Measure</t>
  </si>
  <si>
    <t>TruePositiveRate</t>
  </si>
  <si>
    <t>TrueNegativeRate</t>
  </si>
  <si>
    <t>Test Time</t>
  </si>
  <si>
    <t>nHidden</t>
  </si>
  <si>
    <t>NSL-KDD dataset</t>
  </si>
  <si>
    <t>http://www.unb.ca/cic/datasets/nsl.html</t>
  </si>
  <si>
    <t>43503</t>
  </si>
  <si>
    <t>48</t>
  </si>
  <si>
    <t>A Multi-step Outlier-based Anomaly Detection Approach to Network-wide Traffic</t>
  </si>
  <si>
    <t>Monowar H. Bhuyana et al</t>
  </si>
  <si>
    <t>2016</t>
  </si>
  <si>
    <t>Information Sciences</t>
  </si>
  <si>
    <t>a Department of Computer Science &amp; Engineering, Kaziranga University, Koraikhowa, Jorhat 785006, Assam, India</t>
  </si>
  <si>
    <t>a mutual information and generalized entropy based feature selection technique to select a relevant non-redundant subset of features, a tree-based clustering technique to generate a set of reference points and an outlier score function to rank incoming network traffic to identify anomalies.</t>
  </si>
  <si>
    <t>MIGE-FS (X, z) - TCLUS (X,α, θ) - MOAD(Ck, Xc, τ )</t>
  </si>
  <si>
    <t>Synthetic UCI ML Repository</t>
  </si>
  <si>
    <t>TUIDS</t>
  </si>
  <si>
    <t>Synthetic (1000)/250 Host 5 different networks</t>
  </si>
  <si>
    <t>50</t>
  </si>
  <si>
    <t>Characterizing Network Traffic by Means of the NetMine Framework</t>
  </si>
  <si>
    <t>Daniele Apiletti et al</t>
  </si>
  <si>
    <t>Computer Networks</t>
  </si>
  <si>
    <t>Politecnico di Torino, Dipartimento di Authomatica Informatica, Corso Duca degli Abruzzi, 24, 10129 Torino, Italy</t>
  </si>
  <si>
    <t>NETMINE performs generalized association rule extraction to profile communications, detect anomalies, and identify recurrent patterns</t>
  </si>
  <si>
    <t>NetMine Framework</t>
  </si>
  <si>
    <t>Percentage of Rules</t>
  </si>
  <si>
    <t>Rule Extraction</t>
  </si>
  <si>
    <t>a backbone link of our campus network</t>
  </si>
  <si>
    <t>Not available</t>
  </si>
  <si>
    <t>Source Address, Destination Address, Destination port</t>
  </si>
  <si>
    <t>correlation Extraction</t>
  </si>
  <si>
    <t>Data Stream Processing</t>
  </si>
  <si>
    <t>51</t>
  </si>
  <si>
    <t>An In-depth Analysis on Traffic Flooding Attacks Detection and System Using Data Mining Techniques</t>
  </si>
  <si>
    <t>Jaehak Yu</t>
  </si>
  <si>
    <t>Korea</t>
  </si>
  <si>
    <t>2013</t>
  </si>
  <si>
    <t>Journal of Systems Architecture</t>
  </si>
  <si>
    <t>IoT Convergence Research Division, Electronics and Telecommunications Research Institute (ETRI), 138 Gajeongno, Yuseong-gu, Daejeon 305-700, Republic of Korea</t>
  </si>
  <si>
    <t>We propose a traffic flooding attack detection and an in-depth analysis system that uses data mining technique</t>
  </si>
  <si>
    <t>Traffic floading attack</t>
  </si>
  <si>
    <t>Association Rules</t>
  </si>
  <si>
    <t>IP-TCP-UDP-ICMP</t>
  </si>
  <si>
    <t>C4.5 algorithm</t>
  </si>
  <si>
    <t>testbed network</t>
  </si>
  <si>
    <t>66 MIB variables from five MIB-II groups</t>
  </si>
  <si>
    <t>Receiver. Deliver, Request, AttemptFails,Errors,Msgs</t>
  </si>
  <si>
    <t>Association rule</t>
  </si>
  <si>
    <t>52</t>
  </si>
  <si>
    <t>A Framework for Application-driven Classification of Data Streams</t>
  </si>
  <si>
    <t>Peng Zhang et al</t>
  </si>
  <si>
    <t>Neurocomputing</t>
  </si>
  <si>
    <t>a Institute of Computing Technology, Chinese Academy of Sciences, Beijing 100190, China</t>
  </si>
  <si>
    <t>In this paper, we propose a novel framework that first categorizes diverse training examples into four types and assign learning priorities to them</t>
  </si>
  <si>
    <t>Application Classification</t>
  </si>
  <si>
    <t>Behavioral Classification</t>
  </si>
  <si>
    <t>CCCP Algorithm - TS3 VM learning model  - Relational k-means clustering</t>
  </si>
  <si>
    <t>wireless sensor stream, power supply stream, and intrusion detection stream</t>
  </si>
  <si>
    <t>www.cse.fau.edu/xqzhu/stream.html.</t>
  </si>
  <si>
    <t>Data Chuncks</t>
  </si>
  <si>
    <t>1000</t>
  </si>
  <si>
    <t>K-Means</t>
  </si>
  <si>
    <t>53</t>
  </si>
  <si>
    <t>History Guided Low-Cost Change Detection in Streams</t>
  </si>
  <si>
    <t>Weiyun Huang</t>
  </si>
  <si>
    <t>International Conference on Data Warehousing and Knowledge Discovery</t>
  </si>
  <si>
    <t>College of ComputingGeorgia Institute of TechnologyAtlantaUSA</t>
  </si>
  <si>
    <t>a history-guided low-cost change detection method based on the “s-monitor” approach.</t>
  </si>
  <si>
    <t>other</t>
  </si>
  <si>
    <t>Change Detection</t>
  </si>
  <si>
    <t>MAFIA</t>
  </si>
  <si>
    <t>Success Rate</t>
  </si>
  <si>
    <t>log of a web server</t>
  </si>
  <si>
    <t>3414082</t>
  </si>
  <si>
    <t>domain-method-serverResponse-FilePath-FileType-Agent-Filesiza</t>
  </si>
  <si>
    <t>S-Monitor Approach</t>
  </si>
  <si>
    <t>56</t>
  </si>
  <si>
    <t>Detecting Anomalies from Big Network Traffic Data Using an Adaptive Detection Approach</t>
  </si>
  <si>
    <t>Ji Zhang at al</t>
  </si>
  <si>
    <t>aUniversity of Southern Queensland, Toowoomba, QLD 4350, Australia</t>
  </si>
  <si>
    <t>outlier detection technique, called Adaptive Stream Projected Outlier deTector (A-SPOT), to detect anomalies from large data sets</t>
  </si>
  <si>
    <t>Adaptive Stream Projected Outlier deTector (A-SPOT)</t>
  </si>
  <si>
    <t>Not Avilable</t>
  </si>
  <si>
    <t>Duration, Protocol Type, Number of bytes transferederror status, number of failed login attempts</t>
  </si>
  <si>
    <t>percentage of connections that have ‘‘SYN’’ and ‘‘REJ’’ errors</t>
  </si>
  <si>
    <t>Number  connection to same host in 2sec - the number of connections to the same service during 2 sec</t>
  </si>
  <si>
    <t>Multi-Objective Genetic Algorithm (MOGA) -</t>
  </si>
  <si>
    <t>58</t>
  </si>
  <si>
    <t>RFAODE: A Novel Ensemble Intrusion Detection System</t>
  </si>
  <si>
    <t>M.A. Jabba at al</t>
  </si>
  <si>
    <t>2017</t>
  </si>
  <si>
    <t>7th International Conference on Advances in Computing &amp; Communications</t>
  </si>
  <si>
    <t>cVardhaman College of Engineering,Hyderabad,India</t>
  </si>
  <si>
    <t>a novel ensemble classifier (RFAODE) for intrusion detection system</t>
  </si>
  <si>
    <t>RFAODE- Naïve bayes-RF-AODE</t>
  </si>
  <si>
    <t>Intrusion detection</t>
  </si>
  <si>
    <t>Random Forest Average One-Dependence Estimator (RFAODE)</t>
  </si>
  <si>
    <t>FalseAlarmRate</t>
  </si>
  <si>
    <t>Hubert Index</t>
  </si>
  <si>
    <t>Kyoto data set (2006)</t>
  </si>
  <si>
    <t>http://www.takakura.com/Kyoto_data/</t>
  </si>
  <si>
    <t>85506</t>
  </si>
  <si>
    <t>duration-service-SourceBytes-DestinationBytes-Count-Flag-Label-Dst_HostCount</t>
  </si>
  <si>
    <t>AODE</t>
  </si>
  <si>
    <t>59</t>
  </si>
  <si>
    <t>A Data Mining Framework for Securing 3G Core Network from GTP Fuzzing Attacks</t>
  </si>
  <si>
    <t>Faraz Ahmed at al</t>
  </si>
  <si>
    <t>Saudi Arabia</t>
  </si>
  <si>
    <t>2011</t>
  </si>
  <si>
    <t>International Conference on Information Systems Security</t>
  </si>
  <si>
    <t>Center of Excellence in Information Assurance (CoEIA)</t>
  </si>
  <si>
    <t>the design of a multi-layer framework to detect fuzzing attacks targeted to GTP control (GTP-C) packets</t>
  </si>
  <si>
    <t>Fuzzing attacks</t>
  </si>
  <si>
    <t>IDS-IPS</t>
  </si>
  <si>
    <t>GTP Malformed Packet Detection Framework</t>
  </si>
  <si>
    <t>real world GTP-v1 traf</t>
  </si>
  <si>
    <t>Version-Protocoltype-Reserved-ExtensionHeaderFlag-SequenceNumberFlag-NPDUNumberFlag-MessageType</t>
  </si>
  <si>
    <t>255</t>
  </si>
  <si>
    <t>Fuzzing Algorithm</t>
  </si>
  <si>
    <t>63</t>
  </si>
  <si>
    <t>Local outlier factor and stronger one class classifier based hierarchical model for detection of attacks in network intrusion detection dataset</t>
  </si>
  <si>
    <t>Alampallam Ramaswamy VASUDEVAN, Subramanian SELVAKUMAR</t>
  </si>
  <si>
    <t>Frontiers of Computer Science</t>
  </si>
  <si>
    <t>CDBR-SSE Lab, Department of Computer Science and Engineering, National Institute of Technology, Tiruchirappalli (NITT), Tiruchirappalli 620015</t>
  </si>
  <si>
    <t>identify attacks with higher detection rate and low false alarms.</t>
  </si>
  <si>
    <t>DP Clustering- LocalOutlierFactor(LOF)-Discretizer-OneClassClassifier(OCC)</t>
  </si>
  <si>
    <t>SSENet-2011</t>
  </si>
  <si>
    <t>21782</t>
  </si>
  <si>
    <t>64</t>
  </si>
  <si>
    <t>Intrusion Detection with Evolutionary Learning Classifier Systems</t>
  </si>
  <si>
    <t>Kamran Shafi at al</t>
  </si>
  <si>
    <t>Natural Computing</t>
  </si>
  <si>
    <t>School of Information Technology and Electrical EngineeringUNSW@ADFACanberraAustralia</t>
  </si>
  <si>
    <t>r handling the situation when no rules match an input on the test set and recommend this be adopted as a standard part of XCS and UCS.</t>
  </si>
  <si>
    <t>UCS and XCS</t>
  </si>
  <si>
    <t>Accurracy</t>
  </si>
  <si>
    <t>5000000</t>
  </si>
  <si>
    <t>Packet headers</t>
  </si>
  <si>
    <t>32 other features that were built based on various network statistics using data mining techniques</t>
  </si>
  <si>
    <t>XCS-UCS classifiers</t>
  </si>
  <si>
    <t>69</t>
  </si>
  <si>
    <t>Peer-to-Peer Traffic Identification by Mining IP Layer Data Streams Using Concept-Adapting Very Fast Decision Tree</t>
  </si>
  <si>
    <t>Bijan Raahemi</t>
  </si>
  <si>
    <t>Canada</t>
  </si>
  <si>
    <t>2008</t>
  </si>
  <si>
    <t>20th IEEE International Conference on Tools with Artificial Intelligence</t>
  </si>
  <si>
    <t>Telfer School of Management, University of Ottawa, 55 Laurier Ave., Ottawa ON K1N 6N5, Canada</t>
  </si>
  <si>
    <t>approach can effectively deal with dynamic nature of streaming data and detect the changes in communities of peers</t>
  </si>
  <si>
    <t>CVFDT Algorithm</t>
  </si>
  <si>
    <t>Sensitivity</t>
  </si>
  <si>
    <t>Specificity</t>
  </si>
  <si>
    <t>Correctness</t>
  </si>
  <si>
    <t>P2P and Non P2P  data from campus gateway</t>
  </si>
  <si>
    <t>3500000</t>
  </si>
  <si>
    <t>Ttl-protocol-packetLength-Source IP-Destination IP-Win</t>
  </si>
  <si>
    <t>CVFDT</t>
  </si>
  <si>
    <t>74</t>
  </si>
  <si>
    <t>Online Incremental Learning for High Bandwidth Network Traffic Classification</t>
  </si>
  <si>
    <t>H. R. Loo,</t>
  </si>
  <si>
    <t>Malaysia</t>
  </si>
  <si>
    <t>Applied Computational Intelligence and Soft Computing</t>
  </si>
  <si>
    <t>Faculty of Electrical Engineering, Universiti Teknologi Malaysia</t>
  </si>
  <si>
    <t xml:space="preserve">This paper proposes an algorithm for online network traffic classification based on the concept of incremental </t>
  </si>
  <si>
    <t xml:space="preserve">A proposed algorithm based on  </t>
  </si>
  <si>
    <t>Two Real network Traffic  Cambridge and UNIBS</t>
  </si>
  <si>
    <t>http://netweb.ing.unibs.it/~ntw/tools/traces/</t>
  </si>
  <si>
    <t>SourcePort-DestinationPort-TL IP-UL IP-DL IP-TL Eth- UL Eth-DL Eth- TL Eth- UL Ctr DL Ctr</t>
  </si>
  <si>
    <t>Proposed Algorithm</t>
  </si>
  <si>
    <t>109</t>
  </si>
  <si>
    <t>An Integrated Model for Prediction of Loading Packets in Network Traffic</t>
  </si>
  <si>
    <t>Theyazn H. H et al</t>
  </si>
  <si>
    <t>Proceedings of the Second International Conference on Information and Communication Technology for Competitive Strategies</t>
  </si>
  <si>
    <t>School of Computer Sciences North Maharashtra University</t>
  </si>
  <si>
    <t>propose an integrated model that combines clustering with Weighted Exponential Smoothing (WES) and AutoRegressive Moving Average (ARMA)</t>
  </si>
  <si>
    <t>Weighted Exponential Smoothing Model  (WES)- AutoRegresive Moving Average (ARMA)</t>
  </si>
  <si>
    <t>l integrating conventional WES and ARMA models with clustering approach</t>
  </si>
  <si>
    <t>MeanSquareError (MSE)</t>
  </si>
  <si>
    <t>RootMeanSquareError (RMSE)</t>
  </si>
  <si>
    <t>MeanAbsolutePercentageError(MAPE)</t>
  </si>
  <si>
    <t>WIDE real network data</t>
  </si>
  <si>
    <t>not available</t>
  </si>
  <si>
    <t>133</t>
  </si>
  <si>
    <t>Sub-space Clustering, Inter-clustering Results Association &amp; Anomaly Correlation for Unsupervised Network Anomaly</t>
  </si>
  <si>
    <t>Johan Mazel et al</t>
  </si>
  <si>
    <t>France</t>
  </si>
  <si>
    <t>7th International Conference on Network and Service Management</t>
  </si>
  <si>
    <t>Universit´e de Toulouse</t>
  </si>
  <si>
    <t>n unsupervised approach to detect and characterize network anomalies, without relying on signatures, statistical training, or labelled traffic, which represents a significant step towards the autonomy of networks</t>
  </si>
  <si>
    <t>ICMP</t>
  </si>
  <si>
    <t>SSC-ICLA/IOA-Anomaly Correlation-based method</t>
  </si>
  <si>
    <t>real traffic trace from the public MAWI repository of the WIDE project</t>
  </si>
  <si>
    <t>not provided</t>
  </si>
  <si>
    <t>149</t>
  </si>
  <si>
    <t>Automatic Discovery of Botnet Communities on Large-scale Communication Networks</t>
  </si>
  <si>
    <t>Wei Lu</t>
  </si>
  <si>
    <t>Proceedings of the 2009 ACM Symposium on Information, Computer and Communications Security</t>
  </si>
  <si>
    <t>University of New Brunswick</t>
  </si>
  <si>
    <t>e a new hierarchical framework to automatically discover botnets on a large-scale WiFi ISP network</t>
  </si>
  <si>
    <t>Botnet</t>
  </si>
  <si>
    <t>novel cross-association clustering algorithm</t>
  </si>
  <si>
    <t>large-scale WiFi ISP network</t>
  </si>
  <si>
    <t>100000000</t>
  </si>
  <si>
    <t>ScrIPS-DstIPs-App</t>
  </si>
  <si>
    <t>166</t>
  </si>
  <si>
    <t>An Autonomic Traffic Analysis Proposal Using Machine Learning Techniques</t>
  </si>
  <si>
    <t>Fannia Pacheco</t>
  </si>
  <si>
    <t>Proceedings of the 9th International Conference on Management of Digital EcoSystems</t>
  </si>
  <si>
    <t>UNIV PAU &amp; PAYS ADOUR,</t>
  </si>
  <si>
    <t>we proposed an architecture to perform traffic analysis based on Machine Learning techniques and autonomic computing</t>
  </si>
  <si>
    <t>Model with a traffic analyzer manager, QoS manager and Orchestrating system</t>
  </si>
  <si>
    <t>Correlation</t>
  </si>
  <si>
    <t>PAM</t>
  </si>
  <si>
    <t>177135</t>
  </si>
  <si>
    <t>Protocol-ServerClientPort-DurationTotalflow-Amount of packets-Pacektsizein a flow</t>
  </si>
  <si>
    <t>Min-max-mean-Standard Deviation</t>
  </si>
  <si>
    <t>167</t>
  </si>
  <si>
    <t>A Supervised Machine Learning Approach to Classify Host Roles on Line Using sFlow</t>
  </si>
  <si>
    <t>Bingdong Li at al</t>
  </si>
  <si>
    <t>Proceedings of the first edition workshop on High performance and programmable networking</t>
  </si>
  <si>
    <t>Information Technology 2Department of Computer Science and Engineering University of Nevada</t>
  </si>
  <si>
    <t>a supervised machine learning approach that use On-Line Support Vector Machine and Decision Tree to classify host roles</t>
  </si>
  <si>
    <t>UDP</t>
  </si>
  <si>
    <t>On-Line Support Vector Machine and Decision Tree</t>
  </si>
  <si>
    <t>SFlow data from a Campus</t>
  </si>
  <si>
    <t>8,402</t>
  </si>
  <si>
    <t>sum, standard deviuation, avg, count</t>
  </si>
  <si>
    <t>168</t>
  </si>
  <si>
    <t>Machine Learning for Encrypted Malware Traffic Classification: Accounting for Noisy Labels and Non-Stationarity</t>
  </si>
  <si>
    <t>Blake Anderson, David McGrew</t>
  </si>
  <si>
    <t>Proceedings of the 23rd ACM SIGKDD International Conference on Knowledge Discovery and Data Mining</t>
  </si>
  <si>
    <t>Cisco Systems, Inc., San Jose, CA, USA</t>
  </si>
  <si>
    <t>show how six common algorithms perform when confronted with real network data.</t>
  </si>
  <si>
    <t>linear regression, l1/l2-logistic regression, decision tree, random forest ensemble, support vector machine, and multi-layer perceptron</t>
  </si>
  <si>
    <t>TLS encrypted sessions that we observed between August 2015 to September 2016</t>
  </si>
  <si>
    <t>4287892</t>
  </si>
  <si>
    <t>min, mean, max and standard deviation</t>
  </si>
  <si>
    <t>RF</t>
  </si>
  <si>
    <t>169</t>
  </si>
  <si>
    <t>Causality-based Sensemaking of Network Traffic for Android Application Security</t>
  </si>
  <si>
    <t>Hao Zhang et al</t>
  </si>
  <si>
    <t>Proceedings of the 2016 ACM Workshop on Artificial Intelligence and Security</t>
  </si>
  <si>
    <t>Virginia Tech, Blacksburg, VA, USA</t>
  </si>
  <si>
    <t>We describe a new machine learning approach for discovering the dependency of network requests</t>
  </si>
  <si>
    <t>Malware</t>
  </si>
  <si>
    <t>IDs</t>
  </si>
  <si>
    <t>Triggering Relation Weights  algorithm</t>
  </si>
  <si>
    <t>Pairing Coverage</t>
  </si>
  <si>
    <t>Real Data from Android Applications</t>
  </si>
  <si>
    <t>1400000</t>
  </si>
  <si>
    <t>171</t>
  </si>
  <si>
    <t>A Preliminary Investigation on the Identification of Peer to Peer Network Applications</t>
  </si>
  <si>
    <t>Can Bozdogan</t>
  </si>
  <si>
    <t>Proceedings of the Companion Publication of the 2015 Annual Conference on Genetic and Evolutionary Computation</t>
  </si>
  <si>
    <t>Megamation Systems Halifax, NS, Canada</t>
  </si>
  <si>
    <t>we explore four commonly used supervised machine learning algorithms as C4.5, Ripper, SVM(Support Vector Machines), Naïve Bayesian and well known unsupervised machine learning algorithm K-Means on four different datasets</t>
  </si>
  <si>
    <t>TCP/UDP</t>
  </si>
  <si>
    <t>C4.5, Ripper, SVM(Support Vector Machines), Naïve Bayesian and  K-Means</t>
  </si>
  <si>
    <t>CorrectlyClassifiedRate</t>
  </si>
  <si>
    <t>BitCommetDS-BitTorrentDS- UTorrentDS-NonDS</t>
  </si>
  <si>
    <t>protocol-duration-smallestPacketLength-MeanPacketLength-BiggestPacketLength-NumberOfPackeInForwDire</t>
  </si>
  <si>
    <t>173</t>
  </si>
  <si>
    <t>BotFinder: Finding Bots in Network Traffic Without Deep Packet Inspection</t>
  </si>
  <si>
    <t>Florian Tegeler</t>
  </si>
  <si>
    <t>Germany</t>
  </si>
  <si>
    <t>Proceedings of the 8th international conference on Emerging networking experiments and technologies</t>
  </si>
  <si>
    <t>University of Göttingen, Göttingen, Germany</t>
  </si>
  <si>
    <t>BOTFINDER, a novel system that detects infected hosts in a network using only high-level properties of the bot’s network traffic. BOTFINDER does not rely on content analysis. Instead, it uses machine learning to identify the key features of command-and-control communication, based on observing traffic that bots produce in a controlled environment.</t>
  </si>
  <si>
    <t>BOTFINDER</t>
  </si>
  <si>
    <t>LabCapture - ISPNetFlow</t>
  </si>
  <si>
    <t>500000000</t>
  </si>
  <si>
    <t>The avg number of source bytes and destination bytes per flow- The Fast Fourier Transformation (FFT)</t>
  </si>
  <si>
    <t>Avg Time Interval - Avg duration of Connection</t>
  </si>
  <si>
    <t>180</t>
  </si>
  <si>
    <t>When Smartphones Become the Enemy: Unveiling Mobile Apps Anomalies Through Clustering Techniques</t>
  </si>
  <si>
    <t>Pedro Casas</t>
  </si>
  <si>
    <t>5th Workshop on All Things Cellular: Operations, Applications and Challenges (ATC '16)</t>
  </si>
  <si>
    <t>AIT Austrian Institute of Technology</t>
  </si>
  <si>
    <t>we characterize a new type of anomalies impacting cellular networks, caused by the multiple, constantly-connected apps running in smartphones and other end-user devices</t>
  </si>
  <si>
    <t>K-means Clustering-based Detector of Anomalies</t>
  </si>
  <si>
    <t>Synthetic DataSet</t>
  </si>
  <si>
    <t>DNS</t>
  </si>
  <si>
    <t>StratTime-Duration-InvlolvedDevices-BackoffTimeManufacturer-OS-ErrorFlag-FQDN</t>
  </si>
  <si>
    <t>183</t>
  </si>
  <si>
    <t>Radio Frequency Traffic Classification Over WLAN</t>
  </si>
  <si>
    <t>Joe Kornycky et al</t>
  </si>
  <si>
    <t>IEEE/ACM Transactions on Networking (TON)</t>
  </si>
  <si>
    <t>Defence Science and Technology Laboratory, Porton Down, U.K</t>
  </si>
  <si>
    <t>investigate traffic classification techniques for wireless communications. To aid with intrusion detection, the key goal is to passively monitor and classify different traffic types over WLAN to ensure that network security policies are adhered to</t>
  </si>
  <si>
    <t>K Nearest Neighbour (KNN)-Weighted K Nearest Neighbour (WKNN)- Gaussian Mixture Model (GMM)-Gaussian Mixture Model Universal Background Model (GMM-UBM)-Binary Classification Tree (BCT)-Parallel Tree Structured Vector Quantiser (PTSVQ)-TRee Adaptive Parallel Vector Quantiser (TRAP-VQ)</t>
  </si>
  <si>
    <t>experimental WLAN test-bed</t>
  </si>
  <si>
    <t>Packet length-NumberOFUplinkPackets-NumberOfDownlinkPackets</t>
  </si>
  <si>
    <t>Ratio of number of uplink-to-downlink packets</t>
  </si>
  <si>
    <t>Packet Inter-Arrival Time (IAT)</t>
  </si>
  <si>
    <t>185</t>
  </si>
  <si>
    <t>Identifying Encrypted Malware Traffic with Contextual Flow Data</t>
  </si>
  <si>
    <t>Blake Anderson and David McGrew</t>
  </si>
  <si>
    <t>Cisco, San Jose, USA</t>
  </si>
  <si>
    <t>we develop supervised machine learning models that take advantage of a unique and diverse set of network flow data features. These data features include TLS handshake metadata, DNS contextual flows linked to the encrypted flow, and the HTTP headers of HTTP contextual flows from the same source IP address within a 5 minute window</t>
  </si>
  <si>
    <t>l1-logistic regression model</t>
  </si>
  <si>
    <t>Accuracy</t>
  </si>
  <si>
    <t>Commercial Sandbox for Malware Data and From a large enterprise networks DMZ for benign data</t>
  </si>
  <si>
    <t>Malware 21417 - Benign 1130386</t>
  </si>
  <si>
    <t>Features based on observable metadata, such as the sequence of packet lengths and inter-arrival time</t>
  </si>
  <si>
    <t>188</t>
  </si>
  <si>
    <t>Robust Network Traffic Identification with Unknown Applications</t>
  </si>
  <si>
    <t>Jun Zhang et al</t>
  </si>
  <si>
    <t>Proceedings of the 8th ACM SIGSAC symposium on Information, computer and communications security</t>
  </si>
  <si>
    <t>Deakin University, Melbourne, Australia</t>
  </si>
  <si>
    <t>we cast unknown applications as a specific classification problem with insufficient negative training data and address it by proposing a binary classifier based framework</t>
  </si>
  <si>
    <t>DPI</t>
  </si>
  <si>
    <t>application signature based traffic (ASBT)</t>
  </si>
  <si>
    <t>dataset collected at a medium sized ISP in Australia</t>
  </si>
  <si>
    <t>Type-Packets-Bytes-PacketSize-Inter-Packet Time</t>
  </si>
  <si>
    <t>195</t>
  </si>
  <si>
    <t>Passive Classification of Wi-Fi Enabled Devices</t>
  </si>
  <si>
    <t>Alessandro Enrico</t>
  </si>
  <si>
    <t>Proceedings of the 19th ACM International Conference on Modeling, Analysis and Simulation of Wireless and Mobile Systems</t>
  </si>
  <si>
    <t>Politecnico di Milano, Milano, Italy</t>
  </si>
  <si>
    <t>We compare the performance of the different classifiers and identify a solution based on a Random Decision Forest that correctly classify devices 95% of the times</t>
  </si>
  <si>
    <t>Naive Bayes-Support Vector Machine-Decision Tree-Random Forest</t>
  </si>
  <si>
    <t>network data traces collected during particular university classes</t>
  </si>
  <si>
    <t>200000</t>
  </si>
  <si>
    <t>Received Signal Strength (RSS)-Device manufacturer</t>
  </si>
  <si>
    <t>Coefficients of variation</t>
  </si>
  <si>
    <t>Number of probe requests with broadcast/known SSID</t>
  </si>
  <si>
    <t>Inter-Probe Period (IPP</t>
  </si>
  <si>
    <t>196</t>
  </si>
  <si>
    <t>A Modular Machine Learning System for Flow-Level Traffic Classification in Large Networks</t>
  </si>
  <si>
    <t>Yu Jin et al</t>
  </si>
  <si>
    <t>ACM Transactions on Knowledge Discovery from Data (TKDD)</t>
  </si>
  <si>
    <t>University of Minnesota</t>
  </si>
  <si>
    <t>system employs a lightweight modular architecture, which combines a series of simple linear binary classifiers, each of which can be efficiently implemented and trained on vast amounts of flow data in parallel, and embraces three key innovative mechanisms, weighted threshold sampling, logistic calibration, and intelligent data partitioning, to achieve scalability while attaining high accuracy</t>
  </si>
  <si>
    <t>weighted threshold sampling, logistic calibration,  intelligent data partitioning and e collective traffic statistics</t>
  </si>
  <si>
    <t>Scalability</t>
  </si>
  <si>
    <t>Stability</t>
  </si>
  <si>
    <t>Versatility</t>
  </si>
  <si>
    <t>training dataset from two different sites</t>
  </si>
  <si>
    <t>1000000</t>
  </si>
  <si>
    <t>lowsrcport-duration-tcpflags-highsrcport--mean packet size (mps)--mean packet rate (mpr)</t>
  </si>
  <si>
    <t>199</t>
  </si>
  <si>
    <t>Network planning tool based on network classification and load prediction</t>
  </si>
  <si>
    <t>S. E. Hammami et al</t>
  </si>
  <si>
    <t>IEEE Wireless Communications and Networking Conference</t>
  </si>
  <si>
    <t>RST Department, Institute Mines-Telecom, Télécom SudParis Saclay, France</t>
  </si>
  <si>
    <t>a network planning tool which will help cellular operators on planning optimally their access network</t>
  </si>
  <si>
    <t>Support Vector regression (SVM) and K-Means</t>
  </si>
  <si>
    <t>orange D4D challenge</t>
  </si>
  <si>
    <t>http://www.d4d.orange.com/en/Accueil</t>
  </si>
  <si>
    <t>Traces</t>
  </si>
  <si>
    <t>300000</t>
  </si>
  <si>
    <t>202</t>
  </si>
  <si>
    <t>Iterative-tuning support vector machine for network traffic classification</t>
  </si>
  <si>
    <t>Y. Hong</t>
  </si>
  <si>
    <t>IFIP/IEEE International Symposium on Integrated Network Management (IM)</t>
  </si>
  <si>
    <t>Dept. of Systems and Computer Engineering, Carleton University, Ottawa, Ontario, Canada</t>
  </si>
  <si>
    <t>we propose a novel iterative-tuning scheme to increase the training speed of the classification algorithm using Support Vector Machine (SVM) learning. Meanwhile we derive the equations to obtain SVM parameters by conducting theoretical analysis of iterative-tuning SVM</t>
  </si>
  <si>
    <t>Support Vector Machine (SVM)</t>
  </si>
  <si>
    <t>Cisco® NetFlow-V5</t>
  </si>
  <si>
    <t>241,223</t>
  </si>
  <si>
    <t>SourcePort-DestinationPort-AvgPacketSize-AvgBytes/sec(Source-Destination)-PacketCount-ByteCount-RatioOfByte-SYNFlag-FlowDuration</t>
  </si>
  <si>
    <t>208</t>
  </si>
  <si>
    <t>CluClas: Hybrid clustering-classification approach for accurate and efficient network classification</t>
  </si>
  <si>
    <t>Adil Fahad et al</t>
  </si>
  <si>
    <t>IEEE 39th Conference on Local Computer Networks</t>
  </si>
  <si>
    <t>RMIT University School of Computer Science and IT Melbourne, Australia</t>
  </si>
  <si>
    <t>we propose a hybrid clustering-classification approach (called CluClas) to improve the accuracy and efficiency of network traffic classification by selecting informative attributes and representative instances</t>
  </si>
  <si>
    <t>HYBRID CLUSTERING-CLASSIFICATION APPROACH</t>
  </si>
  <si>
    <t>ITD</t>
  </si>
  <si>
    <t>No Location</t>
  </si>
  <si>
    <t>DARPA</t>
  </si>
  <si>
    <t>WIDE</t>
  </si>
  <si>
    <t>http://mawi.wide.ad.jp/mawi/</t>
  </si>
  <si>
    <t>ISP</t>
  </si>
  <si>
    <t>30000 Flows</t>
  </si>
  <si>
    <t>30000</t>
  </si>
  <si>
    <t>Algorithm to do so</t>
  </si>
  <si>
    <t>213</t>
  </si>
  <si>
    <t>An Effective Network Traffic Classification Method with Unknown Flow Detection</t>
  </si>
  <si>
    <t>J. Zhang et al</t>
  </si>
  <si>
    <t>IEEE Transactions on Network and Service Management</t>
  </si>
  <si>
    <t>School of Information Technology, Deakin University, Melbourne, Australia</t>
  </si>
  <si>
    <t>The proposed method possesses the superior capability of detecting unknown flows generated by unknown applications and utilizing the correlation information among real-world network traffic to boost the classification performance</t>
  </si>
  <si>
    <t>IPs</t>
  </si>
  <si>
    <t>A COMPOUND TRAFFIC CLASSIFICATION METHOD</t>
  </si>
  <si>
    <t>182000</t>
  </si>
  <si>
    <t>Packets-Bytes-Packet Size-InterPacketsize</t>
  </si>
  <si>
    <t>217</t>
  </si>
  <si>
    <t>A Robust Traffic Classification Framework Based on OC-SVM Combined with MC-SVM</t>
  </si>
  <si>
    <t>G. Lu et al</t>
  </si>
  <si>
    <t>2010</t>
  </si>
  <si>
    <t>International Conference on Communications and Intelligence Information Security</t>
  </si>
  <si>
    <t>State Key Lab of Computer Information Content Security, Department of Computer Science, Harbin Institute of Technology, Harbin, China</t>
  </si>
  <si>
    <t>a robust traffic classification framework based on OC-SVM combined with MC-SVM (TCFOM) is presented.</t>
  </si>
  <si>
    <t>One-class SVM - MC-SVM -TCFOM</t>
  </si>
  <si>
    <t>data from WWW traffic, Emule traffic, WOW</t>
  </si>
  <si>
    <t>1541-324-38</t>
  </si>
  <si>
    <t>maxPsize-minPsize-avgPsize-var_psize-max_pinterval -min_pinterval-avg_pinterval -var_pinterval -Fspd</t>
  </si>
  <si>
    <t>219</t>
  </si>
  <si>
    <t>Network traffic classification using AdaBoost Dynamic</t>
  </si>
  <si>
    <t>E. N. de Souza et al</t>
  </si>
  <si>
    <t>IEEE International Conference on Communications Workshops (ICC)</t>
  </si>
  <si>
    <t>School of Information Technology and Engineering, University of Ottawa, Canada</t>
  </si>
  <si>
    <t>This work focus on a specific case of using ML algorithms for network traffic classification. We introduce AdaBoost Dynamic with Logistic Function (AB-DL), an extension of AdaBoost.M1</t>
  </si>
  <si>
    <t>AdaBoost Dynamic with Logistic Function (AB-DL), an extension of AdaBoost.M1</t>
  </si>
  <si>
    <t>public GT dataset   and University data set not public</t>
  </si>
  <si>
    <t>http://netweb.ing.unibs.it/~ntw/</t>
  </si>
  <si>
    <t>GT 78999-University 7669</t>
  </si>
  <si>
    <t>time stamp, IP source, IP destination, transport port source, transport port destination, DPI label(s), application name, and transport protocol</t>
  </si>
  <si>
    <t>222</t>
  </si>
  <si>
    <t>A Biologically-Inspired Approach to Network Traffic Classification for Resource-Constrained Systems</t>
  </si>
  <si>
    <t>B. Schmid et al</t>
  </si>
  <si>
    <t>IEEE/ACM International Symposium on Big Data Computing</t>
  </si>
  <si>
    <t>Computer Science Department College of Engineering and Applied Sciences Western Michigan University</t>
  </si>
  <si>
    <t>r, we propose an AIS inspired algorithm for flow-based traffic classification, and evaluate its performance with and without the use of kernel functions</t>
  </si>
  <si>
    <t>Artificial Immune System (AIS) algorithms</t>
  </si>
  <si>
    <t>synthetic</t>
  </si>
  <si>
    <t>377526</t>
  </si>
  <si>
    <t>Port, server-Number of pushed data packets, server-&gt;client- Initial window bytes client-&gt;server Initial window bytes server-&gt;client - Average segment size server-&gt;client - IP data bytes median, client-&gt;server- Actual data packets client-&gt;server - Data bytes in the wire variance server-&gt;client - Minimum segment size client-&gt;server - RTT samples client-&gt;server- Pushed data packets client-&gt;server</t>
  </si>
  <si>
    <t>232</t>
  </si>
  <si>
    <t>Comparative study of a Hybrid Model for network traffic identification and its optimization using Firefly Algorithm</t>
  </si>
  <si>
    <t>Z. Nascimento et al</t>
  </si>
  <si>
    <t>Brazil</t>
  </si>
  <si>
    <t>IEEE Symposium on Computers and Communications (ISCC))</t>
  </si>
  <si>
    <t>Informatics Center, Federal University of Pernambuco - UFPE, Recife, Brazil</t>
  </si>
  <si>
    <t>Optimized Hybrid Model (OHM) that makes use of a rule-based model (Apriori) along with a self-organizing map (SOM) model to tackle the problem of traffic classification without making use of the payload or ports</t>
  </si>
  <si>
    <t>rule-based model (Apriori) - a self-organizing map (SOM) mode and  Firefly Algorithm</t>
  </si>
  <si>
    <t>Completeness</t>
  </si>
  <si>
    <t>RealTime Data</t>
  </si>
  <si>
    <t>DataLength -  Flag - Lay - TcpLength - SegmentLength</t>
  </si>
  <si>
    <t>235</t>
  </si>
  <si>
    <t>Network data classification using graph partition</t>
  </si>
  <si>
    <t>S. L. Maldeniya et al</t>
  </si>
  <si>
    <t>Sri Lanka</t>
  </si>
  <si>
    <t>19th IEEE International Conference on Networks (ICON)</t>
  </si>
  <si>
    <t>University of Colombo School of Computing, No 35, Reid Avenue, 00700, Sri Lanka</t>
  </si>
  <si>
    <t>we have used this graph nature of WWW and applied grap</t>
  </si>
  <si>
    <t>Louvain algorithm</t>
  </si>
  <si>
    <t>Cluster Graph Partitions</t>
  </si>
  <si>
    <t>Real Life dataset</t>
  </si>
  <si>
    <t>48083</t>
  </si>
  <si>
    <t>237</t>
  </si>
  <si>
    <t>An approach for classification of network traffic on semi-supervised data using clustering techniques</t>
  </si>
  <si>
    <t>D. B. Shukla and G. S. Chandel</t>
  </si>
  <si>
    <t>Nirma University International Conference on Engineering (NUiCONE)</t>
  </si>
  <si>
    <t>Department of Information Technology, Shri Satya Sai Institute of Science and Technology, Sehore (M.P.)</t>
  </si>
  <si>
    <t>to implement an approach for classification of network traffic on semi-supervised data which overcomes the shortcomings of other two approaches. In this approach, flow (instance) statistics are used to classify the traffic. These flow statistics contains few labeled and many unlabeled instances constitutes a training data set which was used for the training(learning) of classifier.</t>
  </si>
  <si>
    <t>K-Medoids</t>
  </si>
  <si>
    <t>Training Time</t>
  </si>
  <si>
    <t>240</t>
  </si>
  <si>
    <t>Multi level statistical classification of network traffic</t>
  </si>
  <si>
    <t>A. Jenefa and M. B. Moses</t>
  </si>
  <si>
    <t>Proceedings of the International Conference on Inventive Computing and Informatics (ICICI 2017)</t>
  </si>
  <si>
    <t>Department of Computer Science and Engineering University College of Engineering Anna University</t>
  </si>
  <si>
    <t>This proposed work characterized the network traffic based on semi-supervised machine learning approach.</t>
  </si>
  <si>
    <t>K-means-C5.0</t>
  </si>
  <si>
    <t>Label Data k dataset captured using nDPI</t>
  </si>
  <si>
    <t>IP address, Port Number, Packet Transmission Rate (Received and Transmitted packet), Data Rate (Received and Transmitted bytes), Inter-arrival time, Packet Size</t>
  </si>
  <si>
    <t>242</t>
  </si>
  <si>
    <t>Multi-objective optimization of a hybrid model for network traffic classification by combining machine learning techniques</t>
  </si>
  <si>
    <t>4 International Joint Conference on Neural Networks (IJCNN)</t>
  </si>
  <si>
    <t>Department of Computing Systems, Informatics Center, Federal University of Pernambuco, Recife, Brazil</t>
  </si>
  <si>
    <t>a hybrid model that makes use of a classifier based on computational intelligence, the Extreme Learning Machine (ELM), along with Feature Selection (FS) and Multiobjective Genetic Algorithms (MOGA) to classify computer network traffic without making use of the payload or port information</t>
  </si>
  <si>
    <t>Extreme Learning Machine (ELM) - Multi-objective Genetic Algorithms (MOGA)</t>
  </si>
  <si>
    <t>traces generated by University of Brescia (UNIBS) 2009</t>
  </si>
  <si>
    <t>Classification (ELM)</t>
  </si>
  <si>
    <t>243</t>
  </si>
  <si>
    <t>Network traffic classification in encrypted environment: A case study of Google Hangout</t>
  </si>
  <si>
    <t>J. Datta et al</t>
  </si>
  <si>
    <t>Twenty First National Conference on Communications (NCC)</t>
  </si>
  <si>
    <t>we propose a novel technique based on application behavior based feature extraction and classification. We experiment with Google Hangout as a case study and report its detection results</t>
  </si>
  <si>
    <t>Naive Base, decision tree and AdaBoost</t>
  </si>
  <si>
    <t>Real Life Data</t>
  </si>
  <si>
    <t>2500000</t>
  </si>
  <si>
    <t>248</t>
  </si>
  <si>
    <t>Adaptive Framework for Network Traffic Classification using Dimensionality Reduction and Clustering</t>
  </si>
  <si>
    <t>Antti Juvonen and Tuomo Sipola</t>
  </si>
  <si>
    <t>Finland</t>
  </si>
  <si>
    <t>IV International Congress on Ultra Modern Telecommunications and Control Systems 2012</t>
  </si>
  <si>
    <t>Department of Mathematical Information Technology University of Jyvaskyl ¨ a¨</t>
  </si>
  <si>
    <t>propose a framework that preprocesses and analyzes these log files</t>
  </si>
  <si>
    <t>Principal Component Analysis and Diffusion Map and K-Means</t>
  </si>
  <si>
    <t>Cluster Graphs</t>
  </si>
  <si>
    <t>Data collected from Large Web Service</t>
  </si>
  <si>
    <t>221000</t>
  </si>
  <si>
    <t>n low-level IP packet features</t>
  </si>
  <si>
    <t>249</t>
  </si>
  <si>
    <t>Deep neural network based malware detection using two dimensional binary program features</t>
  </si>
  <si>
    <t>J. Saxe and K. Berlin</t>
  </si>
  <si>
    <t>10th International Conference on Malicious and Unwanted Software (MALWARE)</t>
  </si>
  <si>
    <t>Invincea Labs, LLC</t>
  </si>
  <si>
    <t>we introduce a deep neural network based malware detection system that Invincea has developed, which achieves a usable detection rate at an extremely low false positive rate and scales to real world training example volumes on commodity hardwar</t>
  </si>
  <si>
    <t>deep neural network classifier</t>
  </si>
  <si>
    <t>Invincea’s own computer systems and Invincea’s customers networks</t>
  </si>
  <si>
    <t>https: //github.com/konstantinberlin/MalwareDetection-Using-Two-Dimensional-BinaryProgram-Features.</t>
  </si>
  <si>
    <t>binaries</t>
  </si>
  <si>
    <t>431926-81,910 benign and  350,016 malware</t>
  </si>
  <si>
    <t>Byte/Entropy Histogram Features,  PE Metadata Features</t>
  </si>
  <si>
    <t>PE Import Features</t>
  </si>
  <si>
    <t>251</t>
  </si>
  <si>
    <t>Two-phased method for identifying SSH encrypted application flows</t>
  </si>
  <si>
    <t>M. Hirvonen and M. Sailio</t>
  </si>
  <si>
    <t>7th International Wireless Communications and Mobile Computing Conference</t>
  </si>
  <si>
    <t>VTT Technical Research Centre of Finland Kaitovayla 1, Oulu, Finland</t>
  </si>
  <si>
    <t>we propose a two-phased method for classifying SSH tunneled application flows in real time.</t>
  </si>
  <si>
    <t>two-phased method for classifying SSH tunneled application flows in real time</t>
  </si>
  <si>
    <t>Real Life generated</t>
  </si>
  <si>
    <t>Correlation-based Feature Selection (CFS)</t>
  </si>
  <si>
    <t>253</t>
  </si>
  <si>
    <t>Early detection of VoIP network flows based on sub-flow statistical characteristics of flows using machine learning</t>
  </si>
  <si>
    <t>T. Sinam et al</t>
  </si>
  <si>
    <t>IEEE International Conference on Advanced Networks and Telecommuncations Systems (ANTS)</t>
  </si>
  <si>
    <t>Department of Computer Science Manipur University Imphal, India</t>
  </si>
  <si>
    <t>we design a network traffic classifier based on the statistical features extracted from network flows</t>
  </si>
  <si>
    <t>d C4.5</t>
  </si>
  <si>
    <t>media traffic flows of a particular application</t>
  </si>
  <si>
    <t>Protocol, source IP, source port, destination IP and destination port</t>
  </si>
  <si>
    <t>Chi-Square, CON and CFS</t>
  </si>
  <si>
    <t>254</t>
  </si>
  <si>
    <t>A Parallelized Network Traffic Classification Based on Hidden Markov Model</t>
  </si>
  <si>
    <t>X. Mu, and W. Wu</t>
  </si>
  <si>
    <t>International Conference on Cyber-Enabled Distributed Computing and Knowledge Discovery</t>
  </si>
  <si>
    <t>National Key Laboratory of Software Development Computer Science College, Beijing University of Aeronautics and Astronautics</t>
  </si>
  <si>
    <t>This paper implemented a network traffic classification method on the basis of Guassian Mixture ModelHidden Markov Model using packet-level properties in network traffic flows(PLGMM-HMM)</t>
  </si>
  <si>
    <t>Guassian Mixture ModelHidden Markov Model</t>
  </si>
  <si>
    <t>Real Time Dataset</t>
  </si>
  <si>
    <t>15000</t>
  </si>
  <si>
    <t>source IP, source port, destination IP, destination port, and protocol-with</t>
  </si>
  <si>
    <t>PLGMM-HMM</t>
  </si>
  <si>
    <t>260</t>
  </si>
  <si>
    <t>Unknown malware detection using network traffic classification</t>
  </si>
  <si>
    <t>D. Bekerman et al</t>
  </si>
  <si>
    <t>Israel</t>
  </si>
  <si>
    <t>IEEE Conference on Communications and Network Security (CNS)</t>
  </si>
  <si>
    <t>Department of Information Systems Engineering, Ben-Gurion University of the Negev, Beer Sheva, Israel</t>
  </si>
  <si>
    <t>We present an end-to-end supervised based system for detecting malware by analyzing network traffic</t>
  </si>
  <si>
    <t>Naive Bayes-J48-Random Forest</t>
  </si>
  <si>
    <t>AUC</t>
  </si>
  <si>
    <t>Malware, benign an commercial traffic from real life traffic</t>
  </si>
  <si>
    <t>Hostname Referrer Cookie User Agent Content type-Server name SSL version Certificate date expired</t>
  </si>
  <si>
    <t>CFS (Correlation Feature Selection) algorithm</t>
  </si>
  <si>
    <t>261</t>
  </si>
  <si>
    <t>GPU-oriented stream data mining traffic classification</t>
  </si>
  <si>
    <t>Petrônio Lopes et al</t>
  </si>
  <si>
    <t>IEEE Symposium on Computers and Communications (ISCC)</t>
  </si>
  <si>
    <t>UFPE, Recife, Brazil</t>
  </si>
  <si>
    <t>This paper proposes an architecture to classify network traffic based on Stream Data Mining techniques using Graphic Processing Units (GPU), in order to meet the requirements of both classification accuracy and speed.</t>
  </si>
  <si>
    <t>GPU-BASED STREAM DECISION TREE (GSDT) and GSDT classification performance evaluation</t>
  </si>
  <si>
    <t>Classification Speed</t>
  </si>
  <si>
    <t>throughput</t>
  </si>
  <si>
    <t>Real Traffic traces</t>
  </si>
  <si>
    <t>7665</t>
  </si>
  <si>
    <t>flow duration, source address, source port, destination address, destination port,  protocol number, flow volume, number of frames and mean inter-arrival time</t>
  </si>
  <si>
    <t>264</t>
  </si>
  <si>
    <t>Classification in dynamic streaming networks</t>
  </si>
  <si>
    <t>Y. Yao and  L. B. Holder</t>
  </si>
  <si>
    <t>IEEE/ACM International Conference on Advances in Social Networks Analysis and Mining (ASONAM)</t>
  </si>
  <si>
    <t>School of Electrical Engineering and Computer Science Washington State University Pullman, WA 99164, USA</t>
  </si>
  <si>
    <t>We propose a unified framework consisting of three components: a subgraph extraction method, an online version of an existing graph kernel, and two kernel-based incremental learners</t>
  </si>
  <si>
    <t>Incremental SVM-  Online Perceptron-</t>
  </si>
  <si>
    <t>DBLP</t>
  </si>
  <si>
    <t>https://aminer.org/citation</t>
  </si>
  <si>
    <t>Papers</t>
  </si>
  <si>
    <t>45270- 19680 Positive and 25590 Negative</t>
  </si>
  <si>
    <t>abstract, authors, year, venue, title and references</t>
  </si>
  <si>
    <t>267</t>
  </si>
  <si>
    <t>Implementation of network traffic classifier using semi supervised machine learning approach</t>
  </si>
  <si>
    <t>V. S. Mahajan and B. Verma</t>
  </si>
  <si>
    <t>NIRMA UNIVERSITY INTERNATIONAL CONFERENCE ON ENGINEERING, NUiCONE-2012</t>
  </si>
  <si>
    <t>The key idea of proposed technique is to build a classifier from training dataset consisting of both labeled and unlabeled instances</t>
  </si>
  <si>
    <t>Distance Based Clustering using K-Means</t>
  </si>
  <si>
    <t>8000</t>
  </si>
  <si>
    <t>Packet size, number of packet, inter arrival time</t>
  </si>
  <si>
    <t>269</t>
  </si>
  <si>
    <t>Classification of network traffic in LAN</t>
  </si>
  <si>
    <t>B. Langthasa et al</t>
  </si>
  <si>
    <t>International Conference on Electronic Design, Computer Networks &amp; Automated Verification (EDCAV)</t>
  </si>
  <si>
    <t>Dept. of Information Technology Gauhati University Institute of Science &amp; Technology, Gauhati Universit</t>
  </si>
  <si>
    <t>Tcpdump is used to capture network traffic and visualize different set of features using k-mean clustering</t>
  </si>
  <si>
    <t>DPI-IDS</t>
  </si>
  <si>
    <t>clustering algorithms using Tcpdump</t>
  </si>
  <si>
    <t>3883370</t>
  </si>
  <si>
    <t>Duration-Protocol-Service-Flag-Source Bytes-Destination Bytes-WrongFragment-Urgent-Hot-Num failed logins-Logged in</t>
  </si>
  <si>
    <t>K-mean Clustering Algorithm</t>
  </si>
  <si>
    <t>282</t>
  </si>
  <si>
    <t>BalancedBoost: A hybrid approach for real-time network traffic classification</t>
  </si>
  <si>
    <t>H. Wei et al</t>
  </si>
  <si>
    <t>23rd International Conference on Computer Communication and Networks (ICCCN)</t>
  </si>
  <si>
    <t>The School of Electronic and Information Engineering Xi’an Jiaotong University Xi’an, P.R. China</t>
  </si>
  <si>
    <t>we proposed a hybrid approach, called BalancedBoost, to address the class imbalance problem. BalancedBoost is based on a combination of data sampling and boosting algorithm.</t>
  </si>
  <si>
    <t>BalancedBoost algorithm</t>
  </si>
  <si>
    <t>UNIBS</t>
  </si>
  <si>
    <t>WSU algorithm</t>
  </si>
  <si>
    <t>286</t>
  </si>
  <si>
    <t>Network Traffic Classification Using Tri-training Based on Statistical Flow Characteristics</t>
  </si>
  <si>
    <t>S. Zhao et al</t>
  </si>
  <si>
    <t>IEEE Trustcom/BigDataSE/ICESS</t>
  </si>
  <si>
    <t>∗Institute of Information Engineering, Chinese Academy of Sciences, Beijing, China</t>
  </si>
  <si>
    <t>we propose a framework based on unsupervised methods and the tri-training method</t>
  </si>
  <si>
    <t>Tri-training algorithm(L,U,Learn)</t>
  </si>
  <si>
    <t>http://www.wide.ad.jp/project/wg/mawi.html</t>
  </si>
  <si>
    <t>4201394</t>
  </si>
  <si>
    <t>packets-Bytes-PacketSizeForward-PacketSizeBackwards-InterPacketTimeForwards-InterPacketTimeforwards</t>
  </si>
  <si>
    <t>292</t>
  </si>
  <si>
    <t>A novel semi-supervised approach for network traffic clustering</t>
  </si>
  <si>
    <t>Y. Wang</t>
  </si>
  <si>
    <t>5th International Conference on Network and System Security</t>
  </si>
  <si>
    <t>School of Information Technology Deakin University Melbourne, Australia</t>
  </si>
  <si>
    <t>we present a novel semi-supervised learning method using constrained clustering algorithms</t>
  </si>
  <si>
    <t>K-Means Algorithm</t>
  </si>
  <si>
    <t>20,000</t>
  </si>
  <si>
    <t>Duration-Packets-Bytes-PacketSize-InterPAcketSize</t>
  </si>
  <si>
    <t>294</t>
  </si>
  <si>
    <t>Incremental high throughput network traffic classifier</t>
  </si>
  <si>
    <t>H. R. Loo et al</t>
  </si>
  <si>
    <t>4th International Conference on Electrical Engineering, Computer Science and Informatics (EECSI)</t>
  </si>
  <si>
    <t>∗Faculty of Electrical Engineering, Universiti Teknologi Malaysia, 81310 Johor Bahru, Johor, Malaysia.</t>
  </si>
  <si>
    <t>a hardware architecture of online incremental semi-supervised algorithm is proposed</t>
  </si>
  <si>
    <t>k-MEANS ALGORITHM</t>
  </si>
  <si>
    <t>TOverall</t>
  </si>
  <si>
    <t>UNIBS and PAM</t>
  </si>
  <si>
    <t>339061</t>
  </si>
  <si>
    <t>TL IP-UL IP-DL IP-TL Eth-UL Eth-DL Eth</t>
  </si>
  <si>
    <t>297</t>
  </si>
  <si>
    <t>Investigation of machine learning based network traffic classification</t>
  </si>
  <si>
    <t>Zhong Fan and Ran Liu</t>
  </si>
  <si>
    <t>International Symposium on Wireless Communication Systems (ISWCS)</t>
  </si>
  <si>
    <t>School of Computing and Mathematics, Keele University Staffordshire, ST5 5BG, UK</t>
  </si>
  <si>
    <t>two ML algorithms, namely supervised Support Vector Machine (SVM) and unsupervised K-means clustering, are studied for traffic classification</t>
  </si>
  <si>
    <t>Support Vector Machine (SVM) and K-means clustering</t>
  </si>
  <si>
    <t>Real Time</t>
  </si>
  <si>
    <t>328092</t>
  </si>
  <si>
    <t>Port number (Server)-Port number (Client)-Number of unique data bytes-Number of actual data bytes-Number of pushed data packets-Max segment size</t>
  </si>
  <si>
    <t>304</t>
  </si>
  <si>
    <t>EnClass: Ensemble-Based Classification Model for Network Anomaly Detection in Massive Datasets</t>
  </si>
  <si>
    <t>S. Garg et al</t>
  </si>
  <si>
    <t>IEEE Global Communications Conference</t>
  </si>
  <si>
    <t>Computer Science &amp; Engineering Department, Thapar University, Patiala (Punjab), India</t>
  </si>
  <si>
    <t>we propose a new hybrid anomaly detection scheme called as Ensemble-based Classification Model for Network Anomaly Detection (EnClass) to detect anomalies in real-world networking datasets</t>
  </si>
  <si>
    <t>EnClass: ENSEMBLE BASED CLASSIFICATION MODEL FOR ANOMALY DETECTION</t>
  </si>
  <si>
    <t>494021</t>
  </si>
  <si>
    <t>Hoeffding-bound based-- Eigenvalues computation module</t>
  </si>
  <si>
    <t>Very-fast decision tree</t>
  </si>
  <si>
    <t>306</t>
  </si>
  <si>
    <t>Network Traffic Classification Using Correlation Information</t>
  </si>
  <si>
    <t>IEEE Transactions on Parallel and Distributed Systems</t>
  </si>
  <si>
    <t>Deakin University, Melbourne</t>
  </si>
  <si>
    <t>we propose a novel nonparametric approach for traffic classification, which can improve the classification performance effectively by incorporating correlated information into the classification process</t>
  </si>
  <si>
    <t>NN classifier</t>
  </si>
  <si>
    <t>http://mawi.wide.ad.jp/</t>
  </si>
  <si>
    <t>Number of Packetys transferred in unidirection - Volume of Bytes transferred in unidirection - Packet size- InterPacket time</t>
  </si>
  <si>
    <t>308</t>
  </si>
  <si>
    <t>A self-adaptive network traffic classification system with unknown flow detection</t>
  </si>
  <si>
    <t>J. Ran et al</t>
  </si>
  <si>
    <t>3rd IEEE International Conference on Computer and Communications (ICCC)</t>
  </si>
  <si>
    <t>School of Electronic Engineering Beijing University of Posts and Telecommunications Beijing, China</t>
  </si>
  <si>
    <t>we develop a self-adaptive traffic classification system based on semi-supervised learning, which adopts the method, dynamically adding the centers and iterative semi-supervised k-means to choose optimal system parameter and achieve high accuracy</t>
  </si>
  <si>
    <t>selfadaptive semi-supervised traffic classification system (SSTCS)</t>
  </si>
  <si>
    <t>Moore set</t>
  </si>
  <si>
    <t>https://www.cl.cam.ac.uk/research/srg/netos/projects/archive/nprobe/d</t>
  </si>
  <si>
    <t>4000</t>
  </si>
  <si>
    <t>Packets-Packet size-Inter-PacketSize</t>
  </si>
  <si>
    <t>311</t>
  </si>
  <si>
    <t>Dynamic online traffic identification scheme based on data stream clustering algorithm</t>
  </si>
  <si>
    <t>D. Li et al</t>
  </si>
  <si>
    <t>4th IEEE International Conference on Broadband Network and Multimedia Technology</t>
  </si>
  <si>
    <t>Information Security Center, Beijing University of Posts and Telecommunications, Beijing 100876, China</t>
  </si>
  <si>
    <t>we propose a dynamic online traffic identification method by introducing density-based clustering algorithm for stream data called DStream, and using the feature select algorithm to reduce dimension of feature set</t>
  </si>
  <si>
    <t>D-Stream algorithm</t>
  </si>
  <si>
    <t>4981</t>
  </si>
  <si>
    <t>protocal_type, num_failed_logins, logged_in, num_compromised, is_guest_login, count, srv_count, dst_host_srv_count, st_host_same_srv_rate, dst_host_diff_srv_rate and dst_host_srv_rerror_rate</t>
  </si>
  <si>
    <t>313</t>
  </si>
  <si>
    <t>Identification in Encrypted Wireless Networks Using Supervised Learning</t>
  </si>
  <si>
    <t>Christopher Swartz and Anupam Joshi</t>
  </si>
  <si>
    <t>CSEE Department, UMBC Baltimore</t>
  </si>
  <si>
    <t>This work aims to demonstrate and codify a mechanism by which we can increase our ability to verify and validate the identity of the device through encrypted data observation</t>
  </si>
  <si>
    <t>OzaBoostAdwin and LeveragingBag</t>
  </si>
  <si>
    <t>Real Life data</t>
  </si>
  <si>
    <t>787000000</t>
  </si>
  <si>
    <t>Hour-DataRate-SSI-FrameType-FrameSubtype-DataSize</t>
  </si>
  <si>
    <t>317</t>
  </si>
  <si>
    <t>Comprehensive Analysis of Network Traffic Data</t>
  </si>
  <si>
    <t>Yuantian Miao et al</t>
  </si>
  <si>
    <t>IEEE International Conference on Computer and Information Technology</t>
  </si>
  <si>
    <t>School of Information Technology, Deakin UniversityGeelong, Australia</t>
  </si>
  <si>
    <t>we classify network traffic by using the PCA technique together with six machine learning algorithms — Naive Bayes, Decision Tree, 1-Nearest Neighbor (NN), Random Forest, Support Vector Machine (SVM) and H2O</t>
  </si>
  <si>
    <t>PCA with Naive Bayes, Decision Tree, 1-Nearest Neighbor (NN), Random Forest, Support Vector Machine (SVM) and H2O algorithms</t>
  </si>
  <si>
    <t>Packets-Bytes-PacketSize-InterPacketTime</t>
  </si>
  <si>
    <t>323</t>
  </si>
  <si>
    <t>Traffic Identification in Semi-known Network Environment</t>
  </si>
  <si>
    <t>Xiao Chen et al</t>
  </si>
  <si>
    <t>IEEE 16th International Conference on Computational Science and Engineering</t>
  </si>
  <si>
    <t>, we proposed a new framework of Traffic Identification with Unknown Discovery (TIUD) by innovatively combining supervised and unsupervised machine learning techniques to meet the challenge</t>
  </si>
  <si>
    <t>Traffic Identification with Unknown Discovery (TIUD)</t>
  </si>
  <si>
    <t>KEIO</t>
  </si>
  <si>
    <t>MAWI working group (http://maw</t>
  </si>
  <si>
    <t>638,000</t>
  </si>
  <si>
    <t>Packets-Bytes-PacketSIze-IntyerPacketTime</t>
  </si>
  <si>
    <t>328</t>
  </si>
  <si>
    <t>Metrie learning with statistical features for network traffic classification</t>
  </si>
  <si>
    <t>Z. Zhang et al</t>
  </si>
  <si>
    <t>IEEE 36th International Performance Computing and Communications Conference (IPCCC)</t>
  </si>
  <si>
    <t>Institute of Information Engineering, Chinese Academy of Sciences, Beijing, China</t>
  </si>
  <si>
    <t>the paper proposed to utilize Metric Learning algorithms to learn the adaptive distance metric for the multiple feature</t>
  </si>
  <si>
    <t>Metric learning and statistical feature algorithm</t>
  </si>
  <si>
    <t>Real life data</t>
  </si>
  <si>
    <t>162746 Packets and 5323 flows</t>
  </si>
  <si>
    <t>FlowMetaData-PacketSequence-ByteDistribution-TLSHandshakeData</t>
  </si>
  <si>
    <t>333</t>
  </si>
  <si>
    <t>Robust Network Traffic Classification</t>
  </si>
  <si>
    <t>IEEE/ACM Transactions on Networking</t>
  </si>
  <si>
    <t>Jun Zhang School of Information Technology, Deakin University, Melbourne, Australia</t>
  </si>
  <si>
    <t>we propose a new scheme of Robust statistical Traffic Classification (RTC) by combining supervised and unsupervised machine learning techniques to meet this challenge</t>
  </si>
  <si>
    <t>Robust statistical Traffic Classification (RTC) with Zero-day Samples extraction algorithm, BoF-Bsed traffic Classification and new class detection algorithm</t>
  </si>
  <si>
    <t>2008-2009</t>
  </si>
  <si>
    <t>638000</t>
  </si>
  <si>
    <t>336</t>
  </si>
  <si>
    <t>P2P traffic classification using clustering technology</t>
  </si>
  <si>
    <t>C. M. Tseng et al</t>
  </si>
  <si>
    <t>Taiwan</t>
  </si>
  <si>
    <t>IEEE/SICE International Symposium on System Integration (SII)</t>
  </si>
  <si>
    <t>Department of Information Engineering and Computer Science, Feng Chia University, Taichung, Taiwan, R.O.C.</t>
  </si>
  <si>
    <t>In this paper, a P2P traffic flow classification method, based on the clustering technology, is proposed</t>
  </si>
  <si>
    <t>Clustering-based Traffic Classification</t>
  </si>
  <si>
    <t>Real Life data set</t>
  </si>
  <si>
    <t>20707</t>
  </si>
  <si>
    <t>min Packet size-max packet size-avg packjet size-standard deviation of packet size</t>
  </si>
  <si>
    <t>342</t>
  </si>
  <si>
    <t>SMILER: Towards Practical Online Traffic Classification</t>
  </si>
  <si>
    <t>Baohua Yang etv al</t>
  </si>
  <si>
    <t>ACM/IEEE Seventh Symposium on Architectures for Networking and Communications Systems</t>
  </si>
  <si>
    <t>Department of Automation, Tsinghua University, China</t>
  </si>
  <si>
    <t>we propose a semi-supervised learning based traffic classification approach named SMILER</t>
  </si>
  <si>
    <t>SMILER CLASSIFICATION</t>
  </si>
  <si>
    <t>Real life traces</t>
  </si>
  <si>
    <t>37296499 packets and 377503 flows</t>
  </si>
  <si>
    <t>packet size, inter-arrival times, and inter-packet correlations</t>
  </si>
  <si>
    <t>352</t>
  </si>
  <si>
    <t>The evaluation measure study in network traffic multi-class classification based on AUC</t>
  </si>
  <si>
    <t>J. Yang et al</t>
  </si>
  <si>
    <t>china</t>
  </si>
  <si>
    <t>International Conference on ICT Convergence (ICTC)</t>
  </si>
  <si>
    <t>Beijing Key Laboratory of Network System Architecture and Convergence Beijing University of Posts and Telecommunications Beijing, China</t>
  </si>
  <si>
    <t>we propose an evaluation measure aiming for the case of imbalance multiclass network traffic classification based on the multi-objective metric</t>
  </si>
  <si>
    <t>ALgorithm to generate ROC and AUC</t>
  </si>
  <si>
    <t>2933654</t>
  </si>
  <si>
    <t>maxpldlen - minpldlen-maxpldlenup -minpldlenup -avepldlen_nozero - pktlen8</t>
  </si>
  <si>
    <t>353</t>
  </si>
  <si>
    <t>WekaTIE, a traffic classification plugin integrating TIE and Weka</t>
  </si>
  <si>
    <t>Federico Rodriguez and Teja, Eduardo Grampin</t>
  </si>
  <si>
    <t>Uruguay</t>
  </si>
  <si>
    <t>International Wireless Communications and Mobile Computing Conference (IWCMC)</t>
  </si>
  <si>
    <t>Instituto de Computacion - Facultad de Ingenier´ıa Universidad de la Republica Montevideo, Urugua</t>
  </si>
  <si>
    <t>In this paper we present WekaTIE, a TIE (Traffic Identification Engine) plugin for network traffic classification, which integrates TIE and Weka (Waikato Environment for Knowledge Analysis)</t>
  </si>
  <si>
    <t>WekaTIE plugin algorithm</t>
  </si>
  <si>
    <t>Not provided</t>
  </si>
  <si>
    <t>1945421</t>
  </si>
  <si>
    <t>number of packets upstream/downstream, payload bytes upstream/downstream, source/destination port, transport layer protocol, Inter Packet Time (IPT) between the first n packets, packet size (PS) of the first n packets, first n bytes of first packet and session payload stream of n bytes</t>
  </si>
  <si>
    <t>354</t>
  </si>
  <si>
    <t>Harvesting unique characteristics in packet sequences for effective application classification</t>
  </si>
  <si>
    <t>Zhenlong Yuan et al</t>
  </si>
  <si>
    <t>Department of Automation Tsinghua University Beijing, China</t>
  </si>
  <si>
    <t>we propose to explore the unique characteristics in packet sequences and discovered two types of packet sequence signatures</t>
  </si>
  <si>
    <t>automated packet-sequence signature construction (APSC) system</t>
  </si>
  <si>
    <t>Real Life traces</t>
  </si>
  <si>
    <t>16000</t>
  </si>
  <si>
    <t>Packet-level Data Formatting and Flow-level Data Formatting</t>
  </si>
  <si>
    <t>357</t>
  </si>
  <si>
    <t>A Heuristic-Based Co-clustering Algorithm for the Internet Traffic Classification</t>
  </si>
  <si>
    <t>W. Lu and L. Xue</t>
  </si>
  <si>
    <t>28th International Conference on Advanced Information Networking and Applications Workshops</t>
  </si>
  <si>
    <t>Department of Electrical and Computer Engineering University of Victoria</t>
  </si>
  <si>
    <t>we propose a hybrid framework to classify the Internet traffic, combining a classifier based on the well-known port numbers and packet payload signatures, and a novel heuristic-based co-clustering algorithm for classifying the leftover unknown Internet traffic</t>
  </si>
  <si>
    <t>HEURISTIC-BASED CO-CLUSTERING FOR UNKNOWN TRAFFIC</t>
  </si>
  <si>
    <t>Real life WIFI network</t>
  </si>
  <si>
    <t>215892</t>
  </si>
  <si>
    <t>SrcIPS-DstIPs-FlowNumber</t>
  </si>
  <si>
    <t>360</t>
  </si>
  <si>
    <t>Network Traffic Classifier With Convolutional and Recurrent Neural Networks for Internet of Things</t>
  </si>
  <si>
    <t>M. Lopez-Martin et al</t>
  </si>
  <si>
    <t>Spain</t>
  </si>
  <si>
    <t>IEEE Access</t>
  </si>
  <si>
    <t>1Departamento TSyCeIT, ETSIT, Universidad de Valladolid, 47011 Valladolid, Spain</t>
  </si>
  <si>
    <t>we present a new technique for NTC based on a combination of deep learning models that can be used for IoT traffic</t>
  </si>
  <si>
    <t>Recurrent neural network combined with convonutional neural network</t>
  </si>
  <si>
    <t>RedIRIS</t>
  </si>
  <si>
    <t>266160</t>
  </si>
  <si>
    <t>source port, destination port, the number of bytes in packet payload, TCP window size, interarrival time and direction of the packet</t>
  </si>
  <si>
    <t>363</t>
  </si>
  <si>
    <t>Network classification using adjacency matrix embeddings and deep learning</t>
  </si>
  <si>
    <t>Ke Wu et al</t>
  </si>
  <si>
    <t>Department of Computer Science Rensselaer Polytechnic Institute Troy, New York 12180</t>
  </si>
  <si>
    <t>We study a natural problem: Given a small piece of a large parent network, is it possible to identify the parent network?</t>
  </si>
  <si>
    <t>Logistic Regression and Random Forest</t>
  </si>
  <si>
    <t>Real Life network graphs</t>
  </si>
  <si>
    <t>Graphs</t>
  </si>
  <si>
    <t>5000</t>
  </si>
  <si>
    <t>average path length-average shortest path</t>
  </si>
  <si>
    <t>375</t>
  </si>
  <si>
    <t>Network traffic classification using machine learning algorithms</t>
  </si>
  <si>
    <t>M. Shafiq et al</t>
  </si>
  <si>
    <t>2018</t>
  </si>
  <si>
    <t>International Conference on Intelligent and Interactive Systems and Applications</t>
  </si>
  <si>
    <t>School of Computer Science and Technology, Harbin Institute of Technology, Harbin 150001, China</t>
  </si>
  <si>
    <t>we attempt to achieve highly precise results using different kinds of data sets and Machine Learning (ML) algorithm</t>
  </si>
  <si>
    <t>ANN-C4.5-SVM</t>
  </si>
  <si>
    <t>HJT and NIMS</t>
  </si>
  <si>
    <t>392</t>
  </si>
  <si>
    <t>Internet traffic classification based on flows' statistical properties with machine learning</t>
  </si>
  <si>
    <t>A. Vlăduţu et al</t>
  </si>
  <si>
    <t>Romania</t>
  </si>
  <si>
    <t>INTERNATIONAL JOURNAL OF NETWORK MANAGEMENT</t>
  </si>
  <si>
    <t>Faculty of Automatic Control and Computers, University Politehnica of Bucharest, Bucharest, Romania</t>
  </si>
  <si>
    <t>The current work proposes a new approach in the area of network traffic classification using machine learning. F</t>
  </si>
  <si>
    <t>155000</t>
  </si>
  <si>
    <t>the number of packets; the duration of the flow (the time between the last packet and the first packet sent); the total length of all/first 10 packets; the minimum/maximum/average/standard deviation packet length; the minimum/maximum/average/standard deviation inter-packet arrival time</t>
  </si>
  <si>
    <t>400</t>
  </si>
  <si>
    <t>A comparison of supervised machine learning algorithms for classification of communications network traffic</t>
  </si>
  <si>
    <t>P. Perera et al</t>
  </si>
  <si>
    <t>International Conference on Neural Information Processing</t>
  </si>
  <si>
    <t>School of Electrical Engineering and Computer Science, Queensland University of Technology (QUT), GPO Box 2434, Brisbane, QLD 4001, Australia</t>
  </si>
  <si>
    <t>This research compares the performance of six widely-used supervised machine learning algorithms for classifying network traffic</t>
  </si>
  <si>
    <t>e Na¨ıve Bayes, Bayes Net, Random Forest, Decision Tree, Na¨ıve Bayes Tree and Multilayer Perceptron</t>
  </si>
  <si>
    <t>WITS</t>
  </si>
  <si>
    <t>https://wand.net.nz/wits/</t>
  </si>
  <si>
    <t>70000</t>
  </si>
  <si>
    <t>maxf-pktl, max-bpktl, std-fpktl, mean-fpktl, mean-bpktl, std-bpktl, min-bpktl, std-biat, std-fiat and mean-biat</t>
  </si>
  <si>
    <t>Co-relation based Feature Selection (CFS) [15] and Relief Attribute Evaluation (RAE)</t>
  </si>
  <si>
    <t>412</t>
  </si>
  <si>
    <t>An entropy based encrypted traffic classifier</t>
  </si>
  <si>
    <t>M.S.I. Mamun et al</t>
  </si>
  <si>
    <t>International Conference on Information and Communications Security</t>
  </si>
  <si>
    <t>Information Security Centre of Excellence (ISCX), University of New Brunswick, Fredericton, NB, Canada</t>
  </si>
  <si>
    <t>This paper proposes an approach of encrypted network traffic classification based on entropy calculation and machine learning technique</t>
  </si>
  <si>
    <t>Shannon’s entropy, sliding-window technique and Word BiEntropy</t>
  </si>
  <si>
    <t>ISCX 2015</t>
  </si>
  <si>
    <t>http://www.unb.ca/cic/datasets/index.html</t>
  </si>
  <si>
    <t>1814708</t>
  </si>
  <si>
    <t>Entire-file entropy-n-length Word entropy-Mean of n-length Word Bintropy-Std. Deviation of n-length Word Bintropy</t>
  </si>
  <si>
    <t>Genetic and C5imp</t>
  </si>
  <si>
    <t>418</t>
  </si>
  <si>
    <t>Improved classification of known and unknown network traffic flows using semi-supervised machine learning</t>
  </si>
  <si>
    <t>T. Glennan et al</t>
  </si>
  <si>
    <t>Australasian Conference on Information Security and Privacy</t>
  </si>
  <si>
    <t>Department of Computing and Information Systems, The University of Melbourne, Melbourne, Australia</t>
  </si>
  <si>
    <t>We base our approach to the task on a stateof-the-art semi-supervised classifier to identify known and unknown flows with little labelled training data</t>
  </si>
  <si>
    <t>Fuzzy Cluster Labelling Algorithm</t>
  </si>
  <si>
    <t>March 2008</t>
  </si>
  <si>
    <t>(http:// mawi.wide.ad.jp/mawi/</t>
  </si>
  <si>
    <t>140000</t>
  </si>
  <si>
    <t>Bytes Forward and Backward-InterPacketTime Forwards and backwards-Dutration-Flag-Headers</t>
  </si>
  <si>
    <t>419</t>
  </si>
  <si>
    <t>Hybrid multi-objective optimization approach for neural network classification using local search</t>
  </si>
  <si>
    <t>S. Mane et al</t>
  </si>
  <si>
    <t>Innovations in Computer Science and Engineering</t>
  </si>
  <si>
    <t>Maharashtra Institute of Technology, Pune, India</t>
  </si>
  <si>
    <t>This paper proposes improved approach of non-dominated sorting algorithm II (NSGA II) for classification using neural network model by augmenting with local search</t>
  </si>
  <si>
    <t>non-dominated sorting algorithm II (NSGA II)</t>
  </si>
  <si>
    <t>Real Life database</t>
  </si>
  <si>
    <t>https:// archive.ics.uci.edu/ml/machine-learning-databases/.</t>
  </si>
  <si>
    <t>Instances</t>
  </si>
  <si>
    <t>3000</t>
  </si>
  <si>
    <t>433</t>
  </si>
  <si>
    <t>A preliminary investigation on the identification of peer to peer network applications</t>
  </si>
  <si>
    <t>C. Bozdodan et al</t>
  </si>
  <si>
    <t>we explore four commonly used supervised machine learning algorithms as C4.5, Ripper, SVM(Support Vector Machines), Naïve Bayesian and well known unsupervised machine learning algorithm K-Means on four different dataset</t>
  </si>
  <si>
    <t>C4.5, Ripper, SVM(Support Vector Machines), Naïve Bayesian and unsupervised machine learning algorithm K-Means</t>
  </si>
  <si>
    <t>Real Life Data set</t>
  </si>
  <si>
    <t>Protocol-Duration-SmallestPacketLength-Mean PacketLength-BiggestPacketLength</t>
  </si>
  <si>
    <t>439</t>
  </si>
  <si>
    <t>Real-time multi-application network traffic identification based on machine learning</t>
  </si>
  <si>
    <t>M. Qiao et al</t>
  </si>
  <si>
    <t>International Symposium on Neural Networks</t>
  </si>
  <si>
    <t>Business School, Hohai University, Nanjing ,210098, China</t>
  </si>
  <si>
    <t>kinds of network applications are first analyzed, and some simple and effective features from the package headers of network flows are then generated by using the method of time window</t>
  </si>
  <si>
    <t>support vector machine (SVM), back propagation (BP) neural network and BP neural network optimized by particle swarm optimization (PSO</t>
  </si>
  <si>
    <t>Real Time Sets</t>
  </si>
  <si>
    <t>2400</t>
  </si>
  <si>
    <t>452</t>
  </si>
  <si>
    <t>Analysis of Early Traffic Processing and Comparison of Machine Learning Algorithms for Real Time Internet Traffic Identification Using Statistical Approach</t>
  </si>
  <si>
    <t>Rupesh Jaiswal and Shashikant Lokhande</t>
  </si>
  <si>
    <t>Advanced Computing, Networking and Informatics- Volume 2</t>
  </si>
  <si>
    <t>Pune Institute of Computer Technology, Pune, India</t>
  </si>
  <si>
    <t>The recent techniques classify the application protocol based on statistical characteristics at packet level using network flow-based approach</t>
  </si>
  <si>
    <t>MultiboostAB, K-nearest neighbors and Naïve Bayes ML techniques</t>
  </si>
  <si>
    <t>MAWI</t>
  </si>
  <si>
    <t>packet length (min, max, mean, sd), payload length (min, max, mean, sd), Inter-arrival time (min, max, mean, sd), flow duration (min, max, mean, sd)</t>
  </si>
  <si>
    <t>453</t>
  </si>
  <si>
    <t>On addressing the imbalance problem: A correlated KNN approach for network traffic classification</t>
  </si>
  <si>
    <t>D. Wu et al</t>
  </si>
  <si>
    <t>Deakin University, 221 Burwood Highway, Burwood, Victoria 3125, Australi</t>
  </si>
  <si>
    <t>International Conference on Network and System Security</t>
  </si>
  <si>
    <t>we proposed an Optimised Distance-based Nearest Neighbor (ODNN), which has the capability of improving the classification performance of imbalanced traffic data</t>
  </si>
  <si>
    <t>Optimised Distance-Based Nearest Neighbor Algorithm</t>
  </si>
  <si>
    <t>src-ip, src-port, dst-ip, dst-port and protoco</t>
  </si>
  <si>
    <t>489</t>
  </si>
  <si>
    <t>Traffic  S: A behavior-based network traffic classification benchmark system with traffic sampling functionality</t>
  </si>
  <si>
    <t>Xiaoyan Yan et al</t>
  </si>
  <si>
    <t>School of Computer Science and Technology, Shandong University, China</t>
  </si>
  <si>
    <t>, we present a real-time traffic classification benchmark system, termed TrafficS, which aims at easy performanceevaluation between different intelligent methods</t>
  </si>
  <si>
    <t>TrafficS</t>
  </si>
  <si>
    <t>547</t>
  </si>
  <si>
    <t>Better network traffic identification through the independent combination of techniques</t>
  </si>
  <si>
    <t>Arthur Callado et al</t>
  </si>
  <si>
    <t>Journal of Network and Computer Applications</t>
  </si>
  <si>
    <t>a Quixada´ Campus, Federal University of Ceara´, Quixada´, Brazil</t>
  </si>
  <si>
    <t>this work shows that the identification abilities of algorithms vary for different situations and proposes a new methodology for traffic identification through the combination of any set of algorithms for traffic identification</t>
  </si>
  <si>
    <t>Random combination, Maximum likelihood combination, Dempster–Shafer combination, Enhanced Dempster–shafer combination and Perfect combination</t>
  </si>
  <si>
    <t>Real Life Traces</t>
  </si>
  <si>
    <t>4066953</t>
  </si>
  <si>
    <t>(number of packets, flow size, flow duration, average rate and port numbers</t>
  </si>
  <si>
    <t>548</t>
  </si>
  <si>
    <t>An accurate traffic classification model based on support vector machines</t>
  </si>
  <si>
    <t>Jie Cao et al</t>
  </si>
  <si>
    <t>Networks</t>
  </si>
  <si>
    <t>College of Computer Science and Technology, Jilin University, Changchun, China</t>
  </si>
  <si>
    <t>. An SPP‐SVM is deducted from the scaling dataset and employs principal component analysis (PCA) to extract data features and verify its relevant traffic features obtained from PCA</t>
  </si>
  <si>
    <t>SPP‐SVM and PCA algorithm</t>
  </si>
  <si>
    <t>24897</t>
  </si>
  <si>
    <t>549</t>
  </si>
  <si>
    <t>Network Traffic Classification using Genetic Algorithms based on Support Vector Machine</t>
  </si>
  <si>
    <t>Jie Cao and Zhiyi Fang</t>
  </si>
  <si>
    <t>International Journal of Security and Its Applications</t>
  </si>
  <si>
    <t>College of Computer Science and Technology Jilin University, Changchun, 130012, P.R. China</t>
  </si>
  <si>
    <t>We proposed a method to deriving the optimal parameters of SVM based on GA (Genetic algorithm)</t>
  </si>
  <si>
    <t>the optimal parameters combination C and  of SVM</t>
  </si>
  <si>
    <t>Fitness</t>
  </si>
  <si>
    <t>Andrew Moore datasets</t>
  </si>
  <si>
    <t>560</t>
  </si>
  <si>
    <t>A novel semi-supervised learning method for Internet application identification</t>
  </si>
  <si>
    <t>Zhenxiang Chen et al</t>
  </si>
  <si>
    <t>Soft Computing</t>
  </si>
  <si>
    <t>Shandong Provincial Key Laboratory of Network Based Intelligent Computing, University of Jinan, Jinan 250022</t>
  </si>
  <si>
    <t>, we propose a semi-supervised learning method that combines further division of recognition space technique with data gravitation theory</t>
  </si>
  <si>
    <t>Coloration algorithm and Cluster algorithm</t>
  </si>
  <si>
    <t>e. http://www.wand. net.nz/wits</t>
  </si>
  <si>
    <t>6189236</t>
  </si>
  <si>
    <t>NumberOfPackets-NumberOfBytes-MeanPacketSize-VarianceInPacketSizeDuringTime-InterArrivalTime</t>
  </si>
  <si>
    <t>569</t>
  </si>
  <si>
    <t>Ensemble network traffic classification: Algorithm comparison and novel ensemble scheme proposal</t>
  </si>
  <si>
    <t>Santiago Egea Gomez et al</t>
  </si>
  <si>
    <t>Escuela Técnica Superior de Ingenieros de Telecomunicación, Universidad de Valladolid, Campus Miguel Delibes, Valladolid 47011, Spain</t>
  </si>
  <si>
    <t>This paper studies and compares the performance of seven popular ensemble algorithms based on Decision Trees, focusing on model accuracy, byte accuracy</t>
  </si>
  <si>
    <t>OneVsRest, OneVsOne, • Error-Correcting Output-code (OutputCode),,Adaboost classifier (ADA),Random Forest (RF),• Extremely Randomized Trees (ExtraTrees)</t>
  </si>
  <si>
    <t>ClassAccuracy</t>
  </si>
  <si>
    <t>ByteAccuracy</t>
  </si>
  <si>
    <t>maxTCPWin0,NPKT_128,,maxBytes0,%Bytes0</t>
  </si>
  <si>
    <t>577</t>
  </si>
  <si>
    <t>Waterfall: Rapid Identification of IP Flows Using Cascade Classification</t>
  </si>
  <si>
    <t>Paweł Foremski et al</t>
  </si>
  <si>
    <t>International Conference on Computer Networks</t>
  </si>
  <si>
    <t>The Institute of Theoretical and Applied Informatics of the Polish Academy of Sciences</t>
  </si>
  <si>
    <t>we address network traffic classification by proposing a new architecture – named Waterfall architecture – that, by combining several classification algorithms together according to a cascade principle, is able to correctly classify the whole mixture of network traffic</t>
  </si>
  <si>
    <t>Waterfall architecture with a cascade principle</t>
  </si>
  <si>
    <t>3589209</t>
  </si>
  <si>
    <t>start-Duration-SrcIP-DstIP-Packetrs-Bytes-AvgUtil-AvgFlows-Payload</t>
  </si>
  <si>
    <t>583</t>
  </si>
  <si>
    <t>Network traffic classification based on ensemble learning and co-training</t>
  </si>
  <si>
    <t>HE HaiTao1 et al</t>
  </si>
  <si>
    <t>Science in China Series F: Information Sciences</t>
  </si>
  <si>
    <t>School of Information Science and Technology, Sun Yat-Sen University, Guangzhou 510275, China;</t>
  </si>
  <si>
    <t>This paper presents a novel machine learning-based classification model, which combines ensemble learning paradigm with co-training techniques</t>
  </si>
  <si>
    <t>Co-Forest algorithm</t>
  </si>
  <si>
    <t>633000</t>
  </si>
  <si>
    <t>598</t>
  </si>
  <si>
    <t>High-Performance Internet Traffic Classification Using a Markov Model and Kullback-Leibler Divergence</t>
  </si>
  <si>
    <t>Jeankyung Kim et al</t>
  </si>
  <si>
    <t>Mobile Information Systems</t>
  </si>
  <si>
    <t>Department of Statistics, Inha University, Incheon, Republic of Korea</t>
  </si>
  <si>
    <t>we propose a Markov model-based network classification with a Kullback-Leibler divergence criterion</t>
  </si>
  <si>
    <t>Markov Models and Kullback-Leibler Information</t>
  </si>
  <si>
    <t>packet size, packet direction, and packet inter-arrival time</t>
  </si>
  <si>
    <t>603</t>
  </si>
  <si>
    <t>Network traffic classification via non-convex multi-task feature learning</t>
  </si>
  <si>
    <t>Dong Li et al</t>
  </si>
  <si>
    <t>College of Command Information System, PLA University of Science and Technology, Nanjing 210007, China</t>
  </si>
  <si>
    <t>We propose a fast multitask sparse feature learning method, using a non-convex Capped-ℓ1; ℓ1 as the regularizer to learn a set of shared features in traffic data.</t>
  </si>
  <si>
    <t>e iterative shrinkage and thresholding (IST) algorithm</t>
  </si>
  <si>
    <t>Real Life Dta</t>
  </si>
  <si>
    <t>65000</t>
  </si>
  <si>
    <t>packet length and inter-packet timings, and i</t>
  </si>
  <si>
    <t>610</t>
  </si>
  <si>
    <t>SmoteAda  NL: a learning method for network traffic classification</t>
  </si>
  <si>
    <t>Zhen Liu et al</t>
  </si>
  <si>
    <t>J Ambient Intell Human Comput</t>
  </si>
  <si>
    <t>School of Medical Information Engineering, Guangdong Pharmaceutical University, Guangzhou 510006, China</t>
  </si>
  <si>
    <t>a novel method of network traffic classification is proposed by combining the data re-sampling and ensemble learning algorithms</t>
  </si>
  <si>
    <t>SmoteAdaNL</t>
  </si>
  <si>
    <t>IST and SCUT</t>
  </si>
  <si>
    <t>24860</t>
  </si>
  <si>
    <t>611</t>
  </si>
  <si>
    <t>A class-oriented feature selection approach for multi-class imbalanced network traffic datasets based on local and global</t>
  </si>
  <si>
    <t>this paper proposes a new approach, called class-oriented feature selection (COFS), to identify a relevant feature subset for every class.</t>
  </si>
  <si>
    <t>d class-oriented feature selection (COFS)</t>
  </si>
  <si>
    <t>Cambridge, UNIBS and SCUT</t>
  </si>
  <si>
    <t>55000</t>
  </si>
  <si>
    <t>Packet size statistics,Packet level,Mean/variance of packet sizes,Port number (service, client), traffic Volume</t>
  </si>
  <si>
    <t>618</t>
  </si>
  <si>
    <t>Encrypted Traffic Classification Using Statistical Features</t>
  </si>
  <si>
    <t>Ehsan Mahdavi et al</t>
  </si>
  <si>
    <t>Iran</t>
  </si>
  <si>
    <t>The ISC Int'l Journal of Information Security</t>
  </si>
  <si>
    <t>1Department of Electrical and Computer Engineering, Isfahan University of Technology, Isfahan, Iran</t>
  </si>
  <si>
    <t>a new semi-supervised learning is proposed which utilizes clustering algorithms and label propagation techniques</t>
  </si>
  <si>
    <t>graph theory clustering, MST algorithm and C4.5 decision tree</t>
  </si>
  <si>
    <t>MAWI and NLANR</t>
  </si>
  <si>
    <t>: https://www.ll.mit. edu/ideval/data/.</t>
  </si>
  <si>
    <t>http://mawi. wide.ad.jp/mawi/ and http://pma.nlanr.net./</t>
  </si>
  <si>
    <t>Packet length distribution, the idle time between streams, inter arrival time of the packets and the length of the packets</t>
  </si>
  <si>
    <t>644</t>
  </si>
  <si>
    <t>Effective Packet Number for 5G IM WeChat Application at Early Stage Traffic Classification</t>
  </si>
  <si>
    <t>Muhammad Shafiq and Xiangzhan Yu</t>
  </si>
  <si>
    <t>, this essential problem still needs to be studied profoundly to find out effective packet number as well as effective machine learning (ML) model</t>
  </si>
  <si>
    <t>BayeNet, Na¨ıve Bayes, SMO, AdaBoost,  Bagging, OneR, Part, NB Tree, J48 and Random Forest</t>
  </si>
  <si>
    <t>HIT</t>
  </si>
  <si>
    <t>364000</t>
  </si>
  <si>
    <t>660</t>
  </si>
  <si>
    <t>Machine learning algorithms for accurate flow-based network traffic classification: Evaluation and comparison</t>
  </si>
  <si>
    <t>Murat Soysal and Ece Guran Schmidt</t>
  </si>
  <si>
    <t>Turkey</t>
  </si>
  <si>
    <t>Performance Evaluation</t>
  </si>
  <si>
    <t>a Turkish Academic Network and Information Center, TÜBİTAK-ULAKBİM, Ankara, Turkey</t>
  </si>
  <si>
    <t>The dependency of the traffic classification performance on the amount and composition of training data is investigated followed by experiments that show that ML algorithms such as Bayesian Networks and Decision Trees are suitable for Internet traffic flow classification at a high speed</t>
  </si>
  <si>
    <t>, Bayesian Networks, Decision Trees and Multilayer Perceptrons</t>
  </si>
  <si>
    <t>ULAKBIM</t>
  </si>
  <si>
    <t>http://ulakbim.tubitak.gov.tr/</t>
  </si>
  <si>
    <t>250000</t>
  </si>
  <si>
    <t>Number of packets, packet length and inter-arrival statistics, flow duration</t>
  </si>
  <si>
    <t>663</t>
  </si>
  <si>
    <t>Using clustering to improve the KNN-based classifiers for online anomaly network traffic identification</t>
  </si>
  <si>
    <t>Ming-Yang Su</t>
  </si>
  <si>
    <t>Department of Computer Science and Information Engineering, Ming Chuan University, 5 Teh Ming Road, Gwei Shan District, Taoyuan 333, Taiwan, R.O.C</t>
  </si>
  <si>
    <t>This paper proposes a method to identify flooding attacks in real-time, based on anomaly detection by genetic weighted KNN (K-nearest-neighbor) classifiers</t>
  </si>
  <si>
    <t>MLBG algorithm and KNN (K-nearest-neighbor) classifiers</t>
  </si>
  <si>
    <t>664</t>
  </si>
  <si>
    <t>NTCA: A High-Performance Network Traffic Classification Architecture</t>
  </si>
  <si>
    <t>Guanglu Sun et al</t>
  </si>
  <si>
    <t>International Journal of Future Generation Communication and Networking</t>
  </si>
  <si>
    <t>Research Center of Information Security &amp; Intelligent Technology School of Computer Science and Technology Harbin University of Science and Technology Harbin, China</t>
  </si>
  <si>
    <t>this paper introduces network traffic classification architecture (NTCA) with high performance. By combining port-based, signature string matching, regular expression matching, and machine learning methods</t>
  </si>
  <si>
    <t>network traffic classification architecture (NTCA)</t>
  </si>
  <si>
    <t>CERNET</t>
  </si>
  <si>
    <t>160000000 Packets / 20000000 Flows</t>
  </si>
  <si>
    <t>mean packet length, maximum and minimum packet length, mean inter-arrival time of packets, maximum and minimum inter-arrival time of packets, flow duration and the size of the first six packets</t>
  </si>
  <si>
    <t>676</t>
  </si>
  <si>
    <t>Alina Vladutu et al</t>
  </si>
  <si>
    <t>First, we extract the unidirectional and bidirectional flows from a traffic capture Second, we select relevant statistical properties of these flows and use an unsupervised learning mechanism to group flows into clusters based on the similarities</t>
  </si>
  <si>
    <t>K-means and e C4.5 algorithm</t>
  </si>
  <si>
    <t>154000</t>
  </si>
  <si>
    <t>(source IP, destination IP, source port, destination port, and transport protocol</t>
  </si>
  <si>
    <t>689</t>
  </si>
  <si>
    <t>On Evaluating Multi-class Network Traffic Classifiers Based on AUC</t>
  </si>
  <si>
    <t>Jie Yang et al</t>
  </si>
  <si>
    <t>Beijing Key Laboratory of Network System Architecture and Convergence, Beijing University of Posts and Telecommunications, Beijing, China</t>
  </si>
  <si>
    <t>we propose an evaluation method aiming for the case of imbalanced multi-class network traffic classification</t>
  </si>
  <si>
    <t>AUC and ROC approach</t>
  </si>
  <si>
    <t>Method for generating Minority class i to Majority class j ROC points and Method for calculating AUC ( the Area Under the ROC )</t>
  </si>
  <si>
    <t>maxpldlen, minpldlen, maxpldlenup, minpldlenup, avepldlen_nozero, pktlen8</t>
  </si>
  <si>
    <t>691</t>
  </si>
  <si>
    <t>An SVM-based machine learning method for accurate internet traffic classification</t>
  </si>
  <si>
    <t>Ruixi Yuan et al</t>
  </si>
  <si>
    <t>Information Systems Frontiers</t>
  </si>
  <si>
    <t>MOE KLINNS Lab and SKLMS Lab, Xi’an Jiaotong University, Xi’an 710049, China</t>
  </si>
  <si>
    <t>A machine learning method based on SVM (supporting vector machine) is proposed in this paper for accurate Internet traffic classification</t>
  </si>
  <si>
    <t>Support Vector Machine (SVM) and Hypo-optimum searching method</t>
  </si>
  <si>
    <t>150000</t>
  </si>
  <si>
    <t>srcIP, desIP, Prot, srcPort, desPort)</t>
  </si>
  <si>
    <t>704</t>
  </si>
  <si>
    <t>Metric Learning With Statistical Features For Network Traffic Classification</t>
  </si>
  <si>
    <t>Ziqing Zhang et al</t>
  </si>
  <si>
    <t>he paper proposed to utilize Metric Learning algorithms to learn the adaptive distance metric for the multiple features</t>
  </si>
  <si>
    <t>Metric learning Algorithm</t>
  </si>
  <si>
    <t>Real Life Website traffic</t>
  </si>
  <si>
    <t>162746 packet, 5323 flows</t>
  </si>
  <si>
    <t>Flow Meta Data, Packet Sequence, Byte Distribution, TLS Handshake Data</t>
  </si>
  <si>
    <t>707</t>
  </si>
  <si>
    <t>Network Traffic Classification Model Based on MDL Criterion</t>
  </si>
  <si>
    <t>Ying Zhao et al</t>
  </si>
  <si>
    <t>Advanced Multimedia and Ubiquitous Engineering</t>
  </si>
  <si>
    <t>College of Information Science and Technology, Beijing University of Chemical Technology, Beijing, People’s Republic of China</t>
  </si>
  <si>
    <t>we propose the minimum description length (MDL) criterion which can balance the accuracy and complexity of the classification model effectively by evaluating the optimal number of clusters</t>
  </si>
  <si>
    <t>The Gaussian Mixture Model (GMM) and minimum description length (MDL)</t>
  </si>
  <si>
    <t>Overall Acurracy</t>
  </si>
  <si>
    <t>CAIDA</t>
  </si>
  <si>
    <t>http://www.caida.org/projects/ditl/</t>
  </si>
  <si>
    <t>328000000</t>
  </si>
  <si>
    <t>Date, Duration, Type, Packets, size, Payload</t>
  </si>
  <si>
    <t>710</t>
  </si>
  <si>
    <t>Internet Traffic Classification Demystified: On the Sources of the Discriminative Power</t>
  </si>
  <si>
    <t>Yeon-sup Lim et al</t>
  </si>
  <si>
    <t>Proceedings of the 6th International COnference</t>
  </si>
  <si>
    <t>University of Massachusetts Amherst MA, USA</t>
  </si>
  <si>
    <t>this paper reveals the three sources of the discriminative power in classifying the Internet application traffic: (i) ports, (ii) the sizes of the first one-two (for UDP flows) or four-five (for TCP flows) packets, and (iii) discretization of those features</t>
  </si>
  <si>
    <t>Naive Bayes,k-Nearest Neighbors, C4.5 Decision Tree, Support Vector Machines (SVM)</t>
  </si>
  <si>
    <t>PAIX, KAIST</t>
  </si>
  <si>
    <t>March 2006</t>
  </si>
  <si>
    <t>1055000</t>
  </si>
  <si>
    <t>protocol, srcport, dstport, number of packets,  transferred bytes, first time, last time, duration, (max/min/avg/std) inter-packet arrival time</t>
  </si>
  <si>
    <t>718</t>
  </si>
  <si>
    <t>Early Traffic Classification Using Support Vector Machines</t>
  </si>
  <si>
    <t>Gabriel Gómez Sena and Pablo Belzarena</t>
  </si>
  <si>
    <t>Proceedings of the 5th International Latin American Networking Conference</t>
  </si>
  <si>
    <t>Facultad de Ingeniería Universidad de la República Montevideo, Uruguay</t>
  </si>
  <si>
    <t>In this work we analyze the size of the firsts packets on both directions of a flow as a relevant statistical fingerprint. This fingerprint is enough for accurate traffic classification and so can be useful for early traffic identification in real time.</t>
  </si>
  <si>
    <t>SVM</t>
  </si>
  <si>
    <t>Overall accuracy</t>
  </si>
  <si>
    <t>400000</t>
  </si>
  <si>
    <t>724</t>
  </si>
  <si>
    <t>Challenging Statistical Classification for Operational Usage: The ADSL Case</t>
  </si>
  <si>
    <t>Marcin Pietrzyk et al</t>
  </si>
  <si>
    <t>Proceedings of the 9th ACM SIGCOMM conference on Internet measurement</t>
  </si>
  <si>
    <t>Orange Labs, France</t>
  </si>
  <si>
    <t>We demonstrate that statistical methods can offer performance similar to the ones of DPI tools when the classifier is trained for a specific site</t>
  </si>
  <si>
    <t>Naive Bayes Kernel Estimation, Bayesian Network  and C4.5 Decision Tree</t>
  </si>
  <si>
    <t>7000000</t>
  </si>
  <si>
    <t>Push pkt down,Push pkt up,,Avg seg size down, Min seg size down, Data pkt down, Pkt size median up, Local port</t>
  </si>
  <si>
    <t>725</t>
  </si>
  <si>
    <t>MINETRAC: Mining Flows for Unsupervised Analysis &amp; Semi-supervised Classification</t>
  </si>
  <si>
    <t>Pedro Casas et al</t>
  </si>
  <si>
    <t>23rd International Teletraffic Congress (ITC)</t>
  </si>
  <si>
    <t>1CNRS; LAAS; 7 avenue du colonel Roche, F-31077 Toulouse Cedex 4, France</t>
  </si>
  <si>
    <t>we introduce MINETRAC, a combination of unsupervised and semi-supervised machine learning techniques capable of identifying and classifying different classes of IP flows sharing similar characteristics</t>
  </si>
  <si>
    <t>Sub-Space Clustering, Evidence Accumulation, and Hierarchical Clustering algorithms</t>
  </si>
  <si>
    <t>UNIBS 2009</t>
  </si>
  <si>
    <t>2000</t>
  </si>
  <si>
    <t>727</t>
  </si>
  <si>
    <t>Rapid Identification of Skype Traffic Flows</t>
  </si>
  <si>
    <t>Philip A. Branch  et al</t>
  </si>
  <si>
    <t>Proceedings of the 18th international workshop on Network and operating systems support for digital audio and video</t>
  </si>
  <si>
    <t>Centre for Advanced Internet Architectures Faculty of ICT Swinburne University of Technology Melbourne, Australia</t>
  </si>
  <si>
    <t>In this paper we present results of experimental work using machine learning techniques to rapidly identify Skype traffic</t>
  </si>
  <si>
    <t>Skype traffic</t>
  </si>
  <si>
    <t>710000</t>
  </si>
  <si>
    <t>characteristic packet lengths less than 80 bytes, statistics of packet lengths greater than 80 bytes and inter-packet arrival times</t>
  </si>
  <si>
    <t>729</t>
  </si>
  <si>
    <t>High Throughput and Programmable Online Trafficclassifier on FPGA</t>
  </si>
  <si>
    <t>Da Tong et al</t>
  </si>
  <si>
    <t>Proceedings of the ACM/SIGDA international symposium on Field programmable gate arrays</t>
  </si>
  <si>
    <t>Ming Hsieh Department of Electrical Engineering University of Southern California</t>
  </si>
  <si>
    <t>In this paper, we propose two architectures to realize complete online traffic classifier using flowlevel features</t>
  </si>
  <si>
    <t>C4.5 decision tree algorithm and Entropy-MDL discretization algorithm</t>
  </si>
  <si>
    <t>Overall Accuracy</t>
  </si>
  <si>
    <t>Tstat</t>
  </si>
  <si>
    <t>http://tstat.tlc.polito.it/traces.shtml</t>
  </si>
  <si>
    <t>700</t>
  </si>
  <si>
    <t>Protocol,Src. Port Number,Dest. Port Number,, Sizes of First N Packets, Avg. Packet Size, Max. Packet Size, Min. Packet Size, Var. of Packet Size</t>
  </si>
  <si>
    <t>738</t>
  </si>
  <si>
    <t>Timely and Continuous Machine-learning-based Classification for Interactive IP Traffic</t>
  </si>
  <si>
    <t>Thuy T. T. Nguyen et al</t>
  </si>
  <si>
    <t>Centre for Advanced Internet Architectures, Swinburne University of Technology, Melbourne, Australia</t>
  </si>
  <si>
    <t>We propose to achieve this by using statistics derived from sub-flows—a small number of most recent packets taken at any point in a flow’s lifetime</t>
  </si>
  <si>
    <t>Naive Bayes and C4.5 Decision Tree ML algorithms</t>
  </si>
  <si>
    <t>Real Life Traffic</t>
  </si>
  <si>
    <t>interpacket arrival time, interpacket length variation, and IP packet length</t>
  </si>
  <si>
    <t>741</t>
  </si>
  <si>
    <t>On Botnet Behaviour Analysis Using GP and C4.5</t>
  </si>
  <si>
    <t>Fariba Haddadi et al</t>
  </si>
  <si>
    <t>Proceedings of the Companion Publication of the 2014 Annual Conference on Genetic and Evolutionary Computation</t>
  </si>
  <si>
    <t>Faculty of Computer Science Dalhousie University Halifax, Nova Scotia, Canada</t>
  </si>
  <si>
    <t>This work employs machine learning algorithms (genetic programming and decision trees) to detect distinct behaviours in various botnet</t>
  </si>
  <si>
    <t>genetic programming and decision trees</t>
  </si>
  <si>
    <t>score</t>
  </si>
  <si>
    <t>Zeus-1 (NIMS)</t>
  </si>
  <si>
    <t>13000</t>
  </si>
  <si>
    <t>Duration, Total number of packets (Pkts), Total number of bytes (Byts), Flows, Type of Service (TOS), bps, pps,Bps</t>
  </si>
  <si>
    <t>746</t>
  </si>
  <si>
    <t>KISS: Stochastic Packet Inspection Classifier for UDP Traffic</t>
  </si>
  <si>
    <t>Alessandro Finamore et al</t>
  </si>
  <si>
    <t>Student Member, IEEE</t>
  </si>
  <si>
    <t>s KISS, a novel Internet classification engine</t>
  </si>
  <si>
    <t>geometric decision process and SVM-based algorithm</t>
  </si>
  <si>
    <t>FastWeb</t>
  </si>
  <si>
    <t>321000000 PAckets / 18250000 Flows</t>
  </si>
  <si>
    <t>756</t>
  </si>
  <si>
    <t>Detecting Advanced Persistent Threats Using Fractal Dimension Based Machine Learning Classification</t>
  </si>
  <si>
    <t>Sana Siddiqui et al</t>
  </si>
  <si>
    <t>Department of Electrical &amp; Computer Engineering, University of Manitoba, Canada</t>
  </si>
  <si>
    <t>This paper presents a fractal based anomaly classification mechanism, with the goal of reducing both false positives and false negatives, simultaneously</t>
  </si>
  <si>
    <t>Correlation Fractal Dimension Based Algorithm  and  k- Nearest Neighbors (k-NN)</t>
  </si>
  <si>
    <t>Contagio malware database</t>
  </si>
  <si>
    <t>https://www.mediafire.com/folder/c2az029ch6cke/TRAFFIC</t>
  </si>
  <si>
    <t>667195</t>
  </si>
  <si>
    <t>TCP Duration, TCP sessions</t>
  </si>
  <si>
    <t>759</t>
  </si>
  <si>
    <t>Statistical Traffic Classification by Boosting Support Vector Machines</t>
  </si>
  <si>
    <t>Proceedings of the 7th Latin American Networking Conference</t>
  </si>
  <si>
    <t>Universidad de la República Montevideo, Uruguay</t>
  </si>
  <si>
    <t>This work proposes the use of a supervised machine learning method for traffic identification based on Support Vector Machines (SVM)</t>
  </si>
  <si>
    <t>Support Vector Machines (SVM)</t>
  </si>
  <si>
    <t>source and destination IP address, source and destination port and transport protocol (TCP or UDP)</t>
  </si>
  <si>
    <t>762</t>
  </si>
  <si>
    <t>Traffic Classification Using Visual Motifs: An Empirical Evaluation</t>
  </si>
  <si>
    <t>Wilson Lian et al</t>
  </si>
  <si>
    <t>Proceedings of the Seventh International Symposium on Visualization for Cyber Security</t>
  </si>
  <si>
    <t>Dept. of Computer Science University of North Carolina at Chapel Hill</t>
  </si>
  <si>
    <t>We present our technique for building a classifier based on the notion of visual motifs and report on our experience using this technique to automatically classify on-the-wire behavioral patterns from network flow data collected from a campus network</t>
  </si>
  <si>
    <t>Visual motifs</t>
  </si>
  <si>
    <t>visual Motifs</t>
  </si>
  <si>
    <t>DartMouth</t>
  </si>
  <si>
    <t>1000000000</t>
  </si>
  <si>
    <t>763</t>
  </si>
  <si>
    <t>Classifying SSH Encrypted Traffic with Minimum Packet Header Features Using Genetic Programming</t>
  </si>
  <si>
    <t>Riyad Alshammari et al</t>
  </si>
  <si>
    <t>Proceedings of the 11th Annual Conference Companion on Genetic and Evolutionary Computation Conference: Late Breaking Papers</t>
  </si>
  <si>
    <t>Faculty of Computer Science Dalhousie University Halifax, NS, Canada</t>
  </si>
  <si>
    <t>in this work we have investigated the identification of SSH encrypted traffic based on packet header features without using IP addresses, port numbers and payload data.</t>
  </si>
  <si>
    <t>C4.5,AdaBoost,Team-based Genetic Programming, SBB Algorithm</t>
  </si>
  <si>
    <t>Dalhousie University  dataset</t>
  </si>
  <si>
    <t>337041778 university - 16723835 DARPA99</t>
  </si>
  <si>
    <t>frame.time delta frame.pkt len* frame.len* frame.cap len* frame.marked ip.len* ip.flags ip.flags.rb</t>
  </si>
  <si>
    <t>778</t>
  </si>
  <si>
    <t>A Functional Approach to Scanner Detection</t>
  </si>
  <si>
    <t>Robert McAndrew et al</t>
  </si>
  <si>
    <t>Proceedings of the Asian Internet Engineering Conference</t>
  </si>
  <si>
    <t>Colorado State University</t>
  </si>
  <si>
    <t>We introduce a two-step procedure based on Functional PCA and k-means clustering which we argue provides significantly better robustness and data-driven applicability</t>
  </si>
  <si>
    <t>Functional PCA and k-means clustering</t>
  </si>
  <si>
    <t>CSU NTP Dataset</t>
  </si>
  <si>
    <t>https://www.impactcybertrust.org/dataset_view?idDataset=303</t>
  </si>
  <si>
    <t>Period-Hours-Source IPs-FPCA+Clustering Count-Fanout Ratio Count</t>
  </si>
  <si>
    <t>782</t>
  </si>
  <si>
    <t>Entropy Based Adaptive Flow Aggregation</t>
  </si>
  <si>
    <t>Yan Hu et al</t>
  </si>
  <si>
    <t>Department of Information Engineering, Chinese University of Hong Kong, Shatin, N.T., Hong Kong</t>
  </si>
  <si>
    <t>we propose an entropy based adaptive flow aggregation algorithm. Relying on information-theoretic techniques, the algorithm efficiently identifies the clusters of attack flows in real time and aggregates those large number of short attack flows into a few metaflows</t>
  </si>
  <si>
    <t>entropy based adaptive flow aggregation algorithm</t>
  </si>
  <si>
    <t>Real life Data</t>
  </si>
  <si>
    <t>0 to 6</t>
  </si>
  <si>
    <t>FlowRate, srcIP, dstIP,srcPort, dstPort, Protocol,Byte</t>
  </si>
  <si>
    <t>785</t>
  </si>
  <si>
    <t>Online Internet Traffic Monitoring System Using Spark Streaming</t>
  </si>
  <si>
    <t>Baojun Zhou et al</t>
  </si>
  <si>
    <t>Japan</t>
  </si>
  <si>
    <t>Big Data Mining and Analytics</t>
  </si>
  <si>
    <t>Department of Computer Science, University of Tsukuba, Tsukuba 305- 8577, Japan</t>
  </si>
  <si>
    <t>we propose an online Internet traffic monitoring system based on Spark Streaming. The system comprises three parts, namely, the collector, messaging system, and stream processor</t>
  </si>
  <si>
    <t>Spark Streaming</t>
  </si>
  <si>
    <t>Amazon Web Services</t>
  </si>
  <si>
    <t>time stamp, source IP, source port, destination IP, destination port</t>
  </si>
  <si>
    <t>791</t>
  </si>
  <si>
    <t>Online Traffic Classification Based on Co-training Method</t>
  </si>
  <si>
    <t>J. Yan et al</t>
  </si>
  <si>
    <t>13th International Conference on Parallel and Distributed Computing, Applications and Technologies</t>
  </si>
  <si>
    <t>1 Beijing University of Posts and Telecommunications</t>
  </si>
  <si>
    <t>we investigate the co-training algorithm for online traffic classification</t>
  </si>
  <si>
    <t>co-training algorithm</t>
  </si>
  <si>
    <t>27503</t>
  </si>
  <si>
    <t>packet size and inter-packet time</t>
  </si>
  <si>
    <t>robust inter-packet time feature named “Netipt”</t>
  </si>
  <si>
    <t>799</t>
  </si>
  <si>
    <t>Comparative analysis of five machine learning algorithms for IP traffic classification</t>
  </si>
  <si>
    <t>K. Singh and S. Agrawal</t>
  </si>
  <si>
    <t>2011 International Conference on Emerging Trends in Networks and Computer Communications (ETNCC)</t>
  </si>
  <si>
    <t>University Institute of Engineering &amp; Technology. Panjab University Chandigarh (India)</t>
  </si>
  <si>
    <t>five ML algorithms MLP, RBF, C4.5, Bayes Net and Naïve Bayes are used for IP traffic classification with these datasets</t>
  </si>
  <si>
    <t>MLP, RBF, C4.5, Bayes Net and Naïve Bayes Algorithms</t>
  </si>
  <si>
    <t>Real Life</t>
  </si>
  <si>
    <t>7000</t>
  </si>
  <si>
    <t>minimum, maximum, mean, variance and total values of no. of packets, average packets per second, packet size, duration, no. of conversations</t>
  </si>
  <si>
    <t>809</t>
  </si>
  <si>
    <t>Cascaded classifier for improving traffic classification accuracy</t>
  </si>
  <si>
    <t>G. Lu and R. Guo</t>
  </si>
  <si>
    <t>IET Communications</t>
  </si>
  <si>
    <t>Chinese Luoyang Electronic Equipment Center, Luoyang, 471003, People's Republic of China</t>
  </si>
  <si>
    <t>The authors first present theorems that show how to make an optimal cascade of sub-classifiers, and then design a cascaded classification algorithm for improving the accuracy of flow-level traffic classification.</t>
  </si>
  <si>
    <t>cascaded traffic classifier</t>
  </si>
  <si>
    <t>28697</t>
  </si>
  <si>
    <t>destination IP address, DNS domain name, port number, packet size and flow statistics</t>
  </si>
  <si>
    <t>810</t>
  </si>
  <si>
    <t>Performance Comparison of Four Rule Sets: An Example for Encrypted Traffic Classification</t>
  </si>
  <si>
    <t>R. Alshammari et al</t>
  </si>
  <si>
    <t>2009 World Congress on Privacy, Security, Trust and the Management of e-Business</t>
  </si>
  <si>
    <t>Faculty of Computer Science, Dalhousie University 6050 University Avenue Halifax, NS, Canada</t>
  </si>
  <si>
    <t>d, four learning algorithms AdaBoost, RIPPER, C4.5 and Rough Set are evaluated using flow based features to extract the minimum features/rules set required to classify SSH traffic</t>
  </si>
  <si>
    <t>AdaBoost, RIPPER, C4.5 and Rough Set</t>
  </si>
  <si>
    <t>Dalhousi Dataset</t>
  </si>
  <si>
    <t>337041778</t>
  </si>
  <si>
    <t>Protocol, Duration of the flow,Number of Packets in forward direction, Number of Bytes in forward direction, Number of Packets in backward direction, Min forward inter-arrival time</t>
  </si>
  <si>
    <t>816</t>
  </si>
  <si>
    <t>A Statistical-Feature ML Approach to IP Traffic Classification Based on CUDA</t>
  </si>
  <si>
    <t>Z. Chen et al</t>
  </si>
  <si>
    <t>2016 IEEE Trustcom/BigDataSE/ISPA</t>
  </si>
  <si>
    <t>College of Computer and Control Engineering Nankai University, Tianjin, China</t>
  </si>
  <si>
    <t>This paper puts forward a CUDA-based kNN algorithm to classify internet traffic</t>
  </si>
  <si>
    <t>CUDA-based kNN algorithm</t>
  </si>
  <si>
    <t>6500</t>
  </si>
  <si>
    <t>Protocol, Packets and data volume of a flow ,min/max/average length of observed packet, min/max/average and variance of packet inter arrival times</t>
  </si>
  <si>
    <t>818</t>
  </si>
  <si>
    <t>A Statistical-Feature-Based Approach to Internet Traffic Classification Using Machine Learning</t>
  </si>
  <si>
    <t>Shijun Huang et al</t>
  </si>
  <si>
    <t>2009 International Conference on Ultra Modern Telecommunications &amp; Workshops</t>
  </si>
  <si>
    <t>School of Information Security Engineering Shanghai Jiao Tong University Shanghai, China</t>
  </si>
  <si>
    <t>we design and implement the classification model based on header-derived flow statistical features.</t>
  </si>
  <si>
    <t>K-Nearest Neighbor Estimator</t>
  </si>
  <si>
    <t>500</t>
  </si>
  <si>
    <t>No. of pushed data packets, Initial window bytes, Average segment size, Average IP data bytes , Actual data packets, Minimum segment size</t>
  </si>
  <si>
    <t>829</t>
  </si>
  <si>
    <t>A Modular Two-layer System for Accurate and Fast Traffic Classification</t>
  </si>
  <si>
    <t>F. Hajikaram et al</t>
  </si>
  <si>
    <t>2014 11th International ISC Conference on Information Security and Cryptology</t>
  </si>
  <si>
    <t>Department of Electrical and Computer Engineering Isfahan University of Te</t>
  </si>
  <si>
    <t>we have proposed a lightweight two-layer system, which is perfect for today's high-speed links</t>
  </si>
  <si>
    <t>Waikato V</t>
  </si>
  <si>
    <t>https://wand.net.nz/wits/waikato/5/waikato_v.php</t>
  </si>
  <si>
    <t>362556</t>
  </si>
  <si>
    <t>835</t>
  </si>
  <si>
    <t>Internet Traffic Classification using MOEA and Online Refinement in Voting on Ensemble Methods</t>
  </si>
  <si>
    <t>M. S. Aliakbarian and  A. Fanian</t>
  </si>
  <si>
    <t>2013 21st Iranian Conference on Electrical Engineering (ICEE)</t>
  </si>
  <si>
    <t>Department of Electrical and Computer Engineering Isfahan University of Technology</t>
  </si>
  <si>
    <t>In the proposed method, selected features subset is given to a new ensemble algorithm with online refinement during training and testing phases</t>
  </si>
  <si>
    <t>Feature Selection Using Multi-Objective Evolutionary Approach</t>
  </si>
  <si>
    <t>University of Cambridge</t>
  </si>
  <si>
    <t>https://www.cl.cam.ac.uk/research/srg/netos/projects/archive/nprobe/</t>
  </si>
  <si>
    <t>Samples</t>
  </si>
  <si>
    <t>19384</t>
  </si>
  <si>
    <t>837</t>
  </si>
  <si>
    <t>Compact Hash Tables for High-performance Traffic Classification on Multi-core Processors*</t>
  </si>
  <si>
    <t>Y. R. Qu and V. K. Prasanna</t>
  </si>
  <si>
    <t>2014 IEEE 26th International Symposium on Computer Architecture and High Performance Computing</t>
  </si>
  <si>
    <t>Ming Hsieh Department of Electrical Engineering University of Southern California Los Angeles, CA 90007</t>
  </si>
  <si>
    <t>we present a high-throughput and low-latency traffic classification engine on multi-core platforms</t>
  </si>
  <si>
    <t>C4.5 decision tree</t>
  </si>
  <si>
    <t>Source Port (SP), Destination Port (DP), Minimum Size of the first 4 packets (MinPS), Maximum Size of the first 4 packets (MaxPS), Average Size of the first 4 packets (APS),  Variance of the first 4 packets (VPS), and Protocol (Prtl)</t>
  </si>
  <si>
    <t>841</t>
  </si>
  <si>
    <t>SeLeCT: Self-Learning Classifier for Internet Traffic</t>
  </si>
  <si>
    <t>L. Grimaudo et al</t>
  </si>
  <si>
    <t>IEEE Transactions on Network and Service Management ( Volume: 11, Issue: 2, June 2014 )</t>
  </si>
  <si>
    <t>Politecnico di Torino, Italy</t>
  </si>
  <si>
    <t>we propose SeLeCT, a SelfLearning Classifier for Internet Traffic. It uses unsupervised algorithms along with an adaptive seeding approach to automatically let classes of traffic emerge, being identified and labeled</t>
  </si>
  <si>
    <t>SELECT algorithm</t>
  </si>
  <si>
    <t>2300000</t>
  </si>
  <si>
    <t>849</t>
  </si>
  <si>
    <t>Sub-flow Packet Sampling for Scalable ML Classification of Interactive Traffic</t>
  </si>
  <si>
    <t>S. Zander et al</t>
  </si>
  <si>
    <t>37th Annual IEEE Conference on Local Computer Networks</t>
  </si>
  <si>
    <t>Centre for Advanced Internet Architectures (CAIA) Swinburne University of Technology</t>
  </si>
  <si>
    <t>In this paper we propose and evaluate subflow packet sampling (SPS) to reduce an ML sub-flow classifier’s resource requirements with minimal compromise of accuracy</t>
  </si>
  <si>
    <t>C4.5 decision tree and Naïve Bayes</t>
  </si>
  <si>
    <t>70000000</t>
  </si>
  <si>
    <t>minimum, mean, maximum, standard deviation and sum of the TCP/UDP payload lengths</t>
  </si>
  <si>
    <t>852</t>
  </si>
  <si>
    <t>Evaluating Shallow and Deep Networks for Secure Shell (SSH)Traffic Analysis</t>
  </si>
  <si>
    <t>R. Vinayakumar</t>
  </si>
  <si>
    <t>2017 International Conference on Advances in Computing, Communications and Informatics (ICACCI)</t>
  </si>
  <si>
    <t>Centre for Computational Engineering and Networking (CEN)</t>
  </si>
  <si>
    <t>This paper attempts to know the effectiveness of various RNN mechanisms on the traffic classification specifically for Secure Shell (SSH) protocol by modeling the feature sets of statistical flows as time-series obtained from various public and private traces</t>
  </si>
  <si>
    <t>RNN mechanisms</t>
  </si>
  <si>
    <t>NIMS</t>
  </si>
  <si>
    <t>20669977</t>
  </si>
  <si>
    <t>854</t>
  </si>
  <si>
    <t>How many packets are most effective for early stage traffic identification: An experimental study</t>
  </si>
  <si>
    <t>L. Peng et al</t>
  </si>
  <si>
    <t>China Communications ( Volume: 11, Issue: 9</t>
  </si>
  <si>
    <t>Shandong Provincial Key Laboratory for Network Based Intelligent Computing, University of Jinan, Jinan 250022</t>
  </si>
  <si>
    <t>We firstly extract the packet size of the first 2-10 packets of 3 traffic data sets. And then execute crossover identification experiments with different numbers of packets using 11 well-known machine learning classifiers</t>
  </si>
  <si>
    <t>NB, AdaBoos, Logistic, OneR, RF , BayesNet, Bagging, NBTree, PART, SVM, RBF</t>
  </si>
  <si>
    <t>http://www.ing.unibs.itj/</t>
  </si>
  <si>
    <t>58025350</t>
  </si>
  <si>
    <t>855</t>
  </si>
  <si>
    <t>BotDetector: A Robust and Scalable Approach toward Detecting Malware-infected Devices</t>
  </si>
  <si>
    <t>S. Mizuno et al</t>
  </si>
  <si>
    <t>2017 IEEE International Conference on Communications (ICC)</t>
  </si>
  <si>
    <t>Department of Communication and Computer Engineering, School of Fundamental Science and Engineering</t>
  </si>
  <si>
    <t>this work aims to identify likely malware-infected devices from the measurement of Internet traffic</t>
  </si>
  <si>
    <t>BotDetector:the last step. In this work, we test the following classifiers: simple template matching (STM), Support Vector Machine (SVM), Random Forest (RF), and Deep Neural Network (DNN)</t>
  </si>
  <si>
    <t>859</t>
  </si>
  <si>
    <t>Online Internet Traffic Measurement and Monitoring Using Spark Streaming</t>
  </si>
  <si>
    <t>B. Zhou et al</t>
  </si>
  <si>
    <t>GLOBECOM 2017 - 2017 IEEE Global Communications Conference</t>
  </si>
  <si>
    <t>Department of Computer Science University of Tsukuba, Japan</t>
  </si>
  <si>
    <t>we treat the online network analysis as a stream analysis problem and use Spark Streaming to cope with the high-speed Internet traffic data in real time.</t>
  </si>
  <si>
    <t>ONLINE INTERNET TRAFFIC MEASUREMENT AND MONITORING SYSTEM</t>
  </si>
  <si>
    <t>Retransmission and OutOfOrder</t>
  </si>
  <si>
    <t>Round Trip Time (RTT)</t>
  </si>
  <si>
    <t>Spark standalone mod</t>
  </si>
  <si>
    <t>866</t>
  </si>
  <si>
    <t>Multi-Layer Anomaly Detection for Internet Traffic Based on Data Mining</t>
  </si>
  <si>
    <t>B. Cui et al</t>
  </si>
  <si>
    <t>9th International Conference on Innovative Mobile and Internet Services in Ubiquitous Computing</t>
  </si>
  <si>
    <t>School Computer of Science, Beijing University of Post and Telecommunications, Beijing</t>
  </si>
  <si>
    <t>This study combine feature matching module, statistics rules module and data mining module under fully considering the advantages and disadvantages of these three detection methods</t>
  </si>
  <si>
    <t>Naive Bayes, decision tree and clustering algorithms</t>
  </si>
  <si>
    <t>18000</t>
  </si>
  <si>
    <t>duration: continuous. protocol_type: symbolic. service: symbolic. flag: symbolic. src_bytes: continuous. dst_bytes: continuous. land: symbolic. wrong_fragment: continuous. urgent: continuous. hot: continuous. num_failed_logins: continuous. logged_in: symbolic num_compromised, root_shell, su_attempted</t>
  </si>
  <si>
    <t>870</t>
  </si>
  <si>
    <t>A Novel Aggregated Statistical Feature Based Accurate Classification For Internet Traffic</t>
  </si>
  <si>
    <t>R. Raveendran and R. R. Menon</t>
  </si>
  <si>
    <t>2016 International Conference on Data Mining and Advanced Computing (SAPIENCE)</t>
  </si>
  <si>
    <t>Department of Computer Science and Engineering Adi Shankara Institute of Engineering &amp; Technology Kalady</t>
  </si>
  <si>
    <t>This paper proposes a novel approach which combines Hidden Naive Bayes (HNB) and KStar (K*) lazy classifier for accurate classification. Correlation based feature selection (CFS) and Entropy based Minimum Description Length (ENT-MDL) discretization method is also used as a pre-processing task</t>
  </si>
  <si>
    <t>Hidden Naive Bayes (HNB) and KStar (K*) lazy classifier</t>
  </si>
  <si>
    <t>NSCLab</t>
  </si>
  <si>
    <t>source IP, source port, destination IP, destination port, and transport layer protocol</t>
  </si>
  <si>
    <t>873</t>
  </si>
  <si>
    <t>Efficient Methods for Early Protocol Identification</t>
  </si>
  <si>
    <t>Béla Hullár et al</t>
  </si>
  <si>
    <t>Switzerland</t>
  </si>
  <si>
    <t>IEEE Journal on Selected Areas in Communications ( Volume: 32, Issue: 10,</t>
  </si>
  <si>
    <t>Software Engineer in the Department of IT Services of ETH Zürich Switzerland</t>
  </si>
  <si>
    <t>we consider an intermediate approach of analyzing only the first few bytes of the first (or first few) packet(s) of each flow and propose automatic, machine-learning-based methods with very low computational complexity and memory footprint.</t>
  </si>
  <si>
    <t>RANDOM FOREST (RF)</t>
  </si>
  <si>
    <t>209764</t>
  </si>
  <si>
    <t>882</t>
  </si>
  <si>
    <t>Genetic Optimization and Hierarchical Clustering applied to Encrypted Traffic Identification</t>
  </si>
  <si>
    <t>C. Bacque et al</t>
  </si>
  <si>
    <t>2011 IEEE Symposium on Computational Intelligence in Cyber Security (CICS)</t>
  </si>
  <si>
    <t>Faculty of Computer Science, Dalhousie University</t>
  </si>
  <si>
    <t>This work explores the use of a Multi-Objective Genetic Algorithm (MOGA) for both, feature selection and cluster count optimization, for an unsupervised machine learning technique</t>
  </si>
  <si>
    <t>Multi-Objective Genetic Algorithm (MOGA) and K-Means algorithm</t>
  </si>
  <si>
    <t>Real Life Traffic from Dalhousi University</t>
  </si>
  <si>
    <t>18500000</t>
  </si>
  <si>
    <t>protocol total forward packets  total forward volume  total backward packets  total backward volume  min forward packet  mean forward packet  max forward packet</t>
  </si>
  <si>
    <t>890</t>
  </si>
  <si>
    <t>Anonymity Services Tor, I2P, JonDonym: Classifying in the Dark (Web)</t>
  </si>
  <si>
    <t>A. Pescape et al</t>
  </si>
  <si>
    <t>2017 29th International Teletraffic Congress (ITC 29)</t>
  </si>
  <si>
    <t>e University of Napoli Federico II</t>
  </si>
  <si>
    <t>7, we provide classification results with the aim of investigating to which degree the specific anonymity tool (and the traffic it hides) can be identified, when compared to the traffic of other considered anonymity tools, using five machine learning classifiers</t>
  </si>
  <si>
    <t>Naïve Bayes (NB), Bayesian Networks (BNs), C4.5,  Random Forest</t>
  </si>
  <si>
    <t>Anon17</t>
  </si>
  <si>
    <t>https://projects.cs.dal.ca/projectx/</t>
  </si>
  <si>
    <t>Packet Length,Inter-Arrival Time (IAT) statistics,  TCP header-related features, IP header-related features, No. of connections</t>
  </si>
  <si>
    <t>892</t>
  </si>
  <si>
    <t>Identifying key features for P2P traffic classification</t>
  </si>
  <si>
    <t>S. Valenti and D. Rossi</t>
  </si>
  <si>
    <t>2011 IEEE International Conference on Communications (ICC)</t>
  </si>
  <si>
    <t>TELECOM ParisTech</t>
  </si>
  <si>
    <t>First of all we define a comprehensive framework by means of which we systematically explore the space of behavioral properties and build a large set of potentially expressive features.</t>
  </si>
  <si>
    <t>Support Vector Machines algorithm</t>
  </si>
  <si>
    <t>120000000</t>
  </si>
  <si>
    <t>895</t>
  </si>
  <si>
    <t>Real-Time Classification of Multimedia Traffic using FPGA</t>
  </si>
  <si>
    <t>W. Jiang and M. Gokhale</t>
  </si>
  <si>
    <t>2010 International Conference on Field Programmable Logic and Applications</t>
  </si>
  <si>
    <t>k-Nearest Neighbors (k-NN) algorithm and locality sensitive hashing (LSH)</t>
  </si>
  <si>
    <t>Latency</t>
  </si>
  <si>
    <t>http://tstat.tlc.polito/</t>
  </si>
  <si>
    <t>39627543</t>
  </si>
  <si>
    <t>IP protocol, packet size and port numbers</t>
  </si>
  <si>
    <t>903</t>
  </si>
  <si>
    <t>Early Classification of Residential Networks Traffic using C5.0 Machine Learning Algorithm</t>
  </si>
  <si>
    <t>Z. Aouini et al</t>
  </si>
  <si>
    <t>2018 Wireless Days (WD)</t>
  </si>
  <si>
    <t>Orange Labs, Lannion</t>
  </si>
  <si>
    <t>we focus on providing a fine-grained early residential traffic classification approach considering the lessons learnt from the literature</t>
  </si>
  <si>
    <t>C5.0 Machine Learning Algorithm</t>
  </si>
  <si>
    <t>real residential traffic capture collected in France</t>
  </si>
  <si>
    <t>packet: 482188747, Flows 41828024</t>
  </si>
  <si>
    <t>payload size of the ith packet of the flow,  detected direction (uplink/downlink) of the i th packet of the flow,  Inter Packet arrival time,  Inter Downlink Packet arrival time ,   Inter Uplink Packet arrival time,  LFE plugin processed packets count</t>
  </si>
  <si>
    <t>904</t>
  </si>
  <si>
    <t>Hybrid Traffic Classification Approach Based on Decision Tree</t>
  </si>
  <si>
    <t>W. Lu et al</t>
  </si>
  <si>
    <t>GLOBECOM 2009 - 2009 IEEE Global Telecommunications Conference</t>
  </si>
  <si>
    <t>Faculty of Computer Science University of New Brunswick, Fredericton, NB E3B 5A3</t>
  </si>
  <si>
    <t>we propose a novel hybrid approach for the network flow classification, in which we first apply the payload signature based classifier to identify the flow applications and unknown flows are then identified by a decision tree based classifier in paralle</t>
  </si>
  <si>
    <t>Decision Tree</t>
  </si>
  <si>
    <t>ROC Area</t>
  </si>
  <si>
    <t>WiFi ISP network</t>
  </si>
  <si>
    <t>average packet size, flow duration, bytes per flow, packets per flow, and Root Mean Square (RMS) packet size</t>
  </si>
  <si>
    <t>905</t>
  </si>
  <si>
    <t>The Impact of Evasion on the Generalization of Machine Learning Algorithms to Classify VoIP Traffic</t>
  </si>
  <si>
    <t>R. Alshammari and A. N. Zincir-Heywood</t>
  </si>
  <si>
    <t>2012 21st International Conference on Computer Communications and Networks (ICCCN)</t>
  </si>
  <si>
    <t>Faculty of Computer Science Dalhousie University</t>
  </si>
  <si>
    <t>We propose a novel approach to generate well generalized signatures to classify Skype VoIP traffic using a machine learning based approach</t>
  </si>
  <si>
    <t>C5.0 and AdaBoost</t>
  </si>
  <si>
    <t>Dalhousi University real life traffic</t>
  </si>
  <si>
    <t>Packets 336000000/ Flows 28000000</t>
  </si>
  <si>
    <t>Protocol, Duration,fpackets , fbytes bpackts  bbytes minfiat  meanfiat maxfiat stdfiat minbiat meanbiat maxbiat</t>
  </si>
  <si>
    <t>919</t>
  </si>
  <si>
    <t>Internet Traffic Classification Using Constrained Clustering</t>
  </si>
  <si>
    <t>Y. Wang et al</t>
  </si>
  <si>
    <t>IEEE TRANSACTIONS ON PARALLEL AND DISTRIBUTED SYSTEMS, VOL. 25, NO. 11</t>
  </si>
  <si>
    <t>School of Computer Science and Technology, Huazhong University of Science and Technology</t>
  </si>
  <si>
    <t>we propose a constrained clustering scheme that makes decisions with consideration of some background information in addition to the observed traffic statistics</t>
  </si>
  <si>
    <t>Set-Based Constrained K-Means Algorithm and SBCK Clustering</t>
  </si>
  <si>
    <t>08-09</t>
  </si>
  <si>
    <t>http://mawi.wide/</t>
  </si>
  <si>
    <t>2701771</t>
  </si>
  <si>
    <t>Number of packets, Volume of bytes, packet size, inter packet time</t>
  </si>
  <si>
    <t>926</t>
  </si>
  <si>
    <t>Hierarchical RBF Neural Network Using for Early Stage Internet Traffic Identification</t>
  </si>
  <si>
    <t>IEEE 17th International Conference on Computational Science and Engineering</t>
  </si>
  <si>
    <t>Shandong Provincial Key Laboratory for Network Based Intelligent Computing, University of Jinan</t>
  </si>
  <si>
    <t>we design a Hierarchical Radial Basis Function network (HRBF) model based on our previous works, and then we apply the HRBF model for early stage traffic identification</t>
  </si>
  <si>
    <t>HIERARCHICAL RBF NETWORK</t>
  </si>
  <si>
    <t>ROC</t>
  </si>
  <si>
    <t>UNIBS and Auckland II</t>
  </si>
  <si>
    <t>UNibs:http://netweb.ing.unibs.it/~ntw/ - Auckland II: https://wand.net.nz/wits/</t>
  </si>
  <si>
    <t>Bytes</t>
  </si>
  <si>
    <t>Auckland: 139421961 / UNIBS:  107342346</t>
  </si>
  <si>
    <t>Packet Size, Average, Standar Deviation, Max an Min</t>
  </si>
  <si>
    <t>928</t>
  </si>
  <si>
    <t>Noise-resistant Statistical Traffic Classification</t>
  </si>
  <si>
    <t>B. Wang et al</t>
  </si>
  <si>
    <t>IEEE Transactions on Big Data</t>
  </si>
  <si>
    <t>e College of Computer and Information Science &amp; College of Software, Southwest University</t>
  </si>
  <si>
    <t>we propose a new scheme, Noise-resistant Statistical Traffic Classification (NSTC), which incorporates the techniques of noise elimination and reliability estimation into traffic classification</t>
  </si>
  <si>
    <t>Noise-resistant statistical traffic classification</t>
  </si>
  <si>
    <t>ToN</t>
  </si>
  <si>
    <t>Packets, Bytes, Packet Size, Inter PacketTime</t>
  </si>
  <si>
    <t>930</t>
  </si>
  <si>
    <t>Internet Traffic Classification based on Associative Classifiers</t>
  </si>
  <si>
    <t>Long Li and K. Kianmehr</t>
  </si>
  <si>
    <t>IEEE International Conference on Cyber Technology in Automation, Control and Intelligent Systems</t>
  </si>
  <si>
    <t>Department of Electrical and Computer Engineering Western University</t>
  </si>
  <si>
    <t>In this paper, three associative classification algorithms (CBA, CMAR, and CPAR) have applied to the traffic statistics-based classification problem</t>
  </si>
  <si>
    <t>CBA,  CMAR, CPAR classifiers</t>
  </si>
  <si>
    <t>8500</t>
  </si>
  <si>
    <t>934</t>
  </si>
  <si>
    <t>Practical machine learning based multimedia traffic classification for distributed QoS management</t>
  </si>
  <si>
    <t>S. Zander and G. Armitage</t>
  </si>
  <si>
    <t>36th Annual IEEE Conference on Local Computer Networks</t>
  </si>
  <si>
    <t>Here we describe our design, implementation and performance evaluation of a distributed, ML-based traffic classification and control system for FreeBSD’s IP Firewall (IPFW)</t>
  </si>
  <si>
    <t>C4.5 decision tree classifier, Classifier Node (CN), Action Node (AN) and Control Protocol (CP)</t>
  </si>
  <si>
    <t>938</t>
  </si>
  <si>
    <t>Traffic Classification Using Cost Based Decision Tree</t>
  </si>
  <si>
    <t>Lin Wan et al</t>
  </si>
  <si>
    <t>1 International Conference on Computer Science and Network Technology</t>
  </si>
  <si>
    <t>School of Information and Communications Beijing University of Posts and Telecommunications(BUPT)</t>
  </si>
  <si>
    <t>our Cost Based Feature Evaluation procedure defines UnitGainRatio as the metric of attributes to find the best tree construction when considering the attribute acquisition and processing cost</t>
  </si>
  <si>
    <t>C4.5 decision tree with Cost Based Feature Evaluation</t>
  </si>
  <si>
    <t>Real Life Dataset</t>
  </si>
  <si>
    <t>951</t>
  </si>
  <si>
    <t>A Hybrid Heuristics-Statistical Peer-to-peer Traffic Classifier</t>
  </si>
  <si>
    <t>M. M. Hassan and M. N. Marsono</t>
  </si>
  <si>
    <t>2012 International Conference on Computer Systems and Industrial Informatics</t>
  </si>
  <si>
    <t>Faculty of Electrical Engineering Universiti Teknologi Malaysia</t>
  </si>
  <si>
    <t>This work proposes a novel hybrid heuristics-statistical approach to classify P2P traffic</t>
  </si>
  <si>
    <t>REPTree , RandomTree, FilterClassifier,BayesNet , J48</t>
  </si>
  <si>
    <t>https://www.openpacket.org/</t>
  </si>
  <si>
    <t>266924 I</t>
  </si>
  <si>
    <t>packet length and interval time</t>
  </si>
  <si>
    <t>958</t>
  </si>
  <si>
    <t>Experiments on Detection of Denial of Service Attacks using Naive Bayesian Classifier</t>
  </si>
  <si>
    <t>V. D. Katkar and S. V. Kulkarni</t>
  </si>
  <si>
    <t>2013 International Conference on Green Computing, Communication and Conservation of Energy (ICGCE)</t>
  </si>
  <si>
    <t>Department of Information Technology, Pimpri Chinchwad College of Engineering, Pune</t>
  </si>
  <si>
    <t>This paper evaluates variation in performance of Naïve Bayesian classifier for intrusion detection when used in combination with different data pre-processing and feature selection methods</t>
  </si>
  <si>
    <t>Naïve Bayesian classifier</t>
  </si>
  <si>
    <t>duration protocol_type service flag src_bytes dst_bytes land wrong_fragment urgent hot num_failed_logins logged_in num_compromised root_shell</t>
  </si>
  <si>
    <t>959</t>
  </si>
  <si>
    <t>Seq2Img: A Sequence-to-Image based Approach Towards IP Traffic Classification using Convolutional Neural Networks</t>
  </si>
  <si>
    <t>2017 IEEE International Conference on Big Data (Big Data)</t>
  </si>
  <si>
    <t>Noah’s Ark Lab, Huawei Technologies</t>
  </si>
  <si>
    <t>we propose our online Convolutional Neural Networks (CNNs) based traffic classification framework named Seq2Img</t>
  </si>
  <si>
    <t>Seq2Img</t>
  </si>
  <si>
    <t>Real Life Applications</t>
  </si>
  <si>
    <t>97834</t>
  </si>
  <si>
    <t>Packet size difference sequence,  Packet inter-arrival time sequence, • Packet direction sequence, Server IP Address,</t>
  </si>
  <si>
    <t>962</t>
  </si>
  <si>
    <t>Traffic Classification through Joint Distributions of Packet-level Statistics</t>
  </si>
  <si>
    <t>A. Dainotti et al</t>
  </si>
  <si>
    <t>2011 IEEE Global Telecommunications Conference - GLOBECOM 2011</t>
  </si>
  <si>
    <t>University of Napoli Federico II</t>
  </si>
  <si>
    <t>we propose a classification approach based on the joint distribution of Packet Size (PS) and InterPacket Time (IPT) and on machine-learning algorithms</t>
  </si>
  <si>
    <t>k-Nearest Neighbors (k-NN) and Support Vector Machines (SVM)</t>
  </si>
  <si>
    <t>KAIST and UNINA</t>
  </si>
  <si>
    <t>357000000/52000000</t>
  </si>
  <si>
    <t>mean and standard deviation of PS or of IPT, minumum, maximum, quartiles of their distributions, etc..</t>
  </si>
  <si>
    <t>963</t>
  </si>
  <si>
    <t>User Traffic Classification for Proxy-Server based Internet Access Control</t>
  </si>
  <si>
    <t>S. Y. Sait et al</t>
  </si>
  <si>
    <t>IEEE</t>
  </si>
  <si>
    <t>Dept. of Computer Science &amp; Engineering Indian Institute of Technology Madras, Chennai - 6000036</t>
  </si>
  <si>
    <t>a proxy-based mechanism has been proposed for classification of users according to the share of their Internet access</t>
  </si>
  <si>
    <t>Naive Bayes' and Gaussian Mixture Model based</t>
  </si>
  <si>
    <t>Real Data</t>
  </si>
  <si>
    <t>6906</t>
  </si>
  <si>
    <t>URL Type, Content type, HTTP Request Type, Action, Size, statistical</t>
  </si>
  <si>
    <t>973</t>
  </si>
  <si>
    <t>Detecting and Diagnosing Anomalies in Cellular Networks using Random Neural Networks</t>
  </si>
  <si>
    <t>P. Casas et al</t>
  </si>
  <si>
    <t>Austria</t>
  </si>
  <si>
    <t>2016 International Wireless Communications and Mobile Computing Conference (IWCMC)</t>
  </si>
  <si>
    <t>: in particular, we devise a system based on Neural Networks to unveil the relations between several monitored traffic features and network anomalies impacting a large number of customers in an operational cellular network</t>
  </si>
  <si>
    <t>Random Neural Networks (RNN)</t>
  </si>
  <si>
    <t>Real Life dat</t>
  </si>
  <si>
    <t>Start time t1, Duration d,  Involved devices D , Back-off time, Manufacturer, OS, Error Flag, FQDN</t>
  </si>
  <si>
    <t>974</t>
  </si>
  <si>
    <t>Skype Traffic Classification Using Cost Sensitive Algorithms</t>
  </si>
  <si>
    <t>A. Azab et al</t>
  </si>
  <si>
    <t>2013 Fourth Cybercrime and Trustworthy Computing Workshop</t>
  </si>
  <si>
    <t>1 Internet Commerce Security Laboratory (ICSL) University of Ballarat</t>
  </si>
  <si>
    <t>We suggest that using cost-sensitive classifiers can help to improve the accuracy of detecting untrained versions, by testing compared to other algorithms</t>
  </si>
  <si>
    <t>C4.5 and Random Forest</t>
  </si>
  <si>
    <t>SKYPE traffic</t>
  </si>
  <si>
    <t>5500</t>
  </si>
  <si>
    <t>Total packets in the forward direction Total bytes in the forward direction Total packets in the backward direction Total bytes in the backward direction The size of the smallest packet sent in the forward direction (in bytes) The mean size of packets sent in the forward direction (in bytes) The size of the largest packet sent in the forward direction</t>
  </si>
  <si>
    <t>978</t>
  </si>
  <si>
    <t>Intelligent IoT Traffic Classification Using Novel Search Strategy for Fast-Based-Correlation Feature Selection in Industrial Environments</t>
  </si>
  <si>
    <t>Intelligent IoT Traffic Classification Using Novel Search Strategy for Fast-Based-Correlation Feature Selection in Industrial Environments et al</t>
  </si>
  <si>
    <t>IEEE INTERNET OF THINGS JOURNAL, VOL. 5, NO. 3</t>
  </si>
  <si>
    <t>e Instituto de Investigacion para la Gestion Integrada de Zonas Costeras, Communications Systems and Networks Laboratory, Universidad de Valladolid</t>
  </si>
  <si>
    <t>, we propose a modification of one of the most popular algorithms for feature selection, fast-based-correlation feature (FCBF). The key idea is to split the feature space in fragments with the same size</t>
  </si>
  <si>
    <t>fast-based-correlation feature (FCBF)</t>
  </si>
  <si>
    <t>4370000</t>
  </si>
  <si>
    <t>duration protocol_type service flag src_bytes dst_bytes land wrong_fragment urgent hot num_failed_logins logged_in num_compromised root_shell su_attempted</t>
  </si>
  <si>
    <t>980</t>
  </si>
  <si>
    <t>Certificate-Aware Encrypted Traffic Classification Using Second-Order Markov Chain</t>
  </si>
  <si>
    <t>Meng Shen∗ et al</t>
  </si>
  <si>
    <t>2016 IEEE/ACM 24th International Symposium on Quality of Service (IWQoS)</t>
  </si>
  <si>
    <t>∗Beijing Engineering Research Center of High Volume Language Information Processing and Cloud Computing</t>
  </si>
  <si>
    <t>we propose a certificate-aware encrypted traffic classification method based on the Second-Order Markov Chain</t>
  </si>
  <si>
    <t>Certificate Packet Length Clustering, K-Means algorithm</t>
  </si>
  <si>
    <t>Real Traffic Data from Campus</t>
  </si>
  <si>
    <t>512911</t>
  </si>
  <si>
    <t>981</t>
  </si>
  <si>
    <t>Accurate classification of P2P traffic by clustering flows</t>
  </si>
  <si>
    <t>H. Jie et al</t>
  </si>
  <si>
    <t>China Communications ( Volume: 10, Issue: 11</t>
  </si>
  <si>
    <t>College of Computer, National University of Defense Technology, Changsha 410073</t>
  </si>
  <si>
    <t>This paper proposes a novel approach to the accurate classification of P2P traffic at a fine-grained level, which depends solely on the number of special flows during small time intervals</t>
  </si>
  <si>
    <t>packets: 1397950000 Flows: 1670000</t>
  </si>
  <si>
    <t>984</t>
  </si>
  <si>
    <t>Privacy-Preserving Internet Traffic Publication</t>
  </si>
  <si>
    <t>L. Guo and H. Shen</t>
  </si>
  <si>
    <t>School of Computer Science, University of Adelaide</t>
  </si>
  <si>
    <t xml:space="preserve">The paper first gives a </t>
  </si>
  <si>
    <t>Loose Clustering Algorithm</t>
  </si>
  <si>
    <t>(srcIP, srcPort, destIP, destPort, Protoco</t>
  </si>
  <si>
    <t>985</t>
  </si>
  <si>
    <t>A Multi-Variate Classification Approach for the Detection of Illicit Traffic</t>
  </si>
  <si>
    <t>E. Rocha et al</t>
  </si>
  <si>
    <t>Portugal</t>
  </si>
  <si>
    <t>SoftCOM 2011, 19th International Conference on Software, Telecommunications and Computer Networks</t>
  </si>
  <si>
    <t>University of Aveiro/Instituto de Telecomunicac¸oes ˜ Aveiro</t>
  </si>
  <si>
    <t>we present a novel detection methodology that, by building highlevel traffic profiles and modeling their embedded multi-scaling dynamics, can accurately identify the components created by illicit applications.</t>
  </si>
  <si>
    <t>Genetic Algorithms (GA) and  Classification using Multivariate Generic distributions</t>
  </si>
  <si>
    <t>992</t>
  </si>
  <si>
    <t>Mining Mobile Internet Packets for Malware Detection</t>
  </si>
  <si>
    <t>H. Jin et al</t>
  </si>
  <si>
    <t>Ninth International Conference on P2P, Parallel, Grid, Cloud and Internet Computing</t>
  </si>
  <si>
    <t>School of Computer Science Beijing University of Posts and Telecommunications, National Engineering Laboratory for Mobile Network Security</t>
  </si>
  <si>
    <t>a novel framework, Mining Mobile Internet Packets for Malware Detection (MMIP-MD), is proposed</t>
  </si>
  <si>
    <t>naive Bayes classification</t>
  </si>
  <si>
    <t>HTTP Response Code,HTTP Request Type,  HTTP Packet Length, Contain Attachment,  Attachment Type, Attachment Size</t>
  </si>
  <si>
    <t>997</t>
  </si>
  <si>
    <t>Impact of Asymmetric Routing on Statistical Traffic Classification</t>
  </si>
  <si>
    <t>M. Crotti et al</t>
  </si>
  <si>
    <t>DEA, Universita degli Studi di Brescia, ` via Branze, 38, 25123 Brescia</t>
  </si>
  <si>
    <t>we study the effects that asymmetric routing can have on statistical traffic classifiers</t>
  </si>
  <si>
    <t>Maximum Likelihood algorithm</t>
  </si>
  <si>
    <t>CAIDA-LBNL and UNIBS</t>
  </si>
  <si>
    <t>350000</t>
  </si>
  <si>
    <t>999</t>
  </si>
  <si>
    <t>An Investigation on Identifying SSL Traffic</t>
  </si>
  <si>
    <t>C. McCarthy and A. N. Zincir-Heywood</t>
  </si>
  <si>
    <t>2011 IEEE Symposium on Computational Intelligence for Security and Defense Applications (CISDA)</t>
  </si>
  <si>
    <t>Dalhousie University Halifax, Nova Scotia</t>
  </si>
  <si>
    <t>The purpose of this work is to investigate if a machine learning approach can be used with flow features to identify SSL traffic in a given network trace</t>
  </si>
  <si>
    <t>AdaBoost, C4.5, RIPPER, and Naive Bayesian</t>
  </si>
  <si>
    <t>Real life</t>
  </si>
  <si>
    <t>500000</t>
  </si>
  <si>
    <t>Minimum forward packet length Mean forward packet length Standard deviation forward packet length Minimum backwards packet length Mean backwards packet length Maximum backwards packet length Standard deviation backwards packet length</t>
  </si>
  <si>
    <t>1001</t>
  </si>
  <si>
    <t>A novel approach for internet traffic classification based on multi-objective evolutionary fuzzy classifiers</t>
  </si>
  <si>
    <t>P. Ducange et al</t>
  </si>
  <si>
    <t>2017 IEEE International Conference on Fuzzy Systems (FUZZ-IEEE)</t>
  </si>
  <si>
    <t>SMARTEST Research Centre, eCampus University, Via Isimbardi 10, 22060 Novedrate</t>
  </si>
  <si>
    <t>, we propose to tackle the traffic classification problem by using multi-objective evolutionary fuzzy classifiers (MOEFCs)</t>
  </si>
  <si>
    <t>g multi-objective evolutionary fuzzy classifiers (MOEFCs)</t>
  </si>
  <si>
    <t>source IP address, destination IP address, source port, destination port, transport protocol</t>
  </si>
  <si>
    <t>1003</t>
  </si>
  <si>
    <t>Probabilistic Neural Network Based Attack Traffic Classification</t>
  </si>
  <si>
    <t>V. Akilandeswari and S. M. Shalinie</t>
  </si>
  <si>
    <t>2012 Fourth International Conference on Advanced Computing (ICoAC)</t>
  </si>
  <si>
    <t>Department of Computer Science Engineering Thiagarajar College of Engineering Madurai. 625010</t>
  </si>
  <si>
    <t>The proposed Probabilistic Neural Network based traffic pattern classification method is used for effective classification of attack traffic from legitimate traffic</t>
  </si>
  <si>
    <t>Probabilistic Neural Networks</t>
  </si>
  <si>
    <t>Source IP prefix Time-to-Live Flow duration Flow per time interval Packet size No of packet per flow Unique IP address per time interval.</t>
  </si>
  <si>
    <t>1005</t>
  </si>
  <si>
    <t>MINETRAC: Mining flows for unsupervised analysis amp; semi-supervised classification</t>
  </si>
  <si>
    <t>Proceedings of the 2011 23rd International Teletraffic Congress (ITC 2011)</t>
  </si>
  <si>
    <t>CNRS; LAAS; 7 avenue du colonel Roche, F-31077 Toulouse Cedex 4</t>
  </si>
  <si>
    <t>MINETRAC  robust clustering techniques, using Sub-Space Clustering, Evidence Accumulation, and Hierarchical Clustering algorithms</t>
  </si>
  <si>
    <t>1012</t>
  </si>
  <si>
    <t>Application Feature Extraction by Using both Dynamic Binary Tracking and Statistical Learning</t>
  </si>
  <si>
    <t>17th IEEE International Conference on Communication Technology</t>
  </si>
  <si>
    <t>Chinese Luoyang Electronic Equipment Center Luoyang, 471003, P.R</t>
  </si>
  <si>
    <t>we apply the techniques of both dynamic binary tracking and statistical learning in application feature extraction</t>
  </si>
  <si>
    <t>: feature selection algorithm, C4.5 decision algorithm</t>
  </si>
  <si>
    <t>Overall Accurancy</t>
  </si>
  <si>
    <t>20000</t>
  </si>
  <si>
    <t>payload level, flow statistics level and port behavior leve</t>
  </si>
  <si>
    <t>1018</t>
  </si>
  <si>
    <t>On the use of Sub-Space Clustering amp; Evidence Accumulation for traffic analysis amp; classification</t>
  </si>
  <si>
    <t>In this paper we introduce a novel unsupervised approach to identify different classes of IP flows sharing similar characteristics</t>
  </si>
  <si>
    <t>g Sub-Space Clustering, Evidence Accumulation, and Hierarchical Clustering algorithms</t>
  </si>
  <si>
    <t>protocol, flow duration, flow volume in bytes and packets, packet length (minimum, mean, maximum, and standard deviation), and inter-arrival time between packets (minimum, mean, maximum, and standard deviation)</t>
  </si>
  <si>
    <t>1032</t>
  </si>
  <si>
    <t>Unusual Internet Traffic Detection at Network Edge</t>
  </si>
  <si>
    <t>N. Bansal and R. Kaushal</t>
  </si>
  <si>
    <t>2015 Intl. Conference on Computing and Network Communications (CoCoNet'15)</t>
  </si>
  <si>
    <t>Department of Information Technology Indira Gandhi Delhi Technical University for Women, Delhi</t>
  </si>
  <si>
    <t>In our work we have made an attempt to provide a method for intelligent actionable information to network administrators by analyzing and predicting the Internet access behavior at network layer using machine learning algorithms</t>
  </si>
  <si>
    <t>Naïve Bayes, Decision Tree, Random Forest and SVM</t>
  </si>
  <si>
    <t>Squid Proxy Server</t>
  </si>
  <si>
    <t>10131190</t>
  </si>
  <si>
    <t>Total Bytes per IP  Total access Time per IP  Total number of HTTP requests the IP generated</t>
  </si>
  <si>
    <t>1056</t>
  </si>
  <si>
    <t>Classification ofUnl&lt;nown Mobile Web Traffic Based on Correlation Coefficient Measurement</t>
  </si>
  <si>
    <t>Y. Meng et al</t>
  </si>
  <si>
    <t>17th International Symposium on Wireless Personal Multimedia Communications (WPMC2014)</t>
  </si>
  <si>
    <t>Beijing Key Laboratory of Network System Architecture and Convergence Beijing University of Posts and Telecommunications Beijing</t>
  </si>
  <si>
    <t>we propose a novel method as the first step on this topic, to identify unknown IP addresses, by using statistical information</t>
  </si>
  <si>
    <t>PARALLEL ALGORITHM DESIGN</t>
  </si>
  <si>
    <t>796759922</t>
  </si>
  <si>
    <t>1062</t>
  </si>
  <si>
    <t>BitCoding: Protocol Type Agnostic Robust Bit Level Signatures for Traffic Classification</t>
  </si>
  <si>
    <t>N. Hubballi and M. Swarnkar</t>
  </si>
  <si>
    <t>Discipline of Computer Science and Engineering, School of Engineering Indian Institute of Technology Indore</t>
  </si>
  <si>
    <t>we propose</t>
  </si>
  <si>
    <t>Bit Coding</t>
  </si>
  <si>
    <t>Digital Corpora and  Netresec</t>
  </si>
  <si>
    <t>Corpora: http://digitalcorpora.org/ and Netresec:https://www.netresec.com/index.ashx?page=pcapfiles</t>
  </si>
  <si>
    <t>90484</t>
  </si>
  <si>
    <t>1065</t>
  </si>
  <si>
    <t>On the Impact of Packet Inter Arrival Time for Early Stage Traffic Identification</t>
  </si>
  <si>
    <t>W. Linlin et al</t>
  </si>
  <si>
    <t>IEEE International Conference on Internet of Things (iThings) and IEEE Green Computing and Communications (GreenCom) and IEEE Cyber, Physical and Social Computing (CPSCom) and IEEE Smart Data (SmartData)</t>
  </si>
  <si>
    <t>∗School of information science and engineering University of Jinan, China</t>
  </si>
  <si>
    <t>we propose packet inter arrival time (IAT), which is an effective feature for early stage application identification</t>
  </si>
  <si>
    <t>BayesNet, Logistic, k nearest neighbour (KNN), PART and C4.5 decision trees</t>
  </si>
  <si>
    <t>Auckland II and UNIBS</t>
  </si>
  <si>
    <t>bytes</t>
  </si>
  <si>
    <t>107342346</t>
  </si>
  <si>
    <t>Inter arrival time, Packet sizes,</t>
  </si>
  <si>
    <t>1068</t>
  </si>
  <si>
    <t>ProDigger: Towards Robust Automatic Network Protocol Fingerprint Learning via Byte Embedding</t>
  </si>
  <si>
    <t>Y. Sang et al</t>
  </si>
  <si>
    <t>we propose ProDigger, a robust automatic protocol fingerprint learning framework for DPI traffic recognition</t>
  </si>
  <si>
    <t>ProDigge and  byte-embedding-based payload alignment algorithm</t>
  </si>
  <si>
    <t>packets: 260000 flows: 441</t>
  </si>
  <si>
    <t>Number of packets truncated (P), Number of bytes truncated (B),, Minimal length threshold (L),  Number of clusters (K), Number of packets required (N)</t>
  </si>
  <si>
    <t>1071</t>
  </si>
  <si>
    <t>Machine Learning Based Encrypted Traffic Classification: Identifying SSH and Skype</t>
  </si>
  <si>
    <t>Proceedings of the 2009 IEEE Symposium on Computational Intelligence in Security and Defense Applications (CISDA 2009</t>
  </si>
  <si>
    <t>Dalhousie University, Faculty of Computer Science, Halifax</t>
  </si>
  <si>
    <t>five learning algorithms – AdaBoost, Support Vector Machine, Na¨ıve Bayesian, RIPPER and C4.5 – are evaluated using flow based features, where IP addresses, source/destination ports and payload information are not employed</t>
  </si>
  <si>
    <t>AdaBoost, Support Vector Machine, Na¨ıve Bayesian, RIPPER and C4.5</t>
  </si>
  <si>
    <t>Dalhousie-AMP-MAWI</t>
  </si>
  <si>
    <t>https://www.ll.mit.edu/r-d/datasets/1999-darpa-intrusion-detection-evaluation-data-set</t>
  </si>
  <si>
    <t>AMP:http://pma.nlanr.net/Special, MAWI: http://mawi.wide.ad.jp/mawi/</t>
  </si>
  <si>
    <t>Dalhousi: 44229698, AMP: 21097425, MAWI: 19973841 and DARPA99::28561302</t>
  </si>
  <si>
    <t># Packets in forward direction, # Bytes in forward direction, # Packets in backward direction, # Bytes in backward direction, Min forward inter-arrival time, Min backward inter-arrival time</t>
  </si>
  <si>
    <t>1077</t>
  </si>
  <si>
    <t>A cascade forest approach to application classification of mobile traces</t>
  </si>
  <si>
    <t>Y. Liu et al</t>
  </si>
  <si>
    <t>2018 IEEE Wireless Communications and Networking Conference (WCNC)</t>
  </si>
  <si>
    <t>we propose CFMTC (Cascade Forest for Mobile Traces Classification), a mobile network trace-based traffic classification system, which exploits flow statistical features extracted from mobile traces</t>
  </si>
  <si>
    <t>CFMTC (Cascade Forest for Mobile Traces Classification</t>
  </si>
  <si>
    <t>(Source IP, Destination IP, Source port, Destination port, Protocol)</t>
  </si>
  <si>
    <t>1078</t>
  </si>
  <si>
    <t>Robust Traffic Classification with Mislabelled Training Samples</t>
  </si>
  <si>
    <t>IEEE 21st International Conference on Parallel and Distributed Systems</t>
  </si>
  <si>
    <t>School of Computer and Information Science, Southwest University, Chongqing, 400715</t>
  </si>
  <si>
    <t>we propose a robust method, Unclean Traffic Classification (UTC), which incorporates noise elimination and suspected noise reweighting.</t>
  </si>
  <si>
    <t>Random Forest and Two-step robust traffic classification</t>
  </si>
  <si>
    <t>638388</t>
  </si>
  <si>
    <t>client-to-server number of packets, client-to-server maximum packet bytes, client-to-server minimum packet bytes, client-to-server average packet bytes</t>
  </si>
  <si>
    <t>1080</t>
  </si>
  <si>
    <t>Internet Traffic Data Categorization Using Particle of Swarm Optimization Algorithm</t>
  </si>
  <si>
    <t>N. Shrivastava and A. Dubey</t>
  </si>
  <si>
    <t>2016 Symposium on Colossal Data Analysis and Networking (CDAN)</t>
  </si>
  <si>
    <t>Computer Science and Engineering Oriental College of Technology Bhopal</t>
  </si>
  <si>
    <t>In this paper modified the seed selection process using genetic algorithm technique</t>
  </si>
  <si>
    <t>Particle of Swarm Optimization Algorithm</t>
  </si>
  <si>
    <t>1084</t>
  </si>
  <si>
    <t>Hashdoop: A MapReduce framework for network anomaly detection</t>
  </si>
  <si>
    <t>R. Fontugne et al</t>
  </si>
  <si>
    <t>IEEE INFOCOM Workshops: 2014 IEEE INFOCOM Workshop on Security and Privacy in Big Data</t>
  </si>
  <si>
    <t>Japanese - French Laboratory for Informatics Tokyo</t>
  </si>
  <si>
    <t>we investigate the benefits of recent distributed computing approaches for real-time analysis of non-sampled Internet traffic</t>
  </si>
  <si>
    <t>Hashdoop: with MapReduce model</t>
  </si>
  <si>
    <t>MapoReduce</t>
  </si>
  <si>
    <t>25500000</t>
  </si>
  <si>
    <t>Source IP and DEstination IP</t>
  </si>
  <si>
    <t>1086</t>
  </si>
  <si>
    <t>Accelerating Decision Tree Based Traffic Classification on FPGA and Multicore Platforms</t>
  </si>
  <si>
    <t>Da Tong , et al</t>
  </si>
  <si>
    <t>IEEE TRANSACTIONS ON PARALLEL AND DISTRIBUTED SYSTEMS, VOL. 28, NO. 11</t>
  </si>
  <si>
    <t>VMware, Inc., 3401 Hillview Ave, Palo Alto, CA 94304</t>
  </si>
  <si>
    <t>we propose algorithms and architectures to realize online traffic classification using flow level features</t>
  </si>
  <si>
    <t>C4.5 decision tree algorithm and Entropy-MDL (Minimum Description Length) discretization algorithm</t>
  </si>
  <si>
    <t>http://tstat.polito.it/traces.shtml</t>
  </si>
  <si>
    <t>5600</t>
  </si>
  <si>
    <t>Protocol, Src/Dst, Sizes of First N Packets, Max and Min Packet Size and Avd/Var of Packet Size</t>
  </si>
  <si>
    <t>1091</t>
  </si>
  <si>
    <t>High-throughput hash-based online traffic classification engines on FPGA</t>
  </si>
  <si>
    <t>V. R. Gandhi, et al</t>
  </si>
  <si>
    <t>2014 International Conference on ReConFigurable Computing and FPGAs (ReConFig14)</t>
  </si>
  <si>
    <t>Dept. of Electrical Engineering, Indian Institute of Technology, Gandhinagar Gujarat</t>
  </si>
  <si>
    <t>we propose a high-throughput architecture for online traffic classification on FPGA</t>
  </si>
  <si>
    <t>C4.5 decision-tree into multiple hash tables</t>
  </si>
  <si>
    <t>destination port number, average packet size</t>
  </si>
  <si>
    <t>1093</t>
  </si>
  <si>
    <t>Simple CART Based Real-Time Traffic Classification Engine on FPGAs</t>
  </si>
  <si>
    <t>T. Soylu et al</t>
  </si>
  <si>
    <t>2017 International Conference on ReConFigurable Computing and FPGAs (ReConFig)</t>
  </si>
  <si>
    <t>Electronics and Otomation Trakya University Edirne</t>
  </si>
  <si>
    <t>we propose to use Simple Classification and Regression Trees (Simple CART) machine learning algorithm for traffic classification</t>
  </si>
  <si>
    <t>Simple Classification and Regression Trees (Simple CART)</t>
  </si>
  <si>
    <t>TStat</t>
  </si>
  <si>
    <t>(6400</t>
  </si>
  <si>
    <t>Protocol, Source Port Number, Destination Port Number, Average Packet Size (byte), Maximum Packet Size (byte), Minimum Packet Size (byte), Variance of Packet Size</t>
  </si>
  <si>
    <t>1094</t>
  </si>
  <si>
    <t>Automatically mining application signatures for lightweight deep packet inspection</t>
  </si>
  <si>
    <t>L. Gang et al</t>
  </si>
  <si>
    <t>China Communications ( Volume: 10, Issue: 6</t>
  </si>
  <si>
    <t>School of Computer Science and Technology, Harbin Institute of Technology, Harbin 150001</t>
  </si>
  <si>
    <t>we present two Hierarchical Clustering (HC) algorithms: HC_TCP and HC_UDP, which can generate byte signatures from TCP and UDP packet payloads respectively</t>
  </si>
  <si>
    <t>Hierarchical Clustering (HC) algorithms: HC_TCP and HC_UDP</t>
  </si>
  <si>
    <t>tcpDump</t>
  </si>
  <si>
    <t>http://www.tcpdump.org/</t>
  </si>
  <si>
    <t>1095</t>
  </si>
  <si>
    <t>Sparse-Clustered Network with Selective Decoding for Internet Traffic Classification</t>
  </si>
  <si>
    <t>S. D. Dagondon et al</t>
  </si>
  <si>
    <t>2016 IEEE International Workshop on Signal Processing Systems</t>
  </si>
  <si>
    <t>Department of Electrical and Computer Engineering McGill University</t>
  </si>
  <si>
    <t>We propose a new IPC approach that uses associative memory (AM) based on sparse-clustered network with selective decoding</t>
  </si>
  <si>
    <t>Optimized Internet Packet Classification (IPC)</t>
  </si>
  <si>
    <t>122000000</t>
  </si>
  <si>
    <t>1096</t>
  </si>
  <si>
    <t>Traffic Classification Based on Zero-Length Packets</t>
  </si>
  <si>
    <t>J. Kampeas et al</t>
  </si>
  <si>
    <t>e Department of Communication Systems Engineering, Ben-Gurion University of the Negev, Beer-Sheva 84105</t>
  </si>
  <si>
    <t>, we devise a novel fingerprinting technique that can be utilized as a software-based solution which enables machine-learning based classification of ongoing flows</t>
  </si>
  <si>
    <t>Machine Learning-based Classification-TCP Classification</t>
  </si>
  <si>
    <t>Real Data generated</t>
  </si>
  <si>
    <t>1262022</t>
  </si>
  <si>
    <t>1098</t>
  </si>
  <si>
    <t>High-throughput Traffic Classification on Multi-core Processors*</t>
  </si>
  <si>
    <t>D. Tong et al</t>
  </si>
  <si>
    <t>2014 IEEE 15th International Conference on High Performance Switching and Routing (HPSR)</t>
  </si>
  <si>
    <t>Ming Hsieh Dept. of Electrical Engineering University of Southern California Los Angeles</t>
  </si>
  <si>
    <t>we present a high-throughput traffic classifier employing scalable data structures on multi-core processors</t>
  </si>
  <si>
    <t>divideand-conquer algorithm by (1) searching all the columns of this table in parallel, and (2) merging the outcomes from all the columns into the final classification result</t>
  </si>
  <si>
    <t>Src Port (SP) Dst. Port (DP) Avg. Pkt. Size (APS) Max. Pkt. Size (MaxPS) Min. Pkt. Size (MinPS) App. Class</t>
  </si>
  <si>
    <t>1099</t>
  </si>
  <si>
    <t>Large Traffic Flows Classification Method</t>
  </si>
  <si>
    <t>Q. Liu et al</t>
  </si>
  <si>
    <t>2014 IEEE International Conference on Communications Workshops (ICC)</t>
  </si>
  <si>
    <t>School of Software Engineering, School of Computer Science and Engineering South China University of Technology, Guangzhou, Guangdong</t>
  </si>
  <si>
    <t>A novel method is presented to modularize flow size using information gain ratio.</t>
  </si>
  <si>
    <t>C4.5 decision tree with  proper partitioned threshold β</t>
  </si>
  <si>
    <t>CAS1</t>
  </si>
  <si>
    <t>352458</t>
  </si>
  <si>
    <t>1104</t>
  </si>
  <si>
    <t>Optimal Supervised Feature Extraction in Internet Traffic Classification</t>
  </si>
  <si>
    <t>M. S. Aliakbarian, et al</t>
  </si>
  <si>
    <t>2013 IEEE Pacific Rim Conference on Communications, Computers and Signal Processing (PACRIM)</t>
  </si>
  <si>
    <t>Dept. of Electrical and Computer Eng. Isfahan University of Technology Isfahan</t>
  </si>
  <si>
    <t>, a minimum best feature set is chosen using a supervised method to obtain uncorrelated features</t>
  </si>
  <si>
    <t>decision tree, artificial neural network and naïve Bayesian single classifier algorithms, and the bagging and boosting ensemble algorithms</t>
  </si>
  <si>
    <t>Cambridge</t>
  </si>
  <si>
    <t>19348</t>
  </si>
  <si>
    <t>1107</t>
  </si>
  <si>
    <t>Machine Learning Based Internet Traffic Recognition with Statistical Approach</t>
  </si>
  <si>
    <t>R. C. Jaiswal and S. D. Lokhande</t>
  </si>
  <si>
    <t>2013 Annual IEEE India Conference (INDICON)</t>
  </si>
  <si>
    <t>Department of Electronics &amp; Telecommunication Pune Institute of Computer Technology Pune</t>
  </si>
  <si>
    <t>IP traffic recognition through classification process is implemented</t>
  </si>
  <si>
    <t>AdaboostM1, C4.5, Random Forest tree, MLP, RBF and SVM with Polykernel function classifiers</t>
  </si>
  <si>
    <t>25558</t>
  </si>
  <si>
    <t>Packets/sec, Mean IP packet length, Mean IP payload length, Byttes/Flow, Flow duration, Mean IAT, Bytes/sec, SD of IP packket length, SD of IAT, SD of IP</t>
  </si>
  <si>
    <t>1110</t>
  </si>
  <si>
    <t>Internet traffic classification using machine learning approach: Datasets validation issues</t>
  </si>
  <si>
    <t>H. A. H. Ibrahim et al</t>
  </si>
  <si>
    <t>2016 Conference of Basic Sciences and Engineering Studies (SGCAC)</t>
  </si>
  <si>
    <t>College of Computer at Al-Gunfudah  Umm Al-Qura Universit</t>
  </si>
  <si>
    <t>This paper discusses the problem of ML dataset validation and highlights three training issues to be considered in ML classification</t>
  </si>
  <si>
    <t>C5.0 ML algorithm</t>
  </si>
  <si>
    <t>147465</t>
  </si>
  <si>
    <t>inter-arrival time and packet length</t>
  </si>
  <si>
    <t>1111</t>
  </si>
  <si>
    <t>Internet Traffic Classification Using Score Level Fusion of Multiple Classifier</t>
  </si>
  <si>
    <t>M. Ichino et al</t>
  </si>
  <si>
    <t>9th IEEE/ACIS International Conference on Computer and Information Science</t>
  </si>
  <si>
    <t>Media Network Center, Waseda University 1–104 Totsukamachi, Shinjuku-ku, Tokyo</t>
  </si>
  <si>
    <t>we introduce the fusion of multiple classifiers and propose applying the score level fusion using feature vectors to concatenate each classifier score to classify the flow into applications</t>
  </si>
  <si>
    <t>Decision level fusion, Feature level fusion and Score level fusion</t>
  </si>
  <si>
    <t>Number of packets, flow size, packet size, flow duration and packet inter arrival time</t>
  </si>
  <si>
    <t>1112</t>
  </si>
  <si>
    <t>Lightweight Internet Traffic Classification: A Subject-Based Solution with Word Embeddings</t>
  </si>
  <si>
    <t>Antonio Murgia et al</t>
  </si>
  <si>
    <t>2016 IEEE International Conference on Smart Computing (SMARTCOMP)</t>
  </si>
  <si>
    <t>Dept. of Computer Science and Eng. University of Bologna</t>
  </si>
  <si>
    <t>this paper originally proposes a classification solution that leverages domain name information extracted from IPFIX summaries, DNS logs, and DHCP leases, with the possibility to be applied to any kind of traffic</t>
  </si>
  <si>
    <t>Word2vec learning algorithm</t>
  </si>
  <si>
    <t>Real Life generated Data</t>
  </si>
  <si>
    <t>destination IP,  destination port,  , Real-time Transport Protocol header fields), number of Multi Protocol Label Switching labels, next hop IP address, the output interface</t>
  </si>
  <si>
    <t>1118</t>
  </si>
  <si>
    <t>IP traffic classification in   NFV: A benchmarking of supervised Machine Learning algorithms</t>
  </si>
  <si>
    <t>J. Vergara-Reyes et al</t>
  </si>
  <si>
    <t>Colombia</t>
  </si>
  <si>
    <t>2017 IEEE Colombian Conference on Communications and Computing (COLCOM)</t>
  </si>
  <si>
    <t>Telematics Engineering Group, Telematics Department, University of Cauca</t>
  </si>
  <si>
    <t>we focus on analyzing the traffic features of an NFV-based network while performing a benchmarking of the behavior of supervised ML algorithms in the IP traffic classification regarding their efficiency</t>
  </si>
  <si>
    <t>we focus on analyzing the traffic features of an NFV-based network while performing a benchmarking of the behavior of supervised ML algorithms in the IP traffic classification regarding their efficiency nework combined with J48, Naive Bayes and BayesNet algorithms</t>
  </si>
  <si>
    <t>1048575</t>
  </si>
  <si>
    <t>frame.len, tcp.srcport, and frame.protocols</t>
  </si>
  <si>
    <t>1120</t>
  </si>
  <si>
    <t>Low complexity, high performance neuro-fuzzy system for Internet traffic flows early classification</t>
  </si>
  <si>
    <t>A. Rizzi et al</t>
  </si>
  <si>
    <t>2013 9th International Wireless Communications and Mobile Computing Conference (IWCMC)</t>
  </si>
  <si>
    <t>University of Roma “Sapienza” - Via Eudossiana 18 - 00184 Roma</t>
  </si>
  <si>
    <t>We propose the application of a highly efficient classification system, specifically Min-Max neurofuzzy networks trained by PARC algorithm, showing that it achieves very high accuracy</t>
  </si>
  <si>
    <t>Min-Max neurofuzzy networks trained by PARC algorithm</t>
  </si>
  <si>
    <t>13380</t>
  </si>
  <si>
    <t>1151</t>
  </si>
  <si>
    <t>Analysis of VBR coded VoIP for traffic classification</t>
  </si>
  <si>
    <t>P. Choudhury et al</t>
  </si>
  <si>
    <t>2013 International Conference on Advances in Computing, Communications and Informatics (ICACCI)</t>
  </si>
  <si>
    <t>CAIR, DRDO, Bangalore</t>
  </si>
  <si>
    <t>we present a method to classify VoIP traffic coded with three VBR codecs - iSAC, SILK and Speex</t>
  </si>
  <si>
    <t>three VBR codecs - iSAC, SILK and Speex and 1-NN, C4.5 and Naive Bayes</t>
  </si>
  <si>
    <t>1050</t>
  </si>
  <si>
    <t>mean (PMean), median(PMedian), mode (PMode), minimum (PMin), maximum (PMax), standard deviation (PStddev),  bit (H0), pair (H1), nibble (H2) and byte (H3)</t>
  </si>
  <si>
    <t>1157</t>
  </si>
  <si>
    <t>Application traffic classification using statistic signature</t>
  </si>
  <si>
    <t>Hyun-Min An et al</t>
  </si>
  <si>
    <t>2013 15th Asia-Pacific Network Operations and Management Symposium (APNOMS)</t>
  </si>
  <si>
    <t>Dept. of Computer and Information Science Korea University</t>
  </si>
  <si>
    <t>we propose an application-level traffic classification methodology using the statistic signature</t>
  </si>
  <si>
    <t>ApPLICATION TRAFFIC CLASSIFICATION USING STATISTIC SIGNATURE</t>
  </si>
  <si>
    <t>Korea University campus network</t>
  </si>
  <si>
    <t>port number, flow duration, inter-packet arrival time, packet size</t>
  </si>
  <si>
    <t>1160</t>
  </si>
  <si>
    <t>Early Stage Internet Traffic Identification Using Data Gravitation Based Classification</t>
  </si>
  <si>
    <t>Lizhi Peng et al</t>
  </si>
  <si>
    <t>2016 IEEE 14th Intl Conf on Dependable, Autonomic and Secure Computing, 14th Intl Conf on Pervasive Intelligence and Computing, 2nd Intl Conf on Big Data Intelligence and Computing and Cyber Science and Technology Congress</t>
  </si>
  <si>
    <t>Shandong Provincial Key Laboratory of Network Based Intelligent Computing, University of Jinan, Jinan, 250022, P. R. China</t>
  </si>
  <si>
    <t>, data gravitation based classification (DGC) model, a supervised learning approach inspired by Newton’s universal gravitation law, is applied for early stage traffic identification.</t>
  </si>
  <si>
    <t>data gravitation based classification (DGC) model</t>
  </si>
  <si>
    <t>Auckland II  and UNIBS</t>
  </si>
  <si>
    <t>https://wand.net.nz/wits/  -  http://netweb.ing.unibs.it/~ntw/</t>
  </si>
  <si>
    <t>Auckland II  : 139421961 / Unibs: 107342346</t>
  </si>
  <si>
    <t>Packet size, Average,  Standard deviation and Maximum and minimum</t>
  </si>
  <si>
    <t>1166</t>
  </si>
  <si>
    <t>Detection of SIP Signaling Attacks using Two-tier Fine Grained Model for VoIP</t>
  </si>
  <si>
    <t>G.Vennila et al</t>
  </si>
  <si>
    <t>TENCON 2015 - 2015 IEEE Region 10 Conference</t>
  </si>
  <si>
    <t>Department of Electronics and Communication Engineering, Thiagarajar College of Engineering, Madurai, Tamilnadu</t>
  </si>
  <si>
    <t>we propose a two-tier fine grained model against signaling attack, by integrating Support Vector Machine (SVM) with an entropy model</t>
  </si>
  <si>
    <t>two-tier fine grained model integrating Support Vector Machine (SVM) with an entropy model</t>
  </si>
  <si>
    <t>12000</t>
  </si>
  <si>
    <t>Total number of bytes in a packet header per application Number of packets transferred per application size Mean, standard Deviation Time duration between consecutive packets Type of protocol utilized per application Speech codec used in VoIP applications Uniform Resource Identifier</t>
  </si>
  <si>
    <t>1180</t>
  </si>
  <si>
    <t>A Framework for QoS-aware Traffic Classification Using Semi-supervised Machine Learning in SDNs</t>
  </si>
  <si>
    <t>P. Wang et al</t>
  </si>
  <si>
    <t>2016 IEEE International Conference on Services Computing</t>
  </si>
  <si>
    <t>∗Department of Electrical Engineering and Computer Science, Wichita State University, Wichita, KS 67260</t>
  </si>
  <si>
    <t>a QoS-aware traffic classification framework for software defined networks is proposed</t>
  </si>
  <si>
    <t>QOS-AWARE TRAFFIC CLASSIFICATION FRAMEWORK</t>
  </si>
  <si>
    <t>760000</t>
  </si>
  <si>
    <t>inter-arrival period, packet length and direction ofthe packet Protocol information, transport protocol and stochastic information</t>
  </si>
  <si>
    <t>1184</t>
  </si>
  <si>
    <t>Internet traffic classification based on Min-Max Ensemble Feature Selection</t>
  </si>
  <si>
    <t>Y. Huang et al</t>
  </si>
  <si>
    <t>2016 International Joint Conference on Neural Networks (IJCNN)</t>
  </si>
  <si>
    <t>School of Computer Science &amp; Technology Nanjing University of Posts and Telecommunications Nanjing, China</t>
  </si>
  <si>
    <t>a Min-Max Ensemble Feature Selection (M2-EFS) is proposed to deal with traffic data, which based on balanced data partition and min-max ensemble strategy</t>
  </si>
  <si>
    <t>Min-Max Ensemble Feature Selection-M2-EFS</t>
  </si>
  <si>
    <t>GMean</t>
  </si>
  <si>
    <t>Experimental Dataset</t>
  </si>
  <si>
    <t>Forward flow number, Forward flow size, Backward flow number, Backward flow size, Minimum length of forward flow, Maximum length of forward flow, Average length of forward flow, Mean square deviation of forward flow, Minimum length of backward flow, Maximum length of backward flow</t>
  </si>
  <si>
    <t>1185</t>
  </si>
  <si>
    <t>Using Entropy to Classify Traffic More Deeply</t>
  </si>
  <si>
    <t>Sixth IEEE International Conference on Networking, Architecture, and Storage</t>
  </si>
  <si>
    <t>∗ Institute of Computing Technology, Chinese Academy of Sciences, Beijing</t>
  </si>
  <si>
    <t>we design a classifier which can distinguish Internet traffic into different content types using machine learning techniques.</t>
  </si>
  <si>
    <t>SVM classification algorithm, and Sequential Forward Selection (SFS) algorithm</t>
  </si>
  <si>
    <t>1186</t>
  </si>
  <si>
    <t>Traffic classification using probabilistic neural networks</t>
  </si>
  <si>
    <t>R. Sun et al</t>
  </si>
  <si>
    <t>Sixth International Conference on Natural Computation (ICNC 2010)</t>
  </si>
  <si>
    <t>Shandong Provincial Key Laboratory of Network Based Intelligent Computing, University of Jinan, Jinan, 250022</t>
  </si>
  <si>
    <t>we use a distributed host based traffic collection platform (DHTCP) to gather traffic samples with accurate application information on user hosts. Then probabilistic neural network was used to traffic classification</t>
  </si>
  <si>
    <t>distributed host based traffic collection platform (DHTCP)</t>
  </si>
  <si>
    <t>Real Life traffic</t>
  </si>
  <si>
    <t>3859</t>
  </si>
  <si>
    <t>minimum value, maximum value, average value, variance of packet size, inter-arrival time, The number of forward/backward packets, the rate of forward/backward packet number and the rate of forward/backward bytes.</t>
  </si>
  <si>
    <t>1190</t>
  </si>
  <si>
    <t>Pushing Intelligence to the Network Edge</t>
  </si>
  <si>
    <t>O. Salman et al</t>
  </si>
  <si>
    <t>Lebanon</t>
  </si>
  <si>
    <t>Fifth International Conference on Software Defined Systems (SDS)</t>
  </si>
  <si>
    <t>Department Electrical and Computer Engineering American University of Beirut Beirut 1107 2020</t>
  </si>
  <si>
    <t>we propose a model where intelligence is integrated at the network edge to extract specific statistical features per network flow</t>
  </si>
  <si>
    <t>The source ip address, The source port number, The destination ip address, The destination port number, The protocol (ie. TCP = 6, UDP = 17), Total packets in the forward direction, Total bytes in the forward direction, Total packets in the backward direction, Total bytes in the backward direction, The size of the smallest packet sent in the forward direction (in bytes)</t>
  </si>
  <si>
    <t>1194</t>
  </si>
  <si>
    <t>Cooperative learning for online in-network performance monitoring</t>
  </si>
  <si>
    <t>S. B. Joseph et al</t>
  </si>
  <si>
    <t>IEEE 12th Malaysia International Conference on Communications (MICC), Kuching, Malaysia (23 - 25 Nov 2015)</t>
  </si>
  <si>
    <t>we propose a cooperative learning algorithm for propagation and synchronization of network information among network nodes for online traffic classification</t>
  </si>
  <si>
    <t>semisupervised k-means clustering</t>
  </si>
  <si>
    <t>81753</t>
  </si>
  <si>
    <t>1195</t>
  </si>
  <si>
    <t>Online Hybrid Internet Traffic Classification Algorithm Based on Signature Statistical and Port Methods to Identify Internet Applications</t>
  </si>
  <si>
    <t>IEEE International Conference on Control System, Computing and Engineering</t>
  </si>
  <si>
    <t>this paper combines the three methods to produce a new classification algorithm (SSPC)</t>
  </si>
  <si>
    <t>Signature Statistical and Port Classifier  (SSPC)</t>
  </si>
  <si>
    <t>7900</t>
  </si>
  <si>
    <t>Max of inter-arrival time, Min of inter-arrival time, Mean of inter-arrival time, Variance of inter-arrival time, Standard deviation of inter-arrival time, Max of packet length, Min of packet length, Mean of packet length, Variance of packet length, Standard deviation of packet length</t>
  </si>
  <si>
    <t>1198</t>
  </si>
  <si>
    <t>Minimal dataset for Network Intrusion Detection Systems via dimensionality reduction</t>
  </si>
  <si>
    <t>Jean-Pierre Nziga</t>
  </si>
  <si>
    <t>2011 Sixth International Conference on Digital Information Management</t>
  </si>
  <si>
    <t>Graduate School of Computer and Information Sciences Nova Southeastern University Fort Lauderdale,</t>
  </si>
  <si>
    <t>The purpose of this paper is to find the finite amount of data required for successful intrusion detection</t>
  </si>
  <si>
    <t>linear technique (Principal Component Analysis) and one non-linear technique (Multidimensional Scaling) and  two classification algorithms J48 (C.45) and Naïve Bayes</t>
  </si>
  <si>
    <t>http://kdd.ics.uci.edu/databases/kddcup99/kddcup.names</t>
  </si>
  <si>
    <t>duration, protocol_type, service, flag, src_bytes, dst_bytes, land, wrong_fragment, urgent, hot, num_failed_logins, logged_in, num_compromised</t>
  </si>
  <si>
    <t>1204</t>
  </si>
  <si>
    <t>, A New Feature Selection Method for Internet Traffic Classification Using ML</t>
  </si>
  <si>
    <t>Liu Zhen and Liu Qiong</t>
  </si>
  <si>
    <t>International Conference on Medical Physics and Biomedical Engineering</t>
  </si>
  <si>
    <t>School of computer science and engineering ,South China University of Technology,Guangzhou</t>
  </si>
  <si>
    <t>In this paper, main contributions include two aspects below. 1) An evaluation criterion based on information theory was proposed to assess how much do one feature bias towards one class. 2) A new feature selection method named BFS was proposed to reduce features and alleviate multi-class imbalance.</t>
  </si>
  <si>
    <t>BFS Method</t>
  </si>
  <si>
    <t>1205</t>
  </si>
  <si>
    <t>Abacus: Accurate behavioral classification of P2P-TV traffic</t>
  </si>
  <si>
    <t>P. Bermolen et al</t>
  </si>
  <si>
    <t>Computer Networks Volume 55, Issue 6</t>
  </si>
  <si>
    <t>TELECOM ParisTech, 46 rue Barrault, 75634 Paris</t>
  </si>
  <si>
    <t>we propose a novel methodology to accurately classify P2P-TV traffic and to identify the specific P2P-TV application which generated it.</t>
  </si>
  <si>
    <t>Support Vector Machines SVM</t>
  </si>
  <si>
    <t>Campus Traffic</t>
  </si>
  <si>
    <t>73600000</t>
  </si>
  <si>
    <t>1217</t>
  </si>
  <si>
    <t>Efficient application identification and the temporal and spatial stability of classification schema</t>
  </si>
  <si>
    <t>W. Li et al</t>
  </si>
  <si>
    <t>Computer Networks 53 (2009) 790–809</t>
  </si>
  <si>
    <t>a Computer Laboratory, University of Cambridge, Cambridge, United Kingdom</t>
  </si>
  <si>
    <t>this paper compares and contrasts the effective and efficient classification of network-based applications using behavioral observations of network-traffic and those using deep-packet inspection</t>
  </si>
  <si>
    <t>TCP;-UDP</t>
  </si>
  <si>
    <t>Naïve Bayes with kernel estimation and  C4.5 Decision tree</t>
  </si>
  <si>
    <t>42000000</t>
  </si>
  <si>
    <t>packet payload contents, well-known port numbers, well-known host names and addresses (e.g., ftp.kernel.org), and background information about particular users and hosts</t>
  </si>
  <si>
    <t>1219</t>
  </si>
  <si>
    <t>Application-based feature selection for Internet traffic classification</t>
  </si>
  <si>
    <t>T. En-Najjary et al</t>
  </si>
  <si>
    <t>22nd International Teletraffic Congress (lTC 22)</t>
  </si>
  <si>
    <t>Eurecom, France</t>
  </si>
  <si>
    <t>Our technique can automatically select distinct, per-application features that best separate each application from the rest of the traffic</t>
  </si>
  <si>
    <t>Logistic regression model, Newton-Raphson algorithm</t>
  </si>
  <si>
    <t>1300000</t>
  </si>
  <si>
    <t>Size of data packets: and Port Numbers</t>
  </si>
  <si>
    <t>1225</t>
  </si>
  <si>
    <t>Exploiting unlabeled data to improve peer-to-peer traffic classification using incremental tri-training method</t>
  </si>
  <si>
    <t>B. Raahemi et al</t>
  </si>
  <si>
    <t>Peer-to-Peer Networking and Applications</t>
  </si>
  <si>
    <t>Telfer School of Management, University of Ottawa</t>
  </si>
  <si>
    <t>this paper proposes an incremental TriTraining (iTT) algorithm</t>
  </si>
  <si>
    <t>TriTraining (iTT) algorithm</t>
  </si>
  <si>
    <t>Error Rate</t>
  </si>
  <si>
    <t>7200000</t>
  </si>
  <si>
    <t>1226</t>
  </si>
  <si>
    <t>Histogram-Based Traffic Anomaly Detection</t>
  </si>
  <si>
    <t>Andreas Kind et al</t>
  </si>
  <si>
    <t>IEEE Transactions on Network and Service Management ( Volume: 6, Issue: 2</t>
  </si>
  <si>
    <t>BM Zurich Research Laboratory</t>
  </si>
  <si>
    <t>we describe a new approach to feature-based anomaly detection that constructs histograms of different traffic features, models histogram patterns, and identifies deviations from the created models</t>
  </si>
  <si>
    <t>Clustering</t>
  </si>
  <si>
    <t>Campus data set collection</t>
  </si>
  <si>
    <t>src IP address,  dst IP address, src port number, dst port number, protocol number,  number of Bytes, number of packets,  flow duration</t>
  </si>
  <si>
    <t>1227</t>
  </si>
  <si>
    <t>Classification of Traffic Flows into QoS Classes by Unsupervised Learning and KNN Clustering</t>
  </si>
  <si>
    <t>Yi Zeng  and Thomas M. Chen</t>
  </si>
  <si>
    <t>KSII TRANSACTIONS ON INTERNET AND INFORMATION SYSTEMS VOL. 3, NO. 2, April 2009</t>
  </si>
  <si>
    <t>San Diego Supercomputer Center, University of California</t>
  </si>
  <si>
    <t>we use self-organizing map and K-means clustering as unsupervised machine learning methods to identify the inherent classes in traffic traces.</t>
  </si>
  <si>
    <t>k-nearest neighbor</t>
  </si>
  <si>
    <t>Public dataset</t>
  </si>
  <si>
    <t>Not Priovided</t>
  </si>
  <si>
    <t>packet level features: packet length statistics (maximum, minimum, mean, variance) flow level features: statistics of number of packets per flow, number of bytes per flow, flow duration, interarrival times, TCP connection level features: statistics of packets per TCP connection, bytes per connection, connection duration</t>
  </si>
  <si>
    <t>1228</t>
  </si>
  <si>
    <t>Supervised learning real-time traffic classifiers</t>
  </si>
  <si>
    <t>Yu Wang and Shun-Zheng Yu</t>
  </si>
  <si>
    <t>JOURNAL OF NETWORKS, VOL. 4, NO.</t>
  </si>
  <si>
    <t>Department of Electronic and Communication Engineering, Sun Yat-Sen University, Guangzhou, China</t>
  </si>
  <si>
    <t>we present a comprehensive evaluation of the effectiveness of these statistical methods for real-time traffic classification problem</t>
  </si>
  <si>
    <t>Naïve Bayes, Multilayer perception, C4.5 decision tree , Random forest, AdaBoost</t>
  </si>
  <si>
    <t>Flow Accuracy</t>
  </si>
  <si>
    <t>80000</t>
  </si>
  <si>
    <t>Flow duration,  Packet counts, Byte counts, Packet size max,  Packet size min, Packet size mean, Packet size stddev, Inter packet time max, Inter packet time min, Inter packet time mean, Inter packet time stddev</t>
  </si>
  <si>
    <t>1230</t>
  </si>
  <si>
    <t>Support Vector Machines for TCP traffic classification</t>
  </si>
  <si>
    <t>A. Este et al</t>
  </si>
  <si>
    <t>Computer Networks Volume 53, Issue 14</t>
  </si>
  <si>
    <t>DEA, Università degli Studi di Brescia, via Branze, 38, 25123 Brescia</t>
  </si>
  <si>
    <t>We apply one of the approaches to solving multi-class problems with SVMs to the task of statistical traffic classification, and describe a simple optimization algorithm that allows the classifier to perform correctly with as little training as a few hundred samples</t>
  </si>
  <si>
    <t>UNIBS-CAIDA</t>
  </si>
  <si>
    <t>UNIBS: http://netweb.ing.unibs.it/~ntw/ -- CAIDA: http://www.caida.org/data/</t>
  </si>
  <si>
    <t>1262</t>
  </si>
  <si>
    <t>Intelligent IP traffic/flow classification system</t>
  </si>
  <si>
    <t>I. Anantavrasilp</t>
  </si>
  <si>
    <t>Network Architectures and Management, INC</t>
  </si>
  <si>
    <t>Technische Universitat M¨ unchen – Institut f ¨ ur Informatik I1</t>
  </si>
  <si>
    <t>this paper brings forth a new intelligent flow classification system (FCS) that can automatically identify the service classes of legacy flows</t>
  </si>
  <si>
    <t>Naive Bayes, J4.8, RIPPER, Knn and PART</t>
  </si>
  <si>
    <t>http://www.caida.org/projects/trends/imdc/collection/1-05L9-X=WIDE-TRANSIT+150+Megabit+Ethernet+Trace+2008-03-</t>
  </si>
  <si>
    <t>http://www.caida.org/projects/trends/imdc/collection/1-05L9-X=WIDE-TRANSIT+150+Megabit+Ethernet+Trac</t>
  </si>
  <si>
    <t>35042233</t>
  </si>
  <si>
    <t>transport protocol of the flow, source port, destination port, flow run time (in seconds)</t>
  </si>
  <si>
    <t>1265</t>
  </si>
  <si>
    <t>K-dimensional trees for continuous traffic classification</t>
  </si>
  <si>
    <t>Valent´ın Carela-Espa˜nol et al</t>
  </si>
  <si>
    <t>International Workshop on Traffic Monitoring and Analysis</t>
  </si>
  <si>
    <t>Department of Computer Architecture, Universitat Polit`ecnica de Catalunya (UPC)</t>
  </si>
  <si>
    <t>In this paper, we revisit the viability of using the Nearest Neighbor technique for traffic classification</t>
  </si>
  <si>
    <t>NN algorithm based on a K-dimensional tree</t>
  </si>
  <si>
    <t>Real Life Data from university</t>
  </si>
  <si>
    <t>345000000</t>
  </si>
  <si>
    <t>destination port, n packet sizes, L7 label), first n packet size</t>
  </si>
  <si>
    <t>1277</t>
  </si>
  <si>
    <t>An automatic application signature construction system for unknown traffic</t>
  </si>
  <si>
    <t>CONCURRENCY AND COMPUTATION: PRACTICE AND EXPERIENCE Concurrency Computat.: Pract. Exper. 2010; 22:1927–1944</t>
  </si>
  <si>
    <t>School of Information Technology, Deakin University, Burwood, Vic. 3125, Australia</t>
  </si>
  <si>
    <t>we propose a traffic classification system based on application signatures, with a novel approach to fully automate the process of deriving signatures from unidentified traffic</t>
  </si>
  <si>
    <t>Application signature and flow clustering</t>
  </si>
  <si>
    <t>22200</t>
  </si>
  <si>
    <t>duration, orig packets, orig bytes, reply packets, reply bytes, orig ps max, orig ps min, orig ps mean, orig ps std.dev, orig ipt max, orig ipt min</t>
  </si>
  <si>
    <t>1307</t>
  </si>
  <si>
    <t>Monitoring, analysis, and filtering system for purifying network traffic of known and unknown malicious content</t>
  </si>
  <si>
    <t>A. Shabtai et al</t>
  </si>
  <si>
    <t>Security Comm. Networks 2011; 4:947–965</t>
  </si>
  <si>
    <t>Deutsche Telekom Laboratories at Ben-Gurion University and Department of Information Systems Engineering, Ben-Gurion University, Beer-Sheva 84105</t>
  </si>
  <si>
    <t>The early detection, alert and response (eDare) framework is presented in this paper</t>
  </si>
  <si>
    <t>early detection, alert and response (eDare) framework</t>
  </si>
  <si>
    <t>VX Heavens</t>
  </si>
  <si>
    <t>vx.netlux.org</t>
  </si>
  <si>
    <t>30423</t>
  </si>
  <si>
    <t>1310</t>
  </si>
  <si>
    <t>A Semi-Supervised Clustering Method For P2P Traffic Classification</t>
  </si>
  <si>
    <t>B. Liu</t>
  </si>
  <si>
    <t>JOURNAL OF NETWORKS, VOL. 6, NO. 3</t>
  </si>
  <si>
    <t>Network Centre HuaZhong University of Science and Technology Wuhan</t>
  </si>
  <si>
    <t>Three P2P traffic metrics: IP Address Discreteness, Success Rate of Connections and Bidirectional Connections rate had been proposed and used in this paper</t>
  </si>
  <si>
    <t>Particle Swarm Optimization (PSO) clustering algorithm and  labeled samples with abundant unlabeled samples</t>
  </si>
  <si>
    <t>17000</t>
  </si>
  <si>
    <t>srcIP, desIP, Prot, srcPort, desPort</t>
  </si>
  <si>
    <t>1311</t>
  </si>
  <si>
    <t>Internet traffic classification based on fuzzy kernel K-means clustering</t>
  </si>
  <si>
    <t>C. Gu et al</t>
  </si>
  <si>
    <t>International Journal of Advancements in Computing Technology, Volume 3, Number 3</t>
  </si>
  <si>
    <t>Institute of Information Network Technology, Nanjing University of Posts and Telecommunications, Nanjing 210003</t>
  </si>
  <si>
    <t>we propose Internet traffic classification based on fuzzy kernel K-Means clustering</t>
  </si>
  <si>
    <t>fuzzy kernel K-Means clustering</t>
  </si>
  <si>
    <t>Cambridge University</t>
  </si>
  <si>
    <t>Source port sport, Destination port dport, Duration of the flow duration, protocol (TCP or UDP) protocol, Number of SYN packets syn, Number of RST packets rst, Number of FIN packets fin, the average window size</t>
  </si>
  <si>
    <t>1312</t>
  </si>
  <si>
    <t>Analysis of the impact of sampling on NetFlow traffic classification</t>
  </si>
  <si>
    <t>V. Carela-Español et al</t>
  </si>
  <si>
    <t>Computer Networks: The International Journal of Computer and Telecommunications Networking archive Volume 55 Issue 5</t>
  </si>
  <si>
    <t>Dept. Arquitectura de Computadors, Universitat Polit`ecnica de Catalunya</t>
  </si>
  <si>
    <t>we analyze the performance of current ML methods with NetFlow by adapting a popular ML-based technique</t>
  </si>
  <si>
    <t>C4.5 supervised ML method</t>
  </si>
  <si>
    <t>Real Traffic form University</t>
  </si>
  <si>
    <t>port of the flow, Destination port of the flow,  IP protocol value,  Type of Service from the first packet, Cumulative OR of TCP flags</t>
  </si>
  <si>
    <t>1314</t>
  </si>
  <si>
    <t>Online Wireless Mesh Network Traffic Classification using Machine Learning</t>
  </si>
  <si>
    <t>Chengjie GU et al</t>
  </si>
  <si>
    <t>Journal of Computational Information Systems 7:5 (2011) 1524-1532</t>
  </si>
  <si>
    <t>1 Institute of Information Network Technology, Nanjing University of Posts and Telecommunications, Nanjing 210003,</t>
  </si>
  <si>
    <t>We propose an online wireless mesh network traffic classfication using C4.5</t>
  </si>
  <si>
    <t>C4.5</t>
  </si>
  <si>
    <t>110355</t>
  </si>
  <si>
    <t>duration, bytes transferred, mean packet interarrival time, and mean packet size</t>
  </si>
  <si>
    <t>1316</t>
  </si>
  <si>
    <t>Online internet traffic classification based on proximal SVM</t>
  </si>
  <si>
    <t>Journal of Computational Information Systems 7: 6 (2011) 2078-2086</t>
  </si>
  <si>
    <t>We propose an online Internet traffic classification based on proximal SVM</t>
  </si>
  <si>
    <t>Proximal Support Vector Machine</t>
  </si>
  <si>
    <t>1317</t>
  </si>
  <si>
    <t>Real-time encrypted traffic identification using machine learning</t>
  </si>
  <si>
    <t>JOURNAL OF SOFTWARE, VOL. 6, NO. 6,</t>
  </si>
  <si>
    <t>Institute of Information Networks Technology, Nanjing University of Posts and Telecommunications, Nanjing</t>
  </si>
  <si>
    <t>We propose real-time encrypted traffic identification based on flow statistical characteristics using machine learning in this paper</t>
  </si>
  <si>
    <t>C4.5, Support Vector Machine (SVM), Naive Bayesian and Random Forest</t>
  </si>
  <si>
    <t>6350097</t>
  </si>
  <si>
    <t>Number of packets in forward direction,  Number of packets in backward direction</t>
  </si>
  <si>
    <t>1330</t>
  </si>
  <si>
    <t>Early Identification of Peer-To-Peer Traffic</t>
  </si>
  <si>
    <t>B. Hullár et al</t>
  </si>
  <si>
    <t>Hungary</t>
  </si>
  <si>
    <t>IEEE International Conference on Communications (ICC)</t>
  </si>
  <si>
    <t>Dept. of Physics of Complex Systems, Eotv ¨ os Lor ¨ and University, Budapest, Hungary</t>
  </si>
  <si>
    <t>In this paper we consider the intermediate approach of analyzing only the first few bytes of the first (or first few) packets of each flow</t>
  </si>
  <si>
    <t>KT-est, Markov, MarkovKt, CTW and RF</t>
  </si>
  <si>
    <t>180000</t>
  </si>
  <si>
    <t>the number of packets in the flow, the average packet size, the count of Push flags, inter-arrival time statistic</t>
  </si>
  <si>
    <t>1336</t>
  </si>
  <si>
    <t>High-performance intrusion detection using OptiGrid clustering and grid-based labelling</t>
  </si>
  <si>
    <t>M. Ishida et al</t>
  </si>
  <si>
    <t>IEEE/IPSJ International Symposium on Applications and the Internet</t>
  </si>
  <si>
    <t>Kyoto University Graduate School of Informatics Sakyo ward, Kyoto, 606-8501</t>
  </si>
  <si>
    <t>this paper proposes a modification of OptiGrid clustering and a cluster labelling algorithm using grids</t>
  </si>
  <si>
    <t>OptiGrid Clustering and Grid-based Labelling</t>
  </si>
  <si>
    <t>duration, protocol_type, service, flag, src_bytes, dst_bytes, land, wrong_fragment, urgent, hot, num_failed_logins, logged_in</t>
  </si>
  <si>
    <t>1358</t>
  </si>
  <si>
    <t>Feed-Forward Neural Networks for Accurate and Robust Traffic Classification</t>
  </si>
  <si>
    <t>W. Zhou et al</t>
  </si>
  <si>
    <t>International Journal of Advancements in Computing Technology(IJACT) Volume4, Number10</t>
  </si>
  <si>
    <t>University of Electronic Science and Technology of China</t>
  </si>
  <si>
    <t>this paper proposes a new approach to traffic classification based on feed-forward neural networks</t>
  </si>
  <si>
    <t>feed-forward neural network</t>
  </si>
  <si>
    <t>1367</t>
  </si>
  <si>
    <t>Feature selection for optimizing traffic classification</t>
  </si>
  <si>
    <t>H. Zhang et al</t>
  </si>
  <si>
    <t>Computer Communications</t>
  </si>
  <si>
    <t>We design a hybrid feature selection algorithm named WSU-AUC, which prefilters most of features with WSU metric and further uses a wrapper method to select features for a specific classifier with Area Under roc Curve (AUC) metric.</t>
  </si>
  <si>
    <t>a hybrid feature selection algorithm named WSU_AUC and  Selects the Robust and Stable Features SRSF</t>
  </si>
  <si>
    <t>UNIBS, CAIDA</t>
  </si>
  <si>
    <t>UNIBS: http://netweb.ing.unibs.it/~ntw/, CAIDA:http://www.caida.org/data/</t>
  </si>
  <si>
    <t>UNIBS: 16468 CAIDA: 28697</t>
  </si>
  <si>
    <t>server_port, min_segm_size_ab, initial_window_bytes_ab, initial_window_bytes_ba,  pushed_data_pkts_b,  mss_requested_ab</t>
  </si>
  <si>
    <t>1370</t>
  </si>
  <si>
    <t>Peer to Peer Botnet Detection Based on Flow Intervals</t>
  </si>
  <si>
    <t>D. Zhao et al</t>
  </si>
  <si>
    <t>IFIP International Information Security Conference</t>
  </si>
  <si>
    <t>Department of Electrical and Computer Engineering University Of Victoria</t>
  </si>
  <si>
    <t>In this paper we propose an approach to detect botnet activity by classifying network traffic behavior using machine learning classification techniques</t>
  </si>
  <si>
    <t>Reduced Error Pruning algorithm (REPTree)</t>
  </si>
  <si>
    <t>65000000</t>
  </si>
  <si>
    <t>Flow source IP address, Flow source port address, Flow destination IP address, Flow destination port address, Transport layer protocol or ‘mixed’</t>
  </si>
  <si>
    <t>1372</t>
  </si>
  <si>
    <t>Machine Learning-Based Classification of Encrypted Internet Traffic</t>
  </si>
  <si>
    <t>T. Seyed Tabatabae et al</t>
  </si>
  <si>
    <t>Machine Learning and Data Mining in Pattern Recognition pp 578-592</t>
  </si>
  <si>
    <t>Centre for Pattern Analysis and Machine Intelligence (CPAMI) University of Waterloo</t>
  </si>
  <si>
    <t>We propose a system to identify the BT traffic, which is one of the most popular and problematic P2P applications using support vector machine</t>
  </si>
  <si>
    <t>support vector machines SVM</t>
  </si>
  <si>
    <t>protocol (TCP, UDP),  total forward packets,  total forward volume,  total backward packets,  total backward volume,  min forward packet length,  mean forward packet length,  max forward packet length</t>
  </si>
  <si>
    <t>1397</t>
  </si>
  <si>
    <t>Traffic Classification Model Based on Integration of Multiple Classifiers</t>
  </si>
  <si>
    <t>S. Dong et al</t>
  </si>
  <si>
    <t>Journal of Computational Information Systems 8: 24 (2012) 10429–10437</t>
  </si>
  <si>
    <t>Computer Science and Engineering, Southeast University, Nanjing 211189</t>
  </si>
  <si>
    <t>This paper introduced the concept of multi classifier fusion into traffic classification to improve the classification accuracy</t>
  </si>
  <si>
    <t>MCM (Multi Classification Model</t>
  </si>
  <si>
    <t>9000</t>
  </si>
  <si>
    <t>1402</t>
  </si>
  <si>
    <t>SSPC ALGORITHM BASED ON THREE DIFFERENT METHODS FOR ONLINE SKYPE TRAFFIC CLASSIFICATION</t>
  </si>
  <si>
    <t>H.A. Hamza Ibrahim et al</t>
  </si>
  <si>
    <t>Journal of Theoretical and Applied Information Technology 31st July 2013. Vol. 53 No.3</t>
  </si>
  <si>
    <t>Universiti Teknologi Malaysia, Faculty of Electrical Engineering</t>
  </si>
  <si>
    <t>To increase the quality of Internet traffic classifier, this paper combined the three methods to products a new classification algorithm (SSPC)</t>
  </si>
  <si>
    <t>SSPC ALGORITHM</t>
  </si>
  <si>
    <t>Real time Skype</t>
  </si>
  <si>
    <t>4158</t>
  </si>
  <si>
    <t>Max of Interarrival time Min of Interarrival time Mean of Interarrival time Variance of Interarrival time Standard deviation of Interarrival time Max of packet length Min of Packet length Mean of Packet length Variance of Packet length Standard deviation of Packet length</t>
  </si>
  <si>
    <t>1404</t>
  </si>
  <si>
    <t>Encrypted Traffic Classification Based on an Improved Clustering Algorithm</t>
  </si>
  <si>
    <t>M. Zhang et al</t>
  </si>
  <si>
    <t>Trustworthy Computing and Services pp 124-131</t>
  </si>
  <si>
    <t>School of Computer and Technology, Harbin Institute of Technology, Harbin</t>
  </si>
  <si>
    <t>We propose a novel approach of considering harmonic mean as distance matric, and evaluate it in terms of three metrics on real-world encrypted traffi</t>
  </si>
  <si>
    <t>Improved K-Means Clustering Algorithm</t>
  </si>
  <si>
    <t>25000000</t>
  </si>
  <si>
    <t>packet length, min, mean, max, stand deviation, inter arrival time , duration of the flow, total packets, total volume , protocol TCP and UDP</t>
  </si>
  <si>
    <t>1407</t>
  </si>
  <si>
    <t>Out-of-sequence traffic classification based on improved dynamic time warping</t>
  </si>
  <si>
    <t>J-STAGE home/IEICE Transactions on Informat ... / Volume E96.D (2013) Issue 11</t>
  </si>
  <si>
    <t>Beijin University of Post and Telecommunicatrions</t>
  </si>
  <si>
    <t>50000</t>
  </si>
  <si>
    <t>Number of Packets, flow duration, packet size and inter-arrival time</t>
  </si>
  <si>
    <t>1408</t>
  </si>
  <si>
    <t>Towards Fingerprinting Malicious Traffic</t>
  </si>
  <si>
    <t>A. Boukhtouta et al</t>
  </si>
  <si>
    <t>The 4th International Conference on Ambient Systems, Networks and Technologies</t>
  </si>
  <si>
    <t>Computer Security Laboratory, Concordia Universit</t>
  </si>
  <si>
    <t>we apply several machine learning techniques to build classifiers that fingerprint maliciousness on IP traffic</t>
  </si>
  <si>
    <t>J48, Boosted J48, Na¨ıve Bayesian, Boosted Na¨ıve Bayesian and SVM</t>
  </si>
  <si>
    <t>https://www.ll.mit.edu/mission/</t>
  </si>
  <si>
    <t>2000000</t>
  </si>
  <si>
    <t>1413</t>
  </si>
  <si>
    <t>Automated Dataset Generation for Training Peer-to-Peer Machine Learning Classifiers</t>
  </si>
  <si>
    <t>R. Zarei et al</t>
  </si>
  <si>
    <t>Malaysia,</t>
  </si>
  <si>
    <t>Journal of Network and Systems Management  January 2015, Volume 23, Issue 1</t>
  </si>
  <si>
    <t>Faculty of Electrical Engineering, Universiti Teknologi Malaysia, 81310 Johor Bahru</t>
  </si>
  <si>
    <t>an automated training dataset generation for an on-line P2P traffic classification is proposed to allow frequent classifier retraining</t>
  </si>
  <si>
    <t>two-stage training dataset generator (TSTDG) by combining a 3-class heuristic and a 3-class statistical classification</t>
  </si>
  <si>
    <t>Real Life university traffic</t>
  </si>
  <si>
    <t>Time Version of IP Internet header length (IHL) Packet length size Protocols either TCP or UDP Source and destination IPs Source and destination ports Packet payload size,</t>
  </si>
  <si>
    <t>1414</t>
  </si>
  <si>
    <t>Retraining mechanism for on-line peer-to-peer traffic classification</t>
  </si>
  <si>
    <t>Intelligent Informatics</t>
  </si>
  <si>
    <t>In this paper, a practical retraining mechanism is proposed to retrain an on-line P2P ML classifier with the changes in network traffic behavior</t>
  </si>
  <si>
    <t>on-line P2P ML classifier and J48 algorithm</t>
  </si>
  <si>
    <t>Universiti Teknologi Malaysia</t>
  </si>
  <si>
    <t>53000</t>
  </si>
  <si>
    <t>&lt;Src port, Dst Port, Protocol&gt; Total number of packets (in each direction and total for a flow), Total number of bytes (in each direction), Total bytes of payload (in each direction), Flow duration( in each direction and total for flow)</t>
  </si>
  <si>
    <t>1418</t>
  </si>
  <si>
    <t>Classification Research on SSL Encrypted Application</t>
  </si>
  <si>
    <t>P. Fu et al</t>
  </si>
  <si>
    <t>Trustworthy Computing and Services pp 404-411</t>
  </si>
  <si>
    <t>Beijing University of Posts and Telecommunications, Beijing</t>
  </si>
  <si>
    <t>This paper focuses on the study of SSL encrypted traffic</t>
  </si>
  <si>
    <t>SSL Encrypted Application with c4.5</t>
  </si>
  <si>
    <t>600</t>
  </si>
  <si>
    <t>packet length, packet interarrival time, and the direction of a flow</t>
  </si>
  <si>
    <t>1420</t>
  </si>
  <si>
    <t>Automatically Mining Application Signatures for Lightweight Deep Packet Inspection</t>
  </si>
  <si>
    <t>China Communications ( Volume: 10, Issue: 6, June 2013 )</t>
  </si>
  <si>
    <t>On the basis of LW_DPI schemes, we present two Hierarchical Clustering (HC) algorithms: HC_TCP and HC_UDP</t>
  </si>
  <si>
    <t>HC_TCP and HC_UDP clustering algorithms</t>
  </si>
  <si>
    <t>Real Traffic Data</t>
  </si>
  <si>
    <t>packet inter-arrival time, packet size, flow duratio</t>
  </si>
  <si>
    <t>1423</t>
  </si>
  <si>
    <t>Application traffic classification at the early stage by characterizing application rounds</t>
  </si>
  <si>
    <t>N.-F. Huang et al</t>
  </si>
  <si>
    <t>aDepartment of Computer Science, National Tsing Hua University, No. 101, Section 2, Kuang-Fu Road, Hsinchu 30013, Taiwan, ROC</t>
  </si>
  <si>
    <t>This article proposes a machine learning-based high-accuracy algorithm called ‘‘APPlication Round method (APPR)’’ to identify network application traffic at the early stage</t>
  </si>
  <si>
    <t>APPlication Round method (APPR)</t>
  </si>
  <si>
    <t>700000</t>
  </si>
  <si>
    <t>1428</t>
  </si>
  <si>
    <t>Toward an efficient and scalable feature selection approach for internet traffic classification</t>
  </si>
  <si>
    <t>A. Fahad et al</t>
  </si>
  <si>
    <t>a School of Computer Science and Information Technology, RMIT University, Melbourne</t>
  </si>
  <si>
    <t>. In this paper, we investigate the advantages and disadvantages of such FS techniques with new proposed metrics (namely goodness, stability and similarity)</t>
  </si>
  <si>
    <t>feature selection (FS) techniques: feature selection (FS) techniques,  Gain Ratio,  Principal Component Analysis (PCA),  Principal Component Analysis (PCA),  Chi-square, Consistency-based Search (CBC)</t>
  </si>
  <si>
    <t>Goodness</t>
  </si>
  <si>
    <t>378101</t>
  </si>
  <si>
    <t>Flow metrics (duration, total packets) Packet inter arrival time (mean, variance) Size of TCP/IP control fields Total packets (in each direction of flow) Payload size (mean, variance) Effective bandwidth based Fourier-transform of packet TCP specific values derived from tcptrace (e.g. total of pushed packets)</t>
  </si>
  <si>
    <t>1442</t>
  </si>
  <si>
    <t>Classifying peer-to-peer applications using imbalanced concept-adapting very fast decision tree on IP data stream</t>
  </si>
  <si>
    <t>W. Zhong et al</t>
  </si>
  <si>
    <t>Peer-to-Peer Networking and Applications  September 2013, Volume 6, Issue 3</t>
  </si>
  <si>
    <t>IBM SPSS Statistics Research, IBM China Development Lab</t>
  </si>
  <si>
    <t>we propose a new technique, the imbalanced CVFDT (iCVFDT), by integrating the CVFDT with an efficient resampling technique to address the issue of the class imbalanced data</t>
  </si>
  <si>
    <t>iCVFDT</t>
  </si>
  <si>
    <t>G-Mean</t>
  </si>
  <si>
    <t>tos, offset, flags, cksum, id, ack, length, sequence number, arrival time, ttl, protocol, packet length, source IP, destination IP, win, source port, destination port</t>
  </si>
  <si>
    <t>1449</t>
  </si>
  <si>
    <t>S. Dong and W. Ding</t>
  </si>
  <si>
    <t>MCM (Multi Classification Model)</t>
  </si>
  <si>
    <t>low port number; high port number; Flow duration; Transport protocol used (TCP/UDP); TCPflags1; TCPflags2; pps; bps; Mean packets arrived time; Biodirection Packets ratio; Biodirection Bytes ratio; Biodirection packets; Biodirection bytes; tos; Mean packet length</t>
  </si>
  <si>
    <t>1453</t>
  </si>
  <si>
    <t>Zero-day traffic identification</t>
  </si>
  <si>
    <t>Cyberspace Safety and Security pp 213-227</t>
  </si>
  <si>
    <t>School of Information Technology, Deakin University, Melbourne</t>
  </si>
  <si>
    <t>we propose a novel traffic classification scheme which has the capability of identifying zero-day traffic as well as accurately classifying the traffic generated by pre-defined application classes</t>
  </si>
  <si>
    <t>BoF-based traffic classification</t>
  </si>
  <si>
    <t>(http://mawi.wide.ad.jp/mawi/)</t>
  </si>
  <si>
    <t>number of packets, number of bytes, packet size, inter-packet time</t>
  </si>
  <si>
    <t>1470</t>
  </si>
  <si>
    <t>A comparison of improving multi-class imbalance for internet traffic classification</t>
  </si>
  <si>
    <t>Q. Liu and Z. Liu</t>
  </si>
  <si>
    <t>Information Systems Frontiers  July 2014, Volume 16, Issue 3</t>
  </si>
  <si>
    <t>School of Software Engineering, School of Computer Science and Engineering, South China University of Technology</t>
  </si>
  <si>
    <t>we study the challenges posed by Internet traffic classification using machine learning with multi-class unbalanced data and the ability of some adjusting methods</t>
  </si>
  <si>
    <t>Byte G-Mean</t>
  </si>
  <si>
    <t>Flow duration, TCP port, Packet inter-arrival time statistics, Payload size statistics, Effective bandwidth based upon entropy, Fourier transform of packet inter-arrival time</t>
  </si>
  <si>
    <t>1471</t>
  </si>
  <si>
    <t>Internet traffic clustering with side information</t>
  </si>
  <si>
    <t>Journal of Computer and System Sciences</t>
  </si>
  <si>
    <t>we propose a semi-supervised approach for accurate Internet traffic clustering</t>
  </si>
  <si>
    <t>a constrained Expectation Maximization (EM) algorithm for clustering</t>
  </si>
  <si>
    <t>08 and 09</t>
  </si>
  <si>
    <t>KEIO:http://er.lib.keio.ac.jp/dbnavi/ --WIDE: http://mawi.wide.ad.jp/mawi/</t>
  </si>
  <si>
    <t>KEIO: 27000000 -- WIDE08:321000000 -- WIDE 09: 361400000,-- ISP 1270000000</t>
  </si>
  <si>
    <t>Duration,  Packets,  Bytes,  Packet size,  Inter-packet time Min</t>
  </si>
  <si>
    <t>1490</t>
  </si>
  <si>
    <t>Selection of On-line Features for Peer-to-Peer Network Traffic Classification</t>
  </si>
  <si>
    <t>H.A. Jamil et al</t>
  </si>
  <si>
    <t>Recent Advances in Intelligent Informatics pp 379-390</t>
  </si>
  <si>
    <t>Faculty of Electrical Engineering, UTM, 81310 Skudai, Johor</t>
  </si>
  <si>
    <t>The proposed algorithm gives better feature subset for online Peer-to-Peer (P2P) detection using machine learning (ML) techniques</t>
  </si>
  <si>
    <t>78998</t>
  </si>
  <si>
    <t>Destination port number, First quartile inter-arrival time, First quartile of total bytes in IP packet, First quartile of control bytes in packet, First quartile downlink of total bytes in IP packet, First quartile downlink inter-arrival time, First quartile uplink of total bytes in IP packet, Protocol/ application class</t>
  </si>
  <si>
    <t>1495</t>
  </si>
  <si>
    <t>Feature Evaluation for Early Stage Internet Traffic Identification</t>
  </si>
  <si>
    <t>International Conference on Algorithms and Architectures for Parallel Processing</t>
  </si>
  <si>
    <t>School of Computer Science and Technology, Harbin Institute of Technology, Harbin, 150002</t>
  </si>
  <si>
    <t>, we set out to evaluate the effectiveness of different kinds of early stage traffic features.</t>
  </si>
  <si>
    <t>Bayes, Lazy learning, Meta:, Rule, Trees and Functions</t>
  </si>
  <si>
    <t>Packet Sizes, The First and the Second Order Differences, Average, Standard Deciation, MAx and Min, Geometric Mean and Variance</t>
  </si>
  <si>
    <t>1498</t>
  </si>
  <si>
    <t>High-Performance Traffic Classification on GPU</t>
  </si>
  <si>
    <t>Shijie Zhou et al</t>
  </si>
  <si>
    <t>IEEE 26th International Symposium on Computer Architecture and High Performance Computing</t>
  </si>
  <si>
    <t>we design a high-performance traffic classifier based on an alternate representation of the C4.5 decision-tree algorithm and implement it using Compute Unified Device Architecture (CUDA)</t>
  </si>
  <si>
    <t>C4.5 decision-tree into a set of completely balanced range-trees</t>
  </si>
  <si>
    <t>Source port number, Destination port number Average packet size, Variance of packet size Maximum packet size, Minimum packet size Maximum inter-arrival time Minimum inter-arrival time # of Bytes in forward direction, # of Bytes in back direction</t>
  </si>
  <si>
    <t>1506</t>
  </si>
  <si>
    <t>Hybrid P2P traffic classification with heuristic rules and machine learning</t>
  </si>
  <si>
    <t>Wujian Ye  and Kyungsan Cho</t>
  </si>
  <si>
    <t>Soft Computing  September 2014, Volume 18, Issue 9, pp 1815–182</t>
  </si>
  <si>
    <t>Department of Software Science, Dankook University, Yongin-si, Gyeonggi-do</t>
  </si>
  <si>
    <t>, an improved two-step hybrid P2P traffic classifier is proposed</t>
  </si>
  <si>
    <t>d two-step hybrid P2P traffic classifier</t>
  </si>
  <si>
    <t>74995</t>
  </si>
  <si>
    <t>Arrival time-related features, Flow volume-related features, Packet size-related features</t>
  </si>
  <si>
    <t>1534</t>
  </si>
  <si>
    <t>Automatic Traffic Classification Using Machine Learning Algorithm for Policy-Based Routing in UMTS–WLAN Interworking</t>
  </si>
  <si>
    <t>V. Anantha Narayanan et al</t>
  </si>
  <si>
    <t>Artificial Intelligence and Evolutionary Algorithms in Engineering Systems pp 305-312</t>
  </si>
  <si>
    <t>Department of CSE, Amrita Vishwa Vidyapeetham, Coimbator</t>
  </si>
  <si>
    <t>The proposed decision algorithm finds the optimal network by combining fuzzy logic system with multiple-attribute decision-making and uses naïve Bayes classifier to classify the application traffic to route into appropriate interface to reduce the service cost</t>
  </si>
  <si>
    <t>Combined fuzzy logic system with multiple-attribute decision-making and uses naïve Bayes classifier</t>
  </si>
  <si>
    <t>Collected by using Wireshark 1.8.2</t>
  </si>
  <si>
    <t>packet level (packet length, byte counts, idle time), flow level (flow duration, data volume per flow, number of packets per flow), connection level (window sizes, throughput distribution, connection duration), and connection features (packet interarrival statistics)</t>
  </si>
  <si>
    <t>1540</t>
  </si>
  <si>
    <t>Effective packet number for early stage internet traffic identification</t>
  </si>
  <si>
    <t>s how many packets are most effective in early stage Internet traffic identification. In this paper, we try to resolve this problem.</t>
  </si>
  <si>
    <t>Bayes, Meta, Rule, Trees and Functions</t>
  </si>
  <si>
    <t>Auckland II, UNIBS</t>
  </si>
  <si>
    <t>Auckland II: https://wand.net.nz/wits/ -- UNIBS: http://netweb.ing.unibs.it/~ntw/</t>
  </si>
  <si>
    <t>Auckland II: 139421961, UNIBS: 107342346</t>
  </si>
  <si>
    <t>1554</t>
  </si>
  <si>
    <t>Anomaly detection based on efficient Euclidean projection</t>
  </si>
  <si>
    <t>L. Yang et al</t>
  </si>
  <si>
    <t>SECURITY AND COMMUNICATION NETWORKS</t>
  </si>
  <si>
    <t>Institute of Command Information System, PLA University of Science and Technology, No.1 Haifuxiang, Qinhuai District, Nanjing, Jiangsu, 210007</t>
  </si>
  <si>
    <t>, online anomaly-detection scheme, which is based on the sparse feature selection method</t>
  </si>
  <si>
    <t>sparse feature selection method 'lasso' + SVM</t>
  </si>
  <si>
    <t>23503</t>
  </si>
  <si>
    <t>Port number at server, Port number at client, Minimum packet inter-arrival time for all packets of the flow, First quartile inter-arrival time</t>
  </si>
  <si>
    <t>1555</t>
  </si>
  <si>
    <t>Statistical User Behavior Detection and QoE Evaluation for Thin Client Services</t>
  </si>
  <si>
    <t>M. Suznjevic et al</t>
  </si>
  <si>
    <t>Croatia</t>
  </si>
  <si>
    <t>Computer Science and Information Systems 12(2):587–605</t>
  </si>
  <si>
    <t>University of Zagreb, Faculty of Electrical Engineering and Computing, Unska 3, 10000 Zagreb,</t>
  </si>
  <si>
    <t>We propose a machine learning approach to be used for classifying behavior, and use this approach to classify a large number of real-world RDCs</t>
  </si>
  <si>
    <t>e Decision Tree algorithm</t>
  </si>
  <si>
    <t>up-link packet number; up-link average packet size; up-link average bandwidth usage; down-link packet number; down-link average packet size; down-link average bandwidth usage;</t>
  </si>
  <si>
    <t>1557</t>
  </si>
  <si>
    <t>Robust representation for domain adaptation in network security</t>
  </si>
  <si>
    <t>K. Bartos and M. Sofka</t>
  </si>
  <si>
    <t>Czech Republic</t>
  </si>
  <si>
    <t>Machine Learning and Knowledge Discovery in Databases pp 116-132</t>
  </si>
  <si>
    <t>Faculty of Electrical Engineering, Czech Technical University in Prague, Prague</t>
  </si>
  <si>
    <t>when a malware detector is trained from labeled datasets at certain time point but later evolves to evade detection. We solve the problem by introducing a new representation which ensures that a conditional distribution of the observation given labels is the same</t>
  </si>
  <si>
    <t>Training similarity matrix algorithm</t>
  </si>
  <si>
    <t>867438</t>
  </si>
  <si>
    <t>duration,  HTTP status,  is URL encrypted,  is protocol HTTPS,  number of bytes up,  number of bytes down</t>
  </si>
  <si>
    <t>1561</t>
  </si>
  <si>
    <t>Anomaly detection in traffic using L1-norm minimization extreme learning machine</t>
  </si>
  <si>
    <t>Yibing Wang a et al</t>
  </si>
  <si>
    <t>College of Command Information System, PLA University of Science and Technology, Nanjing 210007</t>
  </si>
  <si>
    <t>e. In this paper, we propose an extreme learning machine (ELM) based algorithm called L1-Norm Minimization ELM</t>
  </si>
  <si>
    <t>d L1-Norm Minimization ELM</t>
  </si>
  <si>
    <t>28944127</t>
  </si>
  <si>
    <t>1564</t>
  </si>
  <si>
    <t>An Autonomic Traffic Classification System for Network Operation and Management</t>
  </si>
  <si>
    <t>Journal of Network and Systems Management</t>
  </si>
  <si>
    <t>Dept. Arquitectura de Computadors, UPC BarcelonaTech, Campus Nord, Edif. D6, Jordi Girona</t>
  </si>
  <si>
    <t>s. Our system combines multiple classification techniques to leverage their advantages and minimize the limitations they present when used alone</t>
  </si>
  <si>
    <t>The Application Identifier network</t>
  </si>
  <si>
    <t>CESCA and UPC-II</t>
  </si>
  <si>
    <t>CESCA: 42000000, UPC-II: 2500000</t>
  </si>
  <si>
    <t>IP addresses, IP, Port, Protocol,  NetFlow v5 features, average packet size, flow time, flow rate, inter-arrival time</t>
  </si>
  <si>
    <t>1571</t>
  </si>
  <si>
    <t>MTRAC - Discovering M2M devices in cellular networks from coarse-grained measurements</t>
  </si>
  <si>
    <t>A. Bar et al</t>
  </si>
  <si>
    <t>FTW Vienna, Austria</t>
  </si>
  <si>
    <t>we introduce MTRAC, a complete approach for M2M TRAffic Classification, capable of discovering M2M devices from coarse-grained measurement</t>
  </si>
  <si>
    <t>M2M TRAffic (MTRAC)</t>
  </si>
  <si>
    <t>Data Stream Warehouse</t>
  </si>
  <si>
    <t>Sum of upload volume, Sum of download volume, Sum of connection time, Histogram per day, Strongest spikes upload volume, Strongest spikes download volume, Strongest spikes connection time,  Strongest spikes time between starts</t>
  </si>
  <si>
    <t>1575</t>
  </si>
  <si>
    <t>Designing an Internet Traffic Predictive Model by Applying a Signal Processing Method</t>
  </si>
  <si>
    <t>Soo-Yeon J et al</t>
  </si>
  <si>
    <t>Department of Computer Science, Bowie State University, 14000 Jericho Park Rd, Bowie, MD 20715</t>
  </si>
  <si>
    <t>we propose a new approach to detecting abnormal internet traffic. Our approach begins with extracting hidden, but important, features by utilizing discrete wavelet transformation</t>
  </si>
  <si>
    <t>Predictive Model Using LR</t>
  </si>
  <si>
    <t>mean, median, maximum, minimum, and a variance of packet IATs</t>
  </si>
  <si>
    <t>1576</t>
  </si>
  <si>
    <t>How Robust Can a Machine Learning Approach Be for Classifying Encrypted VoIP?</t>
  </si>
  <si>
    <t>College of Public Health and Health Informatics, King Saud Bin Abdulaziz University for Health Sciences, P.O. Box 22490, Riyadh 11426</t>
  </si>
  <si>
    <t>we investigate the robustness of an ML approach to classify encrypted traffic on not only different network traffic but also against evasion attacks</t>
  </si>
  <si>
    <t>C5.0, AdaBoost, and GP</t>
  </si>
  <si>
    <t>University, ITALY Traces,  NIMS2 Trace, NIMS3 Trace, IPv6 Traces</t>
  </si>
  <si>
    <t>ITALY:http://tstat.tlc.polito.it/traces-skype.shtml--NIMS2-3Trace:https://web.cs.dal.ca/riyad/Site--</t>
  </si>
  <si>
    <t>University: 1857000--iTALY:7840000--NIMS2:34000000--NIMS3: 21000000--IPV6: 808000000</t>
  </si>
  <si>
    <t>Minimum of forward inter-arrival time, Mean of forward inter-arrival time, Maximum of forward inter-arrival time, Standard deviation of forward inter-arrival times, Minimum of backward inter-arrival time</t>
  </si>
  <si>
    <t>1585</t>
  </si>
  <si>
    <t>On Internet Traffic Classification: A Two-Phased Machine Learning Approach</t>
  </si>
  <si>
    <t>T. Bakhshi and B. Ghita</t>
  </si>
  <si>
    <t>Hindawi Publishing Corporation Journal of Computer Networks and Communications Volume 2016, Article ID 2048302, 21 pages</t>
  </si>
  <si>
    <t>Center for Security, Communications and Network Research, University of Plymouth, Plymouth PL4 8AA,</t>
  </si>
  <si>
    <t>proposing two-phased machine learning classification mechanism with NetFlow as inpu</t>
  </si>
  <si>
    <t>Source and destination port num, Protocol (TCP, UDP)</t>
  </si>
  <si>
    <t>1590</t>
  </si>
  <si>
    <t>Modelling the Multi-Layer Artificial Neural Network for Internet Traffic Forecasting: The Model Selection Design Issues</t>
  </si>
  <si>
    <t>M.O. Odim, et al</t>
  </si>
  <si>
    <t>Nigeria</t>
  </si>
  <si>
    <t>CoRI’16, Sept 7–9</t>
  </si>
  <si>
    <t>Computer Science Department Redeemer’s University Ede</t>
  </si>
  <si>
    <t>This study examined the impacts of some design issues on performance of the multi-layer artificial neural network for internet traffic forecasting</t>
  </si>
  <si>
    <t>Multi-layer Artificial Neural Network</t>
  </si>
  <si>
    <t>Data Points</t>
  </si>
  <si>
    <t>6552</t>
  </si>
  <si>
    <t>1591</t>
  </si>
  <si>
    <t>Spot the Hotspot: Wi-Fi Hotspot Classification from Internet Traffic</t>
  </si>
  <si>
    <t>A. Finkelshtein, et al</t>
  </si>
  <si>
    <t>International Conference on Social Computing, Behavioral-Cultural Modeling and Prediction and Behavior Representation in Modeling and Simulation</t>
  </si>
  <si>
    <t>Ben Gurion University of the Negev, Beersheba</t>
  </si>
  <si>
    <t>We show that it is possible to infer the user’s current venue type disclosing his/her current context</t>
  </si>
  <si>
    <t>correlation feature selection (CFS) algorithm</t>
  </si>
  <si>
    <t>Not Proivided</t>
  </si>
  <si>
    <t>total bytes, bytes out, bytes in, duration, in/out ratio</t>
  </si>
  <si>
    <t>1607</t>
  </si>
  <si>
    <t>Effectiveness of Statistical Features for Early Stage Internet Traffic Identification</t>
  </si>
  <si>
    <t>L. Peng, et al</t>
  </si>
  <si>
    <t>International Journal of Parallel Programming</t>
  </si>
  <si>
    <t>we set out to evaluate the effectiveness of statistical features in comparing with packet sizes</t>
  </si>
  <si>
    <t>Bayes Bayes, Meta, Rule, Trees and Lazy Learnenrs</t>
  </si>
  <si>
    <t>Overall Accuracyh</t>
  </si>
  <si>
    <t>Auckland II traces and  UNIBS traces</t>
  </si>
  <si>
    <t>Auckland II: 139241961, UNIBS: 107342346</t>
  </si>
  <si>
    <t>Payload size, Average, Standard deviation,  Maximum and minimum, Geometric mean, Variance</t>
  </si>
  <si>
    <t>1619</t>
  </si>
  <si>
    <t>A preliminary performance evaluation of K-means, KNN and em unsupervised machine learning methods for network flow classification A. Munther, R. Razif, M. AbuAlhaj, M. Anbar, S. Nizam</t>
  </si>
  <si>
    <t>A. Munther et al</t>
  </si>
  <si>
    <t>International Journal of Electrical and Computer Engineering (IJECE)</t>
  </si>
  <si>
    <t>1 School of Computer and Communication Engineering, Universiti Malaysia Perlis, Perlis</t>
  </si>
  <si>
    <t>This paper presents in-deep study for three unsupervised classifiers, namely: K-means, K-nearest neighbor and Expectation maximization</t>
  </si>
  <si>
    <t>K-means Clustering, K-Nearest Neighbor and expectation maximization</t>
  </si>
  <si>
    <t>24863</t>
  </si>
  <si>
    <t>1635</t>
  </si>
  <si>
    <t>Classification of VoIP and non-VoIP traffic using machine learning approaches</t>
  </si>
  <si>
    <t>G. Al-Naymat et al</t>
  </si>
  <si>
    <t>Jordan</t>
  </si>
  <si>
    <t>Journal of Theoretical and Applied Information Technology</t>
  </si>
  <si>
    <t>Princess Sumaya University for Technology - Jordan</t>
  </si>
  <si>
    <t>a classification step is performed using off-the-shelf machine learning techniques, specifically Random Forest J48, meta.AdaBoost (J48) and MultiLayer Perceptron to classify the traffic</t>
  </si>
  <si>
    <t>Random Forest J48, meta.AdaBoost (J48) and MultiLayer Perceptron</t>
  </si>
  <si>
    <t>Real traffic</t>
  </si>
  <si>
    <t>Packet Length, Delta Time, Cumulative Byte and Relative Time</t>
  </si>
  <si>
    <t>1636</t>
  </si>
  <si>
    <t>DBStream: A holistic approach to large-scale network traffic monitoring and analysis</t>
  </si>
  <si>
    <t>A. Baer et aL</t>
  </si>
  <si>
    <t>FTW Forschungszentrum Telekommunikation Wien, Donau-City-St. 1, 1220 Vienna</t>
  </si>
  <si>
    <t>we present DBStream, a holistic approach to large-scale network monitoring and analysis applications</t>
  </si>
  <si>
    <t>DBStream</t>
  </si>
  <si>
    <t>1652</t>
  </si>
  <si>
    <t>Effective Feature Selection for 5G IM Applications Traffic Classification</t>
  </si>
  <si>
    <t>Hindawi Mobile Information Systems Volume 2017, Article ID 6805056, 12 pages</t>
  </si>
  <si>
    <t>1 School of Computer Science and Technology, Harbin Institute of Technology, Harbin 150001</t>
  </si>
  <si>
    <t>a novel feature selection metric named weighted mutual information (WMI) is proposed.</t>
  </si>
  <si>
    <t>weighted mutual information (WMI)</t>
  </si>
  <si>
    <t>HIT Trace and Nims</t>
  </si>
  <si>
    <t>HIT: 80000 and NIMS:20000</t>
  </si>
  <si>
    <t>Mean_fpktl, Max_fpktl, Std_fpktl, Min_bpktl, Mean_bpktl, Max_bpktl, Std_bpktl, Max_fiat, Total_fpackets, Max_fpktl</t>
  </si>
  <si>
    <t>1655</t>
  </si>
  <si>
    <t>Classification of network traffic using fuzzy clustering for network security</t>
  </si>
  <si>
    <t>T.P. Fries</t>
  </si>
  <si>
    <t>Industrial Conference on Data Mining</t>
  </si>
  <si>
    <t>Department of Computer Science, Indiana University of Pennsylvania, Indiana, PA</t>
  </si>
  <si>
    <t>This paper presents a novel approach to intrusion detection using fuzzy clustering of TCP packets based upon a reduced set of features</t>
  </si>
  <si>
    <t>fuzzy clustering</t>
  </si>
  <si>
    <t>duration,  src_bytes, num_failed_logins,  root_shell,  num_access_files,  serror_rate,  same_srv_rate, srv_count</t>
  </si>
  <si>
    <t>1657</t>
  </si>
  <si>
    <t>A Search for Computationally Efficient Supervised Learning Algorithms of Anomalous Traffic</t>
  </si>
  <si>
    <t>H.-D.J. Jeong et al</t>
  </si>
  <si>
    <t>South Korea</t>
  </si>
  <si>
    <t>International Conference on Innovative Mobile and Internet Services in Ubiquitous Computing</t>
  </si>
  <si>
    <t>Department of Computer Software, Korean Bible University, 32 Dongil-ro(st) 214-gil, Nowon-gu, Seoul</t>
  </si>
  <si>
    <t>well-known supervised learning algorithms of many machine learning algorithms to automatically generate knowledge under our proposed and implemented detect system are applied for normal network packets and various anomalous network packets in this paper</t>
  </si>
  <si>
    <t>SVMWithSGD, Logistic Regression, Random Forest, Gradient Boosting,  Decision Tree</t>
  </si>
  <si>
    <t>duration, protocol_type, service, flag, src_bytes, dst_bytes, wrong_fragment, urgent, hot</t>
  </si>
  <si>
    <t>1658</t>
  </si>
  <si>
    <t>Multi-stage feature selection for on-line flow peer-to-peer traffic identification</t>
  </si>
  <si>
    <t>B.M. Ali Abdalla et al</t>
  </si>
  <si>
    <t>Asian Simulation Conference</t>
  </si>
  <si>
    <t>Department of Electronic and Computer Engineering, Faculty of Electronic Engineering, Universiti Teknologi</t>
  </si>
  <si>
    <t>we propose an approach based on feature selection methods and analytic methods (scatter, one-way analysis of variance) in order to provide optimal features for on-line P2P traffic detection</t>
  </si>
  <si>
    <t>J48, and Naive Bayes (NB)</t>
  </si>
  <si>
    <t>UNIBS, PA&lt;, Cambridge</t>
  </si>
  <si>
    <t>UNIBS: http://netweb.ing.unibs.it/~ntw/</t>
  </si>
  <si>
    <t>UNIBS: 77303, PAM:339061 and Cambridge: 397030</t>
  </si>
  <si>
    <t>port a Source port number, Port b Destination port number, pck size ba Total byte in Ethernet packet(Downlink), pck size Total byte in Ethernet packet (h) ply size ba Total byte in IP packet(Downlink), ply size Total byte in IP packet, iat ba Total packet inter-arrival time(downlink),  iat Total packet inter-arrival time</t>
  </si>
  <si>
    <t>1661</t>
  </si>
  <si>
    <t>Link-layer device type classification on encrypted wireless traffic with COTS radios</t>
  </si>
  <si>
    <t>R.R. Maiti, et al</t>
  </si>
  <si>
    <t>Singapore</t>
  </si>
  <si>
    <t>European Symposium on Research in Computer Security</t>
  </si>
  <si>
    <t>Singapore University of Technology and Design (SUTD), 8 Somapah Road, 487372 Singapore</t>
  </si>
  <si>
    <t>We analyze the performance of the classifiers on different block sizes (set of frames) and find that a block size of 30k frames with Random Forest classifier shows above 90% accuracy</t>
  </si>
  <si>
    <t>PrEDeC with CART (Classification And Regression Tree), RF (Random Forest) and SVM (Support Vector Machine</t>
  </si>
  <si>
    <t>4500000</t>
  </si>
  <si>
    <t>Timestamp of a frame f , T(f) of first frame of type/sub-type tp containing MAC address mac, T(f) of last frame of type/sub-type tp containing MAC address mac</t>
  </si>
  <si>
    <t>1671</t>
  </si>
  <si>
    <t>P2P and P2P botnet traffic classification in two stages</t>
  </si>
  <si>
    <t>W. Ye and K. Cho</t>
  </si>
  <si>
    <t>Soft Computing  March 2017, Volume 21, Issue 5, pp 1315–1326</t>
  </si>
  <si>
    <t>. In this paper, we propose a hybrid traffic classifier that is composed of two stages. The first stage consists of a P2P traffic classifier that works in two steps The second stage is comprised of a P2P botnet traffic classifier that distinguishes P2P botnet traffic from other P2P traffic</t>
  </si>
  <si>
    <t>P2P traffic classification (e REPTree algorithm) and P2P botnet traffic classification</t>
  </si>
  <si>
    <t>Coarse-grained features: Payload size of packets in a flow (min, max, SD, mean) and Fine-grained features: Payload size of each packets in a flow</t>
  </si>
  <si>
    <t>1677</t>
  </si>
  <si>
    <t>Imbalanced traffic identification using an imbalanced data gravitation-based classification model</t>
  </si>
  <si>
    <t>Chjina</t>
  </si>
  <si>
    <t>Shandong Provincial Key Laboratory of Network Based Intelligent Computing, University of Jinan, Jinan, 250022,</t>
  </si>
  <si>
    <t>we developed an IDGC-based model to resolve imbalanced Internet traffic identification problems</t>
  </si>
  <si>
    <t>IDGC model to identify imbalanced Internet traffic data</t>
  </si>
  <si>
    <t>Auckland II:http://tstat.tlc.polito.it/traces.shtml and UNIBS: http://netweb.ing.unibs.it/~ntw/</t>
  </si>
  <si>
    <t>Auckland II: 139421961 and UNIBS:107342346</t>
  </si>
  <si>
    <t>1680</t>
  </si>
  <si>
    <t>Optimizing an artificial immune system algorithm in support of flow-Based internet traffic classification</t>
  </si>
  <si>
    <t>B. Schmidt et al</t>
  </si>
  <si>
    <t>Applied Soft Computing</t>
  </si>
  <si>
    <t>Computer Science Department, College of Engineering and Applied Sciences, Western Michigan University, Kalamazoo,</t>
  </si>
  <si>
    <t>we expanded on the previous research by introducing several optimizations in the training and classification phases of the algorithm. We improved the design of the original algorithm in order to make it more predictable. We also give the asymptotic complexity of the optimized algorithm as well as draw a bound on the generalization error of the algorithm</t>
  </si>
  <si>
    <t>Optimized  artificial immune system algorithm</t>
  </si>
  <si>
    <t>Port, server, Number of pushed data packets server-&gt; client, Initial window bytes client-&gt; server,  Initial window bytes server-&gt; client, Average segment size server-&gt; client</t>
  </si>
  <si>
    <t>1683</t>
  </si>
  <si>
    <t>Efficient and robust feature extraction and selection for traffic classification</t>
  </si>
  <si>
    <t>H. Shi et al</t>
  </si>
  <si>
    <t>a College of Information Science and Engineering, Ocean University of China, Qingdao 266100</t>
  </si>
  <si>
    <t>this paper presents a novel feature extraction and selection approach</t>
  </si>
  <si>
    <t>Wavelet Leaders Multifractal Formalism(WLMF and a Principal Component Analysis (PCA)-based FS method</t>
  </si>
  <si>
    <t>Minimum packet size, maximum packet size, quartiles of packet sizes, minimum packet size as fraction of max and the first five modes; total number of bytes; the number of transitions between the transaction mode and bulk transfer mode; interarrival time (ITA); idle time in bulk mode and in transaction mode; flow duration.</t>
  </si>
  <si>
    <t>1691</t>
  </si>
  <si>
    <t>IEEE International Conference on Fuzzy Systems (FUZZ-IEEE)</t>
  </si>
  <si>
    <t>SMARTEST Research Centre, eCampus University, Via Isimbardi 10, 22060 Novedrate (Como)</t>
  </si>
  <si>
    <t>we propose to tackle the traffic classification problem by using multi-objective evolutionary fuzzy classifiers (MOEFCs)</t>
  </si>
  <si>
    <t>multi-objective evolutionary fuzzy classifiers (MOEFCs</t>
  </si>
  <si>
    <t>40000</t>
  </si>
  <si>
    <t>Flow duration,  Number of transferred packets,  Transferred volume, Minimum packet size, Maximum packet size, Average packet size, Standard deviation of packet size, Minimum inter-packet time, Maximum inter-packet time, Average inter-packet time, Standard deviation of inter-packet time</t>
  </si>
  <si>
    <t>1706</t>
  </si>
  <si>
    <t>S.E. Gómez et al</t>
  </si>
  <si>
    <t>Escuela Técnica Superior de Ingenieros de Telecomunicación, Universidad de Valladolid, Campus Miguel Delibes, Valladolid 47011</t>
  </si>
  <si>
    <t>This paper studies and compares the performance of seven popular ensemble algorithms based on Decision Trees, focusing on model accuracy, byte accuracy, and latency to determine whether ensemble learning can be properly applied to this modeling task</t>
  </si>
  <si>
    <t>OneVsRest, OneVsOne, • Error-Correcting Output-code (OutputCode),  Adaboost classifier (ADA), Random Forest (RF) , Extremely Randomized Trees (ExtraTrees)</t>
  </si>
  <si>
    <t>Maximum TCP Windows used in flow packets considering outgoing direction, Number of packets whose applications bytes is higher than 64 and lesser than 128 bytes considering both directions, Maximum number of bytes transferred in flow packets considering outgoing direction, Percentage of bytes transferred in flow packets considering outgoing direction over the total number of bytes in whole flows</t>
  </si>
  <si>
    <t>1718</t>
  </si>
  <si>
    <t>Distributed detection of zero-day network traffic flows</t>
  </si>
  <si>
    <t>Y. Miao, et al</t>
  </si>
  <si>
    <t>Australasian Conference on Data Mining</t>
  </si>
  <si>
    <t>School of Software and Electrical Engineering, Swinburne University of Technology, Hawthorn</t>
  </si>
  <si>
    <t>we propose a distributed mechanism to detect such unknown traffic in a timely manner</t>
  </si>
  <si>
    <t>centralized and distributed schemes for detecting such zero-data traffic</t>
  </si>
  <si>
    <t>Number of packets transferred from mobile terminal to server, Number of packets transferred from server to mobile terminal, Volume of bytes transferred from mobile terminal to server, Volume of bytes transferred from server to mobile terminal</t>
  </si>
  <si>
    <t>1719</t>
  </si>
  <si>
    <t>Traffic classification based on incremental learning method</t>
  </si>
  <si>
    <t>G Sun et al</t>
  </si>
  <si>
    <t>https://link.springer.com/bookseries/8197</t>
  </si>
  <si>
    <t>School of Computer Science and Technology, Harbin University of Science and Technology, Harbin, China</t>
  </si>
  <si>
    <t>current support vector machine for traffic classification also shows two limitations: (i) unable to support continuously learning, and (ii) high requirements on both memory and CPU. In this paper, incremental Support Vector Machine method is applied to address these two issues</t>
  </si>
  <si>
    <t>Support vector machine (SVM)</t>
  </si>
  <si>
    <t>Real life dataset</t>
  </si>
  <si>
    <t>1735</t>
  </si>
  <si>
    <t>An efficient feature generation approach based on deep learning and feature selection techniques for traffic classification</t>
  </si>
  <si>
    <t>H Shi et al</t>
  </si>
  <si>
    <t>Computer networks</t>
  </si>
  <si>
    <t>Network Management Center, Qingdao Agricultural University, Qingdao 266109, PR China</t>
  </si>
  <si>
    <t>this paper proposes a new feature optimization approach based on deep learning and Feature Selection (FS) techniques to provide the optimal and robust features for traffic classification.</t>
  </si>
  <si>
    <t>EFOA feature generation algorithm</t>
  </si>
  <si>
    <t>18235</t>
  </si>
  <si>
    <t>1740</t>
  </si>
  <si>
    <t>A BasisEvolution framework for network traffic anomaly detection</t>
  </si>
  <si>
    <t>H. Xia et al</t>
  </si>
  <si>
    <t>School of Accounting, Chongqing University of Technology, Chongqing 400044</t>
  </si>
  <si>
    <t>Our anomaly detection uses thresholding approximation residual error, combined with a generic clustering technique to report a group of anomalous points as a single anomaly event</t>
  </si>
  <si>
    <t>BasisEvolution framework</t>
  </si>
  <si>
    <t>5857</t>
  </si>
  <si>
    <t>1741</t>
  </si>
  <si>
    <t>Tor anonymous traffic identification based on gravitational clustering</t>
  </si>
  <si>
    <t>Z. Rao, et al</t>
  </si>
  <si>
    <t>Peer-to-Peer Networking and Applications  May 2018, Volume 11, Issue 3, pp 592–601</t>
  </si>
  <si>
    <t>The 30th Institute of Electronics Technology Group, Chengdu, Sichuan 610041</t>
  </si>
  <si>
    <t>the gravitation is introduced into the process of clustering in order to develop an improved Tor anonymous traffic identifier called gravitational clustering algorithm (GCA)</t>
  </si>
  <si>
    <t>gravitational clustering algorithm (GCA)</t>
  </si>
  <si>
    <t>Fowlkes and Mallow’s index FM</t>
  </si>
  <si>
    <t>23000</t>
  </si>
  <si>
    <t>The source port of system, The destination port of system, The total number of uplink packet, The total number of downlink packet, The total number of uplink packet with payload, The total number of downlink packet with payload, Total uplink load, Total downlink load, The flow duration, The average size of upside payload</t>
  </si>
  <si>
    <t>1742</t>
  </si>
  <si>
    <t>Detecting malware-infected devices using the HTTP header patterns</t>
  </si>
  <si>
    <t>IEICE TRANS. INF. &amp; SYST., VOL.E101–D, NO.5 MAY 2018</t>
  </si>
  <si>
    <t>Dept. of Communication Engineering, Waseda University, Tokyo</t>
  </si>
  <si>
    <t>, this work aims to identify likely malware-infected devices from the measurement of Internet traffic</t>
  </si>
  <si>
    <t>Simple Template Matching (STM), Support Vector Machine (SVM), Random Forest (RF), and Deep Neural Network (DNN)</t>
  </si>
  <si>
    <t>Synthetic Data</t>
  </si>
  <si>
    <t>24260</t>
  </si>
  <si>
    <t>1745</t>
  </si>
  <si>
    <t>A scalable distributed machine learning approach for attack detection in edge computing environments</t>
  </si>
  <si>
    <t>R. Kozik et al</t>
  </si>
  <si>
    <t>J. Parallel Distrib. Comput.</t>
  </si>
  <si>
    <t>UTP University of Science and Technology in Bydgoszcz, Institute of Telecommunication and Computer Science, Bydgoszcz</t>
  </si>
  <si>
    <t>This work leverages the flexibility of cloud-based architectures, together with the recent advancements in the area of large-scale machine learning for shifting the more computationally-expensive and storage-demanding operations to the cloud in order to benefit of edge computing capabilities only for effectively performing traffic classification based on sophisticated Extreme Learning Machines models that are pre-built over the cloud.</t>
  </si>
  <si>
    <t>Distributed ELM training</t>
  </si>
  <si>
    <t>number of flows, sum of transferred bytes, average sum of bytes per NetFlow, average communication time with the unique IPs addresses, number of unique IP addresses, number of unique destination ports, number of unique protocols (e.g. TCP, UDP) used by specific IP source addresses</t>
  </si>
  <si>
    <t>Publication Year</t>
  </si>
  <si>
    <t>Number of Papers</t>
  </si>
  <si>
    <t>Total Papers</t>
  </si>
  <si>
    <t xml:space="preserve"> Australia</t>
  </si>
  <si>
    <t xml:space="preserve">Country </t>
  </si>
  <si>
    <t>Percentage</t>
  </si>
  <si>
    <t xml:space="preserve">China </t>
  </si>
  <si>
    <t xml:space="preserve">France </t>
  </si>
  <si>
    <t xml:space="preserve">India </t>
  </si>
  <si>
    <t>Traffic Considered</t>
  </si>
  <si>
    <t xml:space="preserve"> Flow-Based
(NetFlow)</t>
  </si>
  <si>
    <t xml:space="preserve"> Logs</t>
  </si>
  <si>
    <t xml:space="preserve"> Other 
(COMMENT)</t>
  </si>
  <si>
    <t>Flow-Based (Netflow)</t>
  </si>
  <si>
    <t>Other:</t>
  </si>
  <si>
    <t>Packet and Flow Based</t>
  </si>
  <si>
    <t>Packet and Logs</t>
  </si>
  <si>
    <t>Flow and DNS</t>
  </si>
  <si>
    <t>Packet and DNS</t>
  </si>
  <si>
    <t>Binaries</t>
  </si>
  <si>
    <t xml:space="preserve">Data Points </t>
  </si>
  <si>
    <t>Combined:</t>
  </si>
  <si>
    <t xml:space="preserve"> Port-Based Classification</t>
  </si>
  <si>
    <t>Port-Based Classification (COMMENT)</t>
  </si>
  <si>
    <t xml:space="preserve"> Payload-Based Classification</t>
  </si>
  <si>
    <t>Payload-Based Classification (COMMENT)</t>
  </si>
  <si>
    <t xml:space="preserve"> Statistical Classification (COMMENT)</t>
  </si>
  <si>
    <t xml:space="preserve"> Behavioral Classification</t>
  </si>
  <si>
    <t xml:space="preserve"> Statistical 
Classification</t>
  </si>
  <si>
    <t>IPS</t>
  </si>
  <si>
    <t>Port and Payload</t>
  </si>
  <si>
    <t>Port Payload</t>
  </si>
  <si>
    <t>Port Stat</t>
  </si>
  <si>
    <t>Port Behav</t>
  </si>
  <si>
    <t>Payload Stat</t>
  </si>
  <si>
    <t>Payload Behav</t>
  </si>
  <si>
    <t>Stat Behav</t>
  </si>
  <si>
    <t>Port</t>
  </si>
  <si>
    <t>Payload</t>
  </si>
  <si>
    <t>Stat</t>
  </si>
  <si>
    <t>Behav</t>
  </si>
  <si>
    <t>Port, Payload , Stat</t>
  </si>
  <si>
    <t>Port,stat, behav</t>
  </si>
  <si>
    <t>Port, Pay, Behav</t>
  </si>
  <si>
    <t>IP Protocol</t>
  </si>
  <si>
    <r>
      <t xml:space="preserve">Description of Papers With </t>
    </r>
    <r>
      <rPr>
        <b/>
        <sz val="11"/>
        <color rgb="FF000000"/>
        <rFont val="Calibri"/>
        <family val="2"/>
      </rPr>
      <t>Port-Based</t>
    </r>
    <r>
      <rPr>
        <sz val="11"/>
        <color rgb="FF000000"/>
        <rFont val="Calibri"/>
        <family val="2"/>
      </rPr>
      <t xml:space="preserve"> Classification</t>
    </r>
  </si>
  <si>
    <t>Total Papers with Port-Based Classification</t>
  </si>
  <si>
    <r>
      <t xml:space="preserve">Description of Papers With </t>
    </r>
    <r>
      <rPr>
        <b/>
        <sz val="11"/>
        <color rgb="FF000000"/>
        <rFont val="Calibri"/>
        <family val="2"/>
      </rPr>
      <t>Payload-Based</t>
    </r>
    <r>
      <rPr>
        <sz val="11"/>
        <color rgb="FF000000"/>
        <rFont val="Calibri"/>
        <family val="2"/>
      </rPr>
      <t xml:space="preserve"> Classification</t>
    </r>
  </si>
  <si>
    <t>Numbers of Papers</t>
  </si>
  <si>
    <t>Total Papers with PayLoad Classification</t>
  </si>
  <si>
    <t>Techniques used in the papers</t>
  </si>
  <si>
    <t>PayLoad-based Classification</t>
  </si>
  <si>
    <t xml:space="preserve">Techniques </t>
  </si>
  <si>
    <t>Detailed Configuration of Techniques used in the papers</t>
  </si>
  <si>
    <t>Port and Statistical</t>
  </si>
  <si>
    <t>Port and Behavioral</t>
  </si>
  <si>
    <t xml:space="preserve">Port-Based </t>
  </si>
  <si>
    <t xml:space="preserve">PayLoad-based </t>
  </si>
  <si>
    <t xml:space="preserve">Statistical </t>
  </si>
  <si>
    <t xml:space="preserve">Behavioral </t>
  </si>
  <si>
    <t>Payload and Statistical</t>
  </si>
  <si>
    <t>Payload and Behavioral</t>
  </si>
  <si>
    <t>Statistical and Behavioral</t>
  </si>
  <si>
    <t>Port, Payload and statistical</t>
  </si>
  <si>
    <t>Port, statistical and behav</t>
  </si>
  <si>
    <t>Port, Pay and Behav</t>
  </si>
  <si>
    <t xml:space="preserve"> Supervised Learning</t>
  </si>
  <si>
    <t xml:space="preserve"> Unsupervised Learning</t>
  </si>
  <si>
    <t xml:space="preserve"> Association Rules</t>
  </si>
  <si>
    <t xml:space="preserve"> Hybrid Approach </t>
  </si>
  <si>
    <t xml:space="preserve"> Other</t>
  </si>
  <si>
    <t xml:space="preserve"> Other (COMMENT)</t>
  </si>
  <si>
    <t>METHOD</t>
  </si>
  <si>
    <t>Supervised</t>
  </si>
  <si>
    <t>Unsupervised</t>
  </si>
  <si>
    <t>Association</t>
  </si>
  <si>
    <t>Hybrid</t>
  </si>
  <si>
    <t>Supervised and Unsuperv</t>
  </si>
  <si>
    <t>Associat and Hybrid</t>
  </si>
  <si>
    <t>Unsupervi and Association</t>
  </si>
  <si>
    <t>Methods used in the papers</t>
  </si>
  <si>
    <t xml:space="preserve">Methods </t>
  </si>
  <si>
    <t>Hybrid Approach</t>
  </si>
  <si>
    <t>Description of other:</t>
  </si>
  <si>
    <t>Visual Motifs</t>
  </si>
  <si>
    <t>AUC and ROC Approach</t>
  </si>
  <si>
    <t>Detailed Configuration of Methods used in the papers</t>
  </si>
  <si>
    <t>Methods</t>
  </si>
  <si>
    <t>Unsupervised Learning and Associations</t>
  </si>
  <si>
    <t>Association and Hybrid</t>
  </si>
  <si>
    <t>Supervised and Unsupervised (Semi-Supervised)</t>
  </si>
  <si>
    <t>Combined</t>
  </si>
  <si>
    <t>Metrics:</t>
  </si>
  <si>
    <t>Recall</t>
  </si>
  <si>
    <t xml:space="preserve"> FalsePositiveRate</t>
  </si>
  <si>
    <t xml:space="preserve"> DetectionRate</t>
  </si>
  <si>
    <t xml:space="preserve"> FalseNegativeRate</t>
  </si>
  <si>
    <t xml:space="preserve"> Test Time</t>
  </si>
  <si>
    <t xml:space="preserve"> nHidden</t>
  </si>
  <si>
    <t xml:space="preserve"> FalseAlarmRate</t>
  </si>
  <si>
    <t xml:space="preserve"> Hubert Index</t>
  </si>
  <si>
    <t xml:space="preserve"> Sensitivity</t>
  </si>
  <si>
    <t xml:space="preserve"> Specificity</t>
  </si>
  <si>
    <t xml:space="preserve"> Correctness</t>
  </si>
  <si>
    <t xml:space="preserve"> MeanSquareError (MSE)</t>
  </si>
  <si>
    <t xml:space="preserve"> RootMeanSquareError (RMSE)</t>
  </si>
  <si>
    <t xml:space="preserve"> MeanAbsolutePercentageError(MAPE)</t>
  </si>
  <si>
    <t>Metric Purpose</t>
  </si>
  <si>
    <t>OtherA</t>
  </si>
  <si>
    <t>AUC-ROC</t>
  </si>
  <si>
    <t>checkfkgjgkgkg</t>
  </si>
  <si>
    <t xml:space="preserve"> Evaluate Accuracy</t>
  </si>
  <si>
    <t xml:space="preserve"> Evaluate Performance</t>
  </si>
  <si>
    <t>Other (COMMENT)</t>
  </si>
  <si>
    <t>Evaluate Just Accuracy</t>
  </si>
  <si>
    <t>Evaluate Just Perfromance</t>
  </si>
  <si>
    <t>Just Other</t>
  </si>
  <si>
    <t>Metric</t>
  </si>
  <si>
    <t>Number Of Papers</t>
  </si>
  <si>
    <t>Table of Metric Distribution in the Papers</t>
  </si>
  <si>
    <t>Purpose of the metrics in the papers</t>
  </si>
  <si>
    <t>RFID</t>
  </si>
  <si>
    <t>Detailed Purpose of the metrics in the papers</t>
  </si>
  <si>
    <t>[13][47] [48] [63] [74] [133] [149] [169] [171] [173] [183] [253] [260] [261] [267] [306] [392] [433] [453] [489] [548] [618] [663] [676] [704] [707] [729] [741] [746] [762] [778] [785] [791] [810] [837] [854] [859] [873] [882] [892] [905] [926] [934] [938] [958] [959] [963] [978] [980] [985] [999] [1032] [1062] [1065] [1068] [1071] [1078] [1080] [1086] [1091] [1098] [1099] [1104] [1107] [1111] [1112] [1118] [1120] [1151] [1157] [1160] [1180] [1184] [1198] [1205] [1219] [1228] [1262] [1312] [1317] [1330] [1336] [1407] [1423] [1442] [1471] [1490] [1534] [1540] [1554] [1557] [1571] [1576] [1607] [1619] [1635] [1636] [1652] [1657] [1658] [1661] [1677] [1706] [1719] [1740] [1742] [1745]</t>
  </si>
  <si>
    <t>Description of Other in Purpose of the metrcis of the papers</t>
  </si>
  <si>
    <t>Paper</t>
  </si>
  <si>
    <t>Metric Prupose</t>
  </si>
  <si>
    <t>Evaluate The rule of Extraction</t>
  </si>
  <si>
    <t xml:space="preserve">[50] </t>
  </si>
  <si>
    <t>[2] [8] [9] [12] [18] [24] [32] [47] [48] [51] [52] [53] [56] [58] [59] [63] [64] [74] [109] [133] [149] [166] [167] [168] [169] [171] [180] [185] [188] [195] [196] [199] [202] [208] [213] [217] [219] [222] [232][235] [237] [240] [242] [243] [248] [249] [251] [253] [254] [261] [264] [267] [269] [282] [286] [292] [294] [297] [304] [306] [308] [311] [313] [317] [323] [328] [333] [336] [342] [352] [353] [354] [357] [360] [363] [375] [400] [412] [418] [419] [439] [452] [489] [547] [548] [549] [560] [569] [577] [583] [598] [603] [610] [611] [618] [644] [660] [663] [664] [689] [691] [710] [718] [724] [725] [727] [738] [756] [759] [763] [782] [791] [799] [809] [816] [818] [829] [835] [841] [849] [852] [855] [866] [870] [890] [895] [903] [904] [919] [928] [930] [951] [962] [973] [974] [981] [984] [992] [997] [1001] [1003] [1005] [1012] [1018] [1056] [1077] [1084] [1093] [1094] [1095] [1096] [1104] [1110] [1151] [1166] [1180] [1185] [1186] [1190] [1194] [1195] [1204] [1217] [1225] [1226] [1227] [1230] [1265] [1277] [1307] [1310] [1311] [1314] [1316] [1358] [1367] [1370] [1372] [1397] [1402] [1404] [1408] [1413] [1414] [1418] [1420] [1428] [1449] [1453] [1470] [1495] [1498] [1506] [1555] [1561] [1564] [1575] [1585] [1590] [1591] [1655] [1671] [1680] [1683] [1691] [1718] [1719] [1735] [1741[]</t>
  </si>
  <si>
    <t>[294]</t>
  </si>
  <si>
    <t>Description of Other Metric in the Metric Distributions of the papers</t>
  </si>
  <si>
    <t>Application Classification/ Internet Traffic Identification</t>
  </si>
  <si>
    <t>Traffic Classification (Comparing Different Predictive models) (COMMENT)</t>
  </si>
  <si>
    <t xml:space="preserve"> Traffic Classification (Anomaly Detection) (COMMENT)</t>
  </si>
  <si>
    <t xml:space="preserve"> Application Classification/ Internet Traffic Identification</t>
  </si>
  <si>
    <t xml:space="preserve"> Feature Selection For traffic classification</t>
  </si>
  <si>
    <t xml:space="preserve"> other</t>
  </si>
  <si>
    <t xml:space="preserve"> other (COMMENT)</t>
  </si>
  <si>
    <t>Specific Objectives</t>
  </si>
  <si>
    <t>Traffic Classification 
(Comparing Different Predictive models)</t>
  </si>
  <si>
    <t>Traffic Classification 
(Anomaly Detection)</t>
  </si>
  <si>
    <t>Application Classification / 
Internet Traffic Identification</t>
  </si>
  <si>
    <t>Feature Selection
 For traffic classification</t>
  </si>
  <si>
    <t xml:space="preserve">Specific Objectives of the papers </t>
  </si>
  <si>
    <t xml:space="preserve">Detailed Specific Objectives of the papers </t>
  </si>
  <si>
    <t>Comparing Different Predictive models/
Anomaly Detection</t>
  </si>
  <si>
    <t>Comparing Different Predictive models and
Application Classification/ Internet Traffic Identification</t>
  </si>
  <si>
    <t>Comparing Different Predictive models and
Feature Selection For traffic classification</t>
  </si>
  <si>
    <t>Anomaly Detection and 
Application Classification/ Internet Traffic Identification</t>
  </si>
  <si>
    <t>Anomaly Detection and 
Feature Selection For traffic classification</t>
  </si>
  <si>
    <t>Application Classification/ Internet Traffic Identification and
Feature Selection For traffic classification</t>
  </si>
  <si>
    <t>Traffic Classification (Comparing Different Predictive models) and
Anomaly Detection and 
Feature Selection For traffic classification</t>
  </si>
  <si>
    <t xml:space="preserve">Description of Other in Specific Objectives </t>
  </si>
  <si>
    <t>Ref</t>
  </si>
  <si>
    <t>[1] [2] [3] [4] [6] [7] [8] [9] [10] [12] [13] [14] [15] [16] [17] [18] [19] [20] [21] [22] [23] [24] [25] [26] [27] [28] [30] [32] [33] [34] [35] [36] [37] [38] [39] [40] [41] [42] [43] [44] [45] [46] [47] [48] [49] [50] [51] [52] [53] [55] [56] [57] [58] [59] [60] [61] [62] [63] [64] [65] [66] [67] [68] [69] [70] [71] [72] [73] [74] [75] [76] [77] [78] [79] [80] [81] [83] [84] [85] [86] [88] [89] [91] [92] [93] [94] [95] [96] [97] [98] [99] [100] [101] [102] [103] [104] [105] [106] [107] [109] [110] [111] [113] [114] [115] [116] [117] [118] [119] [122] [123] [125] [127] [129] [130] [131] [133] [134] [135] [136] [138] [139] [140] [142] [144] [145] [148] [150] [151] [152] [154] [156] [157] [159] [160] [161] [162] [163] [165] [166] [169] [170] [172] [173] [175] [176] [177] [178] [179] [181] [183] [186] [187] [188] [189] [192] [193] [194] [195] [197] [198] [199] [200] [202] [204] [205] [206] [207] [208] [209] [211] [212] [213] [214] [215] [217] [219] [221] [222] [223] [225] [227] [228] [229] [230] [231] [232] [233] [234] [235] [238] [239] [240] [241] [242] [243] [244] [245] [246] [247] [248] [249] [250] [251] [252] [254] [255] [256] [257] [258] [259] [260] [261] [262] [263] [264] [265] [267] [268] [270] [272] [273] [274] [276] [277] [279] [280] [281]</t>
  </si>
  <si>
    <t>[1] [10] [27] [30] [31] [33] [38] [40] [45] [47] [48] [52] [57] [59] [63] [66] [67] [68] [73] [74] [75] [77] [79] [81] [83] [89] [90] [99] [101] [102] [103] [105] [107] [109] [113] [115] [116] [117] [119] [124] [129] [130] [133] [134] [136] [138] [139] [140] [145] [148] [151] [152] [153] [154] [158] [160] [163] [165] [166] [173] [174] [177] [179] [180] [181] [182] [184] [186] [195] [197] [199] [202] [206] [213] [217] [219] [224] [228] [231] [232] [233] [235] [242] [244] [245] [247] [249] [262] [266] [274] [277] [279] [283] [290] [296]</t>
  </si>
  <si>
    <t>[1] [2] [3] [9] [10] [27] [30] [31] [33] [37] [38] [40] [45] [47] [52] [57] [60] [61] [63] [66] [67] [68] [73] [74] [77] [79] [81] [83] [89] [90] [99] [101] [102] [103] [107] [113] [115] [116] [117] [119] [122] [124] [129] [130] [133] [136] [138] [139] [140] [145] [148] [151] [152] [154] [158] [160] [163] [165] [166] [177] [179] [180] [181] [184] [186] [195] [197] [199] [203] [206] [213] [219] [224] [228] [230] [231] [232] [233] [235] [238] [242] [244] [245] [249] [254] [258] [262] [264] [266] [267] [274] [277] [279] [283] [296]</t>
  </si>
  <si>
    <t>[9] [10] [27] [28] [31] [33] [38] [39] [46] [53] [57] [59] [60] [63] [64] [65] [66] [68] [69] [70] [72] [73] [79] [85] [87] [90] [99] [102] [103] [107] [113] [122] [136] [139] [140] [145] [148] [151] [152] [154] [156] [163] [166] [167] [181] [186] [187] [188] [189] [199] [202] [208] [210] [213] [244] [255] [257] [258] [261] [264] [267] [274] [283] [284] [290] [292] [296]</t>
  </si>
  <si>
    <t>[[4] [11] [14] [24] [62] [150] [221] [224] [294[]</t>
  </si>
  <si>
    <t>[5] [6] [7] [8] [9] [10] [12] [15] [16] [18] [28] [29] [30] [32] [43] [50] [51] [54] [64] [67] [68] [71] [72] [74] [75] [84] [87] [90] [95] [97] [101] [103] [106] [109] [110] [121] [122] [125] [131] [132] [136] [142] [146] [147] [152] [153] [160] [163] [168] [169] [170] [172] [174] [175] [176] [180] [185] [193] [201] [208] [212] [218] [221] [225] [228] [229] [234] [236] [237] [238] [239] [240] [242] [246] [247] [248] [250] [254] [255] [264] [266] [267] [269] [271] [278] [280] [288] [295] [296]</t>
  </si>
  <si>
    <t>[5] [7] [10] [16] [17] [18] [23] [26] [28] [29] [39] [50] [51] [84] [87] [103] [125] [126] [132] [144] [147] [174] [182] [185] [189] [208] [237] [246] [271] [280] [294]</t>
  </si>
  <si>
    <t>[6] [9] [12] [16] [18] [43] [64] [67] [74] [90] [101] [110] [122] [142] [160] [169] [172] [201] [218] [221] [228] [234] [238] [242] [247] [248] [254] [295] [296]</t>
  </si>
  <si>
    <t>[6] [22] [25] [34] [46] [48] [56] [149]</t>
  </si>
  <si>
    <t>[6] [12]</t>
  </si>
  <si>
    <t>[8] [141] [148] [149] [211] [215]</t>
  </si>
  <si>
    <t>[9] [15] [16] [50] [54] [55] [64] [67] [68] [72] [74] [75] [88] [90] [95] [97] [101] [106] [109] [118] [121] [122] [131] [136] [146] [152] [163] [165] [168] [169] [172] [175] [176] [180] [193] [207] [212] [216] [218] [220] [225] [228] [229] [234] [236] [238] [239] [240] [242] [248] [250] [254] [255] [264] [266] [267] [288] [291] [296]</t>
  </si>
  <si>
    <t>[9] [16] [67] [71] [74] [90] [122] [160] [169] [172] [218] [220] [228] [242] [248] [266] [296]</t>
  </si>
  <si>
    <t>[9] [13] [15] [18] [20] [37] [56] [157]</t>
  </si>
  <si>
    <t>[9]</t>
  </si>
  <si>
    <t>[16] [17] [23] [78] [91] [144] [293]</t>
  </si>
  <si>
    <t>[16]</t>
  </si>
  <si>
    <t>[104] [122] [253] [258] [259] [263] [270] [285]</t>
  </si>
  <si>
    <t>[75] [104] [109] [122] [247] [253] [258] [259] [263] [270] [272] [285]</t>
  </si>
  <si>
    <t>[23] [43] [58] [92] [100] [205]</t>
  </si>
  <si>
    <t>[21] [86] [199]</t>
  </si>
  <si>
    <t>[21] [199] [273]</t>
  </si>
  <si>
    <t>[21]</t>
  </si>
  <si>
    <t>[27]</t>
  </si>
  <si>
    <t>[28] [36] [41] [42] [80] [82] [84] [87] [93] [98] [108] [123] [171] [180] [195] [200] [211] [216] [219] [223] [262] [292]</t>
  </si>
  <si>
    <t>[35] [137] [146] [260]</t>
  </si>
  <si>
    <t>[35]</t>
  </si>
  <si>
    <t>[43] [92] [206]</t>
  </si>
  <si>
    <t>[45] [59] [89] [93] [130] [135] [268] [291]</t>
  </si>
  <si>
    <t>[54] [75] [104] [109] [152] [155] [167] [199] [210] [217] [259] [263] [270] [285]</t>
  </si>
  <si>
    <t>[55] [113] [194]</t>
  </si>
  <si>
    <t>[55] [128] [137] [143] [150] [190] [191] [192] [196] [260]</t>
  </si>
  <si>
    <t>[94] [106]</t>
  </si>
  <si>
    <t>[96] [120] [164] [165] [219] [226] [265]</t>
  </si>
  <si>
    <t>[96] [101] [127] [263] [289]</t>
  </si>
  <si>
    <t>[120]</t>
  </si>
  <si>
    <t>[143]</t>
  </si>
  <si>
    <t>[256]</t>
  </si>
  <si>
    <t>[210] [253] [256]</t>
  </si>
  <si>
    <t>[252]</t>
  </si>
  <si>
    <t xml:space="preserve">REF </t>
  </si>
  <si>
    <t>[4]</t>
  </si>
  <si>
    <t>[11]</t>
  </si>
  <si>
    <t>[14]</t>
  </si>
  <si>
    <t>[24]</t>
  </si>
  <si>
    <t>[62]</t>
  </si>
  <si>
    <t>[150]</t>
  </si>
  <si>
    <t>[221]</t>
  </si>
  <si>
    <t>[224]</t>
  </si>
  <si>
    <t>[1] [2] [3] [4] [6] [7] [8] [12] [13] [14] [15] [16] [17] [19] [21] [24] [25] [26] [30] [32] [33] [34] [35] [36] [37] [38] [39] [40] [41] [42] [43] [44] [45] [46] [47] [48] [49] [50] [51] [53] [56] [58] [59] [60] [61] [62] [63] [64] [66] [67] [68] [69] [70] [71] [72] [73] [74] [75] [76] [77] [78] [79] [80] [81] [83] [84] [85] [86] [88] [89] [92] [94] [95] [96] [97] [98] [99] [100] [101] [102] [104] [105] [107] [109] [110] [113] [114] [115] [116] [117] [119] [122] [123] [125] [127] [130] [131] [133] [134] [135] [136] [138] [139] [140] [142] [144] [145] [148] [150] [151] [152] [154] [156] [157] [160] [163] [165] [166] [169] [170] [172] [173] [175] [176] [177] [178] [179] [181] [186] [189] [192] [193] [194] [195] [200] [208] [211] [212] [213] [214] [215] [217] [219] [221] [222] [223] [225] [227] [228] [229] [230] [231] [233] [234] [238] [239] [240] [241] [242] [243] [244] [246] [247] [248] [249] [250] [252] [254] [255] [256] [259] [260] [261] [265] [267] [268] [270] [272] [273] [274] [280] [284] [286] [287] [288] [290] [292] [294]</t>
  </si>
  <si>
    <t>[5] [29] [31] [54] [82] [87] [90] [108] [111] [112] [118] [120] [121] [124] [126] [128] [132] [137] [141] [143] [146] [147] [149] [153] [155] [158] [159] [161] [162] [164] [167] [168] [171] [174] [180] [182] [183] [184] [185] [187] [188] [190] [191] [196] [197] [199] [201] [202] [203] [204] [206] [207] [210] [216] [218] [220] [224] [226] [232] [235] [236] [237] [245] [251] [253] [257] [258] [262] [263] [264] [266] [269] [271] [275] [276] [277] [278] [279] [281] [282] [283] [285] [289] [293] [295] [296]</t>
  </si>
  <si>
    <t>[9] [10] [18] [20] [22] [23] [27] [28] [52] [55] [57] [65] [91] [93] [103] [106] [129] [198] [205] [209] [291]</t>
  </si>
  <si>
    <t xml:space="preserve">[11] </t>
  </si>
  <si>
    <t>REF</t>
  </si>
  <si>
    <t>[4] [9] [10] [16] [19] [21] [26] [31] [34] [39] [48] [52] [69] [80] [81] [83] [87] [88] [92] [96] [104] [105] [113] [115] [122] [125] [130] [132] [135] [141] [153] [160] [174] [180] [183] [185] [203] [224] [226] [235] [236] [276] [281] [289]</t>
  </si>
  <si>
    <t>[2] [3] [5] [6] [7] [8] [9] [10] [11] [12] [15] [16] [17] [18] [22] [23] [27] [29] [30] [31] [38] [42] [45] [47] [49] [50] [52] [54] [58] [60] [61] [63] [64] [65] [66] [67] [71] [72] [74] [77] [79] [85] [90] [99] [103] [106] [107] [108] [109] [110] [111] [112] [113] [114] [115] [116] [117] [118] [119] [120] [121] [123] [124] [125] [126] [129] [131] [133] [138] [144] [145] [161] [165] [168] [172] [175] [176] [177] [189] [213] [216] [222] [229] [237] [240] [241] [246] [264] [266] [267] [271] [280] [284] [291] [293] [295] [296]</t>
  </si>
  <si>
    <t>[13] [20] [21] [24] [25] [28] [30] [33] [34] [35] [36] [37] [40] [41] [43] [44] [46] [51] [53] [55] [56] [57] [62] [68] [70] [73] [75] [76] [78] [82] [84] [86] [89] [91] [93] [94] [95] [97] [98] [100] [101] [104] [105] [127] [128] [137] [139] [140] [142] [143] [146] [147] [148] [149] [150] [151] [152] [153] [154] [155] [156] [157] [158] [159] [162] [163] [164] [166] [167] [169] [170] [171] [173] [174] [179] [180] [181] [182] [183] [184] [186] [187] [188] [190] [191] [192] [193] [194] [195] [196] [197] [198] [199] [200] [201] [202] [204] [205] [206] [207] [208] [209] [211] [212] [214] [215] [218] [219] [220] [221] [223] [225] [226] [227] [228] [230] [231] [232] [233] [235] [236] [238] [242] [243] [244] [245] [247] [248] [249] [250] [251] [253] [254] [255] [256] [257] [260] [261] [262] [263] [265] [268] [269] [270] [271] [272] [273] [274] [275] [277] [278] [283] [285] [286] [288] [290] [294]</t>
  </si>
  <si>
    <t>[1] [3] [10] [32] [47] [48] [49] [54] [58] [59] [84] [100] [102] [134] [136] [141] [149] [161] [178] [210] [217] [228] [234] [239] [252] [258] [259] [263] [264] [275] [279] [282] [287] [292]</t>
  </si>
  <si>
    <t>[4] [19] [26] [39] [69] [80] [81] [83] [87] [88] [92] [96] [122] [130] [132] [135] [160] [185] [203] [224] [276] [281] [289]</t>
  </si>
  <si>
    <t>[2] [5] [6] [7] [8] [11] [12] [15] [17] [18] [22] [23] [27] [29] [38] [42] [45] [50] [60] [61] [63] [64] [65] [66] [67] [71] [72] [74] [77] [79] [85] [90] [99] [103] [106] [107] [108] [109] [110] [111] [112] [114] [116] [117] [118] [119] [120] [121] [123] [124] [126] [129] [131] [133] [138] [144] [145] [165] [168] [172] [175] [176] [177] [189] [213] [216] [222] [229] [237] [240] [241] [246] [266] [267] [280] [284] [291] [293] [295] [296]</t>
  </si>
  <si>
    <t>[13] [20] [24] [25] [28] [33] [35] [36] [37] [40] [41] [43] [44] [46] [51] [53] [55] [56] [57] [62] [68] [70] [73] [75] [76] [78] [82] [86] [89] [91] [93] [94] [95] [97] [98] [101] [127] [128] [137] [139] [140] [142] [143] [146] [147] [148] [150] [151] [152] [154] [155] [156] [157] [158] [159] [162] [163] [164] [166] [167] [169] [170] [171] [173] [179] [181] [182] [184] [186] [187] [188] [190] [191] [192] [193] [194] [195] [196] [197] [198] [199] [200] [201] [202] [204] [205] [206] [207] [208] [209] [211] [212] [214] [215] [218] [219] [220] [221] [223] [225] [227] [230] [231] [232] [233] [238] [242] [243] [244] [245] [247] [248] [249] [250] [251] [253] [254] [255] [256] [257] [260] [261] [262] [265] [268] [269] [270] [272] [273] [274] [277] [278] [283] [285] [286] [288] [290] [294]</t>
  </si>
  <si>
    <t>[1] [32] [59] [102] [134] [136] [178] [210] [217] [234] [239] [252] [258] [259] [279] [282] [287] [292]</t>
  </si>
  <si>
    <t>[9] [16] [31] [52] [113] [115] [125]</t>
  </si>
  <si>
    <t>[21] [34] [104] [105] [153] [174] [180] [183] [226] [235] [236]</t>
  </si>
  <si>
    <t>[48] [141]</t>
  </si>
  <si>
    <t>[30] [271]</t>
  </si>
  <si>
    <t>[3] [47] [49] [54] [58] [161] [264]</t>
  </si>
  <si>
    <t>[84] [100] [149] [228] [263] [275]</t>
  </si>
  <si>
    <t>[10]</t>
  </si>
  <si>
    <t xml:space="preserve"> KDD-99</t>
  </si>
  <si>
    <t xml:space="preserve"> NSL-KDD dataset</t>
  </si>
  <si>
    <t xml:space="preserve"> DARPA</t>
  </si>
  <si>
    <t xml:space="preserve"> DARPA (COMMENT)</t>
  </si>
  <si>
    <t xml:space="preserve"> WIDE</t>
  </si>
  <si>
    <t xml:space="preserve"> WIDE (COMMENT)</t>
  </si>
  <si>
    <t xml:space="preserve"> ISP</t>
  </si>
  <si>
    <t xml:space="preserve"> ISP (COMMENT)</t>
  </si>
  <si>
    <t>DataSet Location</t>
  </si>
  <si>
    <t>DataSet Location
_comment</t>
  </si>
  <si>
    <t>Auckland II</t>
  </si>
  <si>
    <t>REAL LIFE DATA</t>
  </si>
  <si>
    <t/>
  </si>
  <si>
    <t>SCUT</t>
  </si>
  <si>
    <t>NLANR</t>
  </si>
  <si>
    <t>HIT AND NIMBS</t>
  </si>
  <si>
    <t>HIT AND NIMS</t>
  </si>
  <si>
    <t>available</t>
  </si>
  <si>
    <t>Not Available</t>
  </si>
  <si>
    <t>DataSets</t>
  </si>
  <si>
    <t>[39] [104] [125] [126] [127] [141] [186] [247]</t>
  </si>
  <si>
    <t>[1] [6] [7] [8] [10] [11] [12] [13] [14] [17] [20] [21] [23] [25] [26] [27] [28] [29] [30] [31] [32] [33] [34] [35] [36] [37] [40] [41] [42] [43] [44] [46] [48] [49] [50] [51] [52] [53] [54] [55] [63] [68] [71] [73] [74] [75] [77] [78] [79] [80] [82] [86] [87] [88] [92] [93] [98] [99] [100] [106] [108] [109] [110] [111] [117] [119] [125] [127] [128] [130] [133] [134] [137] [138] [139] [142] [143] [146] [147] [149] [150] [151] [153] [157] [158] [159] [160] [162] [164] [165] [166] [168] [169] [170] [171] [172] [174] [179] [181] [184] [185] [186] [187] [188] [191] [194] [195] [199] [200] [201] [202] [203] [204] [205] [206] [208] [209] [210] [211] [212] [213] [215] [217] [218] [219] [220] [221] [222] [223] [227] [228] [230] [232] [233] [235] [236] [238] [240] [241] [242] [243] [244] [247] [248] [249] [250] [251] [252] [253] [254] [256] [262] [265] [266] [269] [270] [271] [272] [273] [274] [276] [277] [283] [286] [287] [291] [294] [295] [296]</t>
  </si>
  <si>
    <t>[38] [39] [60] [61] [65] [69] [72] [90] [96] [114] [115] [121] [152] [156] [257] [289] [290] [293]</t>
  </si>
  <si>
    <t>[2] [3] [4] [5] [6] [7] [10] [15] [18] [19] [45] [57] [58] [64] [67] [144] [161] [167] [216] [237] [280] [281]</t>
  </si>
  <si>
    <t>[9] [10]</t>
  </si>
  <si>
    <t>[21] [38] [39] [60] [65] [70] [72] [85] [113] [145] [154] [175] [226] [257] [264] [267] [288]</t>
  </si>
  <si>
    <t>[155] [183] [207] [263] [275] [285]</t>
  </si>
  <si>
    <t>[112] [173] [225] [239]</t>
  </si>
  <si>
    <t>[102] [136] [198] [231] [234] [282]</t>
  </si>
  <si>
    <t>[81] [120] [140] [279]</t>
  </si>
  <si>
    <t>[70] [72] [175] [257] [288]</t>
  </si>
  <si>
    <t>[22] [89] [103] [185] [224] [255]</t>
  </si>
  <si>
    <t>[76] [91] [176]</t>
  </si>
  <si>
    <t>[24] [62] [282]</t>
  </si>
  <si>
    <t>[118] [190] [192] [196] [260] [271] [278]</t>
  </si>
  <si>
    <t>[20] [47] [59] [62] [97] [102] [116] [123] [129] [131] [141] [155] [173] [177] [178] [183] [207] [214] [225] [239] [245] [258] [259] [261] [263] [275] [282] [284] [285] [292]</t>
  </si>
  <si>
    <t>[83] [95]</t>
  </si>
  <si>
    <t>[16] [18] [56] [66] [84] [94] [101] [102] [103] [104] [105] [107] [113] [122] [124] [126] [132] [135] [148] [156] [163] [180] [182] [189] [193] [197] [229] [268]</t>
  </si>
  <si>
    <t>Location</t>
  </si>
  <si>
    <t>https://www.caida.org/publications/presentations/2001/itc14_alo/index.html</t>
  </si>
  <si>
    <t>http://er.lib.keio.ac.jp/dbnavi/</t>
  </si>
  <si>
    <t>See description</t>
  </si>
  <si>
    <t>Availability of DataSets</t>
  </si>
  <si>
    <t>DataSet Distribution of the papers</t>
  </si>
  <si>
    <t>[2] [3] [4] [5] [6] [9] [13] [15] [16] [19] [20] [36] [38] [39] [41] [45] [47] [50] [56] [57] [58] [59] [60] [63] [64] [65] [66] [67] [70] [83] [84] [85] [86] [89] [95] [97] [103] [105] [112] [116] [118] [122] [123] [126] [135] [136] [141] [144] [148] [150] [154] [155] [160] [161] [167] [175] [177] [178] [182] [183] [185] [190] [192] [193] [196] [198] [207] [214] [216] [224] [225] [226] [229] [237] [239] [245] [246] [255] [257] [258] [259] [260] [261] [263] [264] [267] [271] [275] [278] [280] [281] [282] [284] [285] [288]</t>
  </si>
  <si>
    <t>Availability Distribution of the dataSets</t>
  </si>
  <si>
    <t>[1] [7] [8] [10] [11] [12] [14] [17] [18] [21] [22] [23] [24] [25] [26] [27] [28] [29] [30] [31] [32] [33] [34] [35] [37] [40] [42] [43] [44] [46] [48] [49] [51] [52] [53] [54] [55] [61] [62] [68] [69] [71] [72] [73] [74] [75] [76] [77] [78] [79] [80] [81] [82] [87] [88] [90] [91] [92] [93] [94] [96] [98] [99] [100] [101] [102] [104] [106] [107] [108] [109] [110] [111] [113] [114] [115] [117] [119] [120] [121] [124] [125] [127] [128] [129] [130] [131] [132] [133] [134] [137] [138] [139] [140] [142] [143] [145] [146] [147] [149] [151] [152] [153] [156] [157] [158] [159] [162] [163] [164] [165] [166] [168] [169] [170] [171] [172] [173] [174] [176] [179] [180] [181] [184] [186] [187] [188] [189] [191] [194] [195] [197] [199] [200] [201] [202] [203] [204] [205] [206] [208] [209] [210] [211] [212] [213] [215] [217] [218] [219] [220] [221] [222] [223] [227] [228] [230] [231] [232] [233] [234] [235] [236] [238] [240] [241] [242] [243] [244] [247] [248] [249] [250] [251] [252] [253] [254] [256] [262] [265] [266] [268] [269] [270] [272] [273] [274] [276] [277] [279] [283] [286] [287] [289] [290] [291] [292] [293] [294] [295] [296]</t>
  </si>
  <si>
    <t xml:space="preserve"> Content-based Features</t>
  </si>
  <si>
    <t>Content-based Features (COMMENT)</t>
  </si>
  <si>
    <t xml:space="preserve"> Connection-Based</t>
  </si>
  <si>
    <t xml:space="preserve"> Connection-Based (COMMENT)</t>
  </si>
  <si>
    <t xml:space="preserve"> Time-Based</t>
  </si>
  <si>
    <t xml:space="preserve"> Time-Based (COMMENT)</t>
  </si>
  <si>
    <t xml:space="preserve"> Not Provided</t>
  </si>
  <si>
    <t xml:space="preserve">Just Content </t>
  </si>
  <si>
    <t>Just Connection</t>
  </si>
  <si>
    <t>Just Time</t>
  </si>
  <si>
    <t>Content and connection</t>
  </si>
  <si>
    <t>Content and time</t>
  </si>
  <si>
    <t xml:space="preserve">Connection  and  time </t>
  </si>
  <si>
    <t>Content, Connection and Time</t>
  </si>
  <si>
    <t>Engineered Feature Type</t>
  </si>
  <si>
    <t xml:space="preserve">Number Of Papers </t>
  </si>
  <si>
    <t>General Engineered Features Distribution in the Papers</t>
  </si>
  <si>
    <t>[3] [4] [5] [7] [9] [10] [11] [12] [17] [19] [20] [22] [24] [25] [26] [28] [29] [30] [31] [33] [34] [35] [37] [38] [40] [41] [42] [43] [46] [47] [48] [49] [51] [52] [54] [55] [57] [58] [60] [61] [62] [63] [65] [66] [67] [68] [69] [70] [71] [72] [73] [74] [75] [76] [77] [79] [80] [82] [83] [84] [85] [87] [89] [90] [92] [95] [96] [97] [100] [102] [105] [106] [107] [108] [109] [110] [111] [113] [115] [118] [119] [120] [122] [125] [126] [127] [128] [130] [131] [132] [133] [134] [137] [139] [144] [145] [147] [148] [149] [150] [151] [152] [153] [154] [155] [156] [161] [162] [163] [164] [165] [166] [167] [170] [172] [174] [175] [176] [179] [180] [182] [183] [184] [185] [186] [187] [190] [191] [192] [196] [199] [201] [202] [203] [205] [206] [207] [208] [209] [210] [212] [213] [215] [216] [219] [222] [223] [224] [226] [228] [231] [232] [235] [237] [239] [240] [241] [243] [244] [245] [247] [248] [250] [252] [253] [254] [255] [256] [257] [258] [259] [260] [261] [262] [264] [265] [266] [268] [269] [271] [272] [274] [275] [277] [279] [280] [281] [282] [283] [284] [286] [287] [288] [289] [290] [294] [296]</t>
  </si>
  <si>
    <t>[1] [3] [6] [10] [15] [27] [28] [31] [32] [34] [37] [48] [51] [52] [58] [63] [66] [67] [71] [75] [76] [82] [85] [87] [89] [90] [92] [95] [97] [100] [102] [105] [106] [107] [108] [109] [110] [111] [113] [115] [118] [120] [122] [125] [127] [132] [133] [134] [137] [139] [144] [145] [147] [148] [149] [150] [151] [152] [153] [156] [161] [162] [163] [164] [165] [166] [167] [172] [174] [175] [180] [182] [184] [185] [186] [187] [192] [201] [203] [205] [206] [208] [209] [210] [212] [213] [215] [216] [219] [222] [223] [224] [226] [228] [231] [232] [235] [237] [239] [240] [241] [243] [244] [247] [248] [250] [252] [253] [254] [255] [256] [257] [258] [259] [260] [261] [262] [264] [265] [266] [268] [269] [270] [271] [272] [274] [275] [279] [280] [281] [282] [283] [286] [287] [288] [289] [290] [294] [296]</t>
  </si>
  <si>
    <t>Detailed Engineered Features Distribution in the Papers</t>
  </si>
  <si>
    <t>Content and Connection</t>
  </si>
  <si>
    <t>Content and Time</t>
  </si>
  <si>
    <t>Connection and Time</t>
  </si>
  <si>
    <t>[[4] [5] [7] [9] [11] [12] [17] [19] [20] [22] [24] [25] [30] [35] [38] [40] [41] [42] [43] [46] [49] [54] [55] [57] [60] [61] [62] [68] [73] [74] [77] [79] [84] [126] [128] [130] [131] [170] [191] [202] [207] [245] [284[]</t>
  </si>
  <si>
    <t>[1] [6] [27] [32]</t>
  </si>
  <si>
    <t>[2] [129]</t>
  </si>
  <si>
    <t>[28] [31] [37] [48] [51] [52] [58] [63] [66] [67] [87] [92] [97] [106] [107] [109] [110] [115] [118] [120] [125] [127] [137] [139] [145] [152] [163] [182] [184] [192] [203] [205] [206] [222] [243] [250] [253] [255] [257] [265] [266] [279] [280]</t>
  </si>
  <si>
    <t>[26] [29] [33] [47] [65] [69] [70] [72] [80] [83] [96] [119] [154] [155] [176] [179] [183] [190] [196] [199] [277]</t>
  </si>
  <si>
    <t>[15] [270]</t>
  </si>
  <si>
    <t>[3] [10] [34] [71] [75] [76] [82] [85] [89] [90] [95] [100] [102] [105] [108] [111] [113] [122] [132] [133] [134] [144] [147] [148] [149] [150] [151] [153] [156] [161] [162] [164] [165] [166] [167] [172] [174] [175] [180] [185] [186] [187] [201] [208] [209] [210] [212] [213] [215] [216] [219] [223] [224] [226] [228] [231] [232] [235] [237] [239] [240] [241] [244] [247] [248] [252] [254] [256] [258] [259] [260] [261] [262] [264] [268] [269] [271] [272] [274] [275] [281] [282] [283] [286] [287] [288] [289] [290] [294] [296]</t>
  </si>
  <si>
    <t>[8] [13] [14] [16] [18] [21] [23] [36] [39] [44] [45] [50] [53] [56] [59] [64] [78] [81] [86] [88] [91] [93] [94] [98] [99] [101] [103] [104] [112] [114] [116] [117] [121] [123] [124] [135] [136] [138] [140] [141] [142] [143] [146] [157] [158] [159] [160] [168] [169] [171] [173] [177] [178] [181] [188] [189] [193] [194] [195] [197] [198] [200] [204] [211] [214] [217] [218] [220] [221] [225] [227] [229] [230] [233] [234] [236] [238] [242] [246] [249] [251] [263] [267] [273] [276] [278] [285] [291] [292] [293] [295]</t>
  </si>
  <si>
    <t>[2] [3] [10] [15] [26] [29] [33] [34] [47] [65] [69] [70] [71] [72] [75] [76] [80] [82] [83] [85] [89] [90] [95] [96] [100] [102] [105] [108] [111] [113] [119] [122] [129] [132] [133] [134] [144] [147] [148] [149] [150] [151] [153] [154] [155] [156] [161] [162] [164] [165] [166] [167] [172] [174] [175] [176] [179] [180] [183] [185] [186] [187] [190] [196] [199] [201] [208] [209] [210] [212] [213] [215] [216] [219] [223] [224] [226] [228] [231] [232] [235] [237] [239] [240] [241] [244] [247] [248] [252] [254] [256] [258] [259] [260] [261] [262] [264] [268] [269] [270] [271] [272] [274] [275] [277] [281] [282] [283] [286] [287] [288] [289] [290] [294] [296]</t>
  </si>
  <si>
    <t xml:space="preserve"> Filter Method</t>
  </si>
  <si>
    <t>Filter Method (COMMENT)</t>
  </si>
  <si>
    <t xml:space="preserve"> Wrapper Method</t>
  </si>
  <si>
    <t xml:space="preserve"> Wrapper Method (COMMENT)</t>
  </si>
  <si>
    <t xml:space="preserve"> Embedded Method</t>
  </si>
  <si>
    <t xml:space="preserve"> Embedded Method (COMMENT)</t>
  </si>
  <si>
    <t>Just Filter</t>
  </si>
  <si>
    <t>Just Wrapper</t>
  </si>
  <si>
    <t>Just Embedded</t>
  </si>
  <si>
    <t>Filter and Wrapper</t>
  </si>
  <si>
    <t>Filter and Embedded</t>
  </si>
  <si>
    <t>Wrapper and Embedded</t>
  </si>
  <si>
    <t>Filter, Wrapper and Embedded</t>
  </si>
  <si>
    <t>General Feature Selection Algorithm Types used in the Papers</t>
  </si>
  <si>
    <t>Type Of Selection   Algorithm</t>
  </si>
  <si>
    <t>[1] [3] [4] [5] [8] [9] [10] [11] [12] [15] [16] [17] [18] [19] [20] [21] [22] [23] [24] [25] [26] [28] [30] [31] [32] [33] [34] [35] [36] [37] [38] [39] [40] [41] [42] [43]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t>
  </si>
  <si>
    <t>[2] [6] [7] [13] [14] [16] [26] [27] [29] [33] [35] [36] [37] [38] [39] [40] [41] [42] [43] [44] [45] [46] [48] [49] [50] [54] [55] [56] [57] [63] [64] [65] [66] [67] [68] [69] [70] [71] [72] [73] [74] [75] [76] [77] [78] [82] [83] [84] [85] [87] [89] [91] [92] [93] [94] [95] [96] [97] [98] [99] [100] [102] [103] [104] [105] [106] [107] [108] [109] [112] [117] [130] [132] [138] [144] [145] [146] [147] [152] [154] [155] [156] [157] [168] [177] [179] [182] [184] [185] [187] [188] [194] [195] [202] [204] [208] [209] [211] [212] [214] [215] [221] [223] [228] [230] [231] [239] [255] [257] [259] [260] [261] [264] [267] [272] [273] [274] [276] [280] [285] [288] [289] [290] [292] [293] [294]</t>
  </si>
  <si>
    <t>[3] [9] [10] [11] [31] [34] [44] [83] [93] [95] [96] [100] [103] [104] [106] [111] [177] [178] [179] [182] [184] [188] [189] [195] [210] [211] [215] [223] [228] [229] [261] [267] [272] [276] [288] [290] [294] [295]</t>
  </si>
  <si>
    <t>[1] [4] [5] [8] [12] [15] [17] [18] [19] [20] [21] [22] [23] [24] [25] [28] [30] [32] [47] [51] [52] [53] [58] [59] [60] [61] [62] [79] [80] [81] [86] [88] [90] [101] [110] [113] [114] [115] [116] [118] [119] [120] [121] [122] [123] [124] [125] [126] [127] [128] [129] [131] [133] [134] [135] [136] [137] [139] [140] [141] [142] [143] [148] [149] [150] [151] [153] [158] [159] [160] [161] [162] [163] [164] [165] [166] [167] [169] [170] [171] [172] [173] [174] [175] [176] [180] [181] [183] [186] [190] [191] [192] [193] [196] [197] [198] [199] [200] [201] [203] [205] [206] [207] [213] [216] [217] [218] [219] [220] [222] [224] [225] [226] [227] [232] [233] [234] [235] [236] [237] [238] [240] [241] [242] [243] [244] [245] [246] [247] [248] [249] [250] [251] [252] [253] [254] [256] [258] [262] [263] [265] [266] [268] [269] [270] [271] [275] [277] [278] [279] [281] [282] [283] [284] [286] [287] [291] [296]</t>
  </si>
  <si>
    <t>[2] [6] [7] [13] [14] [27] [29]</t>
  </si>
  <si>
    <t>[16] [26] [33] [35] [36] [37] [38] [39] [40] [41] [42] [43] [45] [46] [48] [49] [50] [54] [55] [56] [57] [63] [64] [65] [66] [67] [68] [69] [70] [71] [72] [73] [74] [75] [76] [77] [78] [82] [84] [85] [87] [89] [91] [92] [94] [97] [98] [99] [102] [105] [107] [108] [109] [112] [117] [130] [132] [138] [144] [145] [146] [147] [152] [154] [155] [156] [157] [168] [185] [187] [194] [202] [204] [208] [209] [212] [214] [221] [230] [231] [239] [255] [257] [259] [260] [264] [273] [274] [280] [285] [289] [292] [293]</t>
  </si>
  <si>
    <t>[3] [9] [10] [11] [31] [34] [111] [178] [189] [210] [229] [295]</t>
  </si>
  <si>
    <t>[44]</t>
  </si>
  <si>
    <t>[83] [93] [95] [96] [100] [103] [104] [106] [177] [179] [182] [184] [188] [195] [211] [215] [223] [228] [261] [267] [272] [276] [288] [290] [294]</t>
  </si>
  <si>
    <t>Detailed Feature Selection Algorithm Types used in the Papers</t>
  </si>
  <si>
    <t>Type of Paper</t>
  </si>
  <si>
    <t>Type of Papers Distribution</t>
  </si>
  <si>
    <t>Type of Papers</t>
  </si>
  <si>
    <t xml:space="preserve">Number of Papers </t>
  </si>
  <si>
    <t>[1] [4] [6] [9] [10] [11] [12] [13] [15] [18] [19] [20] [31] [35] [65] [72] [79] [82] [92] [93] [94] [95] [96] [98] [99] [100] [101] [102] [103] [104] [105] [106] [107] [108] [109] [110] [119] [121] [124] [127] [128] [131] [138] [141] [146] [154] [156] [167] [169] [190] [193] [195] [218] [219] [221] [222] [223] [224] [225] [226] [228] [229] [230] [231] [232] [233] [234] [235] [238] [239] [242] [243] [245] [247] [250] [251] [252] [253] [254] [256] [257] [261] [263] [264] [265] [267] [268] [270] [271] [272] [275] [276] [277] [278] [279] [284] [285] [286] [287] [289] [291] [292] [293] [294] [295] [296]</t>
  </si>
  <si>
    <t>[2] [3] [5] [7] [8] [14] [16] [17] [21] [22] [23] [24] [25] [26] [27] [28] [29] [30] [32] [33] [34] [36] [37] [38] [39] [40] [41] [42] [43] [44] [45] [46] [47] [48] [49] [50] [51] [52] [53] [54] [55] [56] [57] [58] [59] [60] [61] [62] [63] [64] [66] [67] [68] [69] [70] [71] [73] [74] [75] [76] [77] [78] [80] [81] [83] [84] [85] [86] [87] [88] [89] [90] [91] [97] [111] [112] [113] [114] [115] [116] [117] [118] [120] [122] [123] [125] [126] [129] [130] [132] [133] [134] [135] [136] [137] [139] [140] [142] [143] [144] [145] [147] [148] [149] [150] [151] [152] [153] [155] [157] [158] [159] [160] [161] [162] [163] [164] [165] [166] [168] [170] [171] [172] [173] [174] [175] [176] [177] [178] [179] [180] [181] [182] [183] [184] [185] [186] [187] [188] [189] [191] [192] [194] [196] [197] [198] [199] [200] [201] [202] [203] [204] [205] [206] [207] [208] [209] [210] [211] [212] [213] [214] [215] [216] [217] [220] [227] [236] [237] [240] [241] [244] [246] [248] [249] [255] [258] [259] [260] [262] [266] [269] [273] [274] [280] [281] [282] [283] [288] [290]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</si>
</sst>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color rgb="FF000000"/>
      <name val="Calibri"/>
      <family val="2"/>
    </font>
    <font>
      <u/>
      <sz val="11"/>
      <color theme="10"/>
      <name val="Calibri"/>
      <family val="2"/>
    </font>
    <font>
      <sz val="11"/>
      <color rgb="FFFF0000"/>
      <name val="Calibri"/>
      <family val="2"/>
    </font>
    <font>
      <sz val="16"/>
      <color rgb="FF000000"/>
      <name val="Calibri"/>
      <family val="2"/>
    </font>
    <font>
      <sz val="18"/>
      <color rgb="FF000000"/>
      <name val="Calibri"/>
      <family val="2"/>
    </font>
    <font>
      <sz val="26"/>
      <color rgb="FF000000"/>
      <name val="Calibri"/>
      <family val="2"/>
    </font>
    <font>
      <b/>
      <sz val="26"/>
      <color rgb="FF000000"/>
      <name val="Calibri"/>
      <family val="2"/>
    </font>
    <font>
      <b/>
      <sz val="16"/>
      <color rgb="FF000000"/>
      <name val="Calibri"/>
      <family val="2"/>
    </font>
    <font>
      <b/>
      <sz val="18"/>
      <color rgb="FF000000"/>
      <name val="Calibri"/>
      <family val="2"/>
    </font>
    <font>
      <b/>
      <sz val="20"/>
      <color rgb="FF000000"/>
      <name val="Calibri"/>
      <family val="2"/>
    </font>
    <font>
      <b/>
      <sz val="22"/>
      <color rgb="FF000000"/>
      <name val="Calibri"/>
      <family val="2"/>
    </font>
    <font>
      <b/>
      <sz val="24"/>
      <color rgb="FF000000"/>
      <name val="Calibri"/>
      <family val="2"/>
    </font>
  </fonts>
  <fills count="2">
    <fill>
      <patternFill patternType="none"/>
    </fill>
    <fill>
      <patternFill patternType="gray125"/>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bottom/>
      <diagonal/>
    </border>
    <border>
      <left/>
      <right style="medium">
        <color indexed="64"/>
      </right>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392">
    <xf numFmtId="0" fontId="0" fillId="0" borderId="0" xfId="0"/>
    <xf numFmtId="0" fontId="1" fillId="0" borderId="0" xfId="0" applyFont="1"/>
    <xf numFmtId="0" fontId="0" fillId="0" borderId="0" xfId="0"/>
    <xf numFmtId="0" fontId="0" fillId="0" borderId="0" xfId="0" applyAlignment="1"/>
    <xf numFmtId="0" fontId="0" fillId="0" borderId="0" xfId="0" applyAlignment="1">
      <alignment horizontal="center"/>
    </xf>
    <xf numFmtId="1" fontId="0" fillId="0" borderId="0" xfId="0" applyNumberFormat="1" applyAlignment="1">
      <alignment horizontal="center"/>
    </xf>
    <xf numFmtId="0" fontId="0" fillId="0" borderId="1" xfId="0" applyNumberFormat="1" applyBorder="1"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3" fontId="0" fillId="0" borderId="7" xfId="0" applyNumberFormat="1" applyBorder="1" applyAlignment="1">
      <alignment horizontal="center"/>
    </xf>
    <xf numFmtId="0" fontId="0" fillId="0" borderId="9" xfId="0" applyBorder="1" applyAlignment="1">
      <alignment horizontal="center"/>
    </xf>
    <xf numFmtId="1" fontId="0" fillId="0" borderId="9" xfId="0" applyNumberFormat="1" applyBorder="1" applyAlignment="1">
      <alignment horizontal="center"/>
    </xf>
    <xf numFmtId="3" fontId="0" fillId="0" borderId="10" xfId="0" applyNumberFormat="1" applyBorder="1" applyAlignment="1">
      <alignment horizontal="center"/>
    </xf>
    <xf numFmtId="0" fontId="2" fillId="0" borderId="0" xfId="0" applyFont="1"/>
    <xf numFmtId="0" fontId="2" fillId="0" borderId="0" xfId="0" applyFont="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2" fillId="0" borderId="0" xfId="0" applyFont="1" applyAlignment="1">
      <alignment horizontal="right"/>
    </xf>
    <xf numFmtId="0" fontId="2" fillId="0" borderId="1" xfId="0" applyFont="1" applyBorder="1"/>
    <xf numFmtId="0" fontId="0" fillId="0" borderId="1" xfId="0" applyBorder="1"/>
    <xf numFmtId="0" fontId="2" fillId="0" borderId="0" xfId="0" applyFont="1" applyBorder="1" applyAlignment="1">
      <alignment horizontal="center"/>
    </xf>
    <xf numFmtId="0" fontId="2" fillId="0" borderId="0" xfId="0" applyFont="1" applyAlignment="1">
      <alignment wrapText="1"/>
    </xf>
    <xf numFmtId="0" fontId="2" fillId="0" borderId="0" xfId="0" applyFont="1" applyAlignment="1"/>
    <xf numFmtId="0" fontId="0" fillId="0" borderId="0" xfId="0" applyAlignment="1">
      <alignment horizontal="fill"/>
    </xf>
    <xf numFmtId="0" fontId="0" fillId="0" borderId="1" xfId="0" applyBorder="1" applyAlignment="1">
      <alignment horizontal="fill"/>
    </xf>
    <xf numFmtId="0" fontId="0" fillId="0" borderId="0" xfId="0" applyBorder="1"/>
    <xf numFmtId="0" fontId="2" fillId="0" borderId="1" xfId="0" applyFont="1" applyBorder="1" applyAlignment="1">
      <alignment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9" xfId="0" applyBorder="1" applyAlignment="1">
      <alignment horizontal="fill"/>
    </xf>
    <xf numFmtId="0" fontId="0" fillId="0" borderId="10" xfId="0" applyBorder="1"/>
    <xf numFmtId="0" fontId="0" fillId="0" borderId="20" xfId="0" applyBorder="1"/>
    <xf numFmtId="0" fontId="0" fillId="0" borderId="21" xfId="0" applyBorder="1"/>
    <xf numFmtId="0" fontId="0" fillId="0" borderId="21" xfId="0" applyBorder="1" applyAlignment="1">
      <alignment horizontal="fill"/>
    </xf>
    <xf numFmtId="0" fontId="0" fillId="0" borderId="22" xfId="0" applyBorder="1"/>
    <xf numFmtId="0" fontId="1" fillId="0" borderId="23" xfId="0" applyFont="1" applyBorder="1"/>
    <xf numFmtId="0" fontId="1" fillId="0" borderId="24" xfId="0" applyFont="1" applyBorder="1"/>
    <xf numFmtId="0" fontId="1" fillId="0" borderId="24" xfId="0" applyFont="1" applyBorder="1" applyAlignment="1">
      <alignment horizontal="center" wrapText="1"/>
    </xf>
    <xf numFmtId="0" fontId="1" fillId="0" borderId="24" xfId="0" applyFont="1" applyBorder="1" applyAlignment="1">
      <alignment wrapText="1"/>
    </xf>
    <xf numFmtId="0" fontId="1" fillId="0" borderId="25" xfId="0" applyFont="1" applyBorder="1" applyAlignment="1">
      <alignment wrapText="1"/>
    </xf>
    <xf numFmtId="0" fontId="1" fillId="0" borderId="23" xfId="0" applyFont="1" applyBorder="1" applyAlignment="1">
      <alignment horizontal="center" wrapText="1"/>
    </xf>
    <xf numFmtId="0" fontId="2" fillId="0" borderId="7" xfId="0" applyFont="1" applyBorder="1"/>
    <xf numFmtId="0" fontId="2" fillId="0" borderId="1" xfId="0" applyFont="1" applyBorder="1" applyAlignment="1"/>
    <xf numFmtId="0" fontId="2" fillId="0" borderId="1" xfId="0" applyFont="1" applyBorder="1" applyAlignment="1">
      <alignment horizontal="left"/>
    </xf>
    <xf numFmtId="0" fontId="0" fillId="0" borderId="1" xfId="0" applyBorder="1" applyAlignment="1">
      <alignment horizontal="left"/>
    </xf>
    <xf numFmtId="0" fontId="1" fillId="0" borderId="25" xfId="0" applyFont="1" applyBorder="1"/>
    <xf numFmtId="0" fontId="2" fillId="0" borderId="6" xfId="0" applyFont="1" applyBorder="1" applyAlignment="1">
      <alignment horizontal="center"/>
    </xf>
    <xf numFmtId="0" fontId="2" fillId="0" borderId="8" xfId="0" applyFont="1" applyBorder="1" applyAlignment="1">
      <alignment horizontal="center"/>
    </xf>
    <xf numFmtId="0" fontId="1" fillId="0" borderId="9" xfId="0" applyFont="1" applyBorder="1"/>
    <xf numFmtId="0" fontId="1" fillId="0" borderId="10" xfId="0" applyFont="1" applyBorder="1"/>
    <xf numFmtId="0" fontId="2" fillId="0" borderId="33" xfId="0" applyFont="1" applyBorder="1" applyAlignment="1">
      <alignment horizontal="center"/>
    </xf>
    <xf numFmtId="0" fontId="2" fillId="0" borderId="12" xfId="0" applyFont="1" applyBorder="1" applyAlignment="1">
      <alignment horizontal="left"/>
    </xf>
    <xf numFmtId="0" fontId="0" fillId="0" borderId="34" xfId="0" applyBorder="1"/>
    <xf numFmtId="0" fontId="1" fillId="0" borderId="23" xfId="0" applyFont="1" applyBorder="1" applyAlignment="1">
      <alignment horizontal="center"/>
    </xf>
    <xf numFmtId="0" fontId="0" fillId="0" borderId="22" xfId="0" applyBorder="1" applyAlignment="1">
      <alignment horizontal="center"/>
    </xf>
    <xf numFmtId="0" fontId="2" fillId="0" borderId="7" xfId="0" applyFont="1" applyBorder="1" applyAlignment="1">
      <alignment horizontal="center"/>
    </xf>
    <xf numFmtId="0" fontId="0" fillId="0" borderId="0" xfId="0" applyAlignment="1">
      <alignment wrapText="1"/>
    </xf>
    <xf numFmtId="0" fontId="0" fillId="0" borderId="6" xfId="0" applyFill="1" applyBorder="1"/>
    <xf numFmtId="0" fontId="0" fillId="0" borderId="1" xfId="0" applyFill="1" applyBorder="1"/>
    <xf numFmtId="0" fontId="2" fillId="0" borderId="1" xfId="0" applyFont="1" applyFill="1" applyBorder="1"/>
    <xf numFmtId="0" fontId="0" fillId="0" borderId="7" xfId="0" applyFill="1" applyBorder="1"/>
    <xf numFmtId="0" fontId="0" fillId="0" borderId="0" xfId="0" applyFill="1"/>
    <xf numFmtId="0" fontId="4" fillId="0" borderId="0" xfId="0" applyFont="1"/>
    <xf numFmtId="0" fontId="0" fillId="0" borderId="35" xfId="0" applyBorder="1"/>
    <xf numFmtId="0" fontId="2" fillId="0" borderId="0" xfId="0" applyFont="1" applyFill="1" applyBorder="1" applyAlignment="1">
      <alignment horizontal="right"/>
    </xf>
    <xf numFmtId="0" fontId="0" fillId="0" borderId="0" xfId="0" applyAlignment="1">
      <alignment horizontal="right"/>
    </xf>
    <xf numFmtId="0" fontId="4" fillId="0" borderId="0" xfId="0" applyFont="1" applyBorder="1"/>
    <xf numFmtId="0" fontId="1" fillId="0" borderId="36" xfId="0" applyFont="1" applyFill="1" applyBorder="1" applyAlignment="1">
      <alignment horizontal="center" wrapText="1"/>
    </xf>
    <xf numFmtId="0" fontId="1" fillId="0" borderId="24" xfId="0" applyFont="1" applyBorder="1" applyAlignment="1">
      <alignment horizontal="center"/>
    </xf>
    <xf numFmtId="0" fontId="1" fillId="0" borderId="25" xfId="0" applyFont="1" applyBorder="1" applyAlignment="1">
      <alignment horizontal="center" wrapText="1"/>
    </xf>
    <xf numFmtId="0" fontId="1" fillId="0" borderId="0" xfId="0" applyFont="1" applyFill="1" applyBorder="1" applyAlignment="1">
      <alignment horizontal="center" wrapText="1"/>
    </xf>
    <xf numFmtId="0" fontId="1" fillId="0" borderId="36" xfId="0" applyFont="1" applyBorder="1" applyAlignment="1">
      <alignment horizontal="center" wrapText="1"/>
    </xf>
    <xf numFmtId="0" fontId="4" fillId="0" borderId="0" xfId="0" applyFont="1" applyFill="1" applyBorder="1"/>
    <xf numFmtId="0" fontId="4" fillId="0" borderId="37" xfId="0" applyFont="1" applyBorder="1"/>
    <xf numFmtId="0" fontId="1" fillId="0" borderId="0" xfId="0" applyFont="1" applyAlignment="1">
      <alignment horizontal="center" wrapText="1"/>
    </xf>
    <xf numFmtId="0" fontId="1" fillId="0" borderId="0" xfId="0" applyFont="1" applyBorder="1" applyAlignment="1">
      <alignment horizontal="center" wrapText="1"/>
    </xf>
    <xf numFmtId="0" fontId="1" fillId="0" borderId="24" xfId="0" applyFont="1" applyFill="1" applyBorder="1" applyAlignment="1">
      <alignment horizontal="center" wrapText="1"/>
    </xf>
    <xf numFmtId="0" fontId="1" fillId="0" borderId="25" xfId="0" applyFont="1" applyFill="1" applyBorder="1" applyAlignment="1">
      <alignment horizontal="center" wrapText="1"/>
    </xf>
    <xf numFmtId="0" fontId="2" fillId="0" borderId="21" xfId="0" applyFont="1" applyBorder="1"/>
    <xf numFmtId="0" fontId="0" fillId="0" borderId="1" xfId="0" applyBorder="1" applyAlignment="1"/>
    <xf numFmtId="0" fontId="2" fillId="0" borderId="21" xfId="0" applyFont="1" applyBorder="1" applyAlignment="1"/>
    <xf numFmtId="0" fontId="2" fillId="0" borderId="24" xfId="0" applyFont="1" applyBorder="1"/>
    <xf numFmtId="0" fontId="0" fillId="0" borderId="25" xfId="0" applyBorder="1"/>
    <xf numFmtId="0" fontId="0" fillId="0" borderId="7" xfId="0" applyBorder="1" applyAlignment="1"/>
    <xf numFmtId="0" fontId="0" fillId="0" borderId="22" xfId="0" applyBorder="1" applyAlignment="1"/>
    <xf numFmtId="0" fontId="2" fillId="0" borderId="25" xfId="0" applyFont="1" applyBorder="1" applyAlignment="1">
      <alignment horizontal="center" wrapText="1"/>
    </xf>
    <xf numFmtId="0" fontId="0" fillId="0" borderId="1" xfId="0" applyBorder="1" applyAlignment="1">
      <alignment wrapText="1"/>
    </xf>
    <xf numFmtId="0" fontId="0" fillId="0" borderId="7"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21" xfId="0" applyBorder="1" applyAlignment="1">
      <alignment wrapText="1"/>
    </xf>
    <xf numFmtId="0" fontId="0" fillId="0" borderId="22" xfId="0" applyBorder="1" applyAlignment="1">
      <alignment wrapText="1"/>
    </xf>
    <xf numFmtId="0" fontId="1" fillId="0" borderId="0" xfId="0" applyFont="1" applyFill="1" applyBorder="1" applyAlignment="1">
      <alignment wrapText="1"/>
    </xf>
    <xf numFmtId="0" fontId="1" fillId="0" borderId="25" xfId="0" applyFont="1" applyBorder="1" applyAlignment="1">
      <alignment horizontal="center"/>
    </xf>
    <xf numFmtId="0" fontId="2" fillId="0" borderId="20" xfId="0" applyFont="1" applyBorder="1" applyAlignment="1">
      <alignment horizontal="center"/>
    </xf>
    <xf numFmtId="0" fontId="0" fillId="0" borderId="21" xfId="0" applyBorder="1" applyAlignment="1">
      <alignment horizontal="center"/>
    </xf>
    <xf numFmtId="0" fontId="0" fillId="0" borderId="21" xfId="0" applyBorder="1" applyAlignment="1"/>
    <xf numFmtId="0" fontId="2" fillId="0" borderId="6" xfId="0" applyFont="1" applyBorder="1" applyAlignment="1"/>
    <xf numFmtId="0" fontId="2" fillId="0" borderId="8" xfId="0" applyFont="1" applyBorder="1" applyAlignment="1"/>
    <xf numFmtId="0" fontId="2" fillId="0" borderId="9" xfId="0" applyFont="1" applyBorder="1" applyAlignment="1"/>
    <xf numFmtId="0" fontId="0" fillId="0" borderId="9" xfId="0" applyBorder="1" applyAlignment="1"/>
    <xf numFmtId="0" fontId="4" fillId="0" borderId="0" xfId="0" applyFont="1" applyAlignment="1">
      <alignment wrapText="1"/>
    </xf>
    <xf numFmtId="0" fontId="2" fillId="0" borderId="0" xfId="0" applyFont="1" applyAlignment="1">
      <alignment horizontal="center" vertical="center" wrapText="1"/>
    </xf>
    <xf numFmtId="0" fontId="0" fillId="0" borderId="1" xfId="0" applyBorder="1" applyAlignment="1">
      <alignment horizontal="center" vertical="center"/>
    </xf>
    <xf numFmtId="0" fontId="1" fillId="0" borderId="6" xfId="0" applyFont="1" applyBorder="1" applyAlignment="1">
      <alignment horizontal="center" wrapText="1"/>
    </xf>
    <xf numFmtId="0" fontId="1" fillId="0" borderId="8" xfId="0" applyFont="1" applyBorder="1" applyAlignment="1">
      <alignment horizontal="center" wrapText="1"/>
    </xf>
    <xf numFmtId="0" fontId="1" fillId="0" borderId="20" xfId="0" applyFont="1" applyBorder="1" applyAlignment="1">
      <alignment horizontal="center" vertical="center" wrapText="1"/>
    </xf>
    <xf numFmtId="0" fontId="0" fillId="0" borderId="21" xfId="0" applyBorder="1" applyAlignment="1">
      <alignment horizontal="center" vertical="center"/>
    </xf>
    <xf numFmtId="0" fontId="2" fillId="0" borderId="25" xfId="0" applyFont="1" applyBorder="1" applyAlignment="1">
      <alignment horizontal="center" vertical="center" wrapText="1"/>
    </xf>
    <xf numFmtId="0" fontId="1" fillId="0" borderId="23" xfId="0" applyFont="1" applyBorder="1" applyAlignment="1">
      <alignment horizontal="center" vertical="center"/>
    </xf>
    <xf numFmtId="0" fontId="1" fillId="0" borderId="25"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 xfId="0" applyFont="1" applyBorder="1" applyAlignment="1">
      <alignment horizontal="center" vertical="center"/>
    </xf>
    <xf numFmtId="0" fontId="1" fillId="0" borderId="26" xfId="0" applyFont="1" applyBorder="1" applyAlignment="1">
      <alignment horizontal="center" vertical="center"/>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vertical="center"/>
    </xf>
    <xf numFmtId="0" fontId="1" fillId="0" borderId="33" xfId="0" applyFont="1" applyBorder="1" applyAlignment="1">
      <alignment horizontal="center" vertical="center" wrapText="1"/>
    </xf>
    <xf numFmtId="0" fontId="1" fillId="0" borderId="33" xfId="0" applyFont="1" applyBorder="1" applyAlignment="1">
      <alignment horizontal="center" vertical="center"/>
    </xf>
    <xf numFmtId="0" fontId="0" fillId="0" borderId="60" xfId="0" applyBorder="1" applyAlignment="1">
      <alignment horizontal="center" vertical="center"/>
    </xf>
    <xf numFmtId="0" fontId="1" fillId="0" borderId="23" xfId="0" applyFont="1" applyFill="1" applyBorder="1" applyAlignment="1">
      <alignment horizontal="right" vertical="center" wrapText="1"/>
    </xf>
    <xf numFmtId="0" fontId="0" fillId="0" borderId="25" xfId="0" applyBorder="1" applyAlignment="1">
      <alignment horizontal="center" vertical="center"/>
    </xf>
    <xf numFmtId="0" fontId="2" fillId="0" borderId="9" xfId="0" applyFont="1" applyBorder="1"/>
    <xf numFmtId="0" fontId="2" fillId="0" borderId="17" xfId="0" applyFont="1" applyBorder="1"/>
    <xf numFmtId="0" fontId="1" fillId="0" borderId="26" xfId="0" applyFont="1" applyBorder="1"/>
    <xf numFmtId="0" fontId="2" fillId="0" borderId="6" xfId="0" applyFont="1" applyFill="1" applyBorder="1" applyAlignment="1">
      <alignment horizontal="center"/>
    </xf>
    <xf numFmtId="0" fontId="5" fillId="0" borderId="0" xfId="0" applyFont="1" applyBorder="1" applyAlignment="1"/>
    <xf numFmtId="0" fontId="1" fillId="0" borderId="24" xfId="0" applyFont="1" applyBorder="1" applyAlignment="1">
      <alignment horizontal="center" vertical="center"/>
    </xf>
    <xf numFmtId="0" fontId="2" fillId="0" borderId="1" xfId="0" applyFont="1" applyBorder="1" applyAlignment="1">
      <alignment vertical="center" wrapText="1"/>
    </xf>
    <xf numFmtId="0" fontId="1" fillId="0" borderId="45" xfId="0" applyFont="1" applyBorder="1"/>
    <xf numFmtId="0" fontId="1" fillId="0" borderId="9" xfId="0" applyFont="1" applyBorder="1" applyAlignment="1">
      <alignment horizontal="center" vertical="center"/>
    </xf>
    <xf numFmtId="0" fontId="2" fillId="0" borderId="43" xfId="0" applyFont="1" applyBorder="1"/>
    <xf numFmtId="0" fontId="2" fillId="0" borderId="44" xfId="0" applyFont="1" applyBorder="1"/>
    <xf numFmtId="0" fontId="0" fillId="0" borderId="45" xfId="0" applyBorder="1"/>
    <xf numFmtId="0" fontId="0" fillId="0" borderId="21" xfId="0" applyNumberFormat="1" applyBorder="1" applyAlignment="1">
      <alignment horizontal="center"/>
    </xf>
    <xf numFmtId="1" fontId="0" fillId="0" borderId="21" xfId="0" applyNumberFormat="1" applyBorder="1" applyAlignment="1">
      <alignment horizontal="center"/>
    </xf>
    <xf numFmtId="3" fontId="0" fillId="0" borderId="22" xfId="0" applyNumberFormat="1" applyBorder="1" applyAlignment="1">
      <alignment horizontal="center"/>
    </xf>
    <xf numFmtId="1" fontId="1" fillId="0" borderId="24" xfId="0" applyNumberFormat="1" applyFont="1" applyBorder="1" applyAlignment="1">
      <alignment horizontal="center" vertical="center"/>
    </xf>
    <xf numFmtId="3" fontId="1" fillId="0" borderId="25" xfId="0" applyNumberFormat="1" applyFont="1" applyBorder="1" applyAlignment="1">
      <alignment horizontal="center" vertical="center" wrapText="1"/>
    </xf>
    <xf numFmtId="0" fontId="0" fillId="0" borderId="7" xfId="0" applyBorder="1" applyAlignment="1">
      <alignment horizontal="center" wrapText="1"/>
    </xf>
    <xf numFmtId="0" fontId="2" fillId="0" borderId="31" xfId="0" applyFont="1" applyBorder="1" applyAlignment="1"/>
    <xf numFmtId="0" fontId="0" fillId="0" borderId="49" xfId="0" applyBorder="1" applyAlignment="1"/>
    <xf numFmtId="0" fontId="0" fillId="0" borderId="55" xfId="0" applyBorder="1" applyAlignment="1"/>
    <xf numFmtId="0" fontId="2" fillId="0" borderId="9" xfId="0" applyFont="1" applyBorder="1" applyAlignment="1">
      <alignment wrapText="1"/>
    </xf>
    <xf numFmtId="0" fontId="2" fillId="0" borderId="10" xfId="0" applyFont="1" applyBorder="1" applyAlignment="1">
      <alignment wrapText="1"/>
    </xf>
    <xf numFmtId="0" fontId="2" fillId="0" borderId="7" xfId="0" applyFont="1" applyBorder="1" applyAlignment="1">
      <alignment vertical="center" wrapText="1"/>
    </xf>
    <xf numFmtId="0" fontId="2" fillId="0" borderId="21" xfId="0" applyFont="1" applyBorder="1" applyAlignment="1">
      <alignment horizontal="center" vertical="center" wrapText="1"/>
    </xf>
    <xf numFmtId="0" fontId="0" fillId="0" borderId="0" xfId="0" applyAlignment="1">
      <alignment horizontal="center" vertical="center" wrapText="1"/>
    </xf>
    <xf numFmtId="0" fontId="0" fillId="0" borderId="21" xfId="0" applyBorder="1" applyAlignment="1">
      <alignment horizontal="left"/>
    </xf>
    <xf numFmtId="0" fontId="0" fillId="0" borderId="22" xfId="0" applyBorder="1" applyAlignment="1">
      <alignment horizontal="left"/>
    </xf>
    <xf numFmtId="0" fontId="2" fillId="0" borderId="20" xfId="0" applyFont="1" applyBorder="1" applyAlignment="1">
      <alignment horizontal="center" vertical="center"/>
    </xf>
    <xf numFmtId="0" fontId="2" fillId="0" borderId="8" xfId="0" applyFont="1" applyBorder="1" applyAlignment="1">
      <alignment horizontal="center" vertical="center"/>
    </xf>
    <xf numFmtId="0" fontId="3" fillId="0" borderId="1" xfId="2" applyBorder="1"/>
    <xf numFmtId="0" fontId="0" fillId="0" borderId="1" xfId="0" applyFont="1" applyBorder="1" applyAlignment="1"/>
    <xf numFmtId="0" fontId="3" fillId="0" borderId="7" xfId="2" applyBorder="1"/>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1" xfId="0" applyBorder="1" applyAlignment="1">
      <alignment horizontal="left" vertical="center"/>
    </xf>
    <xf numFmtId="0" fontId="1" fillId="0" borderId="44" xfId="0" applyFont="1" applyBorder="1" applyAlignment="1">
      <alignment horizontal="center" vertical="center" wrapText="1"/>
    </xf>
    <xf numFmtId="0" fontId="2" fillId="0" borderId="6" xfId="0" applyFont="1" applyBorder="1" applyAlignment="1">
      <alignment vertical="center"/>
    </xf>
    <xf numFmtId="0" fontId="2" fillId="0" borderId="23" xfId="0" applyFont="1" applyBorder="1" applyAlignment="1">
      <alignment horizontal="center" vertical="center" wrapText="1"/>
    </xf>
    <xf numFmtId="0" fontId="0" fillId="0" borderId="24" xfId="0" applyBorder="1" applyAlignment="1">
      <alignment horizontal="center" vertical="center" wrapText="1"/>
    </xf>
    <xf numFmtId="0" fontId="1" fillId="0" borderId="9" xfId="0" applyFont="1" applyBorder="1" applyAlignment="1">
      <alignment horizontal="center" wrapText="1"/>
    </xf>
    <xf numFmtId="0" fontId="2" fillId="0" borderId="23" xfId="0" applyFont="1" applyBorder="1"/>
    <xf numFmtId="0" fontId="0" fillId="0" borderId="0" xfId="0" applyFont="1" applyFill="1" applyBorder="1" applyAlignment="1">
      <alignment horizontal="center" vertical="center"/>
    </xf>
    <xf numFmtId="0" fontId="2" fillId="0" borderId="1" xfId="1" applyBorder="1" applyAlignment="1">
      <alignment horizontal="center"/>
    </xf>
    <xf numFmtId="0" fontId="2" fillId="0" borderId="7" xfId="1" applyBorder="1" applyAlignment="1">
      <alignment horizontal="center"/>
    </xf>
    <xf numFmtId="0" fontId="2" fillId="0" borderId="9" xfId="1" applyBorder="1" applyAlignment="1">
      <alignment horizontal="center"/>
    </xf>
    <xf numFmtId="0" fontId="2" fillId="0" borderId="10" xfId="1" applyBorder="1" applyAlignment="1">
      <alignment horizontal="center"/>
    </xf>
    <xf numFmtId="0" fontId="2" fillId="0" borderId="21" xfId="1" applyBorder="1" applyAlignment="1">
      <alignment horizontal="center"/>
    </xf>
    <xf numFmtId="0" fontId="2" fillId="0" borderId="22" xfId="1" applyBorder="1" applyAlignment="1">
      <alignment horizontal="center"/>
    </xf>
    <xf numFmtId="0" fontId="1" fillId="0" borderId="24" xfId="1" applyFont="1" applyBorder="1" applyAlignment="1">
      <alignment horizontal="center"/>
    </xf>
    <xf numFmtId="0" fontId="1" fillId="0" borderId="25" xfId="1" applyFont="1" applyBorder="1" applyAlignment="1">
      <alignment horizontal="center"/>
    </xf>
    <xf numFmtId="164" fontId="0" fillId="0" borderId="21" xfId="0" applyNumberFormat="1" applyBorder="1" applyAlignment="1">
      <alignment horizontal="center"/>
    </xf>
    <xf numFmtId="164" fontId="0" fillId="0" borderId="7" xfId="0" applyNumberFormat="1" applyBorder="1" applyAlignment="1">
      <alignment horizontal="center"/>
    </xf>
    <xf numFmtId="164" fontId="0" fillId="0" borderId="10" xfId="0" applyNumberFormat="1" applyBorder="1" applyAlignment="1">
      <alignment horizontal="center"/>
    </xf>
    <xf numFmtId="164" fontId="0" fillId="0" borderId="22" xfId="0" applyNumberFormat="1" applyBorder="1" applyAlignment="1">
      <alignment horizontal="center"/>
    </xf>
    <xf numFmtId="0" fontId="0" fillId="0" borderId="8" xfId="0" applyFill="1" applyBorder="1"/>
    <xf numFmtId="0" fontId="1" fillId="0" borderId="23" xfId="0" applyFont="1" applyBorder="1" applyAlignment="1">
      <alignment horizontal="center"/>
    </xf>
    <xf numFmtId="0" fontId="1" fillId="0" borderId="24" xfId="0" applyFont="1" applyBorder="1" applyAlignment="1">
      <alignment horizontal="center"/>
    </xf>
    <xf numFmtId="0" fontId="2" fillId="0" borderId="6" xfId="0" applyFont="1" applyBorder="1" applyAlignment="1">
      <alignment horizontal="center"/>
    </xf>
    <xf numFmtId="0" fontId="2" fillId="0" borderId="1"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0" fillId="0" borderId="1" xfId="0" applyBorder="1" applyAlignment="1">
      <alignment horizontal="center"/>
    </xf>
    <xf numFmtId="0" fontId="0" fillId="0" borderId="14" xfId="0" applyBorder="1" applyAlignment="1">
      <alignment horizontal="center"/>
    </xf>
    <xf numFmtId="0" fontId="2" fillId="0" borderId="14" xfId="0" applyFont="1" applyBorder="1" applyAlignment="1">
      <alignment horizontal="right"/>
    </xf>
    <xf numFmtId="0" fontId="0" fillId="0" borderId="31" xfId="0" applyBorder="1" applyAlignment="1">
      <alignment horizontal="center"/>
    </xf>
    <xf numFmtId="0" fontId="0" fillId="0" borderId="55"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36" xfId="0" applyBorder="1" applyAlignment="1">
      <alignment horizontal="center"/>
    </xf>
    <xf numFmtId="0" fontId="0" fillId="0" borderId="16" xfId="0" applyBorder="1" applyAlignment="1">
      <alignment horizontal="center"/>
    </xf>
    <xf numFmtId="0" fontId="0" fillId="0" borderId="59" xfId="0" applyBorder="1" applyAlignment="1">
      <alignment horizontal="center"/>
    </xf>
    <xf numFmtId="0" fontId="0" fillId="0" borderId="19" xfId="0" applyBorder="1" applyAlignment="1">
      <alignment horizontal="center"/>
    </xf>
    <xf numFmtId="0" fontId="2" fillId="0" borderId="48" xfId="0" applyFont="1" applyBorder="1" applyAlignment="1">
      <alignment horizontal="center"/>
    </xf>
    <xf numFmtId="0" fontId="2" fillId="0" borderId="49" xfId="0" applyFont="1" applyBorder="1" applyAlignment="1">
      <alignment horizontal="center"/>
    </xf>
    <xf numFmtId="0" fontId="2" fillId="0" borderId="11" xfId="0" applyFont="1" applyBorder="1" applyAlignment="1">
      <alignment horizontal="center"/>
    </xf>
    <xf numFmtId="0" fontId="0" fillId="0" borderId="7" xfId="0" applyBorder="1" applyAlignment="1">
      <alignment horizontal="center"/>
    </xf>
    <xf numFmtId="0" fontId="1" fillId="0" borderId="0" xfId="0" applyFont="1" applyBorder="1" applyAlignment="1">
      <alignment horizontal="center"/>
    </xf>
    <xf numFmtId="0" fontId="1" fillId="0" borderId="25" xfId="0" applyFont="1"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1" fillId="0" borderId="29" xfId="0" applyFont="1" applyBorder="1" applyAlignment="1">
      <alignment horizontal="center"/>
    </xf>
    <xf numFmtId="0" fontId="1" fillId="0" borderId="28"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47" xfId="0" applyFont="1" applyBorder="1" applyAlignment="1">
      <alignment horizontal="center"/>
    </xf>
    <xf numFmtId="0" fontId="0" fillId="0" borderId="38" xfId="0" applyBorder="1" applyAlignment="1">
      <alignment horizontal="center"/>
    </xf>
    <xf numFmtId="0" fontId="0" fillId="0" borderId="56" xfId="0" applyBorder="1" applyAlignment="1">
      <alignment horizontal="center"/>
    </xf>
    <xf numFmtId="0" fontId="0" fillId="0" borderId="32" xfId="0" applyBorder="1" applyAlignment="1">
      <alignment horizontal="center"/>
    </xf>
    <xf numFmtId="0" fontId="0" fillId="0" borderId="54" xfId="0"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0" borderId="46" xfId="0" applyFont="1" applyBorder="1" applyAlignment="1">
      <alignment horizontal="center"/>
    </xf>
    <xf numFmtId="0" fontId="2" fillId="0" borderId="50" xfId="0" applyFont="1" applyBorder="1" applyAlignment="1">
      <alignment horizontal="center"/>
    </xf>
    <xf numFmtId="0" fontId="2" fillId="0" borderId="39" xfId="0" applyFont="1" applyBorder="1" applyAlignment="1">
      <alignment horizontal="center"/>
    </xf>
    <xf numFmtId="0" fontId="0" fillId="0" borderId="6" xfId="0" applyBorder="1" applyAlignment="1">
      <alignment horizontal="center"/>
    </xf>
    <xf numFmtId="0" fontId="2" fillId="0" borderId="26" xfId="0" applyFont="1" applyBorder="1" applyAlignment="1">
      <alignment horizontal="center"/>
    </xf>
    <xf numFmtId="0" fontId="2" fillId="0" borderId="47" xfId="0" applyFont="1" applyBorder="1" applyAlignment="1">
      <alignment horizontal="center"/>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9" xfId="0" applyFont="1" applyBorder="1" applyAlignment="1">
      <alignment horizontal="center"/>
    </xf>
    <xf numFmtId="0" fontId="1" fillId="0" borderId="10" xfId="0" applyFont="1" applyBorder="1" applyAlignment="1">
      <alignment horizontal="center"/>
    </xf>
    <xf numFmtId="0" fontId="2" fillId="0" borderId="0" xfId="0" applyFont="1" applyBorder="1" applyAlignment="1">
      <alignment horizontal="center" wrapText="1"/>
    </xf>
    <xf numFmtId="0" fontId="2" fillId="0" borderId="23" xfId="0" applyFont="1" applyBorder="1" applyAlignment="1">
      <alignment horizontal="center"/>
    </xf>
    <xf numFmtId="0" fontId="2" fillId="0" borderId="24" xfId="0" applyFont="1" applyBorder="1" applyAlignment="1">
      <alignment horizontal="center"/>
    </xf>
    <xf numFmtId="0" fontId="2" fillId="0" borderId="48" xfId="0" applyFont="1" applyBorder="1" applyAlignment="1">
      <alignment horizontal="center" wrapText="1"/>
    </xf>
    <xf numFmtId="0" fontId="2" fillId="0" borderId="49" xfId="0" applyFont="1" applyBorder="1" applyAlignment="1">
      <alignment horizontal="center" wrapText="1"/>
    </xf>
    <xf numFmtId="0" fontId="2" fillId="0" borderId="11" xfId="0" applyFont="1" applyBorder="1" applyAlignment="1">
      <alignment horizontal="center" wrapText="1"/>
    </xf>
    <xf numFmtId="0" fontId="2" fillId="0" borderId="0" xfId="0" applyFont="1" applyBorder="1" applyAlignment="1">
      <alignment horizontal="right" wrapText="1"/>
    </xf>
    <xf numFmtId="0" fontId="0" fillId="0" borderId="0" xfId="0" applyBorder="1" applyAlignment="1">
      <alignment horizontal="center" wrapText="1"/>
    </xf>
    <xf numFmtId="0" fontId="2" fillId="0" borderId="6" xfId="0" applyFont="1" applyBorder="1" applyAlignment="1">
      <alignment horizontal="center" wrapText="1"/>
    </xf>
    <xf numFmtId="0" fontId="2" fillId="0" borderId="1"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2" fillId="0" borderId="13" xfId="0" applyFont="1" applyBorder="1" applyAlignment="1">
      <alignment horizontal="center"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0" fillId="0" borderId="9" xfId="0" applyBorder="1" applyAlignment="1">
      <alignment horizontal="center"/>
    </xf>
    <xf numFmtId="0" fontId="0" fillId="0" borderId="10" xfId="0" applyBorder="1" applyAlignment="1">
      <alignment horizontal="center"/>
    </xf>
    <xf numFmtId="0" fontId="2" fillId="0" borderId="7" xfId="0" applyFont="1" applyBorder="1" applyAlignment="1">
      <alignment horizontal="center"/>
    </xf>
    <xf numFmtId="0" fontId="6" fillId="0" borderId="0"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7" fillId="0" borderId="36" xfId="0" applyFont="1" applyBorder="1" applyAlignment="1">
      <alignment horizontal="center" vertical="center"/>
    </xf>
    <xf numFmtId="0" fontId="7" fillId="0" borderId="0" xfId="0" applyFont="1" applyBorder="1" applyAlignment="1">
      <alignment horizontal="center" vertical="center"/>
    </xf>
    <xf numFmtId="0" fontId="1" fillId="0" borderId="29"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2" fillId="0" borderId="38" xfId="0" applyFont="1" applyBorder="1" applyAlignment="1">
      <alignment horizontal="left" vertical="center" wrapText="1"/>
    </xf>
    <xf numFmtId="0" fontId="2" fillId="0" borderId="50" xfId="0" applyFont="1" applyBorder="1" applyAlignment="1">
      <alignment horizontal="left" vertical="center" wrapText="1"/>
    </xf>
    <xf numFmtId="0" fontId="2" fillId="0" borderId="56" xfId="0" applyFont="1" applyBorder="1" applyAlignment="1">
      <alignment horizontal="left" vertical="center" wrapText="1"/>
    </xf>
    <xf numFmtId="0" fontId="2" fillId="0" borderId="31" xfId="0" applyFont="1" applyBorder="1" applyAlignment="1">
      <alignment horizontal="left" vertical="center" wrapText="1"/>
    </xf>
    <xf numFmtId="0" fontId="2" fillId="0" borderId="49" xfId="0" applyFont="1" applyBorder="1" applyAlignment="1">
      <alignment horizontal="left" vertical="center" wrapText="1"/>
    </xf>
    <xf numFmtId="0" fontId="2" fillId="0" borderId="55" xfId="0" applyFont="1" applyBorder="1" applyAlignment="1">
      <alignment horizontal="left" vertical="center" wrapText="1"/>
    </xf>
    <xf numFmtId="0" fontId="2" fillId="0" borderId="21" xfId="0" applyFont="1"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2" fillId="0" borderId="1" xfId="0" applyFont="1"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2" fillId="0" borderId="9" xfId="0" applyFont="1"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8" fillId="0" borderId="0" xfId="0" applyFont="1" applyBorder="1" applyAlignment="1">
      <alignment horizontal="center" wrapText="1"/>
    </xf>
    <xf numFmtId="0" fontId="1" fillId="0" borderId="26" xfId="0" applyFont="1" applyBorder="1" applyAlignment="1">
      <alignment horizontal="center" vertical="center"/>
    </xf>
    <xf numFmtId="0" fontId="7" fillId="0" borderId="59" xfId="0" applyFont="1" applyBorder="1" applyAlignment="1">
      <alignment horizontal="center" vertical="center"/>
    </xf>
    <xf numFmtId="0" fontId="7" fillId="0" borderId="18" xfId="0" applyFont="1" applyBorder="1" applyAlignment="1">
      <alignment horizontal="center" vertical="center"/>
    </xf>
    <xf numFmtId="0" fontId="11" fillId="0" borderId="18" xfId="0" applyFont="1" applyBorder="1" applyAlignment="1">
      <alignment horizontal="center" wrapText="1"/>
    </xf>
    <xf numFmtId="0" fontId="2" fillId="0" borderId="22" xfId="0" applyFont="1" applyBorder="1" applyAlignment="1">
      <alignment horizontal="center"/>
    </xf>
    <xf numFmtId="0" fontId="2" fillId="0" borderId="32" xfId="0" applyFont="1" applyBorder="1" applyAlignment="1">
      <alignment horizontal="left" vertical="center" wrapText="1"/>
    </xf>
    <xf numFmtId="0" fontId="2" fillId="0" borderId="52" xfId="0" applyFont="1" applyBorder="1" applyAlignment="1">
      <alignment horizontal="left" vertical="center" wrapText="1"/>
    </xf>
    <xf numFmtId="0" fontId="2" fillId="0" borderId="54" xfId="0" applyFont="1" applyBorder="1" applyAlignment="1">
      <alignment horizontal="left" vertical="center" wrapText="1"/>
    </xf>
    <xf numFmtId="0" fontId="0" fillId="0" borderId="49" xfId="0" applyBorder="1" applyAlignment="1">
      <alignment horizontal="left" vertical="center" wrapText="1"/>
    </xf>
    <xf numFmtId="0" fontId="0" fillId="0" borderId="55" xfId="0" applyBorder="1" applyAlignment="1">
      <alignment horizontal="left" vertical="center" wrapText="1"/>
    </xf>
    <xf numFmtId="0" fontId="2" fillId="0" borderId="31" xfId="0" applyFont="1" applyBorder="1" applyAlignment="1">
      <alignment horizontal="left" vertical="center"/>
    </xf>
    <xf numFmtId="0" fontId="2" fillId="0" borderId="49" xfId="0" applyFont="1" applyBorder="1" applyAlignment="1">
      <alignment horizontal="left" vertical="center"/>
    </xf>
    <xf numFmtId="0" fontId="2" fillId="0" borderId="55" xfId="0" applyFont="1" applyBorder="1" applyAlignment="1">
      <alignment horizontal="left" vertical="center"/>
    </xf>
    <xf numFmtId="0" fontId="2" fillId="0" borderId="38" xfId="0" applyFont="1" applyBorder="1" applyAlignment="1">
      <alignment horizontal="left" wrapText="1"/>
    </xf>
    <xf numFmtId="0" fontId="2" fillId="0" borderId="50" xfId="0" applyFont="1" applyBorder="1" applyAlignment="1">
      <alignment horizontal="left" wrapText="1"/>
    </xf>
    <xf numFmtId="0" fontId="2" fillId="0" borderId="56" xfId="0" applyFont="1" applyBorder="1" applyAlignment="1">
      <alignment horizontal="left" wrapText="1"/>
    </xf>
    <xf numFmtId="0" fontId="9" fillId="0" borderId="23" xfId="0" applyFont="1" applyBorder="1" applyAlignment="1">
      <alignment horizontal="center"/>
    </xf>
    <xf numFmtId="0" fontId="9" fillId="0" borderId="24" xfId="0" applyFont="1" applyBorder="1" applyAlignment="1">
      <alignment horizontal="center"/>
    </xf>
    <xf numFmtId="0" fontId="9" fillId="0" borderId="25" xfId="0" applyFont="1" applyBorder="1" applyAlignment="1">
      <alignment horizontal="center"/>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1" fillId="0" borderId="43" xfId="0" applyFont="1" applyBorder="1" applyAlignment="1">
      <alignment horizontal="center"/>
    </xf>
    <xf numFmtId="0" fontId="1" fillId="0" borderId="44" xfId="0" applyFont="1" applyBorder="1" applyAlignment="1">
      <alignment horizont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wrapTex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0" fillId="0" borderId="26" xfId="0" applyFont="1" applyBorder="1" applyAlignment="1">
      <alignment horizontal="center"/>
    </xf>
    <xf numFmtId="0" fontId="10" fillId="0" borderId="27" xfId="0" applyFont="1" applyBorder="1" applyAlignment="1">
      <alignment horizontal="center"/>
    </xf>
    <xf numFmtId="0" fontId="10" fillId="0" borderId="28" xfId="0" applyFont="1" applyBorder="1" applyAlignment="1">
      <alignment horizontal="center"/>
    </xf>
    <xf numFmtId="0" fontId="10" fillId="0" borderId="3" xfId="0" applyFont="1" applyBorder="1" applyAlignment="1">
      <alignment horizontal="center"/>
    </xf>
    <xf numFmtId="0" fontId="10" fillId="0" borderId="4" xfId="0" applyFont="1" applyBorder="1" applyAlignment="1">
      <alignment horizontal="center"/>
    </xf>
    <xf numFmtId="0" fontId="10" fillId="0" borderId="5"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2" fillId="0" borderId="20" xfId="0" applyFont="1" applyBorder="1" applyAlignment="1">
      <alignment horizontal="center" vertical="center" wrapText="1"/>
    </xf>
    <xf numFmtId="0" fontId="0" fillId="0" borderId="21" xfId="0" applyBorder="1" applyAlignment="1">
      <alignment horizontal="center" vertical="center" wrapText="1"/>
    </xf>
    <xf numFmtId="0" fontId="1" fillId="0" borderId="23" xfId="0" applyFont="1" applyBorder="1" applyAlignment="1">
      <alignment horizontal="center" vertical="center"/>
    </xf>
    <xf numFmtId="0" fontId="0" fillId="0" borderId="8"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9" xfId="0" applyFont="1" applyBorder="1" applyAlignment="1">
      <alignment horizontal="left"/>
    </xf>
    <xf numFmtId="0" fontId="0" fillId="0" borderId="10" xfId="0" applyFont="1" applyBorder="1" applyAlignment="1">
      <alignment horizontal="left"/>
    </xf>
    <xf numFmtId="0" fontId="1" fillId="0" borderId="24" xfId="0" applyFont="1" applyBorder="1" applyAlignment="1">
      <alignment horizontal="center" wrapText="1"/>
    </xf>
    <xf numFmtId="0" fontId="13" fillId="0" borderId="26" xfId="0" applyFont="1" applyBorder="1" applyAlignment="1">
      <alignment horizontal="center"/>
    </xf>
    <xf numFmtId="0" fontId="13" fillId="0" borderId="27" xfId="0" applyFont="1" applyBorder="1" applyAlignment="1">
      <alignment horizontal="center"/>
    </xf>
    <xf numFmtId="0" fontId="13" fillId="0" borderId="28" xfId="0" applyFont="1" applyBorder="1" applyAlignment="1">
      <alignment horizontal="center"/>
    </xf>
    <xf numFmtId="0" fontId="2" fillId="0" borderId="21" xfId="0" applyFont="1" applyBorder="1" applyAlignment="1">
      <alignment horizontal="center" vertical="center"/>
    </xf>
    <xf numFmtId="0" fontId="0" fillId="0" borderId="21" xfId="0" applyBorder="1" applyAlignment="1">
      <alignment horizontal="center" vertical="center"/>
    </xf>
    <xf numFmtId="0" fontId="0" fillId="0" borderId="9" xfId="0" applyBorder="1" applyAlignment="1">
      <alignment horizontal="center" vertical="center"/>
    </xf>
    <xf numFmtId="0" fontId="2" fillId="0" borderId="9" xfId="0" applyFont="1"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left" vertical="center" wrapText="1"/>
    </xf>
    <xf numFmtId="0" fontId="12" fillId="0" borderId="26" xfId="0" applyFont="1" applyBorder="1" applyAlignment="1">
      <alignment horizontal="center"/>
    </xf>
    <xf numFmtId="0" fontId="12" fillId="0" borderId="27" xfId="0" applyFont="1" applyBorder="1" applyAlignment="1">
      <alignment horizontal="center"/>
    </xf>
    <xf numFmtId="0" fontId="12" fillId="0" borderId="28" xfId="0" applyFont="1" applyBorder="1" applyAlignment="1">
      <alignment horizontal="center"/>
    </xf>
    <xf numFmtId="0" fontId="0" fillId="0" borderId="1" xfId="0" applyFont="1" applyBorder="1" applyAlignment="1">
      <alignment horizontal="left"/>
    </xf>
    <xf numFmtId="0" fontId="0" fillId="0" borderId="7" xfId="0" applyFont="1" applyBorder="1" applyAlignment="1">
      <alignment horizontal="left"/>
    </xf>
    <xf numFmtId="0" fontId="0" fillId="0" borderId="1" xfId="0" applyBorder="1" applyAlignment="1">
      <alignment horizontal="left"/>
    </xf>
    <xf numFmtId="0" fontId="0" fillId="0" borderId="7" xfId="0"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21" xfId="0" applyFont="1" applyBorder="1" applyAlignment="1">
      <alignment horizontal="left" vertical="center"/>
    </xf>
    <xf numFmtId="0" fontId="0" fillId="0" borderId="8" xfId="0" applyBorder="1" applyAlignment="1">
      <alignment horizontal="left"/>
    </xf>
    <xf numFmtId="0" fontId="0" fillId="0" borderId="9" xfId="0" applyBorder="1" applyAlignment="1">
      <alignment horizontal="left"/>
    </xf>
    <xf numFmtId="0" fontId="2" fillId="0" borderId="6" xfId="0" applyFont="1" applyBorder="1" applyAlignment="1">
      <alignment horizontal="left" vertical="center" wrapText="1"/>
    </xf>
    <xf numFmtId="0" fontId="2" fillId="0" borderId="20" xfId="0" applyFont="1" applyBorder="1" applyAlignment="1">
      <alignment horizontal="left" vertical="center" wrapText="1"/>
    </xf>
    <xf numFmtId="0" fontId="2" fillId="0" borderId="51" xfId="0" applyFont="1" applyBorder="1" applyAlignment="1">
      <alignment horizontal="center" vertical="center"/>
    </xf>
    <xf numFmtId="0" fontId="2" fillId="0" borderId="53" xfId="0" applyFont="1" applyBorder="1" applyAlignment="1">
      <alignment horizontal="center" vertical="center"/>
    </xf>
    <xf numFmtId="0" fontId="1" fillId="0" borderId="0" xfId="0" applyFont="1" applyFill="1" applyBorder="1" applyAlignment="1">
      <alignment horizontal="right"/>
    </xf>
    <xf numFmtId="0" fontId="0" fillId="0" borderId="6" xfId="0" applyBorder="1" applyAlignment="1">
      <alignment horizontal="center" vertical="center"/>
    </xf>
    <xf numFmtId="0" fontId="2" fillId="0" borderId="6"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left" vertical="center" wrapText="1"/>
    </xf>
    <xf numFmtId="0" fontId="0" fillId="0" borderId="7" xfId="0" applyBorder="1" applyAlignment="1">
      <alignment horizontal="left" vertical="center" wrapText="1"/>
    </xf>
    <xf numFmtId="0" fontId="13" fillId="0" borderId="40" xfId="0" applyFont="1" applyBorder="1" applyAlignment="1">
      <alignment horizontal="center"/>
    </xf>
    <xf numFmtId="0" fontId="13" fillId="0" borderId="41" xfId="0" applyFont="1" applyBorder="1" applyAlignment="1">
      <alignment horizontal="center"/>
    </xf>
    <xf numFmtId="0" fontId="13" fillId="0" borderId="42" xfId="0" applyFont="1" applyBorder="1" applyAlignment="1">
      <alignment horizontal="center"/>
    </xf>
    <xf numFmtId="0" fontId="13" fillId="0" borderId="23" xfId="0" applyFont="1" applyBorder="1" applyAlignment="1">
      <alignment horizontal="center"/>
    </xf>
    <xf numFmtId="0" fontId="13" fillId="0" borderId="24" xfId="0" applyFont="1" applyBorder="1" applyAlignment="1">
      <alignment horizontal="center"/>
    </xf>
    <xf numFmtId="0" fontId="13" fillId="0" borderId="25" xfId="0" applyFont="1" applyBorder="1" applyAlignment="1">
      <alignment horizont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45" xfId="0" applyFont="1" applyBorder="1" applyAlignment="1">
      <alignment horizontal="center" vertical="center"/>
    </xf>
    <xf numFmtId="0" fontId="0" fillId="0" borderId="20" xfId="0" applyBorder="1" applyAlignment="1">
      <alignment horizontal="center" vertical="center"/>
    </xf>
    <xf numFmtId="0" fontId="2" fillId="0" borderId="30" xfId="0" applyFont="1" applyBorder="1" applyAlignment="1">
      <alignment horizontal="left" vertical="center" wrapText="1"/>
    </xf>
    <xf numFmtId="0" fontId="2" fillId="0" borderId="35" xfId="0" applyFont="1" applyBorder="1" applyAlignment="1">
      <alignment horizontal="left" vertical="center" wrapText="1"/>
    </xf>
    <xf numFmtId="0" fontId="2" fillId="0" borderId="61" xfId="0" applyFont="1" applyBorder="1" applyAlignment="1">
      <alignment horizontal="left" vertical="center" wrapText="1"/>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2" fillId="0" borderId="7" xfId="0" applyFont="1" applyBorder="1" applyAlignment="1">
      <alignment horizontal="left" vertical="center"/>
    </xf>
    <xf numFmtId="0" fontId="2" fillId="0" borderId="10" xfId="0" applyFont="1" applyBorder="1" applyAlignment="1">
      <alignment horizontal="left" vertical="center" wrapText="1"/>
    </xf>
    <xf numFmtId="0" fontId="11" fillId="0" borderId="3" xfId="0" applyFont="1"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 fillId="0" borderId="14" xfId="0" applyFont="1" applyBorder="1" applyAlignment="1">
      <alignment horizontal="right"/>
    </xf>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left" vertical="center" wrapText="1"/>
    </xf>
    <xf numFmtId="0" fontId="2" fillId="0" borderId="1" xfId="0" applyFont="1" applyBorder="1" applyAlignment="1">
      <alignment horizontal="center" vertical="center"/>
    </xf>
    <xf numFmtId="0" fontId="2" fillId="0" borderId="20" xfId="0" applyFont="1" applyBorder="1" applyAlignment="1">
      <alignment horizontal="center" vertical="center"/>
    </xf>
    <xf numFmtId="0" fontId="1" fillId="0" borderId="8" xfId="0" applyFont="1" applyBorder="1" applyAlignment="1">
      <alignment horizontal="center"/>
    </xf>
    <xf numFmtId="0" fontId="1" fillId="0" borderId="0" xfId="0" applyFont="1" applyAlignment="1">
      <alignment horizontal="center"/>
    </xf>
  </cellXfs>
  <cellStyles count="3">
    <cellStyle name="Hyperlink" xfId="2" builtinId="8"/>
    <cellStyle name="Normal" xfId="0" builtinId="0"/>
    <cellStyle name="Normal 2" xfId="1" xr:uid="{00000000-0005-0000-0000-00002F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netweb.ing.unibs.it/~ntw/" TargetMode="External"/><Relationship Id="rId3" Type="http://schemas.openxmlformats.org/officeDocument/2006/relationships/hyperlink" Target="http://www.unb.ca/cic/datasets/nsl.html" TargetMode="External"/><Relationship Id="rId7" Type="http://schemas.openxmlformats.org/officeDocument/2006/relationships/hyperlink" Target="http://tstat.polito.it/traces.shtml" TargetMode="External"/><Relationship Id="rId2" Type="http://schemas.openxmlformats.org/officeDocument/2006/relationships/hyperlink" Target="http://kdd.ics.uci.edu/databases/kddcup99/kddcup99.html" TargetMode="External"/><Relationship Id="rId1" Type="http://schemas.openxmlformats.org/officeDocument/2006/relationships/hyperlink" Target="https://www.impactcybertrust.org/dataset_view?idDataset=303" TargetMode="External"/><Relationship Id="rId6" Type="http://schemas.openxmlformats.org/officeDocument/2006/relationships/hyperlink" Target="http://mawi.wide.ad.jp/mawi/" TargetMode="External"/><Relationship Id="rId5" Type="http://schemas.openxmlformats.org/officeDocument/2006/relationships/hyperlink" Target="http://www.caida.org/projects/ditl/" TargetMode="External"/><Relationship Id="rId4" Type="http://schemas.openxmlformats.org/officeDocument/2006/relationships/hyperlink" Target="http://mawi.wide.ad.jp/mawi/" TargetMode="External"/><Relationship Id="rId9" Type="http://schemas.openxmlformats.org/officeDocument/2006/relationships/hyperlink" Target="https://wand.net.nz/w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298"/>
  <sheetViews>
    <sheetView topLeftCell="AA142" workbookViewId="0"/>
  </sheetViews>
  <sheetFormatPr defaultRowHeight="15" x14ac:dyDescent="0.25"/>
  <sheetData>
    <row r="1" spans="1: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row>
    <row r="2" spans="1:117" x14ac:dyDescent="0.25">
      <c r="A2" t="s">
        <v>117</v>
      </c>
      <c r="B2" t="s">
        <v>118</v>
      </c>
      <c r="C2" t="s">
        <v>119</v>
      </c>
      <c r="D2" t="s">
        <v>120</v>
      </c>
      <c r="E2" t="s">
        <v>121</v>
      </c>
      <c r="F2" t="s">
        <v>122</v>
      </c>
      <c r="G2" t="s">
        <v>123</v>
      </c>
      <c r="H2" t="s">
        <v>124</v>
      </c>
      <c r="I2" t="s">
        <v>125</v>
      </c>
      <c r="J2" t="s">
        <v>126</v>
      </c>
      <c r="K2" t="s">
        <v>127</v>
      </c>
      <c r="Q2" t="s">
        <v>128</v>
      </c>
      <c r="W2" t="s">
        <v>129</v>
      </c>
      <c r="Z2" t="s">
        <v>130</v>
      </c>
      <c r="AA2" t="s">
        <v>131</v>
      </c>
      <c r="AD2" t="s">
        <v>132</v>
      </c>
      <c r="AE2" t="s">
        <v>133</v>
      </c>
      <c r="AG2" t="s">
        <v>134</v>
      </c>
      <c r="AH2" t="s">
        <v>135</v>
      </c>
      <c r="AI2" t="s">
        <v>136</v>
      </c>
      <c r="BX2" t="s">
        <v>137</v>
      </c>
      <c r="CB2" t="s">
        <v>138</v>
      </c>
      <c r="CC2" t="s">
        <v>139</v>
      </c>
      <c r="CO2" t="s">
        <v>140</v>
      </c>
      <c r="CR2" t="s">
        <v>141</v>
      </c>
      <c r="CW2" t="s">
        <v>142</v>
      </c>
      <c r="CX2" t="s">
        <v>143</v>
      </c>
      <c r="DC2" t="s">
        <v>144</v>
      </c>
      <c r="DD2" t="s">
        <v>145</v>
      </c>
      <c r="DH2" t="s">
        <v>146</v>
      </c>
      <c r="DI2" t="s">
        <v>147</v>
      </c>
    </row>
    <row r="3" spans="1:117" x14ac:dyDescent="0.25">
      <c r="A3" t="s">
        <v>148</v>
      </c>
      <c r="B3" t="s">
        <v>118</v>
      </c>
      <c r="C3" t="s">
        <v>119</v>
      </c>
      <c r="D3" t="s">
        <v>149</v>
      </c>
      <c r="E3" t="s">
        <v>150</v>
      </c>
      <c r="F3" t="s">
        <v>151</v>
      </c>
      <c r="G3" t="s">
        <v>123</v>
      </c>
      <c r="H3" t="s">
        <v>152</v>
      </c>
      <c r="I3" t="s">
        <v>153</v>
      </c>
      <c r="J3" t="s">
        <v>154</v>
      </c>
      <c r="K3" t="s">
        <v>155</v>
      </c>
      <c r="N3" t="s">
        <v>156</v>
      </c>
      <c r="O3" t="s">
        <v>157</v>
      </c>
      <c r="W3" t="s">
        <v>129</v>
      </c>
      <c r="AB3" t="s">
        <v>158</v>
      </c>
      <c r="AC3" t="s">
        <v>159</v>
      </c>
      <c r="AG3" t="s">
        <v>160</v>
      </c>
      <c r="AI3" t="s">
        <v>136</v>
      </c>
      <c r="BX3" t="s">
        <v>137</v>
      </c>
      <c r="CD3" t="s">
        <v>161</v>
      </c>
      <c r="CO3" t="s">
        <v>162</v>
      </c>
      <c r="CP3" t="s">
        <v>163</v>
      </c>
      <c r="CU3" t="s">
        <v>138</v>
      </c>
      <c r="CV3" t="s">
        <v>164</v>
      </c>
      <c r="CW3" t="s">
        <v>165</v>
      </c>
      <c r="CX3" t="s">
        <v>143</v>
      </c>
      <c r="DE3" t="s">
        <v>166</v>
      </c>
      <c r="DF3" t="s">
        <v>167</v>
      </c>
      <c r="DJ3" t="s">
        <v>168</v>
      </c>
      <c r="DK3" t="s">
        <v>169</v>
      </c>
    </row>
    <row r="4" spans="1:117" x14ac:dyDescent="0.25">
      <c r="A4" t="s">
        <v>170</v>
      </c>
      <c r="B4" t="s">
        <v>118</v>
      </c>
      <c r="C4" t="s">
        <v>119</v>
      </c>
      <c r="D4" t="s">
        <v>171</v>
      </c>
      <c r="E4" t="s">
        <v>172</v>
      </c>
      <c r="F4" t="s">
        <v>173</v>
      </c>
      <c r="G4" t="s">
        <v>123</v>
      </c>
      <c r="H4" t="s">
        <v>152</v>
      </c>
      <c r="I4" t="s">
        <v>174</v>
      </c>
      <c r="J4" t="s">
        <v>175</v>
      </c>
      <c r="K4" t="s">
        <v>176</v>
      </c>
      <c r="N4" t="s">
        <v>156</v>
      </c>
      <c r="Q4" t="s">
        <v>128</v>
      </c>
      <c r="U4" t="s">
        <v>177</v>
      </c>
      <c r="AD4" t="s">
        <v>132</v>
      </c>
      <c r="AG4" t="s">
        <v>178</v>
      </c>
      <c r="AI4" t="s">
        <v>136</v>
      </c>
      <c r="BX4" t="s">
        <v>137</v>
      </c>
      <c r="CD4" t="s">
        <v>161</v>
      </c>
      <c r="CO4" t="s">
        <v>162</v>
      </c>
      <c r="CP4" t="s">
        <v>163</v>
      </c>
      <c r="CS4" t="s">
        <v>179</v>
      </c>
      <c r="CW4" t="s">
        <v>180</v>
      </c>
      <c r="CX4" t="s">
        <v>143</v>
      </c>
      <c r="DA4" t="s">
        <v>181</v>
      </c>
      <c r="DC4" t="s">
        <v>144</v>
      </c>
      <c r="DE4" t="s">
        <v>166</v>
      </c>
      <c r="DH4" t="s">
        <v>146</v>
      </c>
      <c r="DL4" t="s">
        <v>182</v>
      </c>
    </row>
    <row r="5" spans="1:117" x14ac:dyDescent="0.25">
      <c r="A5" t="s">
        <v>183</v>
      </c>
      <c r="B5" t="s">
        <v>118</v>
      </c>
      <c r="C5" t="s">
        <v>119</v>
      </c>
      <c r="D5" t="s">
        <v>184</v>
      </c>
      <c r="E5" t="s">
        <v>185</v>
      </c>
      <c r="F5" t="s">
        <v>186</v>
      </c>
      <c r="G5" t="s">
        <v>187</v>
      </c>
      <c r="H5" t="s">
        <v>124</v>
      </c>
      <c r="I5" t="s">
        <v>188</v>
      </c>
      <c r="J5" t="s">
        <v>189</v>
      </c>
      <c r="K5" t="s">
        <v>190</v>
      </c>
      <c r="L5" t="s">
        <v>191</v>
      </c>
      <c r="U5" t="s">
        <v>177</v>
      </c>
      <c r="Z5" t="s">
        <v>130</v>
      </c>
      <c r="AA5" t="s">
        <v>192</v>
      </c>
      <c r="AG5" t="s">
        <v>193</v>
      </c>
      <c r="AK5" t="s">
        <v>138</v>
      </c>
      <c r="AL5" t="s">
        <v>194</v>
      </c>
      <c r="BX5" t="s">
        <v>137</v>
      </c>
      <c r="CD5" t="s">
        <v>161</v>
      </c>
      <c r="CO5" t="s">
        <v>162</v>
      </c>
      <c r="CP5" t="s">
        <v>195</v>
      </c>
      <c r="CQ5" t="s">
        <v>196</v>
      </c>
      <c r="CW5" t="s">
        <v>197</v>
      </c>
      <c r="CX5" t="s">
        <v>143</v>
      </c>
      <c r="CY5" t="s">
        <v>198</v>
      </c>
      <c r="DA5" t="s">
        <v>181</v>
      </c>
      <c r="DH5" t="s">
        <v>146</v>
      </c>
    </row>
    <row r="6" spans="1:117" x14ac:dyDescent="0.25">
      <c r="A6" t="s">
        <v>199</v>
      </c>
      <c r="B6" t="s">
        <v>118</v>
      </c>
      <c r="C6" t="s">
        <v>119</v>
      </c>
      <c r="D6" t="s">
        <v>200</v>
      </c>
      <c r="E6" t="s">
        <v>201</v>
      </c>
      <c r="F6" t="s">
        <v>202</v>
      </c>
      <c r="G6" t="s">
        <v>203</v>
      </c>
      <c r="H6" t="s">
        <v>152</v>
      </c>
      <c r="I6" t="s">
        <v>204</v>
      </c>
      <c r="J6" t="s">
        <v>205</v>
      </c>
      <c r="K6" t="s">
        <v>206</v>
      </c>
      <c r="N6" t="s">
        <v>156</v>
      </c>
      <c r="O6" t="s">
        <v>207</v>
      </c>
      <c r="W6" t="s">
        <v>129</v>
      </c>
      <c r="Z6" t="s">
        <v>130</v>
      </c>
      <c r="AA6" t="s">
        <v>131</v>
      </c>
      <c r="AG6" t="s">
        <v>208</v>
      </c>
      <c r="AM6" t="s">
        <v>209</v>
      </c>
      <c r="AN6" t="s">
        <v>210</v>
      </c>
      <c r="BY6" t="s">
        <v>211</v>
      </c>
      <c r="CD6" t="s">
        <v>161</v>
      </c>
      <c r="CO6" t="s">
        <v>162</v>
      </c>
      <c r="CP6" t="s">
        <v>163</v>
      </c>
      <c r="CQ6" t="s">
        <v>196</v>
      </c>
      <c r="CW6" t="s">
        <v>212</v>
      </c>
      <c r="CX6" t="s">
        <v>143</v>
      </c>
      <c r="DA6" t="s">
        <v>181</v>
      </c>
      <c r="DH6" t="s">
        <v>146</v>
      </c>
    </row>
    <row r="7" spans="1:117" x14ac:dyDescent="0.25">
      <c r="A7" t="s">
        <v>213</v>
      </c>
      <c r="B7" t="s">
        <v>118</v>
      </c>
      <c r="C7" t="s">
        <v>119</v>
      </c>
      <c r="D7" t="s">
        <v>214</v>
      </c>
      <c r="E7" t="s">
        <v>215</v>
      </c>
      <c r="F7" t="s">
        <v>216</v>
      </c>
      <c r="G7" t="s">
        <v>217</v>
      </c>
      <c r="H7" t="s">
        <v>124</v>
      </c>
      <c r="I7" t="s">
        <v>218</v>
      </c>
      <c r="J7" t="s">
        <v>219</v>
      </c>
      <c r="K7" t="s">
        <v>220</v>
      </c>
      <c r="N7" t="s">
        <v>156</v>
      </c>
      <c r="U7" t="s">
        <v>177</v>
      </c>
      <c r="Z7" t="s">
        <v>130</v>
      </c>
      <c r="AA7" t="s">
        <v>192</v>
      </c>
      <c r="AG7" t="s">
        <v>221</v>
      </c>
      <c r="AM7" t="s">
        <v>209</v>
      </c>
      <c r="AO7" t="s">
        <v>222</v>
      </c>
      <c r="AP7" t="s">
        <v>223</v>
      </c>
      <c r="AQ7" t="s">
        <v>224</v>
      </c>
      <c r="BX7" t="s">
        <v>137</v>
      </c>
      <c r="CB7" t="s">
        <v>138</v>
      </c>
      <c r="CC7" t="s">
        <v>225</v>
      </c>
      <c r="CD7" t="s">
        <v>161</v>
      </c>
      <c r="CO7" t="s">
        <v>162</v>
      </c>
      <c r="CP7" t="s">
        <v>226</v>
      </c>
      <c r="CQ7" t="s">
        <v>196</v>
      </c>
      <c r="CW7" t="s">
        <v>227</v>
      </c>
      <c r="CX7" t="s">
        <v>143</v>
      </c>
      <c r="DC7" t="s">
        <v>144</v>
      </c>
      <c r="DD7" t="s">
        <v>228</v>
      </c>
      <c r="DJ7" t="s">
        <v>168</v>
      </c>
      <c r="DK7" t="s">
        <v>229</v>
      </c>
    </row>
    <row r="8" spans="1:117" x14ac:dyDescent="0.25">
      <c r="A8" t="s">
        <v>230</v>
      </c>
      <c r="B8" t="s">
        <v>118</v>
      </c>
      <c r="C8" t="s">
        <v>119</v>
      </c>
      <c r="D8" t="s">
        <v>231</v>
      </c>
      <c r="E8" t="s">
        <v>232</v>
      </c>
      <c r="F8" t="s">
        <v>202</v>
      </c>
      <c r="G8" t="s">
        <v>203</v>
      </c>
      <c r="H8" t="s">
        <v>152</v>
      </c>
      <c r="I8" t="s">
        <v>233</v>
      </c>
      <c r="J8" t="s">
        <v>234</v>
      </c>
      <c r="K8" t="s">
        <v>235</v>
      </c>
      <c r="N8" t="s">
        <v>156</v>
      </c>
      <c r="T8" t="s">
        <v>236</v>
      </c>
      <c r="AB8" t="s">
        <v>158</v>
      </c>
      <c r="AC8" t="s">
        <v>159</v>
      </c>
      <c r="AG8" t="s">
        <v>237</v>
      </c>
      <c r="AM8" t="s">
        <v>209</v>
      </c>
      <c r="AN8" t="s">
        <v>210</v>
      </c>
      <c r="BX8" t="s">
        <v>137</v>
      </c>
      <c r="CB8" t="s">
        <v>138</v>
      </c>
      <c r="CC8" t="s">
        <v>238</v>
      </c>
      <c r="CD8" t="s">
        <v>161</v>
      </c>
      <c r="CO8" t="s">
        <v>140</v>
      </c>
      <c r="CQ8" t="s">
        <v>196</v>
      </c>
      <c r="CW8" t="s">
        <v>239</v>
      </c>
      <c r="CX8" t="s">
        <v>143</v>
      </c>
      <c r="DA8" t="s">
        <v>181</v>
      </c>
      <c r="DJ8" t="s">
        <v>168</v>
      </c>
    </row>
    <row r="9" spans="1:117" x14ac:dyDescent="0.25">
      <c r="A9" t="s">
        <v>240</v>
      </c>
      <c r="B9" t="s">
        <v>118</v>
      </c>
      <c r="C9" t="s">
        <v>119</v>
      </c>
      <c r="D9" t="s">
        <v>241</v>
      </c>
      <c r="E9" t="s">
        <v>242</v>
      </c>
      <c r="F9" t="s">
        <v>243</v>
      </c>
      <c r="G9" t="s">
        <v>123</v>
      </c>
      <c r="H9" t="s">
        <v>152</v>
      </c>
      <c r="I9" t="s">
        <v>244</v>
      </c>
      <c r="J9" t="s">
        <v>245</v>
      </c>
      <c r="K9" t="s">
        <v>246</v>
      </c>
      <c r="N9" t="s">
        <v>156</v>
      </c>
      <c r="O9" t="s">
        <v>207</v>
      </c>
      <c r="W9" t="s">
        <v>129</v>
      </c>
      <c r="Z9" t="s">
        <v>130</v>
      </c>
      <c r="AA9" t="s">
        <v>131</v>
      </c>
      <c r="AB9" t="s">
        <v>158</v>
      </c>
      <c r="AC9" t="s">
        <v>247</v>
      </c>
      <c r="AG9" t="s">
        <v>248</v>
      </c>
      <c r="AM9" t="s">
        <v>209</v>
      </c>
      <c r="AR9" t="s">
        <v>249</v>
      </c>
      <c r="BX9" t="s">
        <v>137</v>
      </c>
      <c r="CB9" t="s">
        <v>138</v>
      </c>
      <c r="CC9" t="s">
        <v>250</v>
      </c>
      <c r="CO9" t="s">
        <v>140</v>
      </c>
      <c r="CR9" t="s">
        <v>141</v>
      </c>
      <c r="CW9" t="s">
        <v>251</v>
      </c>
      <c r="CZ9" t="s">
        <v>252</v>
      </c>
      <c r="DG9" t="s">
        <v>252</v>
      </c>
      <c r="DH9" t="s">
        <v>146</v>
      </c>
    </row>
    <row r="10" spans="1:117" x14ac:dyDescent="0.25">
      <c r="A10" t="s">
        <v>253</v>
      </c>
      <c r="B10" t="s">
        <v>118</v>
      </c>
      <c r="C10" t="s">
        <v>119</v>
      </c>
      <c r="D10" t="s">
        <v>254</v>
      </c>
      <c r="E10" t="s">
        <v>255</v>
      </c>
      <c r="F10" t="s">
        <v>151</v>
      </c>
      <c r="G10" t="s">
        <v>217</v>
      </c>
      <c r="H10" t="s">
        <v>124</v>
      </c>
      <c r="I10" t="s">
        <v>256</v>
      </c>
      <c r="J10" t="s">
        <v>257</v>
      </c>
      <c r="K10" t="s">
        <v>258</v>
      </c>
      <c r="L10" t="s">
        <v>191</v>
      </c>
      <c r="N10" t="s">
        <v>156</v>
      </c>
      <c r="U10" t="s">
        <v>177</v>
      </c>
      <c r="Z10" t="s">
        <v>130</v>
      </c>
      <c r="AA10" t="s">
        <v>259</v>
      </c>
      <c r="AB10" t="s">
        <v>158</v>
      </c>
      <c r="AC10" t="s">
        <v>159</v>
      </c>
      <c r="AG10" t="s">
        <v>260</v>
      </c>
      <c r="AI10" t="s">
        <v>136</v>
      </c>
      <c r="AJ10" t="s">
        <v>261</v>
      </c>
      <c r="AM10" t="s">
        <v>209</v>
      </c>
      <c r="AO10" t="s">
        <v>222</v>
      </c>
      <c r="AS10" t="s">
        <v>262</v>
      </c>
      <c r="AT10" t="s">
        <v>263</v>
      </c>
      <c r="AU10" t="s">
        <v>264</v>
      </c>
      <c r="AV10" t="s">
        <v>265</v>
      </c>
      <c r="BX10" t="s">
        <v>137</v>
      </c>
      <c r="BY10" t="s">
        <v>211</v>
      </c>
      <c r="CE10" t="s">
        <v>266</v>
      </c>
      <c r="CO10" t="s">
        <v>162</v>
      </c>
      <c r="CP10" t="s">
        <v>267</v>
      </c>
      <c r="CQ10" t="s">
        <v>196</v>
      </c>
      <c r="CR10" t="s">
        <v>141</v>
      </c>
      <c r="CW10" t="s">
        <v>268</v>
      </c>
      <c r="CX10" t="s">
        <v>143</v>
      </c>
      <c r="DA10" t="s">
        <v>181</v>
      </c>
      <c r="DH10" t="s">
        <v>146</v>
      </c>
      <c r="DL10" t="s">
        <v>182</v>
      </c>
    </row>
    <row r="11" spans="1:117" x14ac:dyDescent="0.25">
      <c r="A11" t="s">
        <v>269</v>
      </c>
      <c r="B11" t="s">
        <v>118</v>
      </c>
      <c r="C11" t="s">
        <v>119</v>
      </c>
      <c r="D11" t="s">
        <v>270</v>
      </c>
      <c r="E11" t="s">
        <v>271</v>
      </c>
      <c r="F11" t="s">
        <v>151</v>
      </c>
      <c r="G11" t="s">
        <v>272</v>
      </c>
      <c r="H11" t="s">
        <v>124</v>
      </c>
      <c r="I11" t="s">
        <v>273</v>
      </c>
      <c r="J11" t="s">
        <v>274</v>
      </c>
      <c r="K11" t="s">
        <v>275</v>
      </c>
      <c r="L11" t="s">
        <v>191</v>
      </c>
      <c r="N11" t="s">
        <v>156</v>
      </c>
      <c r="Q11" t="s">
        <v>128</v>
      </c>
      <c r="U11" t="s">
        <v>177</v>
      </c>
      <c r="Z11" t="s">
        <v>130</v>
      </c>
      <c r="AA11" t="s">
        <v>259</v>
      </c>
      <c r="AB11" t="s">
        <v>158</v>
      </c>
      <c r="AC11" t="s">
        <v>159</v>
      </c>
      <c r="AG11" t="s">
        <v>276</v>
      </c>
      <c r="AH11" t="s">
        <v>135</v>
      </c>
      <c r="AI11" t="s">
        <v>136</v>
      </c>
      <c r="AJ11" t="s">
        <v>261</v>
      </c>
      <c r="AM11" t="s">
        <v>209</v>
      </c>
      <c r="AN11" t="s">
        <v>210</v>
      </c>
      <c r="BX11" t="s">
        <v>137</v>
      </c>
      <c r="BY11" t="s">
        <v>211</v>
      </c>
      <c r="CB11" t="s">
        <v>138</v>
      </c>
      <c r="CC11" t="s">
        <v>277</v>
      </c>
      <c r="CD11" t="s">
        <v>161</v>
      </c>
      <c r="CE11" t="s">
        <v>266</v>
      </c>
      <c r="CF11" t="s">
        <v>278</v>
      </c>
      <c r="CO11" t="s">
        <v>140</v>
      </c>
      <c r="CQ11" t="s">
        <v>196</v>
      </c>
      <c r="CR11" t="s">
        <v>141</v>
      </c>
      <c r="CW11" t="s">
        <v>279</v>
      </c>
      <c r="CX11" t="s">
        <v>143</v>
      </c>
      <c r="DA11" t="s">
        <v>181</v>
      </c>
      <c r="DC11" t="s">
        <v>144</v>
      </c>
      <c r="DE11" t="s">
        <v>166</v>
      </c>
      <c r="DH11" t="s">
        <v>146</v>
      </c>
      <c r="DL11" t="s">
        <v>182</v>
      </c>
    </row>
    <row r="12" spans="1:117" x14ac:dyDescent="0.25">
      <c r="A12" t="s">
        <v>280</v>
      </c>
      <c r="B12" t="s">
        <v>118</v>
      </c>
      <c r="C12" t="s">
        <v>119</v>
      </c>
      <c r="D12" t="s">
        <v>281</v>
      </c>
      <c r="E12" t="s">
        <v>282</v>
      </c>
      <c r="F12" t="s">
        <v>216</v>
      </c>
      <c r="G12" t="s">
        <v>203</v>
      </c>
      <c r="H12" t="s">
        <v>124</v>
      </c>
      <c r="I12" t="s">
        <v>283</v>
      </c>
      <c r="J12" t="s">
        <v>284</v>
      </c>
      <c r="K12" t="s">
        <v>285</v>
      </c>
      <c r="N12" t="s">
        <v>156</v>
      </c>
      <c r="W12" t="s">
        <v>129</v>
      </c>
      <c r="AB12" t="s">
        <v>158</v>
      </c>
      <c r="AD12" t="s">
        <v>132</v>
      </c>
      <c r="AG12" t="s">
        <v>286</v>
      </c>
      <c r="AK12" t="s">
        <v>138</v>
      </c>
      <c r="AL12" t="s">
        <v>287</v>
      </c>
      <c r="BZ12" t="s">
        <v>138</v>
      </c>
      <c r="CA12" t="s">
        <v>288</v>
      </c>
      <c r="CB12" t="s">
        <v>138</v>
      </c>
      <c r="CC12" t="s">
        <v>289</v>
      </c>
      <c r="CO12" t="s">
        <v>140</v>
      </c>
      <c r="CR12" t="s">
        <v>141</v>
      </c>
      <c r="CW12" t="s">
        <v>290</v>
      </c>
      <c r="CX12" t="s">
        <v>143</v>
      </c>
      <c r="CY12" t="s">
        <v>291</v>
      </c>
      <c r="DA12" t="s">
        <v>181</v>
      </c>
      <c r="DH12" t="s">
        <v>146</v>
      </c>
      <c r="DI12" t="s">
        <v>292</v>
      </c>
      <c r="DL12" t="s">
        <v>182</v>
      </c>
      <c r="DM12" t="s">
        <v>293</v>
      </c>
    </row>
    <row r="13" spans="1:117" x14ac:dyDescent="0.25">
      <c r="A13" t="s">
        <v>294</v>
      </c>
      <c r="B13" t="s">
        <v>118</v>
      </c>
      <c r="C13" t="s">
        <v>119</v>
      </c>
      <c r="D13" t="s">
        <v>295</v>
      </c>
      <c r="E13" t="s">
        <v>296</v>
      </c>
      <c r="F13" t="s">
        <v>297</v>
      </c>
      <c r="G13" t="s">
        <v>298</v>
      </c>
      <c r="H13" t="s">
        <v>124</v>
      </c>
      <c r="I13" t="s">
        <v>299</v>
      </c>
      <c r="J13" t="s">
        <v>300</v>
      </c>
      <c r="K13" t="s">
        <v>301</v>
      </c>
      <c r="N13" t="s">
        <v>156</v>
      </c>
      <c r="O13" t="s">
        <v>302</v>
      </c>
      <c r="V13" t="s">
        <v>303</v>
      </c>
      <c r="Z13" t="s">
        <v>130</v>
      </c>
      <c r="AA13" t="s">
        <v>304</v>
      </c>
      <c r="AG13" t="s">
        <v>305</v>
      </c>
      <c r="AM13" t="s">
        <v>209</v>
      </c>
      <c r="AO13" t="s">
        <v>222</v>
      </c>
      <c r="AQ13" t="s">
        <v>224</v>
      </c>
      <c r="BX13" t="s">
        <v>137</v>
      </c>
      <c r="CB13" t="s">
        <v>138</v>
      </c>
      <c r="CC13" t="s">
        <v>306</v>
      </c>
      <c r="CO13" t="s">
        <v>140</v>
      </c>
      <c r="CQ13" t="s">
        <v>196</v>
      </c>
      <c r="CW13" t="s">
        <v>307</v>
      </c>
      <c r="CX13" t="s">
        <v>143</v>
      </c>
      <c r="CY13" t="s">
        <v>308</v>
      </c>
      <c r="DA13" t="s">
        <v>181</v>
      </c>
      <c r="DH13" t="s">
        <v>146</v>
      </c>
      <c r="DI13" t="s">
        <v>309</v>
      </c>
    </row>
    <row r="14" spans="1:117" x14ac:dyDescent="0.25">
      <c r="A14" t="s">
        <v>310</v>
      </c>
      <c r="B14" t="s">
        <v>118</v>
      </c>
      <c r="C14" t="s">
        <v>119</v>
      </c>
      <c r="D14" t="s">
        <v>311</v>
      </c>
      <c r="E14" t="s">
        <v>312</v>
      </c>
      <c r="F14" t="s">
        <v>122</v>
      </c>
      <c r="G14" t="s">
        <v>123</v>
      </c>
      <c r="H14" t="s">
        <v>124</v>
      </c>
      <c r="I14" t="s">
        <v>313</v>
      </c>
      <c r="J14" t="s">
        <v>314</v>
      </c>
      <c r="K14" t="s">
        <v>315</v>
      </c>
      <c r="P14" t="s">
        <v>316</v>
      </c>
      <c r="W14" t="s">
        <v>129</v>
      </c>
      <c r="AF14" t="s">
        <v>317</v>
      </c>
      <c r="AG14" t="s">
        <v>318</v>
      </c>
      <c r="AU14" t="s">
        <v>264</v>
      </c>
      <c r="BX14" t="s">
        <v>137</v>
      </c>
      <c r="CB14" t="s">
        <v>138</v>
      </c>
      <c r="CC14" t="s">
        <v>319</v>
      </c>
      <c r="CO14" t="s">
        <v>162</v>
      </c>
      <c r="CP14" t="s">
        <v>320</v>
      </c>
      <c r="CU14" t="s">
        <v>138</v>
      </c>
      <c r="CV14" t="s">
        <v>321</v>
      </c>
      <c r="CW14" t="s">
        <v>322</v>
      </c>
      <c r="CZ14" t="s">
        <v>252</v>
      </c>
      <c r="DG14" t="s">
        <v>252</v>
      </c>
      <c r="DJ14" t="s">
        <v>168</v>
      </c>
      <c r="DK14" t="s">
        <v>323</v>
      </c>
    </row>
    <row r="15" spans="1:117" x14ac:dyDescent="0.25">
      <c r="A15" t="s">
        <v>324</v>
      </c>
      <c r="B15" t="s">
        <v>118</v>
      </c>
      <c r="C15" t="s">
        <v>119</v>
      </c>
      <c r="D15" t="s">
        <v>325</v>
      </c>
      <c r="E15" t="s">
        <v>326</v>
      </c>
      <c r="F15" t="s">
        <v>202</v>
      </c>
      <c r="G15" t="s">
        <v>203</v>
      </c>
      <c r="H15" t="s">
        <v>152</v>
      </c>
      <c r="I15" t="s">
        <v>327</v>
      </c>
      <c r="J15" t="s">
        <v>328</v>
      </c>
      <c r="K15" t="s">
        <v>329</v>
      </c>
      <c r="R15" t="s">
        <v>330</v>
      </c>
      <c r="S15" t="s">
        <v>331</v>
      </c>
      <c r="V15" t="s">
        <v>303</v>
      </c>
      <c r="AD15" t="s">
        <v>132</v>
      </c>
      <c r="AG15" t="s">
        <v>332</v>
      </c>
      <c r="AK15" t="s">
        <v>138</v>
      </c>
      <c r="AL15" t="s">
        <v>333</v>
      </c>
      <c r="BX15" t="s">
        <v>137</v>
      </c>
      <c r="CB15" t="s">
        <v>138</v>
      </c>
      <c r="CC15" t="s">
        <v>334</v>
      </c>
      <c r="CO15" t="s">
        <v>140</v>
      </c>
      <c r="CS15" t="s">
        <v>179</v>
      </c>
      <c r="CW15" t="s">
        <v>335</v>
      </c>
      <c r="CX15" t="s">
        <v>143</v>
      </c>
      <c r="CY15" t="s">
        <v>336</v>
      </c>
      <c r="DG15" t="s">
        <v>252</v>
      </c>
      <c r="DJ15" t="s">
        <v>168</v>
      </c>
      <c r="DK15" t="s">
        <v>337</v>
      </c>
    </row>
    <row r="16" spans="1:117" x14ac:dyDescent="0.25">
      <c r="A16" t="s">
        <v>338</v>
      </c>
      <c r="B16" t="s">
        <v>118</v>
      </c>
      <c r="C16" t="s">
        <v>119</v>
      </c>
      <c r="D16" t="s">
        <v>339</v>
      </c>
      <c r="E16" t="s">
        <v>340</v>
      </c>
      <c r="F16" t="s">
        <v>186</v>
      </c>
      <c r="G16" t="s">
        <v>217</v>
      </c>
      <c r="H16" t="s">
        <v>124</v>
      </c>
      <c r="I16" t="s">
        <v>273</v>
      </c>
      <c r="J16" t="s">
        <v>341</v>
      </c>
      <c r="K16" t="s">
        <v>342</v>
      </c>
      <c r="N16" t="s">
        <v>156</v>
      </c>
      <c r="W16" t="s">
        <v>129</v>
      </c>
      <c r="Z16" t="s">
        <v>130</v>
      </c>
      <c r="AA16" t="s">
        <v>192</v>
      </c>
      <c r="AG16" t="s">
        <v>343</v>
      </c>
      <c r="AM16" t="s">
        <v>209</v>
      </c>
      <c r="AS16" t="s">
        <v>262</v>
      </c>
      <c r="AU16" t="s">
        <v>264</v>
      </c>
      <c r="BX16" t="s">
        <v>137</v>
      </c>
      <c r="CD16" t="s">
        <v>161</v>
      </c>
      <c r="CO16" t="s">
        <v>162</v>
      </c>
      <c r="CQ16" t="s">
        <v>196</v>
      </c>
      <c r="CW16" t="s">
        <v>344</v>
      </c>
      <c r="CX16" t="s">
        <v>143</v>
      </c>
      <c r="CY16" t="s">
        <v>345</v>
      </c>
      <c r="DC16" t="s">
        <v>144</v>
      </c>
      <c r="DD16" t="s">
        <v>346</v>
      </c>
      <c r="DE16" t="s">
        <v>166</v>
      </c>
      <c r="DF16" t="s">
        <v>347</v>
      </c>
      <c r="DH16" t="s">
        <v>146</v>
      </c>
      <c r="DI16" t="s">
        <v>348</v>
      </c>
    </row>
    <row r="17" spans="1:115" x14ac:dyDescent="0.25">
      <c r="A17" t="s">
        <v>349</v>
      </c>
      <c r="B17" t="s">
        <v>118</v>
      </c>
      <c r="C17" t="s">
        <v>119</v>
      </c>
      <c r="D17" t="s">
        <v>350</v>
      </c>
      <c r="E17" t="s">
        <v>351</v>
      </c>
      <c r="F17" t="s">
        <v>151</v>
      </c>
      <c r="G17" t="s">
        <v>352</v>
      </c>
      <c r="H17" t="s">
        <v>152</v>
      </c>
      <c r="I17" t="s">
        <v>353</v>
      </c>
      <c r="J17" t="s">
        <v>354</v>
      </c>
      <c r="K17" t="s">
        <v>355</v>
      </c>
      <c r="L17" t="s">
        <v>191</v>
      </c>
      <c r="M17" t="s">
        <v>356</v>
      </c>
      <c r="N17" t="s">
        <v>156</v>
      </c>
      <c r="O17" t="s">
        <v>357</v>
      </c>
      <c r="T17" t="s">
        <v>236</v>
      </c>
      <c r="AB17" t="s">
        <v>158</v>
      </c>
      <c r="AC17" t="s">
        <v>159</v>
      </c>
      <c r="AG17" t="s">
        <v>358</v>
      </c>
      <c r="AM17" t="s">
        <v>209</v>
      </c>
      <c r="AN17" t="s">
        <v>210</v>
      </c>
      <c r="AO17" t="s">
        <v>222</v>
      </c>
      <c r="AS17" t="s">
        <v>262</v>
      </c>
      <c r="AT17" t="s">
        <v>263</v>
      </c>
      <c r="AW17" t="s">
        <v>359</v>
      </c>
      <c r="AX17" t="s">
        <v>360</v>
      </c>
      <c r="BX17" t="s">
        <v>137</v>
      </c>
      <c r="CB17" t="s">
        <v>138</v>
      </c>
      <c r="CC17" t="s">
        <v>361</v>
      </c>
      <c r="CO17" t="s">
        <v>162</v>
      </c>
      <c r="CP17" t="s">
        <v>362</v>
      </c>
      <c r="CQ17" t="s">
        <v>196</v>
      </c>
      <c r="CW17" t="s">
        <v>363</v>
      </c>
      <c r="CX17" t="s">
        <v>143</v>
      </c>
      <c r="CY17" t="s">
        <v>364</v>
      </c>
      <c r="DG17" t="s">
        <v>252</v>
      </c>
      <c r="DH17" t="s">
        <v>146</v>
      </c>
      <c r="DI17" t="s">
        <v>365</v>
      </c>
      <c r="DJ17" t="s">
        <v>168</v>
      </c>
      <c r="DK17" t="s">
        <v>178</v>
      </c>
    </row>
    <row r="18" spans="1:115" x14ac:dyDescent="0.25">
      <c r="A18" t="s">
        <v>366</v>
      </c>
      <c r="B18" t="s">
        <v>118</v>
      </c>
      <c r="C18" t="s">
        <v>119</v>
      </c>
      <c r="D18" t="s">
        <v>367</v>
      </c>
      <c r="E18" t="s">
        <v>368</v>
      </c>
      <c r="F18" t="s">
        <v>369</v>
      </c>
      <c r="G18" t="s">
        <v>370</v>
      </c>
      <c r="H18" t="s">
        <v>152</v>
      </c>
      <c r="I18" t="s">
        <v>371</v>
      </c>
      <c r="J18" t="s">
        <v>372</v>
      </c>
      <c r="K18" t="s">
        <v>373</v>
      </c>
      <c r="N18" t="s">
        <v>156</v>
      </c>
      <c r="O18" t="s">
        <v>374</v>
      </c>
      <c r="U18" t="s">
        <v>177</v>
      </c>
      <c r="AB18" t="s">
        <v>158</v>
      </c>
      <c r="AC18" t="s">
        <v>375</v>
      </c>
      <c r="AG18" t="s">
        <v>376</v>
      </c>
      <c r="AN18" t="s">
        <v>210</v>
      </c>
      <c r="AW18" t="s">
        <v>359</v>
      </c>
      <c r="BX18" t="s">
        <v>137</v>
      </c>
      <c r="CB18" t="s">
        <v>138</v>
      </c>
      <c r="CC18" t="s">
        <v>377</v>
      </c>
      <c r="CO18" t="s">
        <v>140</v>
      </c>
      <c r="CQ18" t="s">
        <v>196</v>
      </c>
      <c r="CW18" t="s">
        <v>290</v>
      </c>
      <c r="CX18" t="s">
        <v>143</v>
      </c>
      <c r="CY18" t="s">
        <v>378</v>
      </c>
      <c r="DA18" t="s">
        <v>181</v>
      </c>
      <c r="DB18" t="s">
        <v>379</v>
      </c>
      <c r="DH18" t="s">
        <v>146</v>
      </c>
      <c r="DI18" t="s">
        <v>380</v>
      </c>
    </row>
    <row r="19" spans="1:115" x14ac:dyDescent="0.25">
      <c r="A19" t="s">
        <v>381</v>
      </c>
      <c r="B19" t="s">
        <v>118</v>
      </c>
      <c r="C19" t="s">
        <v>119</v>
      </c>
      <c r="D19" t="s">
        <v>382</v>
      </c>
      <c r="E19" t="s">
        <v>383</v>
      </c>
      <c r="F19" t="s">
        <v>151</v>
      </c>
      <c r="G19" t="s">
        <v>272</v>
      </c>
      <c r="H19" t="s">
        <v>124</v>
      </c>
      <c r="I19" t="s">
        <v>384</v>
      </c>
      <c r="J19" t="s">
        <v>385</v>
      </c>
      <c r="K19" t="s">
        <v>386</v>
      </c>
      <c r="N19" t="s">
        <v>156</v>
      </c>
      <c r="T19" t="s">
        <v>236</v>
      </c>
      <c r="U19" t="s">
        <v>177</v>
      </c>
      <c r="AB19" t="s">
        <v>158</v>
      </c>
      <c r="AC19" t="s">
        <v>159</v>
      </c>
      <c r="AG19" t="s">
        <v>387</v>
      </c>
      <c r="AM19" t="s">
        <v>209</v>
      </c>
      <c r="AN19" t="s">
        <v>210</v>
      </c>
      <c r="AO19" t="s">
        <v>222</v>
      </c>
      <c r="AU19" t="s">
        <v>264</v>
      </c>
      <c r="BX19" t="s">
        <v>137</v>
      </c>
      <c r="BY19" t="s">
        <v>211</v>
      </c>
      <c r="CB19" t="s">
        <v>138</v>
      </c>
      <c r="CC19" t="s">
        <v>388</v>
      </c>
      <c r="CD19" t="s">
        <v>161</v>
      </c>
      <c r="CO19" t="s">
        <v>140</v>
      </c>
      <c r="CQ19" t="s">
        <v>196</v>
      </c>
      <c r="CW19" t="s">
        <v>389</v>
      </c>
      <c r="CX19" t="s">
        <v>143</v>
      </c>
      <c r="DG19" t="s">
        <v>252</v>
      </c>
      <c r="DH19" t="s">
        <v>146</v>
      </c>
    </row>
    <row r="20" spans="1:115" x14ac:dyDescent="0.25">
      <c r="A20" t="s">
        <v>390</v>
      </c>
      <c r="B20" t="s">
        <v>118</v>
      </c>
      <c r="C20" t="s">
        <v>119</v>
      </c>
      <c r="D20" t="s">
        <v>391</v>
      </c>
      <c r="E20" t="s">
        <v>392</v>
      </c>
      <c r="F20" t="s">
        <v>186</v>
      </c>
      <c r="G20" t="s">
        <v>203</v>
      </c>
      <c r="H20" t="s">
        <v>124</v>
      </c>
      <c r="I20" t="s">
        <v>393</v>
      </c>
      <c r="J20" t="s">
        <v>394</v>
      </c>
      <c r="K20" t="s">
        <v>395</v>
      </c>
      <c r="L20" t="s">
        <v>191</v>
      </c>
      <c r="M20" t="s">
        <v>396</v>
      </c>
      <c r="T20" t="s">
        <v>236</v>
      </c>
      <c r="AD20" t="s">
        <v>132</v>
      </c>
      <c r="AG20" t="s">
        <v>396</v>
      </c>
      <c r="AK20" t="s">
        <v>138</v>
      </c>
      <c r="AL20" t="s">
        <v>397</v>
      </c>
      <c r="BX20" t="s">
        <v>137</v>
      </c>
      <c r="CD20" t="s">
        <v>161</v>
      </c>
      <c r="CO20" t="s">
        <v>162</v>
      </c>
      <c r="CP20" t="s">
        <v>163</v>
      </c>
      <c r="CQ20" t="s">
        <v>196</v>
      </c>
      <c r="CW20" t="s">
        <v>398</v>
      </c>
      <c r="CX20" t="s">
        <v>143</v>
      </c>
      <c r="CY20" t="s">
        <v>399</v>
      </c>
      <c r="DA20" t="s">
        <v>181</v>
      </c>
      <c r="DB20" t="s">
        <v>400</v>
      </c>
      <c r="DH20" t="s">
        <v>146</v>
      </c>
      <c r="DI20" t="s">
        <v>401</v>
      </c>
    </row>
    <row r="21" spans="1:115" x14ac:dyDescent="0.25">
      <c r="A21" t="s">
        <v>402</v>
      </c>
      <c r="B21" t="s">
        <v>118</v>
      </c>
      <c r="C21" t="s">
        <v>119</v>
      </c>
      <c r="D21" t="s">
        <v>403</v>
      </c>
      <c r="E21" t="s">
        <v>404</v>
      </c>
      <c r="F21" t="s">
        <v>405</v>
      </c>
      <c r="G21" t="s">
        <v>406</v>
      </c>
      <c r="H21" t="s">
        <v>152</v>
      </c>
      <c r="I21" t="s">
        <v>407</v>
      </c>
      <c r="J21" t="s">
        <v>408</v>
      </c>
      <c r="K21" t="s">
        <v>409</v>
      </c>
      <c r="P21" t="s">
        <v>316</v>
      </c>
      <c r="T21" t="s">
        <v>236</v>
      </c>
      <c r="Z21" t="s">
        <v>130</v>
      </c>
      <c r="AA21" t="s">
        <v>131</v>
      </c>
      <c r="AG21" t="s">
        <v>410</v>
      </c>
      <c r="AY21" t="s">
        <v>411</v>
      </c>
      <c r="AZ21" t="s">
        <v>412</v>
      </c>
      <c r="BA21" t="s">
        <v>413</v>
      </c>
      <c r="BX21" t="s">
        <v>137</v>
      </c>
      <c r="CB21" t="s">
        <v>138</v>
      </c>
      <c r="CC21" t="s">
        <v>414</v>
      </c>
      <c r="CO21" t="s">
        <v>140</v>
      </c>
      <c r="CQ21" t="s">
        <v>196</v>
      </c>
      <c r="CR21" t="s">
        <v>141</v>
      </c>
      <c r="CW21" t="s">
        <v>415</v>
      </c>
      <c r="CX21" t="s">
        <v>143</v>
      </c>
      <c r="CY21" t="s">
        <v>416</v>
      </c>
      <c r="DA21" t="s">
        <v>181</v>
      </c>
      <c r="DG21" t="s">
        <v>252</v>
      </c>
      <c r="DH21" t="s">
        <v>146</v>
      </c>
      <c r="DI21" t="s">
        <v>417</v>
      </c>
    </row>
    <row r="22" spans="1:115" x14ac:dyDescent="0.25">
      <c r="A22" t="s">
        <v>418</v>
      </c>
      <c r="B22" t="s">
        <v>118</v>
      </c>
      <c r="C22" t="s">
        <v>119</v>
      </c>
      <c r="D22" t="s">
        <v>419</v>
      </c>
      <c r="E22" t="s">
        <v>420</v>
      </c>
      <c r="F22" t="s">
        <v>421</v>
      </c>
      <c r="G22" t="s">
        <v>272</v>
      </c>
      <c r="H22" t="s">
        <v>124</v>
      </c>
      <c r="I22" t="s">
        <v>422</v>
      </c>
      <c r="J22" t="s">
        <v>423</v>
      </c>
      <c r="K22" t="s">
        <v>424</v>
      </c>
      <c r="P22" t="s">
        <v>316</v>
      </c>
      <c r="T22" t="s">
        <v>236</v>
      </c>
      <c r="AB22" t="s">
        <v>158</v>
      </c>
      <c r="AC22" t="s">
        <v>159</v>
      </c>
      <c r="AG22" t="s">
        <v>425</v>
      </c>
      <c r="AU22" t="s">
        <v>264</v>
      </c>
      <c r="BX22" t="s">
        <v>137</v>
      </c>
      <c r="BY22" t="s">
        <v>211</v>
      </c>
      <c r="CB22" t="s">
        <v>138</v>
      </c>
      <c r="CC22" t="s">
        <v>426</v>
      </c>
      <c r="CO22" t="s">
        <v>162</v>
      </c>
      <c r="CP22" t="s">
        <v>427</v>
      </c>
      <c r="CR22" t="s">
        <v>141</v>
      </c>
      <c r="CW22" t="s">
        <v>322</v>
      </c>
      <c r="CX22" t="s">
        <v>143</v>
      </c>
      <c r="CY22" t="s">
        <v>428</v>
      </c>
      <c r="DA22" t="s">
        <v>181</v>
      </c>
      <c r="DH22" t="s">
        <v>146</v>
      </c>
      <c r="DI22" t="s">
        <v>429</v>
      </c>
    </row>
    <row r="23" spans="1:115" x14ac:dyDescent="0.25">
      <c r="A23" t="s">
        <v>430</v>
      </c>
      <c r="B23" t="s">
        <v>118</v>
      </c>
      <c r="C23" t="s">
        <v>119</v>
      </c>
      <c r="D23" t="s">
        <v>431</v>
      </c>
      <c r="E23" t="s">
        <v>432</v>
      </c>
      <c r="F23" t="s">
        <v>151</v>
      </c>
      <c r="G23" t="s">
        <v>272</v>
      </c>
      <c r="H23" t="s">
        <v>152</v>
      </c>
      <c r="I23" t="s">
        <v>433</v>
      </c>
      <c r="J23" t="s">
        <v>434</v>
      </c>
      <c r="K23" t="s">
        <v>435</v>
      </c>
      <c r="L23" t="s">
        <v>191</v>
      </c>
      <c r="M23" t="s">
        <v>436</v>
      </c>
      <c r="P23" t="s">
        <v>316</v>
      </c>
      <c r="U23" t="s">
        <v>177</v>
      </c>
      <c r="AF23" t="s">
        <v>317</v>
      </c>
      <c r="AG23" t="s">
        <v>437</v>
      </c>
      <c r="BB23" t="s">
        <v>438</v>
      </c>
      <c r="BC23" t="s">
        <v>439</v>
      </c>
      <c r="BD23" t="s">
        <v>440</v>
      </c>
      <c r="BX23" t="s">
        <v>137</v>
      </c>
      <c r="CB23" t="s">
        <v>138</v>
      </c>
      <c r="CC23" t="s">
        <v>441</v>
      </c>
      <c r="CO23" t="s">
        <v>140</v>
      </c>
      <c r="CQ23" t="s">
        <v>196</v>
      </c>
      <c r="CW23" t="s">
        <v>442</v>
      </c>
      <c r="CZ23" t="s">
        <v>252</v>
      </c>
      <c r="DG23" t="s">
        <v>252</v>
      </c>
      <c r="DH23" t="s">
        <v>146</v>
      </c>
    </row>
    <row r="24" spans="1:115" x14ac:dyDescent="0.25">
      <c r="A24" t="s">
        <v>443</v>
      </c>
      <c r="B24" t="s">
        <v>118</v>
      </c>
      <c r="C24" t="s">
        <v>119</v>
      </c>
      <c r="D24" t="s">
        <v>444</v>
      </c>
      <c r="E24" t="s">
        <v>445</v>
      </c>
      <c r="F24" t="s">
        <v>446</v>
      </c>
      <c r="G24" t="s">
        <v>370</v>
      </c>
      <c r="H24" t="s">
        <v>152</v>
      </c>
      <c r="I24" t="s">
        <v>447</v>
      </c>
      <c r="J24" t="s">
        <v>448</v>
      </c>
      <c r="K24" t="s">
        <v>449</v>
      </c>
      <c r="N24" t="s">
        <v>156</v>
      </c>
      <c r="U24" t="s">
        <v>177</v>
      </c>
      <c r="Z24" t="s">
        <v>130</v>
      </c>
      <c r="AA24" t="s">
        <v>450</v>
      </c>
      <c r="AG24" t="s">
        <v>451</v>
      </c>
      <c r="AP24" t="s">
        <v>223</v>
      </c>
      <c r="BX24" t="s">
        <v>137</v>
      </c>
      <c r="BY24" t="s">
        <v>211</v>
      </c>
      <c r="CB24" t="s">
        <v>138</v>
      </c>
      <c r="CC24" t="s">
        <v>452</v>
      </c>
      <c r="CO24" t="s">
        <v>140</v>
      </c>
      <c r="CQ24" t="s">
        <v>196</v>
      </c>
      <c r="CW24" t="s">
        <v>453</v>
      </c>
      <c r="CX24" t="s">
        <v>143</v>
      </c>
      <c r="DA24" t="s">
        <v>181</v>
      </c>
      <c r="DH24" t="s">
        <v>146</v>
      </c>
    </row>
    <row r="25" spans="1:115" x14ac:dyDescent="0.25">
      <c r="A25" t="s">
        <v>454</v>
      </c>
      <c r="B25" t="s">
        <v>118</v>
      </c>
      <c r="C25" t="s">
        <v>119</v>
      </c>
      <c r="D25" t="s">
        <v>455</v>
      </c>
      <c r="E25" t="s">
        <v>456</v>
      </c>
      <c r="F25" t="s">
        <v>405</v>
      </c>
      <c r="G25" t="s">
        <v>203</v>
      </c>
      <c r="H25" t="s">
        <v>152</v>
      </c>
      <c r="I25" t="s">
        <v>457</v>
      </c>
      <c r="J25" t="s">
        <v>458</v>
      </c>
      <c r="K25" t="s">
        <v>459</v>
      </c>
      <c r="N25" t="s">
        <v>156</v>
      </c>
      <c r="O25" t="s">
        <v>460</v>
      </c>
      <c r="U25" t="s">
        <v>177</v>
      </c>
      <c r="Z25" t="s">
        <v>130</v>
      </c>
      <c r="AA25" t="s">
        <v>131</v>
      </c>
      <c r="AB25" t="s">
        <v>158</v>
      </c>
      <c r="AG25" t="s">
        <v>461</v>
      </c>
      <c r="AN25" t="s">
        <v>210</v>
      </c>
      <c r="AW25" t="s">
        <v>359</v>
      </c>
      <c r="BA25" t="s">
        <v>413</v>
      </c>
      <c r="BX25" t="s">
        <v>137</v>
      </c>
      <c r="BY25" t="s">
        <v>211</v>
      </c>
      <c r="CB25" t="s">
        <v>138</v>
      </c>
      <c r="CC25" t="s">
        <v>462</v>
      </c>
      <c r="CO25" t="s">
        <v>140</v>
      </c>
      <c r="CR25" t="s">
        <v>141</v>
      </c>
      <c r="CW25" t="s">
        <v>463</v>
      </c>
      <c r="CX25" t="s">
        <v>143</v>
      </c>
      <c r="CY25" t="s">
        <v>464</v>
      </c>
      <c r="DG25" t="s">
        <v>252</v>
      </c>
      <c r="DH25" t="s">
        <v>146</v>
      </c>
    </row>
    <row r="26" spans="1:115" x14ac:dyDescent="0.25">
      <c r="A26" t="s">
        <v>465</v>
      </c>
      <c r="B26" t="s">
        <v>118</v>
      </c>
      <c r="C26" t="s">
        <v>119</v>
      </c>
      <c r="D26" t="s">
        <v>466</v>
      </c>
      <c r="E26" t="s">
        <v>467</v>
      </c>
      <c r="F26" t="s">
        <v>446</v>
      </c>
      <c r="G26" t="s">
        <v>352</v>
      </c>
      <c r="H26" t="s">
        <v>152</v>
      </c>
      <c r="I26" t="s">
        <v>468</v>
      </c>
      <c r="J26" t="s">
        <v>469</v>
      </c>
      <c r="K26" t="s">
        <v>470</v>
      </c>
      <c r="P26" t="s">
        <v>316</v>
      </c>
      <c r="T26" t="s">
        <v>236</v>
      </c>
      <c r="AB26" t="s">
        <v>158</v>
      </c>
      <c r="AG26" t="s">
        <v>471</v>
      </c>
      <c r="AK26" t="s">
        <v>138</v>
      </c>
      <c r="AL26" t="s">
        <v>472</v>
      </c>
      <c r="BX26" t="s">
        <v>137</v>
      </c>
      <c r="CB26" t="s">
        <v>138</v>
      </c>
      <c r="CC26" t="s">
        <v>473</v>
      </c>
      <c r="CO26" t="s">
        <v>140</v>
      </c>
      <c r="CR26" t="s">
        <v>141</v>
      </c>
      <c r="CW26" t="s">
        <v>474</v>
      </c>
      <c r="CX26" t="s">
        <v>143</v>
      </c>
      <c r="CY26" t="s">
        <v>475</v>
      </c>
      <c r="DA26" t="s">
        <v>181</v>
      </c>
      <c r="DB26" t="s">
        <v>476</v>
      </c>
      <c r="DH26" t="s">
        <v>146</v>
      </c>
    </row>
    <row r="27" spans="1:115" x14ac:dyDescent="0.25">
      <c r="A27" t="s">
        <v>477</v>
      </c>
      <c r="B27" t="s">
        <v>118</v>
      </c>
      <c r="C27" t="s">
        <v>119</v>
      </c>
      <c r="D27" t="s">
        <v>478</v>
      </c>
      <c r="E27" t="s">
        <v>479</v>
      </c>
      <c r="F27" t="s">
        <v>202</v>
      </c>
      <c r="G27" t="s">
        <v>298</v>
      </c>
      <c r="H27" t="s">
        <v>152</v>
      </c>
      <c r="I27" t="s">
        <v>480</v>
      </c>
      <c r="J27" t="s">
        <v>481</v>
      </c>
      <c r="K27" t="s">
        <v>482</v>
      </c>
      <c r="P27" t="s">
        <v>316</v>
      </c>
      <c r="T27" t="s">
        <v>236</v>
      </c>
      <c r="Z27" t="s">
        <v>130</v>
      </c>
      <c r="AA27" t="s">
        <v>483</v>
      </c>
      <c r="AG27" t="s">
        <v>484</v>
      </c>
      <c r="AP27" t="s">
        <v>223</v>
      </c>
      <c r="BX27" t="s">
        <v>137</v>
      </c>
      <c r="CB27" t="s">
        <v>138</v>
      </c>
      <c r="CC27" t="s">
        <v>485</v>
      </c>
      <c r="CO27" t="s">
        <v>140</v>
      </c>
      <c r="CR27" t="s">
        <v>141</v>
      </c>
      <c r="CW27" t="s">
        <v>486</v>
      </c>
      <c r="CX27" t="s">
        <v>143</v>
      </c>
      <c r="DA27" t="s">
        <v>181</v>
      </c>
      <c r="DB27" t="s">
        <v>487</v>
      </c>
      <c r="DH27" t="s">
        <v>146</v>
      </c>
    </row>
    <row r="28" spans="1:115" x14ac:dyDescent="0.25">
      <c r="A28" t="s">
        <v>488</v>
      </c>
      <c r="B28" t="s">
        <v>118</v>
      </c>
      <c r="C28" t="s">
        <v>119</v>
      </c>
      <c r="D28" t="s">
        <v>489</v>
      </c>
      <c r="E28" t="s">
        <v>490</v>
      </c>
      <c r="F28" t="s">
        <v>202</v>
      </c>
      <c r="G28" t="s">
        <v>352</v>
      </c>
      <c r="H28" t="s">
        <v>152</v>
      </c>
      <c r="I28" t="s">
        <v>491</v>
      </c>
      <c r="J28" t="s">
        <v>492</v>
      </c>
      <c r="K28" t="s">
        <v>493</v>
      </c>
      <c r="L28" t="s">
        <v>191</v>
      </c>
      <c r="T28" t="s">
        <v>236</v>
      </c>
      <c r="AD28" t="s">
        <v>132</v>
      </c>
      <c r="AG28" t="s">
        <v>494</v>
      </c>
      <c r="AN28" t="s">
        <v>210</v>
      </c>
      <c r="BX28" t="s">
        <v>137</v>
      </c>
      <c r="CB28" t="s">
        <v>138</v>
      </c>
      <c r="CC28" t="s">
        <v>495</v>
      </c>
      <c r="CO28" t="s">
        <v>140</v>
      </c>
      <c r="CQ28" t="s">
        <v>196</v>
      </c>
      <c r="CW28" t="s">
        <v>496</v>
      </c>
      <c r="CX28" t="s">
        <v>143</v>
      </c>
      <c r="CY28" t="s">
        <v>497</v>
      </c>
      <c r="DA28" t="s">
        <v>181</v>
      </c>
      <c r="DE28" t="s">
        <v>166</v>
      </c>
      <c r="DH28" t="s">
        <v>146</v>
      </c>
      <c r="DJ28" t="s">
        <v>168</v>
      </c>
      <c r="DK28" t="s">
        <v>498</v>
      </c>
    </row>
    <row r="29" spans="1:115" x14ac:dyDescent="0.25">
      <c r="A29" t="s">
        <v>499</v>
      </c>
      <c r="B29" t="s">
        <v>118</v>
      </c>
      <c r="C29" t="s">
        <v>119</v>
      </c>
      <c r="D29" t="s">
        <v>500</v>
      </c>
      <c r="E29" t="s">
        <v>501</v>
      </c>
      <c r="F29" t="s">
        <v>202</v>
      </c>
      <c r="G29" t="s">
        <v>272</v>
      </c>
      <c r="H29" t="s">
        <v>152</v>
      </c>
      <c r="I29" t="s">
        <v>502</v>
      </c>
      <c r="J29" t="s">
        <v>503</v>
      </c>
      <c r="K29" t="s">
        <v>504</v>
      </c>
      <c r="N29" t="s">
        <v>156</v>
      </c>
      <c r="O29" t="s">
        <v>505</v>
      </c>
      <c r="T29" t="s">
        <v>236</v>
      </c>
      <c r="Z29" t="s">
        <v>130</v>
      </c>
      <c r="AA29" t="s">
        <v>192</v>
      </c>
      <c r="AB29" t="s">
        <v>158</v>
      </c>
      <c r="AC29" t="s">
        <v>506</v>
      </c>
      <c r="AG29" t="s">
        <v>507</v>
      </c>
      <c r="AH29" t="s">
        <v>135</v>
      </c>
      <c r="AI29" t="s">
        <v>136</v>
      </c>
      <c r="AJ29" t="s">
        <v>261</v>
      </c>
      <c r="BE29" t="s">
        <v>508</v>
      </c>
      <c r="BX29" t="s">
        <v>137</v>
      </c>
      <c r="BY29" t="s">
        <v>211</v>
      </c>
      <c r="CB29" t="s">
        <v>138</v>
      </c>
      <c r="CC29" t="s">
        <v>509</v>
      </c>
      <c r="CO29" t="s">
        <v>140</v>
      </c>
      <c r="CQ29" t="s">
        <v>196</v>
      </c>
      <c r="CS29" t="s">
        <v>179</v>
      </c>
      <c r="CW29" t="s">
        <v>510</v>
      </c>
      <c r="CX29" t="s">
        <v>143</v>
      </c>
      <c r="DC29" t="s">
        <v>144</v>
      </c>
      <c r="DJ29" t="s">
        <v>168</v>
      </c>
    </row>
    <row r="30" spans="1:115" x14ac:dyDescent="0.25">
      <c r="A30" t="s">
        <v>511</v>
      </c>
      <c r="B30" t="s">
        <v>118</v>
      </c>
      <c r="C30" t="s">
        <v>119</v>
      </c>
      <c r="D30" t="s">
        <v>512</v>
      </c>
      <c r="E30" t="s">
        <v>513</v>
      </c>
      <c r="F30" t="s">
        <v>405</v>
      </c>
      <c r="G30" t="s">
        <v>217</v>
      </c>
      <c r="H30" t="s">
        <v>152</v>
      </c>
      <c r="I30" t="s">
        <v>514</v>
      </c>
      <c r="J30" t="s">
        <v>515</v>
      </c>
      <c r="K30" t="s">
        <v>516</v>
      </c>
      <c r="P30" t="s">
        <v>316</v>
      </c>
      <c r="T30" t="s">
        <v>236</v>
      </c>
      <c r="U30" t="s">
        <v>177</v>
      </c>
      <c r="Z30" t="s">
        <v>130</v>
      </c>
      <c r="AA30" t="s">
        <v>517</v>
      </c>
      <c r="AG30" t="s">
        <v>518</v>
      </c>
      <c r="AJ30" t="s">
        <v>261</v>
      </c>
      <c r="AM30" t="s">
        <v>209</v>
      </c>
      <c r="AN30" t="s">
        <v>210</v>
      </c>
      <c r="BF30" t="s">
        <v>519</v>
      </c>
      <c r="BX30" t="s">
        <v>137</v>
      </c>
      <c r="BY30" t="s">
        <v>211</v>
      </c>
      <c r="CB30" t="s">
        <v>138</v>
      </c>
      <c r="CC30" t="s">
        <v>520</v>
      </c>
      <c r="CO30" t="s">
        <v>140</v>
      </c>
      <c r="CQ30" t="s">
        <v>196</v>
      </c>
      <c r="CR30" t="s">
        <v>141</v>
      </c>
      <c r="CW30" t="s">
        <v>442</v>
      </c>
      <c r="CX30" t="s">
        <v>143</v>
      </c>
      <c r="CY30" t="s">
        <v>521</v>
      </c>
      <c r="DA30" t="s">
        <v>181</v>
      </c>
      <c r="DC30" t="s">
        <v>144</v>
      </c>
      <c r="DH30" t="s">
        <v>146</v>
      </c>
    </row>
    <row r="31" spans="1:115" x14ac:dyDescent="0.25">
      <c r="A31" t="s">
        <v>522</v>
      </c>
      <c r="B31" t="s">
        <v>118</v>
      </c>
      <c r="C31" t="s">
        <v>119</v>
      </c>
      <c r="D31" t="s">
        <v>523</v>
      </c>
      <c r="E31" t="s">
        <v>524</v>
      </c>
      <c r="F31" t="s">
        <v>525</v>
      </c>
      <c r="G31" t="s">
        <v>123</v>
      </c>
      <c r="H31" t="s">
        <v>152</v>
      </c>
      <c r="I31" t="s">
        <v>526</v>
      </c>
      <c r="J31" t="s">
        <v>527</v>
      </c>
      <c r="K31" t="s">
        <v>528</v>
      </c>
      <c r="N31" t="s">
        <v>156</v>
      </c>
      <c r="U31" t="s">
        <v>177</v>
      </c>
      <c r="AB31" t="s">
        <v>158</v>
      </c>
      <c r="AC31" t="s">
        <v>506</v>
      </c>
      <c r="AG31" t="s">
        <v>529</v>
      </c>
      <c r="AM31" t="s">
        <v>209</v>
      </c>
      <c r="AN31" t="s">
        <v>210</v>
      </c>
      <c r="BY31" t="s">
        <v>211</v>
      </c>
      <c r="CB31" t="s">
        <v>138</v>
      </c>
      <c r="CC31" t="s">
        <v>530</v>
      </c>
      <c r="CO31" t="s">
        <v>140</v>
      </c>
      <c r="CQ31" t="s">
        <v>196</v>
      </c>
      <c r="CR31" t="s">
        <v>141</v>
      </c>
      <c r="CW31" t="s">
        <v>531</v>
      </c>
      <c r="CX31" t="s">
        <v>143</v>
      </c>
      <c r="DA31" t="s">
        <v>181</v>
      </c>
      <c r="DB31" t="s">
        <v>532</v>
      </c>
      <c r="DE31" t="s">
        <v>166</v>
      </c>
      <c r="DF31" t="s">
        <v>533</v>
      </c>
      <c r="DJ31" t="s">
        <v>168</v>
      </c>
    </row>
    <row r="32" spans="1:115" x14ac:dyDescent="0.25">
      <c r="A32" t="s">
        <v>534</v>
      </c>
      <c r="B32" t="s">
        <v>118</v>
      </c>
      <c r="C32" t="s">
        <v>119</v>
      </c>
      <c r="D32" t="s">
        <v>535</v>
      </c>
      <c r="E32" t="s">
        <v>536</v>
      </c>
      <c r="F32" t="s">
        <v>186</v>
      </c>
      <c r="G32" t="s">
        <v>272</v>
      </c>
      <c r="H32" t="s">
        <v>152</v>
      </c>
      <c r="I32" t="s">
        <v>537</v>
      </c>
      <c r="J32" t="s">
        <v>538</v>
      </c>
      <c r="K32" t="s">
        <v>539</v>
      </c>
      <c r="N32" t="s">
        <v>156</v>
      </c>
      <c r="P32" t="s">
        <v>316</v>
      </c>
      <c r="T32" t="s">
        <v>236</v>
      </c>
      <c r="Z32" t="s">
        <v>130</v>
      </c>
      <c r="AA32" t="s">
        <v>192</v>
      </c>
      <c r="AG32" t="s">
        <v>540</v>
      </c>
      <c r="AH32" t="s">
        <v>135</v>
      </c>
      <c r="AI32" t="s">
        <v>136</v>
      </c>
      <c r="AM32" t="s">
        <v>209</v>
      </c>
      <c r="BX32" t="s">
        <v>137</v>
      </c>
      <c r="CB32" t="s">
        <v>138</v>
      </c>
      <c r="CC32" t="s">
        <v>541</v>
      </c>
      <c r="CO32" t="s">
        <v>140</v>
      </c>
      <c r="CT32" t="s">
        <v>542</v>
      </c>
      <c r="CW32" t="s">
        <v>252</v>
      </c>
      <c r="CX32" t="s">
        <v>143</v>
      </c>
      <c r="CY32" t="s">
        <v>543</v>
      </c>
      <c r="DA32" t="s">
        <v>181</v>
      </c>
      <c r="DH32" t="s">
        <v>146</v>
      </c>
    </row>
    <row r="33" spans="1:116" x14ac:dyDescent="0.25">
      <c r="A33" t="s">
        <v>544</v>
      </c>
      <c r="B33" t="s">
        <v>118</v>
      </c>
      <c r="C33" t="s">
        <v>119</v>
      </c>
      <c r="D33" t="s">
        <v>545</v>
      </c>
      <c r="E33" t="s">
        <v>546</v>
      </c>
      <c r="F33" t="s">
        <v>173</v>
      </c>
      <c r="G33" t="s">
        <v>352</v>
      </c>
      <c r="H33" t="s">
        <v>124</v>
      </c>
      <c r="I33" t="s">
        <v>547</v>
      </c>
      <c r="J33" t="s">
        <v>548</v>
      </c>
      <c r="K33" t="s">
        <v>549</v>
      </c>
      <c r="L33" t="s">
        <v>191</v>
      </c>
      <c r="N33" t="s">
        <v>156</v>
      </c>
      <c r="W33" t="s">
        <v>129</v>
      </c>
      <c r="Z33" t="s">
        <v>130</v>
      </c>
      <c r="AA33" t="s">
        <v>131</v>
      </c>
      <c r="AG33" t="s">
        <v>550</v>
      </c>
      <c r="AH33" t="s">
        <v>135</v>
      </c>
      <c r="AI33" t="s">
        <v>136</v>
      </c>
      <c r="AJ33" t="s">
        <v>261</v>
      </c>
      <c r="BY33" t="s">
        <v>211</v>
      </c>
      <c r="CB33" t="s">
        <v>138</v>
      </c>
      <c r="CC33" t="s">
        <v>551</v>
      </c>
      <c r="CO33" t="s">
        <v>140</v>
      </c>
      <c r="CQ33" t="s">
        <v>196</v>
      </c>
      <c r="CR33" t="s">
        <v>141</v>
      </c>
      <c r="CW33" t="s">
        <v>252</v>
      </c>
      <c r="CX33" t="s">
        <v>143</v>
      </c>
      <c r="CY33" t="s">
        <v>552</v>
      </c>
      <c r="DA33" t="s">
        <v>181</v>
      </c>
      <c r="DB33" t="s">
        <v>553</v>
      </c>
      <c r="DC33" t="s">
        <v>144</v>
      </c>
      <c r="DD33" t="s">
        <v>554</v>
      </c>
      <c r="DH33" t="s">
        <v>146</v>
      </c>
      <c r="DL33" t="s">
        <v>182</v>
      </c>
    </row>
    <row r="34" spans="1:116" x14ac:dyDescent="0.25">
      <c r="A34" t="s">
        <v>555</v>
      </c>
      <c r="B34" t="s">
        <v>118</v>
      </c>
      <c r="C34" t="s">
        <v>119</v>
      </c>
      <c r="D34" t="s">
        <v>556</v>
      </c>
      <c r="E34" t="s">
        <v>557</v>
      </c>
      <c r="F34" t="s">
        <v>202</v>
      </c>
      <c r="G34" t="s">
        <v>272</v>
      </c>
      <c r="H34" t="s">
        <v>152</v>
      </c>
      <c r="I34" t="s">
        <v>502</v>
      </c>
      <c r="J34" t="s">
        <v>558</v>
      </c>
      <c r="K34" t="s">
        <v>559</v>
      </c>
      <c r="Q34" t="s">
        <v>128</v>
      </c>
      <c r="T34" t="s">
        <v>236</v>
      </c>
      <c r="Z34" t="s">
        <v>130</v>
      </c>
      <c r="AA34" t="s">
        <v>259</v>
      </c>
      <c r="AG34" t="s">
        <v>560</v>
      </c>
      <c r="AK34" t="s">
        <v>138</v>
      </c>
      <c r="AL34" t="s">
        <v>561</v>
      </c>
      <c r="AM34" t="s">
        <v>209</v>
      </c>
      <c r="BX34" t="s">
        <v>137</v>
      </c>
      <c r="CB34" t="s">
        <v>138</v>
      </c>
      <c r="CC34" t="s">
        <v>562</v>
      </c>
      <c r="CO34" t="s">
        <v>140</v>
      </c>
      <c r="CR34" t="s">
        <v>141</v>
      </c>
      <c r="CT34" t="s">
        <v>542</v>
      </c>
      <c r="CW34" t="s">
        <v>563</v>
      </c>
      <c r="CX34" t="s">
        <v>143</v>
      </c>
      <c r="CY34" t="s">
        <v>564</v>
      </c>
      <c r="DC34" t="s">
        <v>144</v>
      </c>
      <c r="DH34" t="s">
        <v>146</v>
      </c>
    </row>
    <row r="35" spans="1:116" x14ac:dyDescent="0.25">
      <c r="A35" t="s">
        <v>565</v>
      </c>
      <c r="B35" t="s">
        <v>118</v>
      </c>
      <c r="C35" t="s">
        <v>119</v>
      </c>
      <c r="D35" t="s">
        <v>566</v>
      </c>
      <c r="E35" t="s">
        <v>567</v>
      </c>
      <c r="F35" t="s">
        <v>186</v>
      </c>
      <c r="G35" t="s">
        <v>298</v>
      </c>
      <c r="H35" t="s">
        <v>152</v>
      </c>
      <c r="I35" t="s">
        <v>568</v>
      </c>
      <c r="J35" t="s">
        <v>569</v>
      </c>
      <c r="K35" t="s">
        <v>570</v>
      </c>
      <c r="P35" t="s">
        <v>316</v>
      </c>
      <c r="W35" t="s">
        <v>129</v>
      </c>
      <c r="Z35" t="s">
        <v>130</v>
      </c>
      <c r="AA35" t="s">
        <v>192</v>
      </c>
      <c r="AB35" t="s">
        <v>158</v>
      </c>
      <c r="AC35" t="s">
        <v>571</v>
      </c>
      <c r="AG35" t="s">
        <v>572</v>
      </c>
      <c r="AH35" t="s">
        <v>135</v>
      </c>
      <c r="AI35" t="s">
        <v>136</v>
      </c>
      <c r="AJ35" t="s">
        <v>261</v>
      </c>
      <c r="BX35" t="s">
        <v>137</v>
      </c>
      <c r="CB35" t="s">
        <v>138</v>
      </c>
      <c r="CC35" t="s">
        <v>573</v>
      </c>
      <c r="CO35" t="s">
        <v>140</v>
      </c>
      <c r="CR35" t="s">
        <v>141</v>
      </c>
      <c r="CW35" t="s">
        <v>322</v>
      </c>
      <c r="CX35" t="s">
        <v>143</v>
      </c>
      <c r="CY35" t="s">
        <v>574</v>
      </c>
      <c r="DA35" t="s">
        <v>181</v>
      </c>
      <c r="DE35" t="s">
        <v>166</v>
      </c>
      <c r="DH35" t="s">
        <v>146</v>
      </c>
      <c r="DJ35" t="s">
        <v>168</v>
      </c>
    </row>
    <row r="36" spans="1:116" x14ac:dyDescent="0.25">
      <c r="A36" t="s">
        <v>575</v>
      </c>
      <c r="B36" t="s">
        <v>118</v>
      </c>
      <c r="C36" t="s">
        <v>119</v>
      </c>
      <c r="D36" t="s">
        <v>576</v>
      </c>
      <c r="E36" t="s">
        <v>577</v>
      </c>
      <c r="F36" t="s">
        <v>216</v>
      </c>
      <c r="G36" t="s">
        <v>272</v>
      </c>
      <c r="H36" t="s">
        <v>152</v>
      </c>
      <c r="I36" t="s">
        <v>578</v>
      </c>
      <c r="J36" t="s">
        <v>579</v>
      </c>
      <c r="K36" t="s">
        <v>580</v>
      </c>
      <c r="L36" t="s">
        <v>191</v>
      </c>
      <c r="P36" t="s">
        <v>316</v>
      </c>
      <c r="T36" t="s">
        <v>236</v>
      </c>
      <c r="Z36" t="s">
        <v>130</v>
      </c>
      <c r="AA36" t="s">
        <v>192</v>
      </c>
      <c r="AG36" t="s">
        <v>581</v>
      </c>
      <c r="AP36" t="s">
        <v>223</v>
      </c>
      <c r="BX36" t="s">
        <v>137</v>
      </c>
      <c r="CB36" t="s">
        <v>138</v>
      </c>
      <c r="CC36" t="s">
        <v>582</v>
      </c>
      <c r="CO36" t="s">
        <v>140</v>
      </c>
      <c r="CS36" t="s">
        <v>179</v>
      </c>
      <c r="CW36" t="s">
        <v>583</v>
      </c>
      <c r="CX36" t="s">
        <v>143</v>
      </c>
      <c r="CY36" t="s">
        <v>584</v>
      </c>
      <c r="DA36" t="s">
        <v>181</v>
      </c>
      <c r="DB36" t="s">
        <v>585</v>
      </c>
      <c r="DC36" t="s">
        <v>144</v>
      </c>
      <c r="DD36" t="s">
        <v>586</v>
      </c>
      <c r="DE36" t="s">
        <v>166</v>
      </c>
      <c r="DF36" t="s">
        <v>587</v>
      </c>
      <c r="DH36" t="s">
        <v>146</v>
      </c>
      <c r="DL36" t="s">
        <v>182</v>
      </c>
    </row>
    <row r="37" spans="1:116" x14ac:dyDescent="0.25">
      <c r="A37" t="s">
        <v>588</v>
      </c>
      <c r="B37" t="s">
        <v>118</v>
      </c>
      <c r="C37" t="s">
        <v>119</v>
      </c>
      <c r="D37" t="s">
        <v>589</v>
      </c>
      <c r="E37" t="s">
        <v>590</v>
      </c>
      <c r="F37" t="s">
        <v>202</v>
      </c>
      <c r="G37" t="s">
        <v>123</v>
      </c>
      <c r="H37" t="s">
        <v>124</v>
      </c>
      <c r="I37" t="s">
        <v>591</v>
      </c>
      <c r="J37" t="s">
        <v>592</v>
      </c>
      <c r="K37" t="s">
        <v>593</v>
      </c>
      <c r="P37" t="s">
        <v>316</v>
      </c>
      <c r="W37" t="s">
        <v>129</v>
      </c>
      <c r="Z37" t="s">
        <v>130</v>
      </c>
      <c r="AA37" t="s">
        <v>131</v>
      </c>
      <c r="AG37" t="s">
        <v>594</v>
      </c>
      <c r="BG37" t="s">
        <v>595</v>
      </c>
      <c r="BH37" t="s">
        <v>596</v>
      </c>
      <c r="BI37" t="s">
        <v>597</v>
      </c>
      <c r="BX37" t="s">
        <v>137</v>
      </c>
      <c r="CB37" t="s">
        <v>138</v>
      </c>
      <c r="CC37" t="s">
        <v>598</v>
      </c>
      <c r="CO37" t="s">
        <v>140</v>
      </c>
      <c r="CR37" t="s">
        <v>141</v>
      </c>
      <c r="CW37" t="s">
        <v>599</v>
      </c>
      <c r="CX37" t="s">
        <v>143</v>
      </c>
      <c r="CY37" t="s">
        <v>600</v>
      </c>
      <c r="DA37" t="s">
        <v>181</v>
      </c>
      <c r="DH37" t="s">
        <v>146</v>
      </c>
      <c r="DJ37" t="s">
        <v>168</v>
      </c>
    </row>
    <row r="38" spans="1:116" x14ac:dyDescent="0.25">
      <c r="A38" t="s">
        <v>601</v>
      </c>
      <c r="B38" t="s">
        <v>118</v>
      </c>
      <c r="C38" t="s">
        <v>119</v>
      </c>
      <c r="D38" t="s">
        <v>602</v>
      </c>
      <c r="E38" t="s">
        <v>603</v>
      </c>
      <c r="F38" t="s">
        <v>446</v>
      </c>
      <c r="G38" t="s">
        <v>272</v>
      </c>
      <c r="H38" t="s">
        <v>152</v>
      </c>
      <c r="I38" t="s">
        <v>604</v>
      </c>
      <c r="J38" t="s">
        <v>605</v>
      </c>
      <c r="K38" t="s">
        <v>606</v>
      </c>
      <c r="P38" t="s">
        <v>316</v>
      </c>
      <c r="W38" t="s">
        <v>129</v>
      </c>
      <c r="AD38" t="s">
        <v>132</v>
      </c>
      <c r="AG38" t="s">
        <v>607</v>
      </c>
      <c r="BF38" t="s">
        <v>519</v>
      </c>
      <c r="BX38" t="s">
        <v>137</v>
      </c>
      <c r="CB38" t="s">
        <v>138</v>
      </c>
      <c r="CC38" t="s">
        <v>608</v>
      </c>
      <c r="CO38" t="s">
        <v>162</v>
      </c>
      <c r="CP38" t="s">
        <v>609</v>
      </c>
      <c r="CU38" t="s">
        <v>138</v>
      </c>
      <c r="CV38" t="s">
        <v>610</v>
      </c>
      <c r="CW38" t="s">
        <v>611</v>
      </c>
      <c r="CZ38" t="s">
        <v>252</v>
      </c>
      <c r="DG38" t="s">
        <v>252</v>
      </c>
      <c r="DH38" t="s">
        <v>146</v>
      </c>
      <c r="DJ38" t="s">
        <v>168</v>
      </c>
    </row>
    <row r="39" spans="1:116" x14ac:dyDescent="0.25">
      <c r="A39" t="s">
        <v>612</v>
      </c>
      <c r="B39" t="s">
        <v>118</v>
      </c>
      <c r="C39" t="s">
        <v>119</v>
      </c>
      <c r="D39" t="s">
        <v>613</v>
      </c>
      <c r="E39" t="s">
        <v>614</v>
      </c>
      <c r="F39" t="s">
        <v>405</v>
      </c>
      <c r="G39" t="s">
        <v>217</v>
      </c>
      <c r="H39" t="s">
        <v>152</v>
      </c>
      <c r="I39" t="s">
        <v>615</v>
      </c>
      <c r="J39" t="s">
        <v>616</v>
      </c>
      <c r="K39" t="s">
        <v>617</v>
      </c>
      <c r="P39" t="s">
        <v>316</v>
      </c>
      <c r="T39" t="s">
        <v>236</v>
      </c>
      <c r="Z39" t="s">
        <v>130</v>
      </c>
      <c r="AA39" t="s">
        <v>131</v>
      </c>
      <c r="AB39" t="s">
        <v>158</v>
      </c>
      <c r="AD39" t="s">
        <v>132</v>
      </c>
      <c r="AG39" t="s">
        <v>618</v>
      </c>
      <c r="AI39" t="s">
        <v>136</v>
      </c>
      <c r="AU39" t="s">
        <v>264</v>
      </c>
      <c r="BX39" t="s">
        <v>137</v>
      </c>
      <c r="CB39" t="s">
        <v>138</v>
      </c>
      <c r="CC39" t="s">
        <v>619</v>
      </c>
      <c r="CO39" t="s">
        <v>140</v>
      </c>
      <c r="CR39" t="s">
        <v>141</v>
      </c>
      <c r="CW39" t="s">
        <v>620</v>
      </c>
      <c r="CX39" t="s">
        <v>143</v>
      </c>
      <c r="CY39" t="s">
        <v>621</v>
      </c>
      <c r="DA39" t="s">
        <v>181</v>
      </c>
      <c r="DC39" t="s">
        <v>144</v>
      </c>
      <c r="DH39" t="s">
        <v>146</v>
      </c>
      <c r="DJ39" t="s">
        <v>168</v>
      </c>
    </row>
    <row r="40" spans="1:116" x14ac:dyDescent="0.25">
      <c r="A40" t="s">
        <v>622</v>
      </c>
      <c r="B40" t="s">
        <v>118</v>
      </c>
      <c r="C40" t="s">
        <v>119</v>
      </c>
      <c r="D40" t="s">
        <v>623</v>
      </c>
      <c r="E40" t="s">
        <v>624</v>
      </c>
      <c r="F40" t="s">
        <v>186</v>
      </c>
      <c r="G40" t="s">
        <v>187</v>
      </c>
      <c r="H40" t="s">
        <v>152</v>
      </c>
      <c r="I40" t="s">
        <v>625</v>
      </c>
      <c r="J40" t="s">
        <v>626</v>
      </c>
      <c r="K40" t="s">
        <v>627</v>
      </c>
      <c r="N40" t="s">
        <v>156</v>
      </c>
      <c r="W40" t="s">
        <v>129</v>
      </c>
      <c r="Z40" t="s">
        <v>130</v>
      </c>
      <c r="AA40" t="s">
        <v>192</v>
      </c>
      <c r="AB40" t="s">
        <v>158</v>
      </c>
      <c r="AC40" t="s">
        <v>159</v>
      </c>
      <c r="AD40" t="s">
        <v>132</v>
      </c>
      <c r="AG40" t="s">
        <v>628</v>
      </c>
      <c r="AH40" t="s">
        <v>135</v>
      </c>
      <c r="AI40" t="s">
        <v>136</v>
      </c>
      <c r="AJ40" t="s">
        <v>261</v>
      </c>
      <c r="BX40" t="s">
        <v>137</v>
      </c>
      <c r="CG40" t="s">
        <v>629</v>
      </c>
      <c r="CH40" t="s">
        <v>630</v>
      </c>
      <c r="CI40" t="s">
        <v>631</v>
      </c>
      <c r="CJ40" t="s">
        <v>630</v>
      </c>
      <c r="CK40" t="s">
        <v>632</v>
      </c>
      <c r="CL40" t="s">
        <v>633</v>
      </c>
      <c r="CM40" t="s">
        <v>634</v>
      </c>
      <c r="CN40" t="s">
        <v>635</v>
      </c>
      <c r="CO40" t="s">
        <v>162</v>
      </c>
      <c r="CR40" t="s">
        <v>141</v>
      </c>
      <c r="CW40" t="s">
        <v>636</v>
      </c>
      <c r="CX40" t="s">
        <v>143</v>
      </c>
      <c r="DA40" t="s">
        <v>181</v>
      </c>
      <c r="DB40" t="s">
        <v>637</v>
      </c>
      <c r="DH40" t="s">
        <v>146</v>
      </c>
      <c r="DJ40" t="s">
        <v>168</v>
      </c>
    </row>
    <row r="41" spans="1:116" x14ac:dyDescent="0.25">
      <c r="A41" t="s">
        <v>638</v>
      </c>
      <c r="B41" t="s">
        <v>118</v>
      </c>
      <c r="C41" t="s">
        <v>119</v>
      </c>
      <c r="D41" t="s">
        <v>639</v>
      </c>
      <c r="E41" t="s">
        <v>640</v>
      </c>
      <c r="F41" t="s">
        <v>186</v>
      </c>
      <c r="G41" t="s">
        <v>298</v>
      </c>
      <c r="H41" t="s">
        <v>152</v>
      </c>
      <c r="I41" t="s">
        <v>641</v>
      </c>
      <c r="J41" t="s">
        <v>642</v>
      </c>
      <c r="K41" t="s">
        <v>643</v>
      </c>
      <c r="L41" t="s">
        <v>191</v>
      </c>
      <c r="W41" t="s">
        <v>129</v>
      </c>
      <c r="Z41" t="s">
        <v>130</v>
      </c>
      <c r="AA41" t="s">
        <v>192</v>
      </c>
      <c r="AB41" t="s">
        <v>158</v>
      </c>
      <c r="AC41" t="s">
        <v>644</v>
      </c>
      <c r="AG41" t="s">
        <v>645</v>
      </c>
      <c r="AJ41" t="s">
        <v>261</v>
      </c>
      <c r="AN41" t="s">
        <v>210</v>
      </c>
      <c r="BX41" t="s">
        <v>137</v>
      </c>
      <c r="CK41" t="s">
        <v>632</v>
      </c>
      <c r="CL41" t="s">
        <v>633</v>
      </c>
      <c r="CM41" t="s">
        <v>634</v>
      </c>
      <c r="CO41" t="s">
        <v>162</v>
      </c>
      <c r="CR41" t="s">
        <v>141</v>
      </c>
      <c r="CW41" t="s">
        <v>646</v>
      </c>
      <c r="CX41" t="s">
        <v>143</v>
      </c>
      <c r="CY41" t="s">
        <v>647</v>
      </c>
      <c r="DG41" t="s">
        <v>252</v>
      </c>
      <c r="DH41" t="s">
        <v>146</v>
      </c>
      <c r="DJ41" t="s">
        <v>168</v>
      </c>
    </row>
    <row r="42" spans="1:116" x14ac:dyDescent="0.25">
      <c r="A42" t="s">
        <v>648</v>
      </c>
      <c r="B42" t="s">
        <v>118</v>
      </c>
      <c r="C42" t="s">
        <v>119</v>
      </c>
      <c r="D42" t="s">
        <v>649</v>
      </c>
      <c r="E42" t="s">
        <v>650</v>
      </c>
      <c r="F42" t="s">
        <v>122</v>
      </c>
      <c r="G42" t="s">
        <v>651</v>
      </c>
      <c r="H42" t="s">
        <v>152</v>
      </c>
      <c r="I42" t="s">
        <v>652</v>
      </c>
      <c r="J42" t="s">
        <v>653</v>
      </c>
      <c r="K42" t="s">
        <v>654</v>
      </c>
      <c r="P42" t="s">
        <v>316</v>
      </c>
      <c r="T42" t="s">
        <v>236</v>
      </c>
      <c r="Z42" t="s">
        <v>130</v>
      </c>
      <c r="AA42" t="s">
        <v>192</v>
      </c>
      <c r="AG42" t="s">
        <v>655</v>
      </c>
      <c r="AH42" t="s">
        <v>135</v>
      </c>
      <c r="AI42" t="s">
        <v>136</v>
      </c>
      <c r="BX42" t="s">
        <v>137</v>
      </c>
      <c r="CB42" t="s">
        <v>138</v>
      </c>
      <c r="CC42" t="s">
        <v>656</v>
      </c>
      <c r="CO42" t="s">
        <v>140</v>
      </c>
      <c r="CQ42" t="s">
        <v>196</v>
      </c>
      <c r="CW42" t="s">
        <v>657</v>
      </c>
      <c r="CX42" t="s">
        <v>143</v>
      </c>
      <c r="DA42" t="s">
        <v>181</v>
      </c>
      <c r="DB42" t="s">
        <v>658</v>
      </c>
      <c r="DH42" t="s">
        <v>146</v>
      </c>
      <c r="DJ42" t="s">
        <v>168</v>
      </c>
    </row>
    <row r="43" spans="1:116" x14ac:dyDescent="0.25">
      <c r="A43" t="s">
        <v>659</v>
      </c>
      <c r="B43" t="s">
        <v>118</v>
      </c>
      <c r="C43" t="s">
        <v>119</v>
      </c>
      <c r="D43" t="s">
        <v>660</v>
      </c>
      <c r="E43" t="s">
        <v>661</v>
      </c>
      <c r="F43" t="s">
        <v>405</v>
      </c>
      <c r="G43" t="s">
        <v>298</v>
      </c>
      <c r="H43" t="s">
        <v>152</v>
      </c>
      <c r="I43" t="s">
        <v>662</v>
      </c>
      <c r="J43" t="s">
        <v>663</v>
      </c>
      <c r="K43" t="s">
        <v>664</v>
      </c>
      <c r="P43" t="s">
        <v>316</v>
      </c>
      <c r="U43" t="s">
        <v>177</v>
      </c>
      <c r="Z43" t="s">
        <v>130</v>
      </c>
      <c r="AA43" t="s">
        <v>131</v>
      </c>
      <c r="AG43" t="s">
        <v>665</v>
      </c>
      <c r="BF43" t="s">
        <v>519</v>
      </c>
      <c r="BX43" t="s">
        <v>137</v>
      </c>
      <c r="CB43" t="s">
        <v>138</v>
      </c>
      <c r="CC43" t="s">
        <v>666</v>
      </c>
      <c r="CO43" t="s">
        <v>162</v>
      </c>
      <c r="CP43" t="s">
        <v>667</v>
      </c>
      <c r="CR43" t="s">
        <v>141</v>
      </c>
      <c r="CW43" t="s">
        <v>668</v>
      </c>
      <c r="CX43" t="s">
        <v>143</v>
      </c>
      <c r="CY43" t="s">
        <v>669</v>
      </c>
      <c r="DA43" t="s">
        <v>181</v>
      </c>
      <c r="DH43" t="s">
        <v>146</v>
      </c>
      <c r="DJ43" t="s">
        <v>168</v>
      </c>
    </row>
    <row r="44" spans="1:116" x14ac:dyDescent="0.25">
      <c r="A44" t="s">
        <v>670</v>
      </c>
      <c r="B44" t="s">
        <v>118</v>
      </c>
      <c r="C44" t="s">
        <v>119</v>
      </c>
      <c r="D44" t="s">
        <v>671</v>
      </c>
      <c r="E44" t="s">
        <v>672</v>
      </c>
      <c r="F44" t="s">
        <v>202</v>
      </c>
      <c r="G44" t="s">
        <v>187</v>
      </c>
      <c r="H44" t="s">
        <v>152</v>
      </c>
      <c r="I44" t="s">
        <v>673</v>
      </c>
      <c r="J44" t="s">
        <v>674</v>
      </c>
      <c r="K44" t="s">
        <v>675</v>
      </c>
      <c r="N44" t="s">
        <v>156</v>
      </c>
      <c r="W44" t="s">
        <v>129</v>
      </c>
      <c r="Z44" t="s">
        <v>130</v>
      </c>
      <c r="AA44" t="s">
        <v>192</v>
      </c>
      <c r="AG44" t="s">
        <v>676</v>
      </c>
      <c r="BF44" t="s">
        <v>519</v>
      </c>
      <c r="BX44" t="s">
        <v>137</v>
      </c>
      <c r="CB44" t="s">
        <v>138</v>
      </c>
      <c r="CC44" t="s">
        <v>677</v>
      </c>
      <c r="CO44" t="s">
        <v>140</v>
      </c>
      <c r="CR44" t="s">
        <v>141</v>
      </c>
      <c r="CW44" t="s">
        <v>678</v>
      </c>
      <c r="CX44" t="s">
        <v>143</v>
      </c>
      <c r="CY44" t="s">
        <v>679</v>
      </c>
      <c r="DA44" t="s">
        <v>181</v>
      </c>
      <c r="DH44" t="s">
        <v>146</v>
      </c>
      <c r="DJ44" t="s">
        <v>168</v>
      </c>
    </row>
    <row r="45" spans="1:116" x14ac:dyDescent="0.25">
      <c r="A45" t="s">
        <v>680</v>
      </c>
      <c r="B45" t="s">
        <v>118</v>
      </c>
      <c r="C45" t="s">
        <v>119</v>
      </c>
      <c r="D45" t="s">
        <v>681</v>
      </c>
      <c r="E45" t="s">
        <v>682</v>
      </c>
      <c r="F45" t="s">
        <v>683</v>
      </c>
      <c r="G45" t="s">
        <v>298</v>
      </c>
      <c r="H45" t="s">
        <v>152</v>
      </c>
      <c r="I45" t="s">
        <v>684</v>
      </c>
      <c r="J45" t="s">
        <v>685</v>
      </c>
      <c r="K45" t="s">
        <v>686</v>
      </c>
      <c r="P45" t="s">
        <v>316</v>
      </c>
      <c r="V45" t="s">
        <v>303</v>
      </c>
      <c r="W45" t="s">
        <v>129</v>
      </c>
      <c r="Z45" t="s">
        <v>130</v>
      </c>
      <c r="AA45" t="s">
        <v>131</v>
      </c>
      <c r="AB45" t="s">
        <v>158</v>
      </c>
      <c r="AC45" t="s">
        <v>571</v>
      </c>
      <c r="AG45" t="s">
        <v>687</v>
      </c>
      <c r="AM45" t="s">
        <v>209</v>
      </c>
      <c r="AO45" t="s">
        <v>222</v>
      </c>
      <c r="BA45" t="s">
        <v>413</v>
      </c>
      <c r="BJ45" t="s">
        <v>688</v>
      </c>
      <c r="BX45" t="s">
        <v>137</v>
      </c>
      <c r="CB45" t="s">
        <v>138</v>
      </c>
      <c r="CC45" t="s">
        <v>689</v>
      </c>
      <c r="CO45" t="s">
        <v>140</v>
      </c>
      <c r="CQ45" t="s">
        <v>196</v>
      </c>
      <c r="CW45" t="s">
        <v>599</v>
      </c>
      <c r="CX45" t="s">
        <v>143</v>
      </c>
      <c r="CY45" t="s">
        <v>690</v>
      </c>
      <c r="DA45" t="s">
        <v>181</v>
      </c>
      <c r="DH45" t="s">
        <v>146</v>
      </c>
      <c r="DJ45" t="s">
        <v>168</v>
      </c>
    </row>
    <row r="46" spans="1:116" x14ac:dyDescent="0.25">
      <c r="A46" t="s">
        <v>691</v>
      </c>
      <c r="B46" t="s">
        <v>118</v>
      </c>
      <c r="C46" t="s">
        <v>119</v>
      </c>
      <c r="D46" t="s">
        <v>692</v>
      </c>
      <c r="E46" t="s">
        <v>693</v>
      </c>
      <c r="F46" t="s">
        <v>694</v>
      </c>
      <c r="G46" t="s">
        <v>298</v>
      </c>
      <c r="H46" t="s">
        <v>152</v>
      </c>
      <c r="I46" t="s">
        <v>695</v>
      </c>
      <c r="J46" t="s">
        <v>696</v>
      </c>
      <c r="K46" t="s">
        <v>697</v>
      </c>
      <c r="P46" t="s">
        <v>316</v>
      </c>
      <c r="U46" t="s">
        <v>177</v>
      </c>
      <c r="Z46" t="s">
        <v>130</v>
      </c>
      <c r="AA46" t="s">
        <v>131</v>
      </c>
      <c r="AG46" t="s">
        <v>698</v>
      </c>
      <c r="AK46" t="s">
        <v>138</v>
      </c>
      <c r="AL46" t="s">
        <v>699</v>
      </c>
      <c r="BZ46" t="s">
        <v>138</v>
      </c>
      <c r="CB46" t="s">
        <v>138</v>
      </c>
      <c r="CC46" t="s">
        <v>700</v>
      </c>
      <c r="CO46" t="s">
        <v>140</v>
      </c>
      <c r="CQ46" t="s">
        <v>196</v>
      </c>
      <c r="CW46" t="s">
        <v>701</v>
      </c>
      <c r="CZ46" t="s">
        <v>252</v>
      </c>
      <c r="DG46" t="s">
        <v>252</v>
      </c>
      <c r="DJ46" t="s">
        <v>168</v>
      </c>
      <c r="DL46" t="s">
        <v>182</v>
      </c>
    </row>
    <row r="47" spans="1:116" x14ac:dyDescent="0.25">
      <c r="A47" t="s">
        <v>702</v>
      </c>
      <c r="B47" t="s">
        <v>118</v>
      </c>
      <c r="C47" t="s">
        <v>119</v>
      </c>
      <c r="D47" t="s">
        <v>703</v>
      </c>
      <c r="E47" t="s">
        <v>704</v>
      </c>
      <c r="F47" t="s">
        <v>151</v>
      </c>
      <c r="G47" t="s">
        <v>298</v>
      </c>
      <c r="H47" t="s">
        <v>152</v>
      </c>
      <c r="I47" t="s">
        <v>705</v>
      </c>
      <c r="J47" t="s">
        <v>706</v>
      </c>
      <c r="K47" t="s">
        <v>707</v>
      </c>
      <c r="N47" t="s">
        <v>156</v>
      </c>
      <c r="W47" t="s">
        <v>129</v>
      </c>
      <c r="Z47" t="s">
        <v>130</v>
      </c>
      <c r="AA47" t="s">
        <v>192</v>
      </c>
      <c r="AD47" t="s">
        <v>132</v>
      </c>
      <c r="AG47" t="s">
        <v>708</v>
      </c>
      <c r="AH47" t="s">
        <v>135</v>
      </c>
      <c r="AI47" t="s">
        <v>136</v>
      </c>
      <c r="BK47" t="s">
        <v>709</v>
      </c>
      <c r="BX47" t="s">
        <v>137</v>
      </c>
      <c r="CD47" t="s">
        <v>161</v>
      </c>
      <c r="CO47" t="s">
        <v>162</v>
      </c>
      <c r="CP47" t="s">
        <v>163</v>
      </c>
      <c r="CQ47" t="s">
        <v>196</v>
      </c>
      <c r="CW47" t="s">
        <v>252</v>
      </c>
      <c r="CZ47" t="s">
        <v>252</v>
      </c>
      <c r="DG47" t="s">
        <v>252</v>
      </c>
      <c r="DH47" t="s">
        <v>146</v>
      </c>
      <c r="DJ47" t="s">
        <v>168</v>
      </c>
    </row>
    <row r="48" spans="1:116" x14ac:dyDescent="0.25">
      <c r="A48" t="s">
        <v>710</v>
      </c>
      <c r="B48" t="s">
        <v>118</v>
      </c>
      <c r="C48" t="s">
        <v>119</v>
      </c>
      <c r="D48" t="s">
        <v>711</v>
      </c>
      <c r="E48" t="s">
        <v>712</v>
      </c>
      <c r="F48" t="s">
        <v>151</v>
      </c>
      <c r="G48" t="s">
        <v>352</v>
      </c>
      <c r="H48" t="s">
        <v>152</v>
      </c>
      <c r="I48" t="s">
        <v>713</v>
      </c>
      <c r="J48" t="s">
        <v>714</v>
      </c>
      <c r="K48" t="s">
        <v>715</v>
      </c>
      <c r="P48" t="s">
        <v>316</v>
      </c>
      <c r="T48" t="s">
        <v>236</v>
      </c>
      <c r="U48" t="s">
        <v>177</v>
      </c>
      <c r="AD48" t="s">
        <v>132</v>
      </c>
      <c r="AG48" t="s">
        <v>716</v>
      </c>
      <c r="AJ48" t="s">
        <v>261</v>
      </c>
      <c r="AP48" t="s">
        <v>223</v>
      </c>
      <c r="BX48" t="s">
        <v>137</v>
      </c>
      <c r="CB48" t="s">
        <v>138</v>
      </c>
      <c r="CC48" t="s">
        <v>717</v>
      </c>
      <c r="CO48" t="s">
        <v>140</v>
      </c>
      <c r="CQ48" t="s">
        <v>196</v>
      </c>
      <c r="CT48" t="s">
        <v>542</v>
      </c>
      <c r="CW48" t="s">
        <v>252</v>
      </c>
      <c r="CX48" t="s">
        <v>143</v>
      </c>
      <c r="CY48" t="s">
        <v>718</v>
      </c>
      <c r="DA48" t="s">
        <v>181</v>
      </c>
      <c r="DH48" t="s">
        <v>146</v>
      </c>
      <c r="DJ48" t="s">
        <v>168</v>
      </c>
    </row>
    <row r="49" spans="1:115" x14ac:dyDescent="0.25">
      <c r="A49" t="s">
        <v>719</v>
      </c>
      <c r="B49" t="s">
        <v>118</v>
      </c>
      <c r="C49" t="s">
        <v>119</v>
      </c>
      <c r="D49" t="s">
        <v>720</v>
      </c>
      <c r="E49" t="s">
        <v>682</v>
      </c>
      <c r="F49" t="s">
        <v>683</v>
      </c>
      <c r="G49" t="s">
        <v>187</v>
      </c>
      <c r="H49" t="s">
        <v>152</v>
      </c>
      <c r="I49" t="s">
        <v>721</v>
      </c>
      <c r="J49" t="s">
        <v>722</v>
      </c>
      <c r="K49" t="s">
        <v>723</v>
      </c>
      <c r="N49" t="s">
        <v>156</v>
      </c>
      <c r="Q49" t="s">
        <v>128</v>
      </c>
      <c r="W49" t="s">
        <v>129</v>
      </c>
      <c r="Z49" t="s">
        <v>130</v>
      </c>
      <c r="AA49" t="s">
        <v>131</v>
      </c>
      <c r="AB49" t="s">
        <v>158</v>
      </c>
      <c r="AC49" t="s">
        <v>571</v>
      </c>
      <c r="AG49" t="s">
        <v>724</v>
      </c>
      <c r="AH49" t="s">
        <v>135</v>
      </c>
      <c r="AI49" t="s">
        <v>136</v>
      </c>
      <c r="BX49" t="s">
        <v>137</v>
      </c>
      <c r="CB49" t="s">
        <v>138</v>
      </c>
      <c r="CC49" t="s">
        <v>725</v>
      </c>
      <c r="CO49" t="s">
        <v>162</v>
      </c>
      <c r="CP49" t="s">
        <v>667</v>
      </c>
      <c r="CR49" t="s">
        <v>141</v>
      </c>
      <c r="CW49" t="s">
        <v>252</v>
      </c>
      <c r="CX49" t="s">
        <v>143</v>
      </c>
      <c r="DA49" t="s">
        <v>181</v>
      </c>
      <c r="DE49" t="s">
        <v>166</v>
      </c>
      <c r="DH49" t="s">
        <v>146</v>
      </c>
      <c r="DI49" t="s">
        <v>726</v>
      </c>
    </row>
    <row r="50" spans="1:115" x14ac:dyDescent="0.25">
      <c r="A50" t="s">
        <v>727</v>
      </c>
      <c r="B50" t="s">
        <v>118</v>
      </c>
      <c r="C50" t="s">
        <v>119</v>
      </c>
      <c r="D50" t="s">
        <v>728</v>
      </c>
      <c r="E50" t="s">
        <v>729</v>
      </c>
      <c r="F50" t="s">
        <v>151</v>
      </c>
      <c r="G50" t="s">
        <v>217</v>
      </c>
      <c r="H50" t="s">
        <v>152</v>
      </c>
      <c r="I50" t="s">
        <v>730</v>
      </c>
      <c r="J50" t="s">
        <v>730</v>
      </c>
      <c r="K50" t="s">
        <v>731</v>
      </c>
      <c r="L50" t="s">
        <v>191</v>
      </c>
      <c r="Q50" t="s">
        <v>128</v>
      </c>
      <c r="W50" t="s">
        <v>129</v>
      </c>
      <c r="Z50" t="s">
        <v>130</v>
      </c>
      <c r="AA50" t="s">
        <v>131</v>
      </c>
      <c r="AB50" t="s">
        <v>158</v>
      </c>
      <c r="AC50" t="s">
        <v>571</v>
      </c>
      <c r="AD50" t="s">
        <v>132</v>
      </c>
      <c r="AG50" t="s">
        <v>732</v>
      </c>
      <c r="AH50" t="s">
        <v>135</v>
      </c>
      <c r="AP50" t="s">
        <v>223</v>
      </c>
      <c r="BX50" t="s">
        <v>137</v>
      </c>
      <c r="CB50" t="s">
        <v>138</v>
      </c>
      <c r="CC50" t="s">
        <v>733</v>
      </c>
      <c r="CO50" t="s">
        <v>140</v>
      </c>
      <c r="CQ50" t="s">
        <v>196</v>
      </c>
      <c r="CW50" t="s">
        <v>734</v>
      </c>
      <c r="CX50" t="s">
        <v>143</v>
      </c>
      <c r="DA50" t="s">
        <v>181</v>
      </c>
      <c r="DC50" t="s">
        <v>144</v>
      </c>
      <c r="DH50" t="s">
        <v>146</v>
      </c>
      <c r="DJ50" t="s">
        <v>168</v>
      </c>
    </row>
    <row r="51" spans="1:115" x14ac:dyDescent="0.25">
      <c r="A51" t="s">
        <v>735</v>
      </c>
      <c r="B51" t="s">
        <v>118</v>
      </c>
      <c r="C51" t="s">
        <v>119</v>
      </c>
      <c r="D51" t="s">
        <v>736</v>
      </c>
      <c r="E51" t="s">
        <v>737</v>
      </c>
      <c r="F51" t="s">
        <v>738</v>
      </c>
      <c r="G51" t="s">
        <v>123</v>
      </c>
      <c r="H51" t="s">
        <v>152</v>
      </c>
      <c r="I51" t="s">
        <v>739</v>
      </c>
      <c r="J51" t="s">
        <v>740</v>
      </c>
      <c r="K51" t="s">
        <v>741</v>
      </c>
      <c r="N51" t="s">
        <v>156</v>
      </c>
      <c r="Q51" t="s">
        <v>128</v>
      </c>
      <c r="U51" t="s">
        <v>177</v>
      </c>
      <c r="Z51" t="s">
        <v>130</v>
      </c>
      <c r="AA51" t="s">
        <v>192</v>
      </c>
      <c r="AB51" t="s">
        <v>158</v>
      </c>
      <c r="AC51" t="s">
        <v>159</v>
      </c>
      <c r="AG51" t="s">
        <v>742</v>
      </c>
      <c r="AK51" t="s">
        <v>138</v>
      </c>
      <c r="AL51" t="s">
        <v>743</v>
      </c>
      <c r="BX51" t="s">
        <v>137</v>
      </c>
      <c r="CB51" t="s">
        <v>138</v>
      </c>
      <c r="CC51" t="s">
        <v>744</v>
      </c>
      <c r="CO51" t="s">
        <v>140</v>
      </c>
      <c r="CS51" t="s">
        <v>179</v>
      </c>
      <c r="CW51" t="s">
        <v>745</v>
      </c>
      <c r="CX51" t="s">
        <v>143</v>
      </c>
      <c r="CY51" t="s">
        <v>746</v>
      </c>
      <c r="DA51" t="s">
        <v>181</v>
      </c>
      <c r="DG51" t="s">
        <v>252</v>
      </c>
      <c r="DH51" t="s">
        <v>146</v>
      </c>
      <c r="DJ51" t="s">
        <v>168</v>
      </c>
    </row>
    <row r="52" spans="1:115" x14ac:dyDescent="0.25">
      <c r="A52" t="s">
        <v>747</v>
      </c>
      <c r="B52" t="s">
        <v>118</v>
      </c>
      <c r="C52" t="s">
        <v>119</v>
      </c>
      <c r="D52" t="s">
        <v>748</v>
      </c>
      <c r="E52" t="s">
        <v>749</v>
      </c>
      <c r="F52" t="s">
        <v>202</v>
      </c>
      <c r="G52" t="s">
        <v>217</v>
      </c>
      <c r="H52" t="s">
        <v>152</v>
      </c>
      <c r="I52" t="s">
        <v>750</v>
      </c>
      <c r="J52" t="s">
        <v>751</v>
      </c>
      <c r="K52" t="s">
        <v>752</v>
      </c>
      <c r="N52" t="s">
        <v>156</v>
      </c>
      <c r="U52" t="s">
        <v>177</v>
      </c>
      <c r="AD52" t="s">
        <v>132</v>
      </c>
      <c r="AG52" t="s">
        <v>753</v>
      </c>
      <c r="AM52" t="s">
        <v>209</v>
      </c>
      <c r="AN52" t="s">
        <v>210</v>
      </c>
      <c r="AS52" t="s">
        <v>262</v>
      </c>
      <c r="BX52" t="s">
        <v>137</v>
      </c>
      <c r="CB52" t="s">
        <v>138</v>
      </c>
      <c r="CC52" t="s">
        <v>754</v>
      </c>
      <c r="CO52" t="s">
        <v>162</v>
      </c>
      <c r="CP52" t="s">
        <v>755</v>
      </c>
      <c r="CU52" t="s">
        <v>138</v>
      </c>
      <c r="CV52" t="s">
        <v>756</v>
      </c>
      <c r="CW52" t="s">
        <v>757</v>
      </c>
      <c r="CZ52" t="s">
        <v>252</v>
      </c>
      <c r="DG52" t="s">
        <v>252</v>
      </c>
      <c r="DH52" t="s">
        <v>146</v>
      </c>
      <c r="DI52" t="s">
        <v>758</v>
      </c>
      <c r="DJ52" t="s">
        <v>168</v>
      </c>
      <c r="DK52" t="s">
        <v>759</v>
      </c>
    </row>
    <row r="53" spans="1:115" x14ac:dyDescent="0.25">
      <c r="A53" t="s">
        <v>760</v>
      </c>
      <c r="B53" t="s">
        <v>118</v>
      </c>
      <c r="C53" t="s">
        <v>119</v>
      </c>
      <c r="D53" t="s">
        <v>761</v>
      </c>
      <c r="E53" t="s">
        <v>762</v>
      </c>
      <c r="F53" t="s">
        <v>738</v>
      </c>
      <c r="G53" t="s">
        <v>370</v>
      </c>
      <c r="H53" t="s">
        <v>152</v>
      </c>
      <c r="I53" t="s">
        <v>763</v>
      </c>
      <c r="J53" t="s">
        <v>764</v>
      </c>
      <c r="K53" t="s">
        <v>765</v>
      </c>
      <c r="P53" t="s">
        <v>316</v>
      </c>
      <c r="X53" t="s">
        <v>138</v>
      </c>
      <c r="Y53" t="s">
        <v>766</v>
      </c>
      <c r="AD53" t="s">
        <v>132</v>
      </c>
      <c r="AG53" t="s">
        <v>323</v>
      </c>
      <c r="AM53" t="s">
        <v>209</v>
      </c>
      <c r="AN53" t="s">
        <v>210</v>
      </c>
      <c r="BX53" t="s">
        <v>137</v>
      </c>
      <c r="CB53" t="s">
        <v>138</v>
      </c>
      <c r="CC53" t="s">
        <v>767</v>
      </c>
      <c r="CO53" t="s">
        <v>140</v>
      </c>
      <c r="CQ53" t="s">
        <v>196</v>
      </c>
      <c r="CR53" t="s">
        <v>141</v>
      </c>
      <c r="CW53" t="s">
        <v>322</v>
      </c>
      <c r="CX53" t="s">
        <v>143</v>
      </c>
      <c r="DA53" t="s">
        <v>181</v>
      </c>
      <c r="DC53" t="s">
        <v>144</v>
      </c>
      <c r="DH53" t="s">
        <v>146</v>
      </c>
      <c r="DI53" t="s">
        <v>768</v>
      </c>
    </row>
    <row r="54" spans="1:115" x14ac:dyDescent="0.25">
      <c r="A54" t="s">
        <v>769</v>
      </c>
      <c r="B54" t="s">
        <v>118</v>
      </c>
      <c r="C54" t="s">
        <v>119</v>
      </c>
      <c r="D54" t="s">
        <v>770</v>
      </c>
      <c r="E54" t="s">
        <v>771</v>
      </c>
      <c r="F54" t="s">
        <v>151</v>
      </c>
      <c r="G54" t="s">
        <v>187</v>
      </c>
      <c r="H54" t="s">
        <v>152</v>
      </c>
      <c r="I54" t="s">
        <v>772</v>
      </c>
      <c r="J54" t="s">
        <v>773</v>
      </c>
      <c r="K54" t="s">
        <v>774</v>
      </c>
      <c r="L54" t="s">
        <v>191</v>
      </c>
      <c r="N54" t="s">
        <v>156</v>
      </c>
      <c r="W54" t="s">
        <v>129</v>
      </c>
      <c r="AD54" t="s">
        <v>132</v>
      </c>
      <c r="AG54" t="s">
        <v>775</v>
      </c>
      <c r="AH54" t="s">
        <v>135</v>
      </c>
      <c r="AI54" t="s">
        <v>136</v>
      </c>
      <c r="BX54" t="s">
        <v>137</v>
      </c>
      <c r="BY54" t="s">
        <v>211</v>
      </c>
      <c r="CB54" t="s">
        <v>138</v>
      </c>
      <c r="CC54" t="s">
        <v>776</v>
      </c>
      <c r="CO54" t="s">
        <v>140</v>
      </c>
      <c r="CR54" t="s">
        <v>141</v>
      </c>
      <c r="CW54" t="s">
        <v>252</v>
      </c>
      <c r="CX54" t="s">
        <v>143</v>
      </c>
      <c r="CY54" t="s">
        <v>777</v>
      </c>
      <c r="DA54" t="s">
        <v>181</v>
      </c>
      <c r="DC54" t="s">
        <v>144</v>
      </c>
      <c r="DH54" t="s">
        <v>146</v>
      </c>
      <c r="DI54" t="s">
        <v>778</v>
      </c>
    </row>
    <row r="55" spans="1:115" x14ac:dyDescent="0.25">
      <c r="A55" t="s">
        <v>779</v>
      </c>
      <c r="B55" t="s">
        <v>118</v>
      </c>
      <c r="C55" t="s">
        <v>119</v>
      </c>
      <c r="D55" t="s">
        <v>780</v>
      </c>
      <c r="E55" t="s">
        <v>781</v>
      </c>
      <c r="F55" t="s">
        <v>122</v>
      </c>
      <c r="G55" t="s">
        <v>370</v>
      </c>
      <c r="H55" t="s">
        <v>152</v>
      </c>
      <c r="I55" t="s">
        <v>782</v>
      </c>
      <c r="J55" t="s">
        <v>783</v>
      </c>
      <c r="K55" t="s">
        <v>784</v>
      </c>
      <c r="P55" t="s">
        <v>316</v>
      </c>
      <c r="W55" t="s">
        <v>129</v>
      </c>
      <c r="Z55" t="s">
        <v>130</v>
      </c>
      <c r="AA55" t="s">
        <v>131</v>
      </c>
      <c r="AG55" t="s">
        <v>785</v>
      </c>
      <c r="AJ55" t="s">
        <v>261</v>
      </c>
      <c r="BX55" t="s">
        <v>137</v>
      </c>
      <c r="CB55" t="s">
        <v>138</v>
      </c>
      <c r="CC55" t="s">
        <v>786</v>
      </c>
      <c r="CO55" t="s">
        <v>140</v>
      </c>
      <c r="CQ55" t="s">
        <v>196</v>
      </c>
      <c r="CW55" t="s">
        <v>787</v>
      </c>
      <c r="CX55" t="s">
        <v>143</v>
      </c>
      <c r="CY55" t="s">
        <v>788</v>
      </c>
      <c r="DG55" t="s">
        <v>252</v>
      </c>
      <c r="DH55" t="s">
        <v>146</v>
      </c>
      <c r="DI55" t="s">
        <v>789</v>
      </c>
    </row>
    <row r="56" spans="1:115" x14ac:dyDescent="0.25">
      <c r="A56" t="s">
        <v>790</v>
      </c>
      <c r="B56" t="s">
        <v>118</v>
      </c>
      <c r="C56" t="s">
        <v>119</v>
      </c>
      <c r="D56" t="s">
        <v>791</v>
      </c>
      <c r="E56" t="s">
        <v>792</v>
      </c>
      <c r="F56" t="s">
        <v>793</v>
      </c>
      <c r="G56" t="s">
        <v>217</v>
      </c>
      <c r="H56" t="s">
        <v>152</v>
      </c>
      <c r="I56" t="s">
        <v>794</v>
      </c>
      <c r="J56" t="s">
        <v>795</v>
      </c>
      <c r="K56" t="s">
        <v>796</v>
      </c>
      <c r="N56" t="s">
        <v>156</v>
      </c>
      <c r="Q56" t="s">
        <v>128</v>
      </c>
      <c r="T56" t="s">
        <v>236</v>
      </c>
      <c r="Z56" t="s">
        <v>130</v>
      </c>
      <c r="AA56" t="s">
        <v>192</v>
      </c>
      <c r="AF56" t="s">
        <v>317</v>
      </c>
      <c r="AG56" t="s">
        <v>797</v>
      </c>
      <c r="AM56" t="s">
        <v>209</v>
      </c>
      <c r="AS56" t="s">
        <v>262</v>
      </c>
      <c r="BL56" t="s">
        <v>798</v>
      </c>
      <c r="BY56" t="s">
        <v>211</v>
      </c>
      <c r="CB56" t="s">
        <v>138</v>
      </c>
      <c r="CC56" t="s">
        <v>799</v>
      </c>
      <c r="CO56" t="s">
        <v>140</v>
      </c>
      <c r="CR56" t="s">
        <v>141</v>
      </c>
      <c r="CW56" t="s">
        <v>787</v>
      </c>
      <c r="CX56" t="s">
        <v>143</v>
      </c>
      <c r="CY56" t="s">
        <v>800</v>
      </c>
      <c r="DA56" t="s">
        <v>181</v>
      </c>
      <c r="DH56" t="s">
        <v>146</v>
      </c>
      <c r="DI56" t="s">
        <v>801</v>
      </c>
      <c r="DJ56" t="s">
        <v>168</v>
      </c>
    </row>
    <row r="57" spans="1:115" x14ac:dyDescent="0.25">
      <c r="A57" t="s">
        <v>802</v>
      </c>
      <c r="B57" t="s">
        <v>118</v>
      </c>
      <c r="C57" t="s">
        <v>119</v>
      </c>
      <c r="D57" t="s">
        <v>803</v>
      </c>
      <c r="E57" t="s">
        <v>804</v>
      </c>
      <c r="F57" t="s">
        <v>683</v>
      </c>
      <c r="G57" t="s">
        <v>187</v>
      </c>
      <c r="H57" t="s">
        <v>152</v>
      </c>
      <c r="I57" t="s">
        <v>805</v>
      </c>
      <c r="J57" t="s">
        <v>806</v>
      </c>
      <c r="K57" t="s">
        <v>807</v>
      </c>
      <c r="P57" t="s">
        <v>316</v>
      </c>
      <c r="T57" t="s">
        <v>236</v>
      </c>
      <c r="AB57" t="s">
        <v>158</v>
      </c>
      <c r="AC57" t="s">
        <v>571</v>
      </c>
      <c r="AG57" t="s">
        <v>808</v>
      </c>
      <c r="AS57" t="s">
        <v>262</v>
      </c>
      <c r="BM57" t="s">
        <v>809</v>
      </c>
      <c r="BN57" t="s">
        <v>810</v>
      </c>
      <c r="BX57" t="s">
        <v>137</v>
      </c>
      <c r="BY57" t="s">
        <v>211</v>
      </c>
      <c r="CB57" t="s">
        <v>138</v>
      </c>
      <c r="CC57" t="s">
        <v>811</v>
      </c>
      <c r="CO57" t="s">
        <v>140</v>
      </c>
      <c r="CR57" t="s">
        <v>141</v>
      </c>
      <c r="CW57" t="s">
        <v>812</v>
      </c>
      <c r="CX57" t="s">
        <v>143</v>
      </c>
      <c r="CY57" t="s">
        <v>813</v>
      </c>
      <c r="DA57" t="s">
        <v>181</v>
      </c>
      <c r="DG57" t="s">
        <v>252</v>
      </c>
      <c r="DH57" t="s">
        <v>146</v>
      </c>
      <c r="DJ57" t="s">
        <v>168</v>
      </c>
    </row>
    <row r="58" spans="1:115" x14ac:dyDescent="0.25">
      <c r="A58" t="s">
        <v>814</v>
      </c>
      <c r="B58" t="s">
        <v>118</v>
      </c>
      <c r="C58" t="s">
        <v>119</v>
      </c>
      <c r="D58" t="s">
        <v>815</v>
      </c>
      <c r="E58" t="s">
        <v>816</v>
      </c>
      <c r="F58" t="s">
        <v>202</v>
      </c>
      <c r="G58" t="s">
        <v>272</v>
      </c>
      <c r="H58" t="s">
        <v>152</v>
      </c>
      <c r="I58" t="s">
        <v>817</v>
      </c>
      <c r="J58" t="s">
        <v>818</v>
      </c>
      <c r="K58" t="s">
        <v>819</v>
      </c>
      <c r="P58" t="s">
        <v>316</v>
      </c>
      <c r="T58" t="s">
        <v>236</v>
      </c>
      <c r="AB58" t="s">
        <v>158</v>
      </c>
      <c r="AC58" t="s">
        <v>159</v>
      </c>
      <c r="AG58" t="s">
        <v>820</v>
      </c>
      <c r="AP58" t="s">
        <v>223</v>
      </c>
      <c r="AU58" t="s">
        <v>264</v>
      </c>
      <c r="BX58" t="s">
        <v>137</v>
      </c>
      <c r="CB58" t="s">
        <v>138</v>
      </c>
      <c r="CC58" t="s">
        <v>821</v>
      </c>
      <c r="CO58" t="s">
        <v>162</v>
      </c>
      <c r="CP58" t="s">
        <v>822</v>
      </c>
      <c r="CU58" t="s">
        <v>138</v>
      </c>
      <c r="CV58" t="s">
        <v>823</v>
      </c>
      <c r="CW58" t="s">
        <v>824</v>
      </c>
      <c r="CX58" t="s">
        <v>143</v>
      </c>
      <c r="CY58" t="s">
        <v>825</v>
      </c>
      <c r="DG58" t="s">
        <v>252</v>
      </c>
      <c r="DH58" t="s">
        <v>146</v>
      </c>
      <c r="DJ58" t="s">
        <v>168</v>
      </c>
    </row>
    <row r="59" spans="1:115" x14ac:dyDescent="0.25">
      <c r="A59" t="s">
        <v>826</v>
      </c>
      <c r="B59" t="s">
        <v>118</v>
      </c>
      <c r="C59" t="s">
        <v>119</v>
      </c>
      <c r="D59" t="s">
        <v>827</v>
      </c>
      <c r="E59" t="s">
        <v>828</v>
      </c>
      <c r="F59" t="s">
        <v>151</v>
      </c>
      <c r="G59" t="s">
        <v>123</v>
      </c>
      <c r="H59" t="s">
        <v>152</v>
      </c>
      <c r="I59" t="s">
        <v>829</v>
      </c>
      <c r="J59" t="s">
        <v>252</v>
      </c>
      <c r="K59" t="s">
        <v>830</v>
      </c>
      <c r="P59" t="s">
        <v>316</v>
      </c>
      <c r="W59" t="s">
        <v>129</v>
      </c>
      <c r="Z59" t="s">
        <v>130</v>
      </c>
      <c r="AA59" t="s">
        <v>192</v>
      </c>
      <c r="AG59" t="s">
        <v>831</v>
      </c>
      <c r="AH59" t="s">
        <v>135</v>
      </c>
      <c r="AI59" t="s">
        <v>136</v>
      </c>
      <c r="AJ59" t="s">
        <v>261</v>
      </c>
      <c r="BX59" t="s">
        <v>137</v>
      </c>
      <c r="BY59" t="s">
        <v>211</v>
      </c>
      <c r="CD59" t="s">
        <v>161</v>
      </c>
      <c r="CO59" t="s">
        <v>162</v>
      </c>
      <c r="CP59" t="s">
        <v>163</v>
      </c>
      <c r="CQ59" t="s">
        <v>196</v>
      </c>
      <c r="CW59" t="s">
        <v>832</v>
      </c>
      <c r="CX59" t="s">
        <v>143</v>
      </c>
      <c r="CY59" t="s">
        <v>833</v>
      </c>
      <c r="DA59" t="s">
        <v>181</v>
      </c>
      <c r="DH59" t="s">
        <v>146</v>
      </c>
      <c r="DJ59" t="s">
        <v>168</v>
      </c>
    </row>
    <row r="60" spans="1:115" x14ac:dyDescent="0.25">
      <c r="A60" t="s">
        <v>834</v>
      </c>
      <c r="B60" t="s">
        <v>118</v>
      </c>
      <c r="C60" t="s">
        <v>119</v>
      </c>
      <c r="D60" t="s">
        <v>835</v>
      </c>
      <c r="E60" t="s">
        <v>836</v>
      </c>
      <c r="F60" t="s">
        <v>151</v>
      </c>
      <c r="G60" t="s">
        <v>217</v>
      </c>
      <c r="H60" t="s">
        <v>152</v>
      </c>
      <c r="I60" t="s">
        <v>837</v>
      </c>
      <c r="J60" t="s">
        <v>838</v>
      </c>
      <c r="K60" t="s">
        <v>839</v>
      </c>
      <c r="N60" t="s">
        <v>156</v>
      </c>
      <c r="Q60" t="s">
        <v>128</v>
      </c>
      <c r="U60" t="s">
        <v>177</v>
      </c>
      <c r="Z60" t="s">
        <v>130</v>
      </c>
      <c r="AA60" t="s">
        <v>259</v>
      </c>
      <c r="AB60" t="s">
        <v>158</v>
      </c>
      <c r="AC60" t="s">
        <v>840</v>
      </c>
      <c r="AG60" t="s">
        <v>841</v>
      </c>
      <c r="BA60" t="s">
        <v>413</v>
      </c>
      <c r="BX60" t="s">
        <v>137</v>
      </c>
      <c r="CD60" t="s">
        <v>161</v>
      </c>
      <c r="CO60" t="s">
        <v>162</v>
      </c>
      <c r="CP60" t="s">
        <v>163</v>
      </c>
      <c r="CQ60" t="s">
        <v>196</v>
      </c>
      <c r="CW60" t="s">
        <v>842</v>
      </c>
      <c r="CX60" t="s">
        <v>143</v>
      </c>
      <c r="CY60" t="s">
        <v>843</v>
      </c>
      <c r="DA60" t="s">
        <v>181</v>
      </c>
      <c r="DC60" t="s">
        <v>144</v>
      </c>
      <c r="DH60" t="s">
        <v>146</v>
      </c>
      <c r="DI60" t="s">
        <v>844</v>
      </c>
    </row>
    <row r="61" spans="1:115" x14ac:dyDescent="0.25">
      <c r="A61" t="s">
        <v>845</v>
      </c>
      <c r="B61" t="s">
        <v>118</v>
      </c>
      <c r="C61" t="s">
        <v>119</v>
      </c>
      <c r="D61" t="s">
        <v>846</v>
      </c>
      <c r="E61" t="s">
        <v>847</v>
      </c>
      <c r="F61" t="s">
        <v>122</v>
      </c>
      <c r="G61" t="s">
        <v>187</v>
      </c>
      <c r="H61" t="s">
        <v>152</v>
      </c>
      <c r="I61" t="s">
        <v>848</v>
      </c>
      <c r="J61" t="s">
        <v>849</v>
      </c>
      <c r="K61" t="s">
        <v>850</v>
      </c>
      <c r="Q61" t="s">
        <v>128</v>
      </c>
      <c r="W61" t="s">
        <v>129</v>
      </c>
      <c r="Z61" t="s">
        <v>130</v>
      </c>
      <c r="AA61" t="s">
        <v>192</v>
      </c>
      <c r="AG61" t="s">
        <v>851</v>
      </c>
      <c r="AH61" t="s">
        <v>135</v>
      </c>
      <c r="AJ61" t="s">
        <v>261</v>
      </c>
      <c r="BK61" t="s">
        <v>709</v>
      </c>
      <c r="BX61" t="s">
        <v>137</v>
      </c>
      <c r="CB61" t="s">
        <v>138</v>
      </c>
      <c r="CC61" t="s">
        <v>852</v>
      </c>
      <c r="CO61" t="s">
        <v>162</v>
      </c>
      <c r="CP61" t="s">
        <v>667</v>
      </c>
      <c r="CR61" t="s">
        <v>141</v>
      </c>
      <c r="CW61" t="s">
        <v>636</v>
      </c>
      <c r="CX61" t="s">
        <v>143</v>
      </c>
      <c r="DG61" t="s">
        <v>252</v>
      </c>
      <c r="DH61" t="s">
        <v>146</v>
      </c>
      <c r="DI61" t="s">
        <v>853</v>
      </c>
    </row>
    <row r="62" spans="1:115" x14ac:dyDescent="0.25">
      <c r="A62" t="s">
        <v>854</v>
      </c>
      <c r="B62" t="s">
        <v>118</v>
      </c>
      <c r="C62" t="s">
        <v>119</v>
      </c>
      <c r="D62" t="s">
        <v>855</v>
      </c>
      <c r="E62" t="s">
        <v>856</v>
      </c>
      <c r="F62" t="s">
        <v>122</v>
      </c>
      <c r="G62" t="s">
        <v>352</v>
      </c>
      <c r="H62" t="s">
        <v>152</v>
      </c>
      <c r="I62" t="s">
        <v>857</v>
      </c>
      <c r="J62" t="s">
        <v>858</v>
      </c>
      <c r="K62" t="s">
        <v>859</v>
      </c>
      <c r="N62" t="s">
        <v>156</v>
      </c>
      <c r="U62" t="s">
        <v>177</v>
      </c>
      <c r="AB62" t="s">
        <v>158</v>
      </c>
      <c r="AC62" t="s">
        <v>571</v>
      </c>
      <c r="AG62" t="s">
        <v>860</v>
      </c>
      <c r="AI62" t="s">
        <v>136</v>
      </c>
      <c r="AJ62" t="s">
        <v>261</v>
      </c>
      <c r="BX62" t="s">
        <v>137</v>
      </c>
      <c r="CK62" t="s">
        <v>632</v>
      </c>
      <c r="CM62" t="s">
        <v>634</v>
      </c>
      <c r="CO62" t="s">
        <v>162</v>
      </c>
      <c r="CP62" t="s">
        <v>861</v>
      </c>
      <c r="CR62" t="s">
        <v>141</v>
      </c>
      <c r="CW62" t="s">
        <v>862</v>
      </c>
      <c r="CX62" t="s">
        <v>143</v>
      </c>
      <c r="CY62" t="s">
        <v>863</v>
      </c>
      <c r="DA62" t="s">
        <v>181</v>
      </c>
      <c r="DH62" t="s">
        <v>146</v>
      </c>
    </row>
    <row r="63" spans="1:115" x14ac:dyDescent="0.25">
      <c r="A63" t="s">
        <v>864</v>
      </c>
      <c r="B63" t="s">
        <v>118</v>
      </c>
      <c r="C63" t="s">
        <v>119</v>
      </c>
      <c r="D63" t="s">
        <v>865</v>
      </c>
      <c r="E63" t="s">
        <v>866</v>
      </c>
      <c r="F63" t="s">
        <v>186</v>
      </c>
      <c r="G63" t="s">
        <v>370</v>
      </c>
      <c r="H63" t="s">
        <v>152</v>
      </c>
      <c r="I63" t="s">
        <v>867</v>
      </c>
      <c r="J63" t="s">
        <v>868</v>
      </c>
      <c r="K63" t="s">
        <v>869</v>
      </c>
      <c r="N63" t="s">
        <v>156</v>
      </c>
      <c r="W63" t="s">
        <v>129</v>
      </c>
      <c r="Z63" t="s">
        <v>130</v>
      </c>
      <c r="AA63" t="s">
        <v>192</v>
      </c>
      <c r="AB63" t="s">
        <v>158</v>
      </c>
      <c r="AC63" t="s">
        <v>571</v>
      </c>
      <c r="AG63" t="s">
        <v>870</v>
      </c>
      <c r="AI63" t="s">
        <v>136</v>
      </c>
      <c r="BX63" t="s">
        <v>137</v>
      </c>
      <c r="CM63" t="s">
        <v>634</v>
      </c>
      <c r="CO63" t="s">
        <v>140</v>
      </c>
      <c r="CR63" t="s">
        <v>141</v>
      </c>
      <c r="CW63" t="s">
        <v>871</v>
      </c>
      <c r="CX63" t="s">
        <v>143</v>
      </c>
      <c r="CY63" t="s">
        <v>872</v>
      </c>
      <c r="DA63" t="s">
        <v>181</v>
      </c>
      <c r="DH63" t="s">
        <v>146</v>
      </c>
    </row>
    <row r="64" spans="1:115" x14ac:dyDescent="0.25">
      <c r="A64" t="s">
        <v>873</v>
      </c>
      <c r="B64" t="s">
        <v>118</v>
      </c>
      <c r="C64" t="s">
        <v>119</v>
      </c>
      <c r="D64" t="s">
        <v>874</v>
      </c>
      <c r="E64" t="s">
        <v>875</v>
      </c>
      <c r="F64" t="s">
        <v>421</v>
      </c>
      <c r="G64" t="s">
        <v>352</v>
      </c>
      <c r="H64" t="s">
        <v>152</v>
      </c>
      <c r="I64" t="s">
        <v>876</v>
      </c>
      <c r="J64" t="s">
        <v>877</v>
      </c>
      <c r="K64" t="s">
        <v>878</v>
      </c>
      <c r="P64" t="s">
        <v>316</v>
      </c>
      <c r="W64" t="s">
        <v>129</v>
      </c>
      <c r="AD64" t="s">
        <v>132</v>
      </c>
      <c r="AG64" t="s">
        <v>879</v>
      </c>
      <c r="AK64" t="s">
        <v>138</v>
      </c>
      <c r="AL64" t="s">
        <v>880</v>
      </c>
      <c r="BX64" t="s">
        <v>137</v>
      </c>
      <c r="CB64" t="s">
        <v>138</v>
      </c>
      <c r="CC64" t="s">
        <v>881</v>
      </c>
      <c r="CO64" t="s">
        <v>140</v>
      </c>
      <c r="CR64" t="s">
        <v>141</v>
      </c>
      <c r="CW64" t="s">
        <v>882</v>
      </c>
      <c r="CX64" t="s">
        <v>143</v>
      </c>
      <c r="CY64" t="s">
        <v>883</v>
      </c>
      <c r="DA64" t="s">
        <v>181</v>
      </c>
      <c r="DH64" t="s">
        <v>146</v>
      </c>
    </row>
    <row r="65" spans="1:115" x14ac:dyDescent="0.25">
      <c r="A65" t="s">
        <v>884</v>
      </c>
      <c r="B65" t="s">
        <v>118</v>
      </c>
      <c r="C65" t="s">
        <v>119</v>
      </c>
      <c r="D65" t="s">
        <v>885</v>
      </c>
      <c r="E65" t="s">
        <v>886</v>
      </c>
      <c r="F65" t="s">
        <v>173</v>
      </c>
      <c r="G65" t="s">
        <v>352</v>
      </c>
      <c r="H65" t="s">
        <v>152</v>
      </c>
      <c r="I65" t="s">
        <v>887</v>
      </c>
      <c r="J65" t="s">
        <v>888</v>
      </c>
      <c r="K65" t="s">
        <v>889</v>
      </c>
      <c r="N65" t="s">
        <v>156</v>
      </c>
      <c r="T65" t="s">
        <v>236</v>
      </c>
      <c r="U65" t="s">
        <v>177</v>
      </c>
      <c r="AB65" t="s">
        <v>158</v>
      </c>
      <c r="AC65" t="s">
        <v>571</v>
      </c>
      <c r="AG65" t="s">
        <v>890</v>
      </c>
      <c r="AH65" t="s">
        <v>135</v>
      </c>
      <c r="AI65" t="s">
        <v>136</v>
      </c>
      <c r="AJ65" t="s">
        <v>261</v>
      </c>
      <c r="BX65" t="s">
        <v>137</v>
      </c>
      <c r="CB65" t="s">
        <v>138</v>
      </c>
      <c r="CC65" t="s">
        <v>891</v>
      </c>
      <c r="CO65" t="s">
        <v>162</v>
      </c>
      <c r="CR65" t="s">
        <v>141</v>
      </c>
      <c r="CW65" t="s">
        <v>892</v>
      </c>
      <c r="CX65" t="s">
        <v>143</v>
      </c>
      <c r="CY65" t="s">
        <v>893</v>
      </c>
      <c r="DA65" t="s">
        <v>181</v>
      </c>
      <c r="DC65" t="s">
        <v>144</v>
      </c>
      <c r="DH65" t="s">
        <v>146</v>
      </c>
      <c r="DJ65" t="s">
        <v>168</v>
      </c>
    </row>
    <row r="66" spans="1:115" x14ac:dyDescent="0.25">
      <c r="A66" t="s">
        <v>894</v>
      </c>
      <c r="B66" t="s">
        <v>118</v>
      </c>
      <c r="C66" t="s">
        <v>119</v>
      </c>
      <c r="D66" t="s">
        <v>895</v>
      </c>
      <c r="E66" t="s">
        <v>896</v>
      </c>
      <c r="F66" t="s">
        <v>151</v>
      </c>
      <c r="G66" t="s">
        <v>352</v>
      </c>
      <c r="H66" t="s">
        <v>152</v>
      </c>
      <c r="I66" t="s">
        <v>897</v>
      </c>
      <c r="J66" t="s">
        <v>898</v>
      </c>
      <c r="K66" t="s">
        <v>899</v>
      </c>
      <c r="N66" t="s">
        <v>156</v>
      </c>
      <c r="W66" t="s">
        <v>129</v>
      </c>
      <c r="Z66" t="s">
        <v>130</v>
      </c>
      <c r="AA66" t="s">
        <v>192</v>
      </c>
      <c r="AG66" t="s">
        <v>900</v>
      </c>
      <c r="AJ66" t="s">
        <v>261</v>
      </c>
      <c r="AM66" t="s">
        <v>209</v>
      </c>
      <c r="AO66" t="s">
        <v>222</v>
      </c>
      <c r="AS66" t="s">
        <v>262</v>
      </c>
      <c r="BX66" t="s">
        <v>137</v>
      </c>
      <c r="CD66" t="s">
        <v>161</v>
      </c>
      <c r="CO66" t="s">
        <v>162</v>
      </c>
      <c r="CP66" t="s">
        <v>163</v>
      </c>
      <c r="CQ66" t="s">
        <v>196</v>
      </c>
      <c r="CW66" t="s">
        <v>901</v>
      </c>
      <c r="CZ66" t="s">
        <v>252</v>
      </c>
      <c r="DG66" t="s">
        <v>252</v>
      </c>
      <c r="DH66" t="s">
        <v>146</v>
      </c>
      <c r="DI66" t="s">
        <v>902</v>
      </c>
      <c r="DJ66" t="s">
        <v>168</v>
      </c>
      <c r="DK66" t="s">
        <v>903</v>
      </c>
    </row>
    <row r="67" spans="1:115" x14ac:dyDescent="0.25">
      <c r="A67" t="s">
        <v>904</v>
      </c>
      <c r="B67" t="s">
        <v>118</v>
      </c>
      <c r="C67" t="s">
        <v>119</v>
      </c>
      <c r="D67" t="s">
        <v>905</v>
      </c>
      <c r="E67" t="s">
        <v>640</v>
      </c>
      <c r="F67" t="s">
        <v>186</v>
      </c>
      <c r="G67" t="s">
        <v>298</v>
      </c>
      <c r="H67" t="s">
        <v>124</v>
      </c>
      <c r="I67" t="s">
        <v>906</v>
      </c>
      <c r="J67" t="s">
        <v>907</v>
      </c>
      <c r="K67" t="s">
        <v>908</v>
      </c>
      <c r="N67" t="s">
        <v>156</v>
      </c>
      <c r="T67" t="s">
        <v>236</v>
      </c>
      <c r="U67" t="s">
        <v>177</v>
      </c>
      <c r="Z67" t="s">
        <v>130</v>
      </c>
      <c r="AA67" t="s">
        <v>192</v>
      </c>
      <c r="AB67" t="s">
        <v>158</v>
      </c>
      <c r="AC67" t="s">
        <v>571</v>
      </c>
      <c r="AG67" t="s">
        <v>909</v>
      </c>
      <c r="AJ67" t="s">
        <v>261</v>
      </c>
      <c r="BX67" t="s">
        <v>137</v>
      </c>
      <c r="BY67" t="s">
        <v>211</v>
      </c>
      <c r="CK67" t="s">
        <v>632</v>
      </c>
      <c r="CL67" t="s">
        <v>910</v>
      </c>
      <c r="CM67" t="s">
        <v>634</v>
      </c>
      <c r="CN67" t="s">
        <v>442</v>
      </c>
      <c r="CO67" t="s">
        <v>162</v>
      </c>
      <c r="CP67" t="s">
        <v>910</v>
      </c>
      <c r="CR67" t="s">
        <v>141</v>
      </c>
      <c r="CW67" t="s">
        <v>583</v>
      </c>
      <c r="CX67" t="s">
        <v>143</v>
      </c>
      <c r="CY67" t="s">
        <v>911</v>
      </c>
      <c r="DA67" t="s">
        <v>181</v>
      </c>
      <c r="DE67" t="s">
        <v>166</v>
      </c>
      <c r="DH67" t="s">
        <v>146</v>
      </c>
      <c r="DJ67" t="s">
        <v>168</v>
      </c>
    </row>
    <row r="68" spans="1:115" x14ac:dyDescent="0.25">
      <c r="A68" t="s">
        <v>912</v>
      </c>
      <c r="B68" t="s">
        <v>118</v>
      </c>
      <c r="C68" t="s">
        <v>119</v>
      </c>
      <c r="D68" t="s">
        <v>913</v>
      </c>
      <c r="E68" t="s">
        <v>914</v>
      </c>
      <c r="F68" t="s">
        <v>122</v>
      </c>
      <c r="G68" t="s">
        <v>352</v>
      </c>
      <c r="H68" t="s">
        <v>152</v>
      </c>
      <c r="I68" t="s">
        <v>915</v>
      </c>
      <c r="J68" t="s">
        <v>916</v>
      </c>
      <c r="K68" t="s">
        <v>917</v>
      </c>
      <c r="N68" t="s">
        <v>156</v>
      </c>
      <c r="W68" t="s">
        <v>129</v>
      </c>
      <c r="Z68" t="s">
        <v>130</v>
      </c>
      <c r="AA68" t="s">
        <v>192</v>
      </c>
      <c r="AD68" t="s">
        <v>132</v>
      </c>
      <c r="AG68" t="s">
        <v>918</v>
      </c>
      <c r="AH68" t="s">
        <v>135</v>
      </c>
      <c r="AI68" t="s">
        <v>136</v>
      </c>
      <c r="AJ68" t="s">
        <v>261</v>
      </c>
      <c r="BX68" t="s">
        <v>137</v>
      </c>
      <c r="CB68" t="s">
        <v>138</v>
      </c>
      <c r="CC68" t="s">
        <v>919</v>
      </c>
      <c r="CO68" t="s">
        <v>162</v>
      </c>
      <c r="CP68" t="s">
        <v>920</v>
      </c>
      <c r="CR68" t="s">
        <v>141</v>
      </c>
      <c r="CW68" t="s">
        <v>921</v>
      </c>
      <c r="CX68" t="s">
        <v>143</v>
      </c>
      <c r="CY68" t="s">
        <v>922</v>
      </c>
      <c r="DA68" t="s">
        <v>181</v>
      </c>
      <c r="DC68" t="s">
        <v>144</v>
      </c>
      <c r="DH68" t="s">
        <v>146</v>
      </c>
      <c r="DJ68" t="s">
        <v>168</v>
      </c>
    </row>
    <row r="69" spans="1:115" x14ac:dyDescent="0.25">
      <c r="A69" t="s">
        <v>923</v>
      </c>
      <c r="B69" t="s">
        <v>118</v>
      </c>
      <c r="C69" t="s">
        <v>119</v>
      </c>
      <c r="D69" t="s">
        <v>924</v>
      </c>
      <c r="E69" t="s">
        <v>925</v>
      </c>
      <c r="F69" t="s">
        <v>122</v>
      </c>
      <c r="G69" t="s">
        <v>370</v>
      </c>
      <c r="H69" t="s">
        <v>152</v>
      </c>
      <c r="I69" t="s">
        <v>926</v>
      </c>
      <c r="J69" t="s">
        <v>927</v>
      </c>
      <c r="K69" t="s">
        <v>928</v>
      </c>
      <c r="N69" t="s">
        <v>156</v>
      </c>
      <c r="T69" t="s">
        <v>236</v>
      </c>
      <c r="Z69" t="s">
        <v>130</v>
      </c>
      <c r="AA69" t="s">
        <v>259</v>
      </c>
      <c r="AG69" t="s">
        <v>929</v>
      </c>
      <c r="AH69" t="s">
        <v>135</v>
      </c>
      <c r="AI69" t="s">
        <v>136</v>
      </c>
      <c r="AM69" t="s">
        <v>209</v>
      </c>
      <c r="AO69" t="s">
        <v>222</v>
      </c>
      <c r="AS69" t="s">
        <v>262</v>
      </c>
      <c r="AT69" t="s">
        <v>263</v>
      </c>
      <c r="BX69" t="s">
        <v>137</v>
      </c>
      <c r="CD69" t="s">
        <v>161</v>
      </c>
      <c r="CO69" t="s">
        <v>162</v>
      </c>
      <c r="CP69" t="s">
        <v>163</v>
      </c>
      <c r="CR69" t="s">
        <v>141</v>
      </c>
      <c r="CW69" t="s">
        <v>930</v>
      </c>
      <c r="CX69" t="s">
        <v>143</v>
      </c>
      <c r="CY69" t="s">
        <v>931</v>
      </c>
      <c r="DA69" t="s">
        <v>181</v>
      </c>
      <c r="DC69" t="s">
        <v>144</v>
      </c>
      <c r="DH69" t="s">
        <v>146</v>
      </c>
      <c r="DJ69" t="s">
        <v>168</v>
      </c>
    </row>
    <row r="70" spans="1:115" x14ac:dyDescent="0.25">
      <c r="A70" t="s">
        <v>932</v>
      </c>
      <c r="B70" t="s">
        <v>118</v>
      </c>
      <c r="C70" t="s">
        <v>119</v>
      </c>
      <c r="D70" t="s">
        <v>933</v>
      </c>
      <c r="E70" t="s">
        <v>934</v>
      </c>
      <c r="F70" t="s">
        <v>202</v>
      </c>
      <c r="G70" t="s">
        <v>187</v>
      </c>
      <c r="H70" t="s">
        <v>152</v>
      </c>
      <c r="I70" t="s">
        <v>233</v>
      </c>
      <c r="J70" t="s">
        <v>935</v>
      </c>
      <c r="K70" t="s">
        <v>936</v>
      </c>
      <c r="P70" t="s">
        <v>316</v>
      </c>
      <c r="T70" t="s">
        <v>236</v>
      </c>
      <c r="Z70" t="s">
        <v>130</v>
      </c>
      <c r="AA70" t="s">
        <v>192</v>
      </c>
      <c r="AG70" t="s">
        <v>937</v>
      </c>
      <c r="AH70" t="s">
        <v>135</v>
      </c>
      <c r="AI70" t="s">
        <v>136</v>
      </c>
      <c r="AJ70" t="s">
        <v>261</v>
      </c>
      <c r="AM70" t="s">
        <v>209</v>
      </c>
      <c r="AS70" t="s">
        <v>262</v>
      </c>
      <c r="BX70" t="s">
        <v>137</v>
      </c>
      <c r="CB70" t="s">
        <v>138</v>
      </c>
      <c r="CC70" t="s">
        <v>938</v>
      </c>
      <c r="CO70" t="s">
        <v>140</v>
      </c>
      <c r="CQ70" t="s">
        <v>196</v>
      </c>
      <c r="CW70" t="s">
        <v>939</v>
      </c>
      <c r="CX70" t="s">
        <v>143</v>
      </c>
      <c r="CY70" t="s">
        <v>940</v>
      </c>
      <c r="DA70" t="s">
        <v>181</v>
      </c>
      <c r="DH70" t="s">
        <v>146</v>
      </c>
      <c r="DJ70" t="s">
        <v>168</v>
      </c>
    </row>
    <row r="71" spans="1:115" x14ac:dyDescent="0.25">
      <c r="A71" t="s">
        <v>941</v>
      </c>
      <c r="B71" t="s">
        <v>118</v>
      </c>
      <c r="C71" t="s">
        <v>119</v>
      </c>
      <c r="D71" t="s">
        <v>942</v>
      </c>
      <c r="E71" t="s">
        <v>943</v>
      </c>
      <c r="F71" t="s">
        <v>186</v>
      </c>
      <c r="G71" t="s">
        <v>272</v>
      </c>
      <c r="H71" t="s">
        <v>152</v>
      </c>
      <c r="I71" t="s">
        <v>944</v>
      </c>
      <c r="J71" t="s">
        <v>945</v>
      </c>
      <c r="K71" t="s">
        <v>946</v>
      </c>
      <c r="L71" t="s">
        <v>191</v>
      </c>
      <c r="T71" t="s">
        <v>236</v>
      </c>
      <c r="U71" t="s">
        <v>177</v>
      </c>
      <c r="AD71" t="s">
        <v>132</v>
      </c>
      <c r="AG71" t="s">
        <v>947</v>
      </c>
      <c r="AJ71" t="s">
        <v>261</v>
      </c>
      <c r="BX71" t="s">
        <v>137</v>
      </c>
      <c r="CM71" t="s">
        <v>634</v>
      </c>
      <c r="CO71" t="s">
        <v>140</v>
      </c>
      <c r="CQ71" t="s">
        <v>196</v>
      </c>
      <c r="CW71" t="s">
        <v>611</v>
      </c>
      <c r="CX71" t="s">
        <v>143</v>
      </c>
      <c r="CY71" t="s">
        <v>948</v>
      </c>
      <c r="DA71" t="s">
        <v>181</v>
      </c>
      <c r="DE71" t="s">
        <v>166</v>
      </c>
      <c r="DH71" t="s">
        <v>146</v>
      </c>
      <c r="DJ71" t="s">
        <v>168</v>
      </c>
    </row>
    <row r="72" spans="1:115" x14ac:dyDescent="0.25">
      <c r="A72" t="s">
        <v>949</v>
      </c>
      <c r="B72" t="s">
        <v>118</v>
      </c>
      <c r="C72" t="s">
        <v>119</v>
      </c>
      <c r="D72" t="s">
        <v>950</v>
      </c>
      <c r="E72" t="s">
        <v>951</v>
      </c>
      <c r="F72" t="s">
        <v>186</v>
      </c>
      <c r="G72" t="s">
        <v>298</v>
      </c>
      <c r="H72" t="s">
        <v>152</v>
      </c>
      <c r="I72" t="s">
        <v>952</v>
      </c>
      <c r="J72" t="s">
        <v>868</v>
      </c>
      <c r="K72" t="s">
        <v>953</v>
      </c>
      <c r="P72" t="s">
        <v>316</v>
      </c>
      <c r="T72" t="s">
        <v>236</v>
      </c>
      <c r="U72" t="s">
        <v>177</v>
      </c>
      <c r="AB72" t="s">
        <v>158</v>
      </c>
      <c r="AC72" t="s">
        <v>571</v>
      </c>
      <c r="AG72" t="s">
        <v>954</v>
      </c>
      <c r="AJ72" t="s">
        <v>261</v>
      </c>
      <c r="BX72" t="s">
        <v>137</v>
      </c>
      <c r="CB72" t="s">
        <v>138</v>
      </c>
      <c r="CC72" t="s">
        <v>955</v>
      </c>
      <c r="CK72" t="s">
        <v>632</v>
      </c>
      <c r="CL72" t="s">
        <v>956</v>
      </c>
      <c r="CO72" t="s">
        <v>162</v>
      </c>
      <c r="CP72" t="s">
        <v>956</v>
      </c>
      <c r="CR72" t="s">
        <v>141</v>
      </c>
      <c r="CW72" t="s">
        <v>957</v>
      </c>
      <c r="CX72" t="s">
        <v>143</v>
      </c>
      <c r="CY72" t="s">
        <v>958</v>
      </c>
      <c r="DA72" t="s">
        <v>181</v>
      </c>
      <c r="DE72" t="s">
        <v>166</v>
      </c>
      <c r="DH72" t="s">
        <v>146</v>
      </c>
      <c r="DJ72" t="s">
        <v>168</v>
      </c>
    </row>
    <row r="73" spans="1:115" x14ac:dyDescent="0.25">
      <c r="A73" t="s">
        <v>959</v>
      </c>
      <c r="B73" t="s">
        <v>118</v>
      </c>
      <c r="C73" t="s">
        <v>119</v>
      </c>
      <c r="D73" t="s">
        <v>960</v>
      </c>
      <c r="E73" t="s">
        <v>961</v>
      </c>
      <c r="F73" t="s">
        <v>122</v>
      </c>
      <c r="G73" t="s">
        <v>352</v>
      </c>
      <c r="H73" t="s">
        <v>152</v>
      </c>
      <c r="I73" t="s">
        <v>962</v>
      </c>
      <c r="J73" t="s">
        <v>963</v>
      </c>
      <c r="K73" t="s">
        <v>964</v>
      </c>
      <c r="N73" t="s">
        <v>156</v>
      </c>
      <c r="W73" t="s">
        <v>129</v>
      </c>
      <c r="AD73" t="s">
        <v>132</v>
      </c>
      <c r="AG73" t="s">
        <v>965</v>
      </c>
      <c r="AM73" t="s">
        <v>209</v>
      </c>
      <c r="AT73" t="s">
        <v>263</v>
      </c>
      <c r="BX73" t="s">
        <v>137</v>
      </c>
      <c r="CB73" t="s">
        <v>138</v>
      </c>
      <c r="CC73" t="s">
        <v>966</v>
      </c>
      <c r="CO73" t="s">
        <v>140</v>
      </c>
      <c r="CQ73" t="s">
        <v>196</v>
      </c>
      <c r="CR73" t="s">
        <v>141</v>
      </c>
      <c r="CW73" t="s">
        <v>967</v>
      </c>
      <c r="CX73" t="s">
        <v>143</v>
      </c>
      <c r="CY73" t="s">
        <v>968</v>
      </c>
      <c r="DA73" t="s">
        <v>181</v>
      </c>
      <c r="DC73" t="s">
        <v>144</v>
      </c>
      <c r="DE73" t="s">
        <v>166</v>
      </c>
      <c r="DH73" t="s">
        <v>146</v>
      </c>
      <c r="DJ73" t="s">
        <v>168</v>
      </c>
    </row>
    <row r="74" spans="1:115" x14ac:dyDescent="0.25">
      <c r="A74" t="s">
        <v>969</v>
      </c>
      <c r="B74" t="s">
        <v>118</v>
      </c>
      <c r="C74" t="s">
        <v>119</v>
      </c>
      <c r="D74" t="s">
        <v>970</v>
      </c>
      <c r="E74" t="s">
        <v>640</v>
      </c>
      <c r="F74" t="s">
        <v>186</v>
      </c>
      <c r="G74" t="s">
        <v>217</v>
      </c>
      <c r="H74" t="s">
        <v>124</v>
      </c>
      <c r="I74" t="s">
        <v>971</v>
      </c>
      <c r="J74" t="s">
        <v>972</v>
      </c>
      <c r="K74" t="s">
        <v>973</v>
      </c>
      <c r="N74" t="s">
        <v>156</v>
      </c>
      <c r="W74" t="s">
        <v>129</v>
      </c>
      <c r="Z74" t="s">
        <v>130</v>
      </c>
      <c r="AA74" t="s">
        <v>192</v>
      </c>
      <c r="AB74" t="s">
        <v>158</v>
      </c>
      <c r="AC74" t="s">
        <v>571</v>
      </c>
      <c r="AG74" t="s">
        <v>974</v>
      </c>
      <c r="AJ74" t="s">
        <v>261</v>
      </c>
      <c r="AM74" t="s">
        <v>209</v>
      </c>
      <c r="AS74" t="s">
        <v>262</v>
      </c>
      <c r="BX74" t="s">
        <v>137</v>
      </c>
      <c r="CB74" t="s">
        <v>138</v>
      </c>
      <c r="CC74" t="s">
        <v>955</v>
      </c>
      <c r="CK74" t="s">
        <v>632</v>
      </c>
      <c r="CL74" t="s">
        <v>975</v>
      </c>
      <c r="CM74" t="s">
        <v>634</v>
      </c>
      <c r="CO74" t="s">
        <v>140</v>
      </c>
      <c r="CR74" t="s">
        <v>141</v>
      </c>
      <c r="CW74" t="s">
        <v>976</v>
      </c>
      <c r="CX74" t="s">
        <v>143</v>
      </c>
      <c r="CY74" t="s">
        <v>948</v>
      </c>
      <c r="DA74" t="s">
        <v>181</v>
      </c>
      <c r="DE74" t="s">
        <v>166</v>
      </c>
      <c r="DH74" t="s">
        <v>146</v>
      </c>
      <c r="DJ74" t="s">
        <v>168</v>
      </c>
    </row>
    <row r="75" spans="1:115" x14ac:dyDescent="0.25">
      <c r="A75" t="s">
        <v>977</v>
      </c>
      <c r="B75" t="s">
        <v>118</v>
      </c>
      <c r="C75" t="s">
        <v>119</v>
      </c>
      <c r="D75" t="s">
        <v>978</v>
      </c>
      <c r="E75" t="s">
        <v>979</v>
      </c>
      <c r="F75" t="s">
        <v>980</v>
      </c>
      <c r="G75" t="s">
        <v>272</v>
      </c>
      <c r="H75" t="s">
        <v>152</v>
      </c>
      <c r="I75" t="s">
        <v>981</v>
      </c>
      <c r="J75" t="s">
        <v>982</v>
      </c>
      <c r="K75" t="s">
        <v>983</v>
      </c>
      <c r="P75" t="s">
        <v>316</v>
      </c>
      <c r="U75" t="s">
        <v>177</v>
      </c>
      <c r="AD75" t="s">
        <v>132</v>
      </c>
      <c r="AG75" t="s">
        <v>984</v>
      </c>
      <c r="AH75" t="s">
        <v>135</v>
      </c>
      <c r="AI75" t="s">
        <v>136</v>
      </c>
      <c r="AJ75" t="s">
        <v>261</v>
      </c>
      <c r="BX75" t="s">
        <v>137</v>
      </c>
      <c r="CB75" t="s">
        <v>138</v>
      </c>
      <c r="CC75" t="s">
        <v>985</v>
      </c>
      <c r="CO75" t="s">
        <v>140</v>
      </c>
      <c r="CR75" t="s">
        <v>141</v>
      </c>
      <c r="CW75" t="s">
        <v>986</v>
      </c>
      <c r="CX75" t="s">
        <v>143</v>
      </c>
      <c r="CY75" t="s">
        <v>987</v>
      </c>
      <c r="DA75" t="s">
        <v>181</v>
      </c>
      <c r="DH75" t="s">
        <v>146</v>
      </c>
      <c r="DJ75" t="s">
        <v>168</v>
      </c>
    </row>
    <row r="76" spans="1:115" x14ac:dyDescent="0.25">
      <c r="A76" t="s">
        <v>988</v>
      </c>
      <c r="B76" t="s">
        <v>118</v>
      </c>
      <c r="C76" t="s">
        <v>119</v>
      </c>
      <c r="D76" t="s">
        <v>989</v>
      </c>
      <c r="E76" t="s">
        <v>990</v>
      </c>
      <c r="F76" t="s">
        <v>122</v>
      </c>
      <c r="G76" t="s">
        <v>370</v>
      </c>
      <c r="H76" t="s">
        <v>152</v>
      </c>
      <c r="I76" t="s">
        <v>991</v>
      </c>
      <c r="J76" t="s">
        <v>992</v>
      </c>
      <c r="K76" t="s">
        <v>993</v>
      </c>
      <c r="N76" t="s">
        <v>156</v>
      </c>
      <c r="W76" t="s">
        <v>129</v>
      </c>
      <c r="AB76" t="s">
        <v>158</v>
      </c>
      <c r="AC76" t="s">
        <v>571</v>
      </c>
      <c r="AD76" t="s">
        <v>132</v>
      </c>
      <c r="AG76" t="s">
        <v>994</v>
      </c>
      <c r="AH76" t="s">
        <v>135</v>
      </c>
      <c r="AI76" t="s">
        <v>136</v>
      </c>
      <c r="AM76" t="s">
        <v>209</v>
      </c>
      <c r="AO76" t="s">
        <v>222</v>
      </c>
      <c r="AS76" t="s">
        <v>262</v>
      </c>
      <c r="AT76" t="s">
        <v>263</v>
      </c>
      <c r="BX76" t="s">
        <v>137</v>
      </c>
      <c r="CB76" t="s">
        <v>138</v>
      </c>
      <c r="CC76" t="s">
        <v>995</v>
      </c>
      <c r="CO76" t="s">
        <v>140</v>
      </c>
      <c r="CQ76" t="s">
        <v>196</v>
      </c>
      <c r="CR76" t="s">
        <v>141</v>
      </c>
      <c r="CW76" t="s">
        <v>996</v>
      </c>
      <c r="CX76" t="s">
        <v>143</v>
      </c>
      <c r="CY76" t="s">
        <v>997</v>
      </c>
      <c r="DA76" t="s">
        <v>181</v>
      </c>
      <c r="DB76" t="s">
        <v>997</v>
      </c>
      <c r="DH76" t="s">
        <v>146</v>
      </c>
      <c r="DJ76" t="s">
        <v>168</v>
      </c>
    </row>
    <row r="77" spans="1:115" x14ac:dyDescent="0.25">
      <c r="A77" t="s">
        <v>998</v>
      </c>
      <c r="B77" t="s">
        <v>118</v>
      </c>
      <c r="C77" t="s">
        <v>119</v>
      </c>
      <c r="D77" t="s">
        <v>999</v>
      </c>
      <c r="E77" t="s">
        <v>1000</v>
      </c>
      <c r="F77" t="s">
        <v>1001</v>
      </c>
      <c r="G77" t="s">
        <v>123</v>
      </c>
      <c r="H77" t="s">
        <v>152</v>
      </c>
      <c r="I77" t="s">
        <v>1002</v>
      </c>
      <c r="J77" t="s">
        <v>1003</v>
      </c>
      <c r="K77" t="s">
        <v>1004</v>
      </c>
      <c r="P77" t="s">
        <v>316</v>
      </c>
      <c r="T77" t="s">
        <v>236</v>
      </c>
      <c r="Z77" t="s">
        <v>130</v>
      </c>
      <c r="AA77" t="s">
        <v>131</v>
      </c>
      <c r="AG77" t="s">
        <v>1005</v>
      </c>
      <c r="AH77" t="s">
        <v>135</v>
      </c>
      <c r="AM77" t="s">
        <v>209</v>
      </c>
      <c r="AS77" t="s">
        <v>262</v>
      </c>
      <c r="AZ77" t="s">
        <v>412</v>
      </c>
      <c r="BL77" t="s">
        <v>798</v>
      </c>
      <c r="BX77" t="s">
        <v>137</v>
      </c>
      <c r="CB77" t="s">
        <v>138</v>
      </c>
      <c r="CC77" t="s">
        <v>938</v>
      </c>
      <c r="CO77" t="s">
        <v>140</v>
      </c>
      <c r="CR77" t="s">
        <v>141</v>
      </c>
      <c r="CW77" t="s">
        <v>1006</v>
      </c>
      <c r="CX77" t="s">
        <v>143</v>
      </c>
      <c r="CY77" t="s">
        <v>1007</v>
      </c>
      <c r="DA77" t="s">
        <v>181</v>
      </c>
      <c r="DC77" t="s">
        <v>144</v>
      </c>
      <c r="DE77" t="s">
        <v>166</v>
      </c>
      <c r="DH77" t="s">
        <v>146</v>
      </c>
      <c r="DJ77" t="s">
        <v>168</v>
      </c>
    </row>
    <row r="78" spans="1:115" x14ac:dyDescent="0.25">
      <c r="A78" t="s">
        <v>1008</v>
      </c>
      <c r="B78" t="s">
        <v>118</v>
      </c>
      <c r="C78" t="s">
        <v>119</v>
      </c>
      <c r="D78" t="s">
        <v>1009</v>
      </c>
      <c r="E78" t="s">
        <v>1010</v>
      </c>
      <c r="F78" t="s">
        <v>1011</v>
      </c>
      <c r="G78" t="s">
        <v>187</v>
      </c>
      <c r="H78" t="s">
        <v>152</v>
      </c>
      <c r="I78" t="s">
        <v>1012</v>
      </c>
      <c r="J78" t="s">
        <v>1013</v>
      </c>
      <c r="K78" t="s">
        <v>1014</v>
      </c>
      <c r="P78" t="s">
        <v>316</v>
      </c>
      <c r="X78" t="s">
        <v>138</v>
      </c>
      <c r="Z78" t="s">
        <v>130</v>
      </c>
      <c r="AA78" t="s">
        <v>131</v>
      </c>
      <c r="AB78" t="s">
        <v>158</v>
      </c>
      <c r="AC78" t="s">
        <v>571</v>
      </c>
      <c r="AG78" t="s">
        <v>1015</v>
      </c>
      <c r="AK78" t="s">
        <v>138</v>
      </c>
      <c r="AL78" t="s">
        <v>561</v>
      </c>
      <c r="BX78" t="s">
        <v>137</v>
      </c>
      <c r="CB78" t="s">
        <v>138</v>
      </c>
      <c r="CC78" t="s">
        <v>1016</v>
      </c>
      <c r="CO78" t="s">
        <v>140</v>
      </c>
      <c r="CQ78" t="s">
        <v>196</v>
      </c>
      <c r="CW78" t="s">
        <v>1017</v>
      </c>
      <c r="CX78" t="s">
        <v>143</v>
      </c>
      <c r="CY78" t="s">
        <v>1018</v>
      </c>
      <c r="DA78" t="s">
        <v>181</v>
      </c>
      <c r="DC78" t="s">
        <v>144</v>
      </c>
      <c r="DE78" t="s">
        <v>166</v>
      </c>
      <c r="DH78" t="s">
        <v>146</v>
      </c>
      <c r="DJ78" t="s">
        <v>168</v>
      </c>
    </row>
    <row r="79" spans="1:115" x14ac:dyDescent="0.25">
      <c r="A79" t="s">
        <v>1019</v>
      </c>
      <c r="B79" t="s">
        <v>118</v>
      </c>
      <c r="C79" t="s">
        <v>119</v>
      </c>
      <c r="D79" t="s">
        <v>1020</v>
      </c>
      <c r="E79" t="s">
        <v>1021</v>
      </c>
      <c r="F79" t="s">
        <v>122</v>
      </c>
      <c r="G79" t="s">
        <v>298</v>
      </c>
      <c r="H79" t="s">
        <v>152</v>
      </c>
      <c r="I79" t="s">
        <v>794</v>
      </c>
      <c r="J79" t="s">
        <v>1022</v>
      </c>
      <c r="K79" t="s">
        <v>1023</v>
      </c>
      <c r="N79" t="s">
        <v>156</v>
      </c>
      <c r="U79" t="s">
        <v>177</v>
      </c>
      <c r="V79" t="s">
        <v>303</v>
      </c>
      <c r="Z79" t="s">
        <v>130</v>
      </c>
      <c r="AA79" t="s">
        <v>131</v>
      </c>
      <c r="AG79" t="s">
        <v>1024</v>
      </c>
      <c r="AH79" t="s">
        <v>135</v>
      </c>
      <c r="AI79" t="s">
        <v>136</v>
      </c>
      <c r="BX79" t="s">
        <v>137</v>
      </c>
      <c r="CB79" t="s">
        <v>138</v>
      </c>
      <c r="CC79" t="s">
        <v>1025</v>
      </c>
      <c r="CO79" t="s">
        <v>140</v>
      </c>
      <c r="CR79" t="s">
        <v>141</v>
      </c>
      <c r="CW79" t="s">
        <v>1026</v>
      </c>
      <c r="CX79" t="s">
        <v>143</v>
      </c>
      <c r="CY79" t="s">
        <v>1027</v>
      </c>
      <c r="DA79" t="s">
        <v>181</v>
      </c>
      <c r="DH79" t="s">
        <v>146</v>
      </c>
      <c r="DJ79" t="s">
        <v>168</v>
      </c>
    </row>
    <row r="80" spans="1:115" x14ac:dyDescent="0.25">
      <c r="A80" t="s">
        <v>1028</v>
      </c>
      <c r="B80" t="s">
        <v>118</v>
      </c>
      <c r="C80" t="s">
        <v>119</v>
      </c>
      <c r="D80" t="s">
        <v>1029</v>
      </c>
      <c r="E80" t="s">
        <v>1030</v>
      </c>
      <c r="F80" t="s">
        <v>405</v>
      </c>
      <c r="G80" t="s">
        <v>187</v>
      </c>
      <c r="H80" t="s">
        <v>152</v>
      </c>
      <c r="I80" t="s">
        <v>1031</v>
      </c>
      <c r="J80" t="s">
        <v>1032</v>
      </c>
      <c r="K80" t="s">
        <v>1033</v>
      </c>
      <c r="P80" t="s">
        <v>316</v>
      </c>
      <c r="W80" t="s">
        <v>129</v>
      </c>
      <c r="Z80" t="s">
        <v>130</v>
      </c>
      <c r="AA80" t="s">
        <v>131</v>
      </c>
      <c r="AB80" t="s">
        <v>158</v>
      </c>
      <c r="AC80" t="s">
        <v>571</v>
      </c>
      <c r="AG80" t="s">
        <v>1034</v>
      </c>
      <c r="AW80" t="s">
        <v>359</v>
      </c>
      <c r="BX80" t="s">
        <v>137</v>
      </c>
      <c r="CB80" t="s">
        <v>138</v>
      </c>
      <c r="CC80" t="s">
        <v>1035</v>
      </c>
      <c r="CO80" t="s">
        <v>140</v>
      </c>
      <c r="CR80" t="s">
        <v>141</v>
      </c>
      <c r="CW80" t="s">
        <v>1036</v>
      </c>
      <c r="CX80" t="s">
        <v>143</v>
      </c>
      <c r="CY80" t="s">
        <v>1037</v>
      </c>
      <c r="DG80" t="s">
        <v>252</v>
      </c>
      <c r="DH80" t="s">
        <v>146</v>
      </c>
      <c r="DJ80" t="s">
        <v>168</v>
      </c>
    </row>
    <row r="81" spans="1:116" x14ac:dyDescent="0.25">
      <c r="A81" t="s">
        <v>1038</v>
      </c>
      <c r="B81" t="s">
        <v>118</v>
      </c>
      <c r="C81" t="s">
        <v>119</v>
      </c>
      <c r="D81" t="s">
        <v>1039</v>
      </c>
      <c r="E81" t="s">
        <v>1040</v>
      </c>
      <c r="F81" t="s">
        <v>1041</v>
      </c>
      <c r="G81" t="s">
        <v>352</v>
      </c>
      <c r="H81" t="s">
        <v>124</v>
      </c>
      <c r="I81" t="s">
        <v>1042</v>
      </c>
      <c r="J81" t="s">
        <v>1043</v>
      </c>
      <c r="K81" t="s">
        <v>1044</v>
      </c>
      <c r="N81" t="s">
        <v>156</v>
      </c>
      <c r="W81" t="s">
        <v>129</v>
      </c>
      <c r="Z81" t="s">
        <v>130</v>
      </c>
      <c r="AA81" t="s">
        <v>131</v>
      </c>
      <c r="AB81" t="s">
        <v>158</v>
      </c>
      <c r="AC81" t="s">
        <v>571</v>
      </c>
      <c r="AG81" t="s">
        <v>1045</v>
      </c>
      <c r="AH81" t="s">
        <v>135</v>
      </c>
      <c r="AI81" t="s">
        <v>136</v>
      </c>
      <c r="AJ81" t="s">
        <v>261</v>
      </c>
      <c r="BX81" t="s">
        <v>137</v>
      </c>
      <c r="CB81" t="s">
        <v>138</v>
      </c>
      <c r="CC81" t="s">
        <v>1046</v>
      </c>
      <c r="CO81" t="s">
        <v>140</v>
      </c>
      <c r="CR81" t="s">
        <v>141</v>
      </c>
      <c r="CW81" t="s">
        <v>1047</v>
      </c>
      <c r="CX81" t="s">
        <v>143</v>
      </c>
      <c r="CY81" t="s">
        <v>1048</v>
      </c>
      <c r="DA81" t="s">
        <v>181</v>
      </c>
      <c r="DH81" t="s">
        <v>146</v>
      </c>
    </row>
    <row r="82" spans="1:116" x14ac:dyDescent="0.25">
      <c r="A82" t="s">
        <v>1049</v>
      </c>
      <c r="B82" t="s">
        <v>118</v>
      </c>
      <c r="C82" t="s">
        <v>119</v>
      </c>
      <c r="D82" t="s">
        <v>1050</v>
      </c>
      <c r="E82" t="s">
        <v>1051</v>
      </c>
      <c r="F82" t="s">
        <v>202</v>
      </c>
      <c r="G82" t="s">
        <v>272</v>
      </c>
      <c r="H82" t="s">
        <v>152</v>
      </c>
      <c r="I82" t="s">
        <v>817</v>
      </c>
      <c r="J82" t="s">
        <v>1052</v>
      </c>
      <c r="K82" t="s">
        <v>1053</v>
      </c>
      <c r="L82" t="s">
        <v>191</v>
      </c>
      <c r="W82" t="s">
        <v>129</v>
      </c>
      <c r="AD82" t="s">
        <v>132</v>
      </c>
      <c r="AG82" t="s">
        <v>1054</v>
      </c>
      <c r="BF82" t="s">
        <v>519</v>
      </c>
      <c r="BX82" t="s">
        <v>137</v>
      </c>
      <c r="CB82" t="s">
        <v>138</v>
      </c>
      <c r="CC82" t="s">
        <v>1055</v>
      </c>
      <c r="CO82" t="s">
        <v>140</v>
      </c>
      <c r="CU82" t="s">
        <v>138</v>
      </c>
      <c r="CV82" t="s">
        <v>1056</v>
      </c>
      <c r="CW82" t="s">
        <v>1057</v>
      </c>
      <c r="CX82" t="s">
        <v>143</v>
      </c>
      <c r="CY82" t="s">
        <v>1058</v>
      </c>
      <c r="DA82" t="s">
        <v>181</v>
      </c>
      <c r="DE82" t="s">
        <v>166</v>
      </c>
      <c r="DH82" t="s">
        <v>146</v>
      </c>
    </row>
    <row r="83" spans="1:116" x14ac:dyDescent="0.25">
      <c r="A83" t="s">
        <v>1059</v>
      </c>
      <c r="B83" t="s">
        <v>118</v>
      </c>
      <c r="C83" t="s">
        <v>119</v>
      </c>
      <c r="D83" t="s">
        <v>1060</v>
      </c>
      <c r="E83" t="s">
        <v>1061</v>
      </c>
      <c r="F83" t="s">
        <v>122</v>
      </c>
      <c r="G83" t="s">
        <v>1062</v>
      </c>
      <c r="H83" t="s">
        <v>152</v>
      </c>
      <c r="I83" t="s">
        <v>1063</v>
      </c>
      <c r="J83" t="s">
        <v>1064</v>
      </c>
      <c r="K83" t="s">
        <v>1065</v>
      </c>
      <c r="L83" t="s">
        <v>191</v>
      </c>
      <c r="T83" t="s">
        <v>236</v>
      </c>
      <c r="Z83" t="s">
        <v>130</v>
      </c>
      <c r="AA83" t="s">
        <v>192</v>
      </c>
      <c r="AG83" t="s">
        <v>1066</v>
      </c>
      <c r="AH83" t="s">
        <v>135</v>
      </c>
      <c r="AI83" t="s">
        <v>136</v>
      </c>
      <c r="BX83" t="s">
        <v>137</v>
      </c>
      <c r="CB83" t="s">
        <v>138</v>
      </c>
      <c r="CC83" t="s">
        <v>1067</v>
      </c>
      <c r="CO83" t="s">
        <v>140</v>
      </c>
      <c r="CR83" t="s">
        <v>141</v>
      </c>
      <c r="CW83" t="s">
        <v>252</v>
      </c>
      <c r="CZ83" t="s">
        <v>252</v>
      </c>
      <c r="DG83" t="s">
        <v>252</v>
      </c>
      <c r="DH83" t="s">
        <v>146</v>
      </c>
    </row>
    <row r="84" spans="1:116" x14ac:dyDescent="0.25">
      <c r="A84" t="s">
        <v>1068</v>
      </c>
      <c r="B84" t="s">
        <v>118</v>
      </c>
      <c r="C84" t="s">
        <v>119</v>
      </c>
      <c r="D84" t="s">
        <v>1069</v>
      </c>
      <c r="E84" t="s">
        <v>1070</v>
      </c>
      <c r="F84" t="s">
        <v>1071</v>
      </c>
      <c r="G84" t="s">
        <v>352</v>
      </c>
      <c r="H84" t="s">
        <v>124</v>
      </c>
      <c r="I84" t="s">
        <v>1072</v>
      </c>
      <c r="J84" t="s">
        <v>1073</v>
      </c>
      <c r="K84" t="s">
        <v>1074</v>
      </c>
      <c r="P84" t="s">
        <v>316</v>
      </c>
      <c r="W84" t="s">
        <v>129</v>
      </c>
      <c r="Z84" t="s">
        <v>130</v>
      </c>
      <c r="AA84" t="s">
        <v>131</v>
      </c>
      <c r="AB84" t="s">
        <v>158</v>
      </c>
      <c r="AC84" t="s">
        <v>571</v>
      </c>
      <c r="AD84" t="s">
        <v>132</v>
      </c>
      <c r="AG84" t="s">
        <v>305</v>
      </c>
      <c r="BF84" t="s">
        <v>519</v>
      </c>
      <c r="BY84" t="s">
        <v>211</v>
      </c>
      <c r="CB84" t="s">
        <v>138</v>
      </c>
      <c r="CC84" t="s">
        <v>733</v>
      </c>
      <c r="CO84" t="s">
        <v>140</v>
      </c>
      <c r="CR84" t="s">
        <v>141</v>
      </c>
      <c r="CW84" t="s">
        <v>1075</v>
      </c>
      <c r="CX84" t="s">
        <v>143</v>
      </c>
      <c r="CY84" t="s">
        <v>1076</v>
      </c>
      <c r="DA84" t="s">
        <v>181</v>
      </c>
      <c r="DC84" t="s">
        <v>144</v>
      </c>
      <c r="DE84" t="s">
        <v>166</v>
      </c>
      <c r="DH84" t="s">
        <v>146</v>
      </c>
      <c r="DJ84" t="s">
        <v>168</v>
      </c>
    </row>
    <row r="85" spans="1:116" x14ac:dyDescent="0.25">
      <c r="A85" t="s">
        <v>1077</v>
      </c>
      <c r="B85" t="s">
        <v>118</v>
      </c>
      <c r="C85" t="s">
        <v>119</v>
      </c>
      <c r="D85" t="s">
        <v>1078</v>
      </c>
      <c r="E85" t="s">
        <v>1079</v>
      </c>
      <c r="F85" t="s">
        <v>186</v>
      </c>
      <c r="G85" t="s">
        <v>352</v>
      </c>
      <c r="H85" t="s">
        <v>152</v>
      </c>
      <c r="I85" t="s">
        <v>1080</v>
      </c>
      <c r="J85" t="s">
        <v>1081</v>
      </c>
      <c r="K85" t="s">
        <v>1082</v>
      </c>
      <c r="L85" t="s">
        <v>191</v>
      </c>
      <c r="T85" t="s">
        <v>236</v>
      </c>
      <c r="Z85" t="s">
        <v>130</v>
      </c>
      <c r="AA85" t="s">
        <v>192</v>
      </c>
      <c r="AG85" t="s">
        <v>1083</v>
      </c>
      <c r="AH85" t="s">
        <v>135</v>
      </c>
      <c r="AI85" t="s">
        <v>136</v>
      </c>
      <c r="BX85" t="s">
        <v>137</v>
      </c>
      <c r="CB85" t="s">
        <v>138</v>
      </c>
      <c r="CC85" t="s">
        <v>1084</v>
      </c>
      <c r="CO85" t="s">
        <v>162</v>
      </c>
      <c r="CP85" t="s">
        <v>1085</v>
      </c>
      <c r="CR85" t="s">
        <v>141</v>
      </c>
      <c r="CW85" t="s">
        <v>1086</v>
      </c>
      <c r="CX85" t="s">
        <v>143</v>
      </c>
      <c r="CY85" t="s">
        <v>1087</v>
      </c>
      <c r="DA85" t="s">
        <v>181</v>
      </c>
      <c r="DE85" t="s">
        <v>166</v>
      </c>
      <c r="DH85" t="s">
        <v>146</v>
      </c>
      <c r="DI85" t="s">
        <v>1088</v>
      </c>
      <c r="DJ85" t="s">
        <v>168</v>
      </c>
      <c r="DL85" t="s">
        <v>182</v>
      </c>
    </row>
    <row r="86" spans="1:116" x14ac:dyDescent="0.25">
      <c r="A86" t="s">
        <v>1089</v>
      </c>
      <c r="B86" t="s">
        <v>118</v>
      </c>
      <c r="C86" t="s">
        <v>119</v>
      </c>
      <c r="D86" t="s">
        <v>1090</v>
      </c>
      <c r="E86" t="s">
        <v>1091</v>
      </c>
      <c r="F86" t="s">
        <v>405</v>
      </c>
      <c r="G86" t="s">
        <v>272</v>
      </c>
      <c r="H86" t="s">
        <v>152</v>
      </c>
      <c r="I86" t="s">
        <v>1092</v>
      </c>
      <c r="J86" t="s">
        <v>1093</v>
      </c>
      <c r="K86" t="s">
        <v>1094</v>
      </c>
      <c r="P86" t="s">
        <v>316</v>
      </c>
      <c r="Q86" t="s">
        <v>128</v>
      </c>
      <c r="U86" t="s">
        <v>177</v>
      </c>
      <c r="AB86" t="s">
        <v>158</v>
      </c>
      <c r="AC86" t="s">
        <v>571</v>
      </c>
      <c r="AG86" t="s">
        <v>1095</v>
      </c>
      <c r="AM86" t="s">
        <v>209</v>
      </c>
      <c r="AN86" t="s">
        <v>210</v>
      </c>
      <c r="BF86" t="s">
        <v>519</v>
      </c>
      <c r="BX86" t="s">
        <v>137</v>
      </c>
      <c r="CB86" t="s">
        <v>138</v>
      </c>
      <c r="CC86" t="s">
        <v>1096</v>
      </c>
      <c r="CO86" t="s">
        <v>162</v>
      </c>
      <c r="CP86" t="s">
        <v>1097</v>
      </c>
      <c r="CR86" t="s">
        <v>141</v>
      </c>
      <c r="CW86" t="s">
        <v>1098</v>
      </c>
      <c r="CX86" t="s">
        <v>143</v>
      </c>
      <c r="CY86" t="s">
        <v>1099</v>
      </c>
      <c r="DA86" t="s">
        <v>181</v>
      </c>
      <c r="DH86" t="s">
        <v>146</v>
      </c>
      <c r="DI86" t="s">
        <v>1100</v>
      </c>
      <c r="DJ86" t="s">
        <v>168</v>
      </c>
    </row>
    <row r="87" spans="1:116" x14ac:dyDescent="0.25">
      <c r="A87" t="s">
        <v>1101</v>
      </c>
      <c r="B87" t="s">
        <v>118</v>
      </c>
      <c r="C87" t="s">
        <v>119</v>
      </c>
      <c r="D87" t="s">
        <v>1102</v>
      </c>
      <c r="E87" t="s">
        <v>1103</v>
      </c>
      <c r="F87" t="s">
        <v>186</v>
      </c>
      <c r="G87" t="s">
        <v>272</v>
      </c>
      <c r="H87" t="s">
        <v>152</v>
      </c>
      <c r="I87" t="s">
        <v>1104</v>
      </c>
      <c r="J87" t="s">
        <v>1105</v>
      </c>
      <c r="K87" t="s">
        <v>1106</v>
      </c>
      <c r="N87" t="s">
        <v>156</v>
      </c>
      <c r="W87" t="s">
        <v>129</v>
      </c>
      <c r="AD87" t="s">
        <v>132</v>
      </c>
      <c r="AG87" t="s">
        <v>1107</v>
      </c>
      <c r="AJ87" t="s">
        <v>261</v>
      </c>
      <c r="BX87" t="s">
        <v>137</v>
      </c>
      <c r="CK87" t="s">
        <v>632</v>
      </c>
      <c r="CL87" t="s">
        <v>1108</v>
      </c>
      <c r="CO87" t="s">
        <v>162</v>
      </c>
      <c r="CP87" t="s">
        <v>1109</v>
      </c>
      <c r="CR87" t="s">
        <v>141</v>
      </c>
      <c r="CW87" t="s">
        <v>1110</v>
      </c>
      <c r="CX87" t="s">
        <v>143</v>
      </c>
      <c r="CY87" t="s">
        <v>1111</v>
      </c>
      <c r="DA87" t="s">
        <v>181</v>
      </c>
      <c r="DC87" t="s">
        <v>144</v>
      </c>
      <c r="DE87" t="s">
        <v>166</v>
      </c>
      <c r="DH87" t="s">
        <v>146</v>
      </c>
      <c r="DJ87" t="s">
        <v>168</v>
      </c>
    </row>
    <row r="88" spans="1:116" x14ac:dyDescent="0.25">
      <c r="A88" t="s">
        <v>1112</v>
      </c>
      <c r="B88" t="s">
        <v>118</v>
      </c>
      <c r="C88" t="s">
        <v>119</v>
      </c>
      <c r="D88" t="s">
        <v>1113</v>
      </c>
      <c r="E88" t="s">
        <v>1114</v>
      </c>
      <c r="F88" t="s">
        <v>151</v>
      </c>
      <c r="G88" t="s">
        <v>272</v>
      </c>
      <c r="H88" t="s">
        <v>152</v>
      </c>
      <c r="I88" t="s">
        <v>1115</v>
      </c>
      <c r="J88" t="s">
        <v>1116</v>
      </c>
      <c r="K88" t="s">
        <v>1117</v>
      </c>
      <c r="P88" t="s">
        <v>316</v>
      </c>
      <c r="W88" t="s">
        <v>129</v>
      </c>
      <c r="AD88" t="s">
        <v>132</v>
      </c>
      <c r="AG88" t="s">
        <v>1118</v>
      </c>
      <c r="BB88" t="s">
        <v>438</v>
      </c>
      <c r="BX88" t="s">
        <v>137</v>
      </c>
      <c r="CB88" t="s">
        <v>138</v>
      </c>
      <c r="CC88" t="s">
        <v>1119</v>
      </c>
      <c r="CO88" t="s">
        <v>162</v>
      </c>
      <c r="CP88" t="s">
        <v>1120</v>
      </c>
      <c r="CU88" t="s">
        <v>138</v>
      </c>
      <c r="CV88" t="s">
        <v>1121</v>
      </c>
      <c r="CW88" t="s">
        <v>1122</v>
      </c>
      <c r="CZ88" t="s">
        <v>252</v>
      </c>
      <c r="DG88" t="s">
        <v>252</v>
      </c>
      <c r="DH88" t="s">
        <v>146</v>
      </c>
    </row>
    <row r="89" spans="1:116" x14ac:dyDescent="0.25">
      <c r="A89" t="s">
        <v>1123</v>
      </c>
      <c r="B89" t="s">
        <v>118</v>
      </c>
      <c r="C89" t="s">
        <v>119</v>
      </c>
      <c r="D89" t="s">
        <v>1124</v>
      </c>
      <c r="E89" t="s">
        <v>1125</v>
      </c>
      <c r="F89" t="s">
        <v>405</v>
      </c>
      <c r="G89" t="s">
        <v>217</v>
      </c>
      <c r="H89" t="s">
        <v>152</v>
      </c>
      <c r="I89" t="s">
        <v>514</v>
      </c>
      <c r="J89" t="s">
        <v>515</v>
      </c>
      <c r="K89" t="s">
        <v>1126</v>
      </c>
      <c r="L89" t="s">
        <v>191</v>
      </c>
      <c r="T89" t="s">
        <v>236</v>
      </c>
      <c r="U89" t="s">
        <v>177</v>
      </c>
      <c r="Z89" t="s">
        <v>130</v>
      </c>
      <c r="AA89" t="s">
        <v>131</v>
      </c>
      <c r="AG89" t="s">
        <v>1127</v>
      </c>
      <c r="AJ89" t="s">
        <v>261</v>
      </c>
      <c r="AM89" t="s">
        <v>209</v>
      </c>
      <c r="AN89" t="s">
        <v>210</v>
      </c>
      <c r="BF89" t="s">
        <v>519</v>
      </c>
      <c r="BY89" t="s">
        <v>211</v>
      </c>
      <c r="CB89" t="s">
        <v>138</v>
      </c>
      <c r="CC89" t="s">
        <v>1128</v>
      </c>
      <c r="CO89" t="s">
        <v>140</v>
      </c>
      <c r="CQ89" t="s">
        <v>196</v>
      </c>
      <c r="CW89" t="s">
        <v>252</v>
      </c>
      <c r="CX89" t="s">
        <v>143</v>
      </c>
      <c r="CY89" t="s">
        <v>1129</v>
      </c>
      <c r="DA89" t="s">
        <v>181</v>
      </c>
      <c r="DC89" t="s">
        <v>144</v>
      </c>
      <c r="DH89" t="s">
        <v>146</v>
      </c>
      <c r="DJ89" t="s">
        <v>168</v>
      </c>
    </row>
    <row r="90" spans="1:116" x14ac:dyDescent="0.25">
      <c r="A90" t="s">
        <v>1130</v>
      </c>
      <c r="B90" t="s">
        <v>118</v>
      </c>
      <c r="C90" t="s">
        <v>119</v>
      </c>
      <c r="D90" t="s">
        <v>1131</v>
      </c>
      <c r="E90" t="s">
        <v>1132</v>
      </c>
      <c r="F90" t="s">
        <v>122</v>
      </c>
      <c r="G90" t="s">
        <v>217</v>
      </c>
      <c r="H90" t="s">
        <v>152</v>
      </c>
      <c r="I90" t="s">
        <v>1133</v>
      </c>
      <c r="J90" t="s">
        <v>1134</v>
      </c>
      <c r="K90" t="s">
        <v>1135</v>
      </c>
      <c r="L90" t="s">
        <v>191</v>
      </c>
      <c r="W90" t="s">
        <v>129</v>
      </c>
      <c r="AB90" t="s">
        <v>158</v>
      </c>
      <c r="AC90" t="s">
        <v>571</v>
      </c>
      <c r="AD90" t="s">
        <v>132</v>
      </c>
      <c r="AG90" t="s">
        <v>1136</v>
      </c>
      <c r="AS90" t="s">
        <v>262</v>
      </c>
      <c r="BX90" t="s">
        <v>137</v>
      </c>
      <c r="CB90" t="s">
        <v>138</v>
      </c>
      <c r="CC90" t="s">
        <v>1137</v>
      </c>
      <c r="CO90" t="s">
        <v>140</v>
      </c>
      <c r="CQ90" t="s">
        <v>196</v>
      </c>
      <c r="CW90" t="s">
        <v>1138</v>
      </c>
      <c r="CZ90" t="s">
        <v>252</v>
      </c>
      <c r="DG90" t="s">
        <v>252</v>
      </c>
      <c r="DH90" t="s">
        <v>146</v>
      </c>
    </row>
    <row r="91" spans="1:116" x14ac:dyDescent="0.25">
      <c r="A91" t="s">
        <v>1139</v>
      </c>
      <c r="B91" t="s">
        <v>118</v>
      </c>
      <c r="C91" t="s">
        <v>119</v>
      </c>
      <c r="D91" t="s">
        <v>1140</v>
      </c>
      <c r="E91" t="s">
        <v>1141</v>
      </c>
      <c r="F91" t="s">
        <v>151</v>
      </c>
      <c r="G91" t="s">
        <v>187</v>
      </c>
      <c r="H91" t="s">
        <v>152</v>
      </c>
      <c r="I91" t="s">
        <v>1142</v>
      </c>
      <c r="J91" t="s">
        <v>1143</v>
      </c>
      <c r="K91" t="s">
        <v>1144</v>
      </c>
      <c r="P91" t="s">
        <v>316</v>
      </c>
      <c r="W91" t="s">
        <v>129</v>
      </c>
      <c r="AD91" t="s">
        <v>132</v>
      </c>
      <c r="AG91" t="s">
        <v>1145</v>
      </c>
      <c r="AH91" t="s">
        <v>135</v>
      </c>
      <c r="AI91" t="s">
        <v>136</v>
      </c>
      <c r="BK91" t="s">
        <v>709</v>
      </c>
      <c r="BX91" t="s">
        <v>137</v>
      </c>
      <c r="CB91" t="s">
        <v>138</v>
      </c>
      <c r="CC91" t="s">
        <v>1146</v>
      </c>
      <c r="CO91" t="s">
        <v>162</v>
      </c>
      <c r="CP91" t="s">
        <v>633</v>
      </c>
      <c r="CR91" t="s">
        <v>141</v>
      </c>
      <c r="CW91" t="s">
        <v>599</v>
      </c>
      <c r="CX91" t="s">
        <v>143</v>
      </c>
      <c r="CY91" t="s">
        <v>1147</v>
      </c>
      <c r="DA91" t="s">
        <v>181</v>
      </c>
      <c r="DC91" t="s">
        <v>144</v>
      </c>
      <c r="DE91" t="s">
        <v>166</v>
      </c>
      <c r="DH91" t="s">
        <v>146</v>
      </c>
      <c r="DJ91" t="s">
        <v>168</v>
      </c>
    </row>
    <row r="92" spans="1:116" x14ac:dyDescent="0.25">
      <c r="A92" t="s">
        <v>1148</v>
      </c>
      <c r="B92" t="s">
        <v>118</v>
      </c>
      <c r="C92" t="s">
        <v>119</v>
      </c>
      <c r="D92" t="s">
        <v>1149</v>
      </c>
      <c r="E92" t="s">
        <v>1150</v>
      </c>
      <c r="F92" t="s">
        <v>1151</v>
      </c>
      <c r="G92" t="s">
        <v>187</v>
      </c>
      <c r="H92" t="s">
        <v>152</v>
      </c>
      <c r="I92" t="s">
        <v>1152</v>
      </c>
      <c r="J92" t="s">
        <v>186</v>
      </c>
      <c r="K92" t="s">
        <v>1153</v>
      </c>
      <c r="N92" t="s">
        <v>156</v>
      </c>
      <c r="W92" t="s">
        <v>129</v>
      </c>
      <c r="Z92" t="s">
        <v>130</v>
      </c>
      <c r="AA92" t="s">
        <v>192</v>
      </c>
      <c r="AD92" t="s">
        <v>132</v>
      </c>
      <c r="AG92" t="s">
        <v>1154</v>
      </c>
      <c r="AH92" t="s">
        <v>135</v>
      </c>
      <c r="AI92" t="s">
        <v>136</v>
      </c>
      <c r="AJ92" t="s">
        <v>261</v>
      </c>
      <c r="AM92" t="s">
        <v>209</v>
      </c>
      <c r="AO92" t="s">
        <v>222</v>
      </c>
      <c r="AS92" t="s">
        <v>262</v>
      </c>
      <c r="AT92" t="s">
        <v>263</v>
      </c>
      <c r="BY92" t="s">
        <v>211</v>
      </c>
      <c r="CM92" t="s">
        <v>634</v>
      </c>
      <c r="CO92" t="s">
        <v>140</v>
      </c>
      <c r="CR92" t="s">
        <v>141</v>
      </c>
      <c r="CW92" t="s">
        <v>583</v>
      </c>
      <c r="CX92" t="s">
        <v>143</v>
      </c>
      <c r="CY92" t="s">
        <v>1155</v>
      </c>
      <c r="DA92" t="s">
        <v>181</v>
      </c>
      <c r="DC92" t="s">
        <v>144</v>
      </c>
      <c r="DE92" t="s">
        <v>166</v>
      </c>
      <c r="DH92" t="s">
        <v>146</v>
      </c>
    </row>
    <row r="93" spans="1:116" x14ac:dyDescent="0.25">
      <c r="A93" t="s">
        <v>1156</v>
      </c>
      <c r="B93" t="s">
        <v>118</v>
      </c>
      <c r="C93" t="s">
        <v>119</v>
      </c>
      <c r="D93" t="s">
        <v>1157</v>
      </c>
      <c r="E93" t="s">
        <v>1158</v>
      </c>
      <c r="F93" t="s">
        <v>122</v>
      </c>
      <c r="G93" t="s">
        <v>123</v>
      </c>
      <c r="H93" t="s">
        <v>152</v>
      </c>
      <c r="I93" t="s">
        <v>1080</v>
      </c>
      <c r="J93" t="s">
        <v>1159</v>
      </c>
      <c r="K93" t="s">
        <v>1160</v>
      </c>
      <c r="P93" t="s">
        <v>316</v>
      </c>
      <c r="W93" t="s">
        <v>129</v>
      </c>
      <c r="AB93" t="s">
        <v>158</v>
      </c>
      <c r="AC93" t="s">
        <v>571</v>
      </c>
      <c r="AF93" t="s">
        <v>317</v>
      </c>
      <c r="AG93" t="s">
        <v>1161</v>
      </c>
      <c r="AW93" t="s">
        <v>359</v>
      </c>
      <c r="BX93" t="s">
        <v>137</v>
      </c>
      <c r="BY93" t="s">
        <v>211</v>
      </c>
      <c r="CB93" t="s">
        <v>138</v>
      </c>
      <c r="CC93" t="s">
        <v>252</v>
      </c>
      <c r="CO93" t="s">
        <v>140</v>
      </c>
      <c r="CQ93" t="s">
        <v>196</v>
      </c>
      <c r="CW93" t="s">
        <v>252</v>
      </c>
      <c r="CZ93" t="s">
        <v>252</v>
      </c>
      <c r="DG93" t="s">
        <v>252</v>
      </c>
      <c r="DH93" t="s">
        <v>146</v>
      </c>
      <c r="DJ93" t="s">
        <v>168</v>
      </c>
    </row>
    <row r="94" spans="1:116" x14ac:dyDescent="0.25">
      <c r="A94" t="s">
        <v>1162</v>
      </c>
      <c r="B94" t="s">
        <v>118</v>
      </c>
      <c r="C94" t="s">
        <v>119</v>
      </c>
      <c r="D94" t="s">
        <v>1163</v>
      </c>
      <c r="E94" t="s">
        <v>1164</v>
      </c>
      <c r="F94" t="s">
        <v>683</v>
      </c>
      <c r="G94" t="s">
        <v>651</v>
      </c>
      <c r="H94" t="s">
        <v>124</v>
      </c>
      <c r="I94" t="s">
        <v>1165</v>
      </c>
      <c r="J94" t="s">
        <v>1166</v>
      </c>
      <c r="K94" t="s">
        <v>1167</v>
      </c>
      <c r="L94" t="s">
        <v>191</v>
      </c>
      <c r="W94" t="s">
        <v>129</v>
      </c>
      <c r="Z94" t="s">
        <v>130</v>
      </c>
      <c r="AA94" t="s">
        <v>192</v>
      </c>
      <c r="AG94" t="s">
        <v>1168</v>
      </c>
      <c r="BA94" t="s">
        <v>413</v>
      </c>
      <c r="BJ94" t="s">
        <v>688</v>
      </c>
      <c r="BX94" t="s">
        <v>137</v>
      </c>
      <c r="CB94" t="s">
        <v>138</v>
      </c>
      <c r="CC94" t="s">
        <v>1169</v>
      </c>
      <c r="CO94" t="s">
        <v>140</v>
      </c>
      <c r="CR94" t="s">
        <v>141</v>
      </c>
      <c r="CW94" t="s">
        <v>1170</v>
      </c>
      <c r="CX94" t="s">
        <v>143</v>
      </c>
      <c r="CY94" t="s">
        <v>1171</v>
      </c>
      <c r="DA94" t="s">
        <v>181</v>
      </c>
      <c r="DC94" t="s">
        <v>144</v>
      </c>
      <c r="DH94" t="s">
        <v>146</v>
      </c>
      <c r="DJ94" t="s">
        <v>168</v>
      </c>
    </row>
    <row r="95" spans="1:116" x14ac:dyDescent="0.25">
      <c r="A95" t="s">
        <v>1172</v>
      </c>
      <c r="B95" t="s">
        <v>118</v>
      </c>
      <c r="C95" t="s">
        <v>119</v>
      </c>
      <c r="D95" t="s">
        <v>1173</v>
      </c>
      <c r="E95" t="s">
        <v>1174</v>
      </c>
      <c r="F95" t="s">
        <v>122</v>
      </c>
      <c r="G95" t="s">
        <v>352</v>
      </c>
      <c r="H95" t="s">
        <v>124</v>
      </c>
      <c r="I95" t="s">
        <v>1175</v>
      </c>
      <c r="J95" t="s">
        <v>1176</v>
      </c>
      <c r="K95" t="s">
        <v>1177</v>
      </c>
      <c r="P95" t="s">
        <v>316</v>
      </c>
      <c r="W95" t="s">
        <v>129</v>
      </c>
      <c r="Z95" t="s">
        <v>130</v>
      </c>
      <c r="AA95" t="s">
        <v>131</v>
      </c>
      <c r="AB95" t="s">
        <v>158</v>
      </c>
      <c r="AC95" t="s">
        <v>571</v>
      </c>
      <c r="AD95" t="s">
        <v>132</v>
      </c>
      <c r="AG95" t="s">
        <v>1178</v>
      </c>
      <c r="BF95" t="s">
        <v>519</v>
      </c>
      <c r="BK95" t="s">
        <v>709</v>
      </c>
      <c r="BX95" t="s">
        <v>137</v>
      </c>
      <c r="BY95" t="s">
        <v>211</v>
      </c>
      <c r="CB95" t="s">
        <v>138</v>
      </c>
      <c r="CC95" t="s">
        <v>733</v>
      </c>
      <c r="CO95" t="s">
        <v>140</v>
      </c>
      <c r="CR95" t="s">
        <v>141</v>
      </c>
      <c r="CW95" t="s">
        <v>1179</v>
      </c>
      <c r="CZ95" t="s">
        <v>252</v>
      </c>
      <c r="DG95" t="s">
        <v>252</v>
      </c>
      <c r="DH95" t="s">
        <v>146</v>
      </c>
      <c r="DJ95" t="s">
        <v>168</v>
      </c>
      <c r="DL95" t="s">
        <v>182</v>
      </c>
    </row>
    <row r="96" spans="1:116" x14ac:dyDescent="0.25">
      <c r="A96" t="s">
        <v>1180</v>
      </c>
      <c r="B96" t="s">
        <v>118</v>
      </c>
      <c r="C96" t="s">
        <v>119</v>
      </c>
      <c r="D96" t="s">
        <v>1181</v>
      </c>
      <c r="E96" t="s">
        <v>1182</v>
      </c>
      <c r="F96" t="s">
        <v>122</v>
      </c>
      <c r="G96" t="s">
        <v>272</v>
      </c>
      <c r="H96" t="s">
        <v>124</v>
      </c>
      <c r="I96" t="s">
        <v>1183</v>
      </c>
      <c r="J96" t="s">
        <v>1184</v>
      </c>
      <c r="K96" t="s">
        <v>1185</v>
      </c>
      <c r="P96" t="s">
        <v>316</v>
      </c>
      <c r="T96" t="s">
        <v>236</v>
      </c>
      <c r="AD96" t="s">
        <v>132</v>
      </c>
      <c r="AG96" t="s">
        <v>1186</v>
      </c>
      <c r="BO96" t="s">
        <v>1187</v>
      </c>
      <c r="BX96" t="s">
        <v>137</v>
      </c>
      <c r="CB96" t="s">
        <v>138</v>
      </c>
      <c r="CC96" t="s">
        <v>1188</v>
      </c>
      <c r="CO96" t="s">
        <v>140</v>
      </c>
      <c r="CR96" t="s">
        <v>141</v>
      </c>
      <c r="CW96" t="s">
        <v>787</v>
      </c>
      <c r="CZ96" t="s">
        <v>252</v>
      </c>
      <c r="DG96" t="s">
        <v>252</v>
      </c>
      <c r="DH96" t="s">
        <v>146</v>
      </c>
      <c r="DJ96" t="s">
        <v>168</v>
      </c>
    </row>
    <row r="97" spans="1:116" x14ac:dyDescent="0.25">
      <c r="A97" t="s">
        <v>1189</v>
      </c>
      <c r="B97" t="s">
        <v>118</v>
      </c>
      <c r="C97" t="s">
        <v>119</v>
      </c>
      <c r="D97" t="s">
        <v>1190</v>
      </c>
      <c r="E97" t="s">
        <v>1191</v>
      </c>
      <c r="F97" t="s">
        <v>122</v>
      </c>
      <c r="G97" t="s">
        <v>352</v>
      </c>
      <c r="H97" t="s">
        <v>124</v>
      </c>
      <c r="I97" t="s">
        <v>1192</v>
      </c>
      <c r="J97" t="s">
        <v>1193</v>
      </c>
      <c r="K97" t="s">
        <v>1194</v>
      </c>
      <c r="P97" t="s">
        <v>316</v>
      </c>
      <c r="W97" t="s">
        <v>129</v>
      </c>
      <c r="Z97" t="s">
        <v>130</v>
      </c>
      <c r="AA97" t="s">
        <v>192</v>
      </c>
      <c r="AB97" t="s">
        <v>158</v>
      </c>
      <c r="AC97" t="s">
        <v>571</v>
      </c>
      <c r="AG97" t="s">
        <v>1195</v>
      </c>
      <c r="AM97" t="s">
        <v>209</v>
      </c>
      <c r="AS97" t="s">
        <v>262</v>
      </c>
      <c r="BX97" t="s">
        <v>137</v>
      </c>
      <c r="CB97" t="s">
        <v>138</v>
      </c>
      <c r="CC97" t="s">
        <v>1084</v>
      </c>
      <c r="CO97" t="s">
        <v>162</v>
      </c>
      <c r="CP97" t="s">
        <v>1196</v>
      </c>
      <c r="CR97" t="s">
        <v>141</v>
      </c>
      <c r="CW97" t="s">
        <v>1197</v>
      </c>
      <c r="CX97" t="s">
        <v>143</v>
      </c>
      <c r="CY97" t="s">
        <v>1198</v>
      </c>
      <c r="DA97" t="s">
        <v>181</v>
      </c>
      <c r="DC97" t="s">
        <v>144</v>
      </c>
      <c r="DE97" t="s">
        <v>166</v>
      </c>
      <c r="DH97" t="s">
        <v>146</v>
      </c>
      <c r="DJ97" t="s">
        <v>168</v>
      </c>
      <c r="DL97" t="s">
        <v>182</v>
      </c>
    </row>
    <row r="98" spans="1:116" x14ac:dyDescent="0.25">
      <c r="A98" t="s">
        <v>1199</v>
      </c>
      <c r="B98" t="s">
        <v>118</v>
      </c>
      <c r="C98" t="s">
        <v>119</v>
      </c>
      <c r="D98" t="s">
        <v>1200</v>
      </c>
      <c r="E98" t="s">
        <v>1201</v>
      </c>
      <c r="F98" t="s">
        <v>1041</v>
      </c>
      <c r="G98" t="s">
        <v>352</v>
      </c>
      <c r="H98" t="s">
        <v>124</v>
      </c>
      <c r="I98" t="s">
        <v>283</v>
      </c>
      <c r="J98" t="s">
        <v>1202</v>
      </c>
      <c r="K98" t="s">
        <v>1203</v>
      </c>
      <c r="L98" t="s">
        <v>191</v>
      </c>
      <c r="W98" t="s">
        <v>129</v>
      </c>
      <c r="Z98" t="s">
        <v>130</v>
      </c>
      <c r="AA98" t="s">
        <v>131</v>
      </c>
      <c r="AB98" t="s">
        <v>158</v>
      </c>
      <c r="AC98" t="s">
        <v>571</v>
      </c>
      <c r="AD98" t="s">
        <v>132</v>
      </c>
      <c r="AG98" t="s">
        <v>1204</v>
      </c>
      <c r="BP98" t="s">
        <v>1205</v>
      </c>
      <c r="BQ98" t="s">
        <v>1206</v>
      </c>
      <c r="BX98" t="s">
        <v>137</v>
      </c>
      <c r="CM98" t="s">
        <v>634</v>
      </c>
      <c r="CO98" t="s">
        <v>140</v>
      </c>
      <c r="CQ98" t="s">
        <v>196</v>
      </c>
      <c r="CW98" t="s">
        <v>252</v>
      </c>
      <c r="CX98" t="s">
        <v>143</v>
      </c>
      <c r="CY98" t="s">
        <v>1207</v>
      </c>
      <c r="DA98" t="s">
        <v>181</v>
      </c>
      <c r="DE98" t="s">
        <v>166</v>
      </c>
      <c r="DH98" t="s">
        <v>146</v>
      </c>
      <c r="DJ98" t="s">
        <v>168</v>
      </c>
      <c r="DL98" t="s">
        <v>182</v>
      </c>
    </row>
    <row r="99" spans="1:116" x14ac:dyDescent="0.25">
      <c r="A99" t="s">
        <v>1208</v>
      </c>
      <c r="B99" t="s">
        <v>118</v>
      </c>
      <c r="C99" t="s">
        <v>119</v>
      </c>
      <c r="D99" t="s">
        <v>1209</v>
      </c>
      <c r="E99" t="s">
        <v>1210</v>
      </c>
      <c r="F99" t="s">
        <v>243</v>
      </c>
      <c r="G99" t="s">
        <v>187</v>
      </c>
      <c r="H99" t="s">
        <v>152</v>
      </c>
      <c r="I99" t="s">
        <v>1211</v>
      </c>
      <c r="J99" t="s">
        <v>1212</v>
      </c>
      <c r="K99" t="s">
        <v>1213</v>
      </c>
      <c r="P99" t="s">
        <v>316</v>
      </c>
      <c r="W99" t="s">
        <v>129</v>
      </c>
      <c r="Z99" t="s">
        <v>130</v>
      </c>
      <c r="AA99" t="s">
        <v>131</v>
      </c>
      <c r="AB99" t="s">
        <v>158</v>
      </c>
      <c r="AC99" t="s">
        <v>571</v>
      </c>
      <c r="AG99" t="s">
        <v>1214</v>
      </c>
      <c r="AM99" t="s">
        <v>209</v>
      </c>
      <c r="AS99" t="s">
        <v>262</v>
      </c>
      <c r="BX99" t="s">
        <v>137</v>
      </c>
      <c r="CB99" t="s">
        <v>138</v>
      </c>
      <c r="CC99" t="s">
        <v>852</v>
      </c>
      <c r="CO99" t="s">
        <v>162</v>
      </c>
      <c r="CP99" t="s">
        <v>667</v>
      </c>
      <c r="CR99" t="s">
        <v>141</v>
      </c>
      <c r="CW99" t="s">
        <v>1215</v>
      </c>
      <c r="CX99" t="s">
        <v>143</v>
      </c>
      <c r="CY99" t="s">
        <v>1216</v>
      </c>
      <c r="DA99" t="s">
        <v>181</v>
      </c>
      <c r="DC99" t="s">
        <v>144</v>
      </c>
      <c r="DH99" t="s">
        <v>146</v>
      </c>
      <c r="DJ99" t="s">
        <v>168</v>
      </c>
    </row>
    <row r="100" spans="1:116" x14ac:dyDescent="0.25">
      <c r="A100" t="s">
        <v>1217</v>
      </c>
      <c r="B100" t="s">
        <v>118</v>
      </c>
      <c r="C100" t="s">
        <v>119</v>
      </c>
      <c r="D100" t="s">
        <v>1218</v>
      </c>
      <c r="E100" t="s">
        <v>1219</v>
      </c>
      <c r="F100" t="s">
        <v>122</v>
      </c>
      <c r="G100" t="s">
        <v>203</v>
      </c>
      <c r="H100" t="s">
        <v>124</v>
      </c>
      <c r="I100" t="s">
        <v>1220</v>
      </c>
      <c r="J100" t="s">
        <v>1221</v>
      </c>
      <c r="K100" t="s">
        <v>1222</v>
      </c>
      <c r="P100" t="s">
        <v>316</v>
      </c>
      <c r="W100" t="s">
        <v>129</v>
      </c>
      <c r="Z100" t="s">
        <v>130</v>
      </c>
      <c r="AA100" t="s">
        <v>192</v>
      </c>
      <c r="AD100" t="s">
        <v>132</v>
      </c>
      <c r="AG100" t="s">
        <v>1223</v>
      </c>
      <c r="BF100" t="s">
        <v>519</v>
      </c>
      <c r="BX100" t="s">
        <v>137</v>
      </c>
      <c r="CB100" t="s">
        <v>138</v>
      </c>
      <c r="CC100" t="s">
        <v>1169</v>
      </c>
      <c r="CO100" t="s">
        <v>140</v>
      </c>
      <c r="CR100" t="s">
        <v>141</v>
      </c>
      <c r="CW100" t="s">
        <v>1224</v>
      </c>
      <c r="CZ100" t="s">
        <v>252</v>
      </c>
      <c r="DG100" t="s">
        <v>252</v>
      </c>
      <c r="DH100" t="s">
        <v>146</v>
      </c>
      <c r="DJ100" t="s">
        <v>168</v>
      </c>
    </row>
    <row r="101" spans="1:116" x14ac:dyDescent="0.25">
      <c r="A101" t="s">
        <v>1225</v>
      </c>
      <c r="B101" t="s">
        <v>118</v>
      </c>
      <c r="C101" t="s">
        <v>119</v>
      </c>
      <c r="D101" t="s">
        <v>1226</v>
      </c>
      <c r="E101" t="s">
        <v>1227</v>
      </c>
      <c r="F101" t="s">
        <v>297</v>
      </c>
      <c r="G101" t="s">
        <v>272</v>
      </c>
      <c r="H101" t="s">
        <v>124</v>
      </c>
      <c r="I101" t="s">
        <v>1228</v>
      </c>
      <c r="J101" t="s">
        <v>1229</v>
      </c>
      <c r="K101" t="s">
        <v>1230</v>
      </c>
      <c r="N101" t="s">
        <v>156</v>
      </c>
      <c r="W101" t="s">
        <v>129</v>
      </c>
      <c r="Z101" t="s">
        <v>130</v>
      </c>
      <c r="AA101" t="s">
        <v>192</v>
      </c>
      <c r="AB101" t="s">
        <v>158</v>
      </c>
      <c r="AC101" t="s">
        <v>571</v>
      </c>
      <c r="AD101" t="s">
        <v>132</v>
      </c>
      <c r="AG101" t="s">
        <v>1231</v>
      </c>
      <c r="AH101" t="s">
        <v>135</v>
      </c>
      <c r="AI101" t="s">
        <v>136</v>
      </c>
      <c r="AJ101" t="s">
        <v>261</v>
      </c>
      <c r="BX101" t="s">
        <v>137</v>
      </c>
      <c r="CB101" t="s">
        <v>138</v>
      </c>
      <c r="CC101" t="s">
        <v>733</v>
      </c>
      <c r="CO101" t="s">
        <v>140</v>
      </c>
      <c r="CQ101" t="s">
        <v>196</v>
      </c>
      <c r="CR101" t="s">
        <v>141</v>
      </c>
      <c r="CW101" t="s">
        <v>252</v>
      </c>
      <c r="CX101" t="s">
        <v>143</v>
      </c>
      <c r="CY101" t="s">
        <v>1232</v>
      </c>
      <c r="DG101" t="s">
        <v>252</v>
      </c>
      <c r="DH101" t="s">
        <v>146</v>
      </c>
      <c r="DJ101" t="s">
        <v>168</v>
      </c>
    </row>
    <row r="102" spans="1:116" x14ac:dyDescent="0.25">
      <c r="A102" t="s">
        <v>1233</v>
      </c>
      <c r="B102" t="s">
        <v>118</v>
      </c>
      <c r="C102" t="s">
        <v>119</v>
      </c>
      <c r="D102" t="s">
        <v>1234</v>
      </c>
      <c r="E102" t="s">
        <v>1235</v>
      </c>
      <c r="F102" t="s">
        <v>122</v>
      </c>
      <c r="G102" t="s">
        <v>217</v>
      </c>
      <c r="H102" t="s">
        <v>124</v>
      </c>
      <c r="I102" t="s">
        <v>313</v>
      </c>
      <c r="J102" t="s">
        <v>1236</v>
      </c>
      <c r="K102" t="s">
        <v>1237</v>
      </c>
      <c r="P102" t="s">
        <v>316</v>
      </c>
      <c r="Q102" t="s">
        <v>128</v>
      </c>
      <c r="W102" t="s">
        <v>129</v>
      </c>
      <c r="Z102" t="s">
        <v>130</v>
      </c>
      <c r="AA102" t="s">
        <v>192</v>
      </c>
      <c r="AG102" t="s">
        <v>1238</v>
      </c>
      <c r="BA102" t="s">
        <v>413</v>
      </c>
      <c r="BX102" t="s">
        <v>137</v>
      </c>
      <c r="CB102" t="s">
        <v>138</v>
      </c>
      <c r="CC102" t="s">
        <v>1239</v>
      </c>
      <c r="CO102" t="s">
        <v>140</v>
      </c>
      <c r="CR102" t="s">
        <v>141</v>
      </c>
      <c r="CW102" t="s">
        <v>1240</v>
      </c>
      <c r="CX102" t="s">
        <v>143</v>
      </c>
      <c r="CY102" t="s">
        <v>1241</v>
      </c>
      <c r="DA102" t="s">
        <v>181</v>
      </c>
      <c r="DC102" t="s">
        <v>144</v>
      </c>
      <c r="DE102" t="s">
        <v>166</v>
      </c>
      <c r="DH102" t="s">
        <v>146</v>
      </c>
      <c r="DJ102" t="s">
        <v>168</v>
      </c>
      <c r="DL102" t="s">
        <v>182</v>
      </c>
    </row>
    <row r="103" spans="1:116" x14ac:dyDescent="0.25">
      <c r="A103" t="s">
        <v>1242</v>
      </c>
      <c r="B103" t="s">
        <v>118</v>
      </c>
      <c r="C103" t="s">
        <v>119</v>
      </c>
      <c r="D103" t="s">
        <v>1243</v>
      </c>
      <c r="E103" t="s">
        <v>1244</v>
      </c>
      <c r="F103" t="s">
        <v>122</v>
      </c>
      <c r="G103" t="s">
        <v>272</v>
      </c>
      <c r="H103" t="s">
        <v>124</v>
      </c>
      <c r="I103" t="s">
        <v>1245</v>
      </c>
      <c r="J103" t="s">
        <v>1246</v>
      </c>
      <c r="K103" t="s">
        <v>1247</v>
      </c>
      <c r="P103" t="s">
        <v>316</v>
      </c>
      <c r="W103" t="s">
        <v>129</v>
      </c>
      <c r="AB103" t="s">
        <v>158</v>
      </c>
      <c r="AC103" t="s">
        <v>571</v>
      </c>
      <c r="AG103" t="s">
        <v>1248</v>
      </c>
      <c r="AH103" t="s">
        <v>135</v>
      </c>
      <c r="AI103" t="s">
        <v>136</v>
      </c>
      <c r="AM103" t="s">
        <v>209</v>
      </c>
      <c r="AO103" t="s">
        <v>222</v>
      </c>
      <c r="AS103" t="s">
        <v>262</v>
      </c>
      <c r="BQ103" t="s">
        <v>1206</v>
      </c>
      <c r="BX103" t="s">
        <v>137</v>
      </c>
      <c r="CB103" t="s">
        <v>138</v>
      </c>
      <c r="CC103" t="s">
        <v>1249</v>
      </c>
      <c r="CO103" t="s">
        <v>140</v>
      </c>
      <c r="CR103" t="s">
        <v>141</v>
      </c>
      <c r="CW103" t="s">
        <v>1250</v>
      </c>
      <c r="CZ103" t="s">
        <v>252</v>
      </c>
      <c r="DG103" t="s">
        <v>252</v>
      </c>
      <c r="DH103" t="s">
        <v>146</v>
      </c>
    </row>
    <row r="104" spans="1:116" x14ac:dyDescent="0.25">
      <c r="A104" t="s">
        <v>1251</v>
      </c>
      <c r="B104" t="s">
        <v>118</v>
      </c>
      <c r="C104" t="s">
        <v>119</v>
      </c>
      <c r="D104" t="s">
        <v>1252</v>
      </c>
      <c r="E104" t="s">
        <v>1244</v>
      </c>
      <c r="F104" t="s">
        <v>122</v>
      </c>
      <c r="G104" t="s">
        <v>217</v>
      </c>
      <c r="H104" t="s">
        <v>124</v>
      </c>
      <c r="I104" t="s">
        <v>313</v>
      </c>
      <c r="J104" t="s">
        <v>1246</v>
      </c>
      <c r="K104" t="s">
        <v>1253</v>
      </c>
      <c r="Q104" t="s">
        <v>128</v>
      </c>
      <c r="W104" t="s">
        <v>129</v>
      </c>
      <c r="Z104" t="s">
        <v>130</v>
      </c>
      <c r="AA104" t="s">
        <v>192</v>
      </c>
      <c r="AD104" t="s">
        <v>132</v>
      </c>
      <c r="AG104" t="s">
        <v>1254</v>
      </c>
      <c r="AH104" t="s">
        <v>135</v>
      </c>
      <c r="AI104" t="s">
        <v>136</v>
      </c>
      <c r="AJ104" t="s">
        <v>261</v>
      </c>
      <c r="BX104" t="s">
        <v>137</v>
      </c>
      <c r="CB104" t="s">
        <v>138</v>
      </c>
      <c r="CC104" t="s">
        <v>1255</v>
      </c>
      <c r="CO104" t="s">
        <v>140</v>
      </c>
      <c r="CR104" t="s">
        <v>141</v>
      </c>
      <c r="CW104" t="s">
        <v>1256</v>
      </c>
      <c r="CX104" t="s">
        <v>143</v>
      </c>
      <c r="CY104" t="s">
        <v>1257</v>
      </c>
      <c r="DA104" t="s">
        <v>181</v>
      </c>
      <c r="DC104" t="s">
        <v>144</v>
      </c>
      <c r="DE104" t="s">
        <v>166</v>
      </c>
      <c r="DH104" t="s">
        <v>146</v>
      </c>
      <c r="DJ104" t="s">
        <v>168</v>
      </c>
      <c r="DK104" t="s">
        <v>1254</v>
      </c>
    </row>
    <row r="105" spans="1:116" x14ac:dyDescent="0.25">
      <c r="A105" t="s">
        <v>1258</v>
      </c>
      <c r="B105" t="s">
        <v>118</v>
      </c>
      <c r="C105" t="s">
        <v>119</v>
      </c>
      <c r="D105" t="s">
        <v>1259</v>
      </c>
      <c r="E105" t="s">
        <v>1260</v>
      </c>
      <c r="F105" t="s">
        <v>1261</v>
      </c>
      <c r="G105" t="s">
        <v>1062</v>
      </c>
      <c r="H105" t="s">
        <v>124</v>
      </c>
      <c r="I105" t="s">
        <v>1262</v>
      </c>
      <c r="J105" t="s">
        <v>1263</v>
      </c>
      <c r="K105" t="s">
        <v>1264</v>
      </c>
      <c r="N105" t="s">
        <v>156</v>
      </c>
      <c r="W105" t="s">
        <v>129</v>
      </c>
      <c r="AD105" t="s">
        <v>132</v>
      </c>
      <c r="AG105" t="s">
        <v>1265</v>
      </c>
      <c r="AH105" t="s">
        <v>135</v>
      </c>
      <c r="AI105" t="s">
        <v>136</v>
      </c>
      <c r="AJ105" t="s">
        <v>261</v>
      </c>
      <c r="AM105" t="s">
        <v>209</v>
      </c>
      <c r="AN105" t="s">
        <v>210</v>
      </c>
      <c r="BX105" t="s">
        <v>137</v>
      </c>
      <c r="BY105" t="s">
        <v>211</v>
      </c>
      <c r="CB105" t="s">
        <v>138</v>
      </c>
      <c r="CC105" t="s">
        <v>1266</v>
      </c>
      <c r="CI105" t="s">
        <v>631</v>
      </c>
      <c r="CJ105" t="s">
        <v>1267</v>
      </c>
      <c r="CO105" t="s">
        <v>162</v>
      </c>
      <c r="CP105" t="s">
        <v>1268</v>
      </c>
      <c r="CR105" t="s">
        <v>141</v>
      </c>
      <c r="CW105" t="s">
        <v>1057</v>
      </c>
      <c r="CX105" t="s">
        <v>143</v>
      </c>
      <c r="CY105" t="s">
        <v>1269</v>
      </c>
      <c r="DG105" t="s">
        <v>252</v>
      </c>
      <c r="DH105" t="s">
        <v>146</v>
      </c>
      <c r="DJ105" t="s">
        <v>168</v>
      </c>
      <c r="DL105" t="s">
        <v>182</v>
      </c>
    </row>
    <row r="106" spans="1:116" x14ac:dyDescent="0.25">
      <c r="A106" t="s">
        <v>1270</v>
      </c>
      <c r="B106" t="s">
        <v>118</v>
      </c>
      <c r="C106" t="s">
        <v>119</v>
      </c>
      <c r="D106" t="s">
        <v>1271</v>
      </c>
      <c r="E106" t="s">
        <v>1272</v>
      </c>
      <c r="F106" t="s">
        <v>122</v>
      </c>
      <c r="G106" t="s">
        <v>352</v>
      </c>
      <c r="H106" t="s">
        <v>124</v>
      </c>
      <c r="I106" t="s">
        <v>1228</v>
      </c>
      <c r="J106" t="s">
        <v>1064</v>
      </c>
      <c r="K106" t="s">
        <v>1273</v>
      </c>
      <c r="L106" t="s">
        <v>191</v>
      </c>
      <c r="P106" t="s">
        <v>316</v>
      </c>
      <c r="T106" t="s">
        <v>236</v>
      </c>
      <c r="Z106" t="s">
        <v>130</v>
      </c>
      <c r="AA106" t="s">
        <v>131</v>
      </c>
      <c r="AG106" t="s">
        <v>1274</v>
      </c>
      <c r="AY106" t="s">
        <v>411</v>
      </c>
      <c r="AZ106" t="s">
        <v>412</v>
      </c>
      <c r="BL106" t="s">
        <v>798</v>
      </c>
      <c r="BX106" t="s">
        <v>137</v>
      </c>
      <c r="CB106" t="s">
        <v>138</v>
      </c>
      <c r="CC106" t="s">
        <v>1275</v>
      </c>
      <c r="CO106" t="s">
        <v>140</v>
      </c>
      <c r="CQ106" t="s">
        <v>196</v>
      </c>
      <c r="CW106" t="s">
        <v>1276</v>
      </c>
      <c r="CX106" t="s">
        <v>143</v>
      </c>
      <c r="DG106" t="s">
        <v>252</v>
      </c>
      <c r="DH106" t="s">
        <v>146</v>
      </c>
      <c r="DJ106" t="s">
        <v>168</v>
      </c>
      <c r="DL106" t="s">
        <v>182</v>
      </c>
    </row>
    <row r="107" spans="1:116" x14ac:dyDescent="0.25">
      <c r="A107" t="s">
        <v>1277</v>
      </c>
      <c r="B107" t="s">
        <v>118</v>
      </c>
      <c r="C107" t="s">
        <v>119</v>
      </c>
      <c r="D107" t="s">
        <v>1278</v>
      </c>
      <c r="E107" t="s">
        <v>1279</v>
      </c>
      <c r="F107" t="s">
        <v>1280</v>
      </c>
      <c r="G107" t="s">
        <v>651</v>
      </c>
      <c r="H107" t="s">
        <v>124</v>
      </c>
      <c r="I107" t="s">
        <v>1281</v>
      </c>
      <c r="J107" t="s">
        <v>1282</v>
      </c>
      <c r="K107" t="s">
        <v>1283</v>
      </c>
      <c r="L107" t="s">
        <v>191</v>
      </c>
      <c r="P107" t="s">
        <v>316</v>
      </c>
      <c r="T107" t="s">
        <v>236</v>
      </c>
      <c r="Z107" t="s">
        <v>130</v>
      </c>
      <c r="AA107" t="s">
        <v>192</v>
      </c>
      <c r="AG107" t="s">
        <v>1284</v>
      </c>
      <c r="AH107" t="s">
        <v>135</v>
      </c>
      <c r="BX107" t="s">
        <v>137</v>
      </c>
      <c r="CB107" t="s">
        <v>138</v>
      </c>
      <c r="CC107" t="s">
        <v>1285</v>
      </c>
      <c r="CO107" t="s">
        <v>162</v>
      </c>
      <c r="CP107" t="s">
        <v>1286</v>
      </c>
      <c r="CR107" t="s">
        <v>141</v>
      </c>
      <c r="CW107" t="s">
        <v>1287</v>
      </c>
      <c r="CX107" t="s">
        <v>143</v>
      </c>
      <c r="CY107" t="s">
        <v>1288</v>
      </c>
      <c r="DA107" t="s">
        <v>181</v>
      </c>
      <c r="DC107" t="s">
        <v>144</v>
      </c>
      <c r="DE107" t="s">
        <v>166</v>
      </c>
      <c r="DH107" t="s">
        <v>146</v>
      </c>
      <c r="DJ107" t="s">
        <v>168</v>
      </c>
    </row>
    <row r="108" spans="1:116" x14ac:dyDescent="0.25">
      <c r="A108" t="s">
        <v>1289</v>
      </c>
      <c r="B108" t="s">
        <v>118</v>
      </c>
      <c r="C108" t="s">
        <v>119</v>
      </c>
      <c r="D108" t="s">
        <v>1290</v>
      </c>
      <c r="E108" t="s">
        <v>1291</v>
      </c>
      <c r="F108" t="s">
        <v>980</v>
      </c>
      <c r="G108" t="s">
        <v>370</v>
      </c>
      <c r="H108" t="s">
        <v>124</v>
      </c>
      <c r="I108" t="s">
        <v>1165</v>
      </c>
      <c r="J108" t="s">
        <v>1292</v>
      </c>
      <c r="K108" t="s">
        <v>1293</v>
      </c>
      <c r="N108" t="s">
        <v>156</v>
      </c>
      <c r="U108" t="s">
        <v>177</v>
      </c>
      <c r="Z108" t="s">
        <v>130</v>
      </c>
      <c r="AA108" t="s">
        <v>259</v>
      </c>
      <c r="AG108" t="s">
        <v>1294</v>
      </c>
      <c r="AM108" t="s">
        <v>209</v>
      </c>
      <c r="AS108" t="s">
        <v>262</v>
      </c>
      <c r="BO108" t="s">
        <v>1187</v>
      </c>
      <c r="BX108" t="s">
        <v>137</v>
      </c>
      <c r="BY108" t="s">
        <v>211</v>
      </c>
      <c r="CB108" t="s">
        <v>138</v>
      </c>
      <c r="CC108" t="s">
        <v>733</v>
      </c>
      <c r="CO108" t="s">
        <v>140</v>
      </c>
      <c r="CQ108" t="s">
        <v>196</v>
      </c>
      <c r="CW108" t="s">
        <v>252</v>
      </c>
      <c r="CX108" t="s">
        <v>143</v>
      </c>
      <c r="DA108" t="s">
        <v>181</v>
      </c>
      <c r="DC108" t="s">
        <v>144</v>
      </c>
      <c r="DH108" t="s">
        <v>146</v>
      </c>
      <c r="DJ108" t="s">
        <v>168</v>
      </c>
      <c r="DL108" t="s">
        <v>182</v>
      </c>
    </row>
    <row r="109" spans="1:116" x14ac:dyDescent="0.25">
      <c r="A109" t="s">
        <v>1295</v>
      </c>
      <c r="B109" t="s">
        <v>118</v>
      </c>
      <c r="C109" t="s">
        <v>119</v>
      </c>
      <c r="D109" t="s">
        <v>1296</v>
      </c>
      <c r="E109" t="s">
        <v>1297</v>
      </c>
      <c r="F109" t="s">
        <v>122</v>
      </c>
      <c r="G109" t="s">
        <v>298</v>
      </c>
      <c r="H109" t="s">
        <v>124</v>
      </c>
      <c r="I109" t="s">
        <v>1298</v>
      </c>
      <c r="J109" t="s">
        <v>1299</v>
      </c>
      <c r="K109" t="s">
        <v>1300</v>
      </c>
      <c r="N109" t="s">
        <v>156</v>
      </c>
      <c r="W109" t="s">
        <v>129</v>
      </c>
      <c r="AB109" t="s">
        <v>158</v>
      </c>
      <c r="AG109" t="s">
        <v>1301</v>
      </c>
      <c r="AH109" t="s">
        <v>135</v>
      </c>
      <c r="AI109" t="s">
        <v>136</v>
      </c>
      <c r="AJ109" t="s">
        <v>261</v>
      </c>
      <c r="BX109" t="s">
        <v>137</v>
      </c>
      <c r="CB109" t="s">
        <v>138</v>
      </c>
      <c r="CC109" t="s">
        <v>1302</v>
      </c>
      <c r="CO109" t="s">
        <v>140</v>
      </c>
      <c r="CQ109" t="s">
        <v>196</v>
      </c>
      <c r="CR109" t="s">
        <v>141</v>
      </c>
      <c r="CW109" t="s">
        <v>1303</v>
      </c>
      <c r="CX109" t="s">
        <v>143</v>
      </c>
      <c r="CY109" t="s">
        <v>1304</v>
      </c>
      <c r="DA109" t="s">
        <v>181</v>
      </c>
      <c r="DC109" t="s">
        <v>144</v>
      </c>
      <c r="DH109" t="s">
        <v>146</v>
      </c>
      <c r="DJ109" t="s">
        <v>168</v>
      </c>
    </row>
    <row r="110" spans="1:116" x14ac:dyDescent="0.25">
      <c r="A110" t="s">
        <v>1305</v>
      </c>
      <c r="B110" t="s">
        <v>118</v>
      </c>
      <c r="C110" t="s">
        <v>119</v>
      </c>
      <c r="D110" t="s">
        <v>1069</v>
      </c>
      <c r="E110" t="s">
        <v>1306</v>
      </c>
      <c r="F110" t="s">
        <v>1071</v>
      </c>
      <c r="G110" t="s">
        <v>352</v>
      </c>
      <c r="H110" t="s">
        <v>124</v>
      </c>
      <c r="I110" t="s">
        <v>1072</v>
      </c>
      <c r="J110" t="s">
        <v>1073</v>
      </c>
      <c r="K110" t="s">
        <v>1307</v>
      </c>
      <c r="N110" t="s">
        <v>156</v>
      </c>
      <c r="W110" t="s">
        <v>129</v>
      </c>
      <c r="Z110" t="s">
        <v>130</v>
      </c>
      <c r="AA110" t="s">
        <v>131</v>
      </c>
      <c r="AB110" t="s">
        <v>158</v>
      </c>
      <c r="AC110" t="s">
        <v>571</v>
      </c>
      <c r="AD110" t="s">
        <v>132</v>
      </c>
      <c r="AG110" t="s">
        <v>1308</v>
      </c>
      <c r="BF110" t="s">
        <v>519</v>
      </c>
      <c r="BY110" t="s">
        <v>211</v>
      </c>
      <c r="CB110" t="s">
        <v>138</v>
      </c>
      <c r="CC110" t="s">
        <v>733</v>
      </c>
      <c r="CO110" t="s">
        <v>140</v>
      </c>
      <c r="CR110" t="s">
        <v>141</v>
      </c>
      <c r="CW110" t="s">
        <v>1309</v>
      </c>
      <c r="CX110" t="s">
        <v>143</v>
      </c>
      <c r="CY110" t="s">
        <v>1310</v>
      </c>
      <c r="DA110" t="s">
        <v>181</v>
      </c>
      <c r="DC110" t="s">
        <v>144</v>
      </c>
      <c r="DE110" t="s">
        <v>166</v>
      </c>
      <c r="DH110" t="s">
        <v>146</v>
      </c>
      <c r="DJ110" t="s">
        <v>168</v>
      </c>
    </row>
    <row r="111" spans="1:116" x14ac:dyDescent="0.25">
      <c r="A111" t="s">
        <v>1311</v>
      </c>
      <c r="B111" t="s">
        <v>118</v>
      </c>
      <c r="C111" t="s">
        <v>119</v>
      </c>
      <c r="D111" t="s">
        <v>1312</v>
      </c>
      <c r="E111" t="s">
        <v>1313</v>
      </c>
      <c r="F111" t="s">
        <v>122</v>
      </c>
      <c r="G111" t="s">
        <v>217</v>
      </c>
      <c r="H111" t="s">
        <v>124</v>
      </c>
      <c r="I111" t="s">
        <v>125</v>
      </c>
      <c r="J111" t="s">
        <v>1314</v>
      </c>
      <c r="K111" t="s">
        <v>1315</v>
      </c>
      <c r="N111" t="s">
        <v>156</v>
      </c>
      <c r="X111" t="s">
        <v>138</v>
      </c>
      <c r="Y111" t="s">
        <v>1316</v>
      </c>
      <c r="Z111" t="s">
        <v>130</v>
      </c>
      <c r="AA111" t="s">
        <v>131</v>
      </c>
      <c r="AB111" t="s">
        <v>158</v>
      </c>
      <c r="AC111" t="s">
        <v>571</v>
      </c>
      <c r="AG111" t="s">
        <v>1317</v>
      </c>
      <c r="AH111" t="s">
        <v>135</v>
      </c>
      <c r="AM111" t="s">
        <v>209</v>
      </c>
      <c r="AS111" t="s">
        <v>262</v>
      </c>
      <c r="AZ111" t="s">
        <v>412</v>
      </c>
      <c r="BL111" t="s">
        <v>798</v>
      </c>
      <c r="BX111" t="s">
        <v>137</v>
      </c>
      <c r="CB111" t="s">
        <v>138</v>
      </c>
      <c r="CC111" t="s">
        <v>733</v>
      </c>
      <c r="CO111" t="s">
        <v>140</v>
      </c>
      <c r="CR111" t="s">
        <v>141</v>
      </c>
      <c r="CW111" t="s">
        <v>1006</v>
      </c>
      <c r="CX111" t="s">
        <v>143</v>
      </c>
      <c r="CY111" t="s">
        <v>1318</v>
      </c>
      <c r="DA111" t="s">
        <v>181</v>
      </c>
      <c r="DC111" t="s">
        <v>144</v>
      </c>
      <c r="DH111" t="s">
        <v>146</v>
      </c>
      <c r="DJ111" t="s">
        <v>168</v>
      </c>
    </row>
    <row r="112" spans="1:116" x14ac:dyDescent="0.25">
      <c r="A112" t="s">
        <v>1319</v>
      </c>
      <c r="B112" t="s">
        <v>118</v>
      </c>
      <c r="C112" t="s">
        <v>119</v>
      </c>
      <c r="D112" t="s">
        <v>1320</v>
      </c>
      <c r="E112" t="s">
        <v>1321</v>
      </c>
      <c r="F112" t="s">
        <v>122</v>
      </c>
      <c r="G112" t="s">
        <v>651</v>
      </c>
      <c r="H112" t="s">
        <v>124</v>
      </c>
      <c r="I112" t="s">
        <v>1322</v>
      </c>
      <c r="J112" t="s">
        <v>1323</v>
      </c>
      <c r="K112" t="s">
        <v>1324</v>
      </c>
      <c r="N112" t="s">
        <v>156</v>
      </c>
      <c r="T112" t="s">
        <v>236</v>
      </c>
      <c r="Z112" t="s">
        <v>130</v>
      </c>
      <c r="AA112" t="s">
        <v>131</v>
      </c>
      <c r="AD112" t="s">
        <v>132</v>
      </c>
      <c r="AG112" t="s">
        <v>1325</v>
      </c>
      <c r="AM112" t="s">
        <v>209</v>
      </c>
      <c r="AO112" t="s">
        <v>222</v>
      </c>
      <c r="BX112" t="s">
        <v>137</v>
      </c>
      <c r="CB112" t="s">
        <v>138</v>
      </c>
      <c r="CC112" t="s">
        <v>733</v>
      </c>
      <c r="CO112" t="s">
        <v>140</v>
      </c>
      <c r="CR112" t="s">
        <v>141</v>
      </c>
      <c r="CW112" t="s">
        <v>1326</v>
      </c>
      <c r="CX112" t="s">
        <v>143</v>
      </c>
      <c r="CY112" t="s">
        <v>1327</v>
      </c>
      <c r="DA112" t="s">
        <v>181</v>
      </c>
      <c r="DC112" t="s">
        <v>144</v>
      </c>
      <c r="DH112" t="s">
        <v>146</v>
      </c>
    </row>
    <row r="113" spans="1:116" x14ac:dyDescent="0.25">
      <c r="A113" t="s">
        <v>1328</v>
      </c>
      <c r="B113" t="s">
        <v>118</v>
      </c>
      <c r="C113" t="s">
        <v>119</v>
      </c>
      <c r="D113" t="s">
        <v>1329</v>
      </c>
      <c r="E113" t="s">
        <v>1330</v>
      </c>
      <c r="F113" t="s">
        <v>122</v>
      </c>
      <c r="G113" t="s">
        <v>352</v>
      </c>
      <c r="H113" t="s">
        <v>152</v>
      </c>
      <c r="I113" t="s">
        <v>962</v>
      </c>
      <c r="J113" t="s">
        <v>963</v>
      </c>
      <c r="K113" t="s">
        <v>1331</v>
      </c>
      <c r="N113" t="s">
        <v>156</v>
      </c>
      <c r="T113" t="s">
        <v>236</v>
      </c>
      <c r="AD113" t="s">
        <v>132</v>
      </c>
      <c r="AG113" t="s">
        <v>1332</v>
      </c>
      <c r="AK113" t="s">
        <v>138</v>
      </c>
      <c r="AL113" t="s">
        <v>561</v>
      </c>
      <c r="BY113" t="s">
        <v>211</v>
      </c>
      <c r="CB113" t="s">
        <v>138</v>
      </c>
      <c r="CC113" t="s">
        <v>1333</v>
      </c>
      <c r="CO113" t="s">
        <v>140</v>
      </c>
      <c r="CQ113" t="s">
        <v>196</v>
      </c>
      <c r="CR113" t="s">
        <v>141</v>
      </c>
      <c r="CW113" t="s">
        <v>1334</v>
      </c>
      <c r="CX113" t="s">
        <v>143</v>
      </c>
      <c r="CY113" t="s">
        <v>1335</v>
      </c>
      <c r="DA113" t="s">
        <v>181</v>
      </c>
      <c r="DC113" t="s">
        <v>144</v>
      </c>
      <c r="DE113" t="s">
        <v>166</v>
      </c>
      <c r="DH113" t="s">
        <v>146</v>
      </c>
      <c r="DL113" t="s">
        <v>182</v>
      </c>
    </row>
    <row r="114" spans="1:116" x14ac:dyDescent="0.25">
      <c r="A114" t="s">
        <v>1336</v>
      </c>
      <c r="B114" t="s">
        <v>118</v>
      </c>
      <c r="C114" t="s">
        <v>119</v>
      </c>
      <c r="D114" t="s">
        <v>1337</v>
      </c>
      <c r="E114" t="s">
        <v>1338</v>
      </c>
      <c r="F114" t="s">
        <v>122</v>
      </c>
      <c r="G114" t="s">
        <v>272</v>
      </c>
      <c r="H114" t="s">
        <v>152</v>
      </c>
      <c r="I114" t="s">
        <v>1339</v>
      </c>
      <c r="J114" t="s">
        <v>1340</v>
      </c>
      <c r="K114" t="s">
        <v>1341</v>
      </c>
      <c r="N114" t="s">
        <v>156</v>
      </c>
      <c r="W114" t="s">
        <v>129</v>
      </c>
      <c r="Z114" t="s">
        <v>130</v>
      </c>
      <c r="AA114" t="s">
        <v>192</v>
      </c>
      <c r="AB114" t="s">
        <v>158</v>
      </c>
      <c r="AC114" t="s">
        <v>571</v>
      </c>
      <c r="AG114" t="s">
        <v>1342</v>
      </c>
      <c r="AK114" t="s">
        <v>138</v>
      </c>
      <c r="AL114" t="s">
        <v>1343</v>
      </c>
      <c r="BY114" t="s">
        <v>211</v>
      </c>
      <c r="CB114" t="s">
        <v>138</v>
      </c>
      <c r="CC114" t="s">
        <v>1344</v>
      </c>
      <c r="CO114" t="s">
        <v>162</v>
      </c>
      <c r="CP114" t="s">
        <v>1345</v>
      </c>
      <c r="CQ114" t="s">
        <v>196</v>
      </c>
      <c r="CW114" t="s">
        <v>1346</v>
      </c>
      <c r="CX114" t="s">
        <v>143</v>
      </c>
      <c r="CY114" t="s">
        <v>1347</v>
      </c>
      <c r="DG114" t="s">
        <v>252</v>
      </c>
      <c r="DH114" t="s">
        <v>146</v>
      </c>
      <c r="DJ114" t="s">
        <v>168</v>
      </c>
    </row>
    <row r="115" spans="1:116" x14ac:dyDescent="0.25">
      <c r="A115" t="s">
        <v>1348</v>
      </c>
      <c r="B115" t="s">
        <v>118</v>
      </c>
      <c r="C115" t="s">
        <v>119</v>
      </c>
      <c r="D115" t="s">
        <v>1349</v>
      </c>
      <c r="E115" t="s">
        <v>1350</v>
      </c>
      <c r="F115" t="s">
        <v>202</v>
      </c>
      <c r="G115" t="s">
        <v>651</v>
      </c>
      <c r="H115" t="s">
        <v>152</v>
      </c>
      <c r="I115" t="s">
        <v>1351</v>
      </c>
      <c r="J115" t="s">
        <v>1352</v>
      </c>
      <c r="K115" t="s">
        <v>1353</v>
      </c>
      <c r="L115" t="s">
        <v>191</v>
      </c>
      <c r="N115" t="s">
        <v>156</v>
      </c>
      <c r="T115" t="s">
        <v>236</v>
      </c>
      <c r="Z115" t="s">
        <v>130</v>
      </c>
      <c r="AA115" t="s">
        <v>259</v>
      </c>
      <c r="AG115" t="s">
        <v>1354</v>
      </c>
      <c r="AH115" t="s">
        <v>135</v>
      </c>
      <c r="AI115" t="s">
        <v>136</v>
      </c>
      <c r="AJ115" t="s">
        <v>261</v>
      </c>
      <c r="BM115" t="s">
        <v>809</v>
      </c>
      <c r="BX115" t="s">
        <v>137</v>
      </c>
      <c r="CB115" t="s">
        <v>138</v>
      </c>
      <c r="CC115" t="s">
        <v>1355</v>
      </c>
      <c r="CK115" t="s">
        <v>632</v>
      </c>
      <c r="CL115" t="s">
        <v>1356</v>
      </c>
      <c r="CO115" t="s">
        <v>140</v>
      </c>
      <c r="CR115" t="s">
        <v>141</v>
      </c>
      <c r="CW115" t="s">
        <v>1357</v>
      </c>
      <c r="CX115" t="s">
        <v>143</v>
      </c>
      <c r="CY115" t="s">
        <v>1358</v>
      </c>
      <c r="DA115" t="s">
        <v>181</v>
      </c>
      <c r="DC115" t="s">
        <v>144</v>
      </c>
      <c r="DE115" t="s">
        <v>166</v>
      </c>
      <c r="DH115" t="s">
        <v>146</v>
      </c>
    </row>
    <row r="116" spans="1:116" x14ac:dyDescent="0.25">
      <c r="A116" t="s">
        <v>1359</v>
      </c>
      <c r="B116" t="s">
        <v>118</v>
      </c>
      <c r="C116" t="s">
        <v>119</v>
      </c>
      <c r="D116" t="s">
        <v>1360</v>
      </c>
      <c r="E116" t="s">
        <v>1361</v>
      </c>
      <c r="F116" t="s">
        <v>1011</v>
      </c>
      <c r="G116" t="s">
        <v>203</v>
      </c>
      <c r="H116" t="s">
        <v>152</v>
      </c>
      <c r="I116" t="s">
        <v>1362</v>
      </c>
      <c r="J116" t="s">
        <v>1363</v>
      </c>
      <c r="K116" t="s">
        <v>1364</v>
      </c>
      <c r="N116" t="s">
        <v>156</v>
      </c>
      <c r="T116" t="s">
        <v>236</v>
      </c>
      <c r="Z116" t="s">
        <v>130</v>
      </c>
      <c r="AA116" t="s">
        <v>131</v>
      </c>
      <c r="AD116" t="s">
        <v>132</v>
      </c>
      <c r="AG116" t="s">
        <v>1365</v>
      </c>
      <c r="AK116" t="s">
        <v>138</v>
      </c>
      <c r="AL116" t="s">
        <v>1366</v>
      </c>
      <c r="BX116" t="s">
        <v>137</v>
      </c>
      <c r="CM116" t="s">
        <v>634</v>
      </c>
      <c r="CO116" t="s">
        <v>140</v>
      </c>
      <c r="CR116" t="s">
        <v>141</v>
      </c>
      <c r="CW116" t="s">
        <v>1367</v>
      </c>
      <c r="CZ116" t="s">
        <v>252</v>
      </c>
      <c r="DG116" t="s">
        <v>252</v>
      </c>
      <c r="DH116" t="s">
        <v>146</v>
      </c>
    </row>
    <row r="117" spans="1:116" x14ac:dyDescent="0.25">
      <c r="A117" t="s">
        <v>1368</v>
      </c>
      <c r="B117" t="s">
        <v>118</v>
      </c>
      <c r="C117" t="s">
        <v>119</v>
      </c>
      <c r="D117" t="s">
        <v>1369</v>
      </c>
      <c r="E117" t="s">
        <v>1370</v>
      </c>
      <c r="F117" t="s">
        <v>446</v>
      </c>
      <c r="G117" t="s">
        <v>203</v>
      </c>
      <c r="H117" t="s">
        <v>152</v>
      </c>
      <c r="I117" t="s">
        <v>1371</v>
      </c>
      <c r="J117" t="s">
        <v>1372</v>
      </c>
      <c r="K117" t="s">
        <v>1373</v>
      </c>
      <c r="L117" t="s">
        <v>191</v>
      </c>
      <c r="N117" t="s">
        <v>156</v>
      </c>
      <c r="T117" t="s">
        <v>236</v>
      </c>
      <c r="Z117" t="s">
        <v>130</v>
      </c>
      <c r="AA117" t="s">
        <v>192</v>
      </c>
      <c r="AB117" t="s">
        <v>158</v>
      </c>
      <c r="AC117" t="s">
        <v>571</v>
      </c>
      <c r="AD117" t="s">
        <v>132</v>
      </c>
      <c r="AG117" t="s">
        <v>1374</v>
      </c>
      <c r="AH117" t="s">
        <v>135</v>
      </c>
      <c r="AI117" t="s">
        <v>136</v>
      </c>
      <c r="BX117" t="s">
        <v>137</v>
      </c>
      <c r="CM117" t="s">
        <v>634</v>
      </c>
      <c r="CO117" t="s">
        <v>140</v>
      </c>
      <c r="CR117" t="s">
        <v>141</v>
      </c>
      <c r="CW117" t="s">
        <v>1375</v>
      </c>
      <c r="CX117" t="s">
        <v>143</v>
      </c>
      <c r="CY117" t="s">
        <v>1376</v>
      </c>
      <c r="DA117" t="s">
        <v>181</v>
      </c>
      <c r="DC117" t="s">
        <v>144</v>
      </c>
      <c r="DH117" t="s">
        <v>146</v>
      </c>
    </row>
    <row r="118" spans="1:116" x14ac:dyDescent="0.25">
      <c r="A118" t="s">
        <v>1377</v>
      </c>
      <c r="B118" t="s">
        <v>118</v>
      </c>
      <c r="C118" t="s">
        <v>119</v>
      </c>
      <c r="D118" t="s">
        <v>1378</v>
      </c>
      <c r="E118" t="s">
        <v>1379</v>
      </c>
      <c r="F118" t="s">
        <v>446</v>
      </c>
      <c r="G118" t="s">
        <v>370</v>
      </c>
      <c r="H118" t="s">
        <v>152</v>
      </c>
      <c r="I118" t="s">
        <v>1380</v>
      </c>
      <c r="J118" t="s">
        <v>1381</v>
      </c>
      <c r="K118" t="s">
        <v>1382</v>
      </c>
      <c r="N118" t="s">
        <v>156</v>
      </c>
      <c r="W118" t="s">
        <v>129</v>
      </c>
      <c r="Z118" t="s">
        <v>130</v>
      </c>
      <c r="AA118" t="s">
        <v>131</v>
      </c>
      <c r="AB118" t="s">
        <v>158</v>
      </c>
      <c r="AC118" t="s">
        <v>571</v>
      </c>
      <c r="AG118" t="s">
        <v>1383</v>
      </c>
      <c r="AH118" t="s">
        <v>135</v>
      </c>
      <c r="AI118" t="s">
        <v>136</v>
      </c>
      <c r="BX118" t="s">
        <v>137</v>
      </c>
      <c r="CB118" t="s">
        <v>138</v>
      </c>
      <c r="CC118" t="s">
        <v>1384</v>
      </c>
      <c r="CO118" t="s">
        <v>162</v>
      </c>
      <c r="CP118" t="s">
        <v>667</v>
      </c>
      <c r="CR118" t="s">
        <v>141</v>
      </c>
      <c r="CW118" t="s">
        <v>1385</v>
      </c>
      <c r="CZ118" t="s">
        <v>252</v>
      </c>
      <c r="DG118" t="s">
        <v>252</v>
      </c>
      <c r="DH118" t="s">
        <v>146</v>
      </c>
    </row>
    <row r="119" spans="1:116" x14ac:dyDescent="0.25">
      <c r="A119" t="s">
        <v>1386</v>
      </c>
      <c r="B119" t="s">
        <v>118</v>
      </c>
      <c r="C119" t="s">
        <v>119</v>
      </c>
      <c r="D119" t="s">
        <v>1387</v>
      </c>
      <c r="E119" t="s">
        <v>1388</v>
      </c>
      <c r="F119" t="s">
        <v>186</v>
      </c>
      <c r="G119" t="s">
        <v>203</v>
      </c>
      <c r="H119" t="s">
        <v>152</v>
      </c>
      <c r="I119" t="s">
        <v>1389</v>
      </c>
      <c r="J119" t="s">
        <v>1390</v>
      </c>
      <c r="K119" t="s">
        <v>1391</v>
      </c>
      <c r="N119" t="s">
        <v>156</v>
      </c>
      <c r="W119" t="s">
        <v>129</v>
      </c>
      <c r="Z119" t="s">
        <v>130</v>
      </c>
      <c r="AA119" t="s">
        <v>131</v>
      </c>
      <c r="AD119" t="s">
        <v>132</v>
      </c>
      <c r="AG119" t="s">
        <v>305</v>
      </c>
      <c r="AH119" t="s">
        <v>135</v>
      </c>
      <c r="AI119" t="s">
        <v>136</v>
      </c>
      <c r="BX119" t="s">
        <v>137</v>
      </c>
      <c r="CB119" t="s">
        <v>138</v>
      </c>
      <c r="CC119" t="s">
        <v>1392</v>
      </c>
      <c r="CO119" t="s">
        <v>140</v>
      </c>
      <c r="CQ119" t="s">
        <v>196</v>
      </c>
      <c r="CW119" t="s">
        <v>1393</v>
      </c>
      <c r="CX119" t="s">
        <v>143</v>
      </c>
      <c r="CY119" t="s">
        <v>1394</v>
      </c>
      <c r="DG119" t="s">
        <v>252</v>
      </c>
      <c r="DH119" t="s">
        <v>146</v>
      </c>
      <c r="DJ119" t="s">
        <v>168</v>
      </c>
    </row>
    <row r="120" spans="1:116" x14ac:dyDescent="0.25">
      <c r="A120" t="s">
        <v>1395</v>
      </c>
      <c r="B120" t="s">
        <v>118</v>
      </c>
      <c r="C120" t="s">
        <v>119</v>
      </c>
      <c r="D120" t="s">
        <v>1396</v>
      </c>
      <c r="E120" t="s">
        <v>1397</v>
      </c>
      <c r="F120" t="s">
        <v>202</v>
      </c>
      <c r="G120" t="s">
        <v>298</v>
      </c>
      <c r="H120" t="s">
        <v>152</v>
      </c>
      <c r="I120" t="s">
        <v>1398</v>
      </c>
      <c r="J120" t="s">
        <v>1399</v>
      </c>
      <c r="K120" t="s">
        <v>1400</v>
      </c>
      <c r="N120" t="s">
        <v>156</v>
      </c>
      <c r="W120" t="s">
        <v>129</v>
      </c>
      <c r="Z120" t="s">
        <v>130</v>
      </c>
      <c r="AA120" t="s">
        <v>131</v>
      </c>
      <c r="AB120" t="s">
        <v>158</v>
      </c>
      <c r="AC120" t="s">
        <v>571</v>
      </c>
      <c r="AG120" t="s">
        <v>1401</v>
      </c>
      <c r="AK120" t="s">
        <v>138</v>
      </c>
      <c r="AL120" t="s">
        <v>1402</v>
      </c>
      <c r="AS120" t="s">
        <v>262</v>
      </c>
      <c r="BY120" t="s">
        <v>211</v>
      </c>
      <c r="CB120" t="s">
        <v>138</v>
      </c>
      <c r="CC120" t="s">
        <v>1403</v>
      </c>
      <c r="CO120" t="s">
        <v>162</v>
      </c>
      <c r="CP120" t="s">
        <v>1404</v>
      </c>
      <c r="CR120" t="s">
        <v>141</v>
      </c>
      <c r="CW120" t="s">
        <v>1405</v>
      </c>
      <c r="CX120" t="s">
        <v>143</v>
      </c>
      <c r="CY120" t="s">
        <v>1406</v>
      </c>
      <c r="DA120" t="s">
        <v>181</v>
      </c>
      <c r="DC120" t="s">
        <v>144</v>
      </c>
      <c r="DH120" t="s">
        <v>146</v>
      </c>
    </row>
    <row r="121" spans="1:116" x14ac:dyDescent="0.25">
      <c r="A121" t="s">
        <v>1407</v>
      </c>
      <c r="B121" t="s">
        <v>118</v>
      </c>
      <c r="C121" t="s">
        <v>119</v>
      </c>
      <c r="D121" t="s">
        <v>1408</v>
      </c>
      <c r="E121" t="s">
        <v>1409</v>
      </c>
      <c r="F121" t="s">
        <v>186</v>
      </c>
      <c r="G121" t="s">
        <v>123</v>
      </c>
      <c r="H121" t="s">
        <v>124</v>
      </c>
      <c r="I121" t="s">
        <v>971</v>
      </c>
      <c r="J121" t="s">
        <v>1410</v>
      </c>
      <c r="K121" t="s">
        <v>1411</v>
      </c>
      <c r="N121" t="s">
        <v>156</v>
      </c>
      <c r="W121" t="s">
        <v>129</v>
      </c>
      <c r="Z121" t="s">
        <v>130</v>
      </c>
      <c r="AA121" t="s">
        <v>131</v>
      </c>
      <c r="AD121" t="s">
        <v>132</v>
      </c>
      <c r="AG121" t="s">
        <v>1412</v>
      </c>
      <c r="AH121" t="s">
        <v>135</v>
      </c>
      <c r="AI121" t="s">
        <v>136</v>
      </c>
      <c r="BX121" t="s">
        <v>137</v>
      </c>
      <c r="CB121" t="s">
        <v>138</v>
      </c>
      <c r="CC121" t="s">
        <v>1413</v>
      </c>
      <c r="CO121" t="s">
        <v>140</v>
      </c>
      <c r="CR121" t="s">
        <v>141</v>
      </c>
      <c r="CW121" t="s">
        <v>165</v>
      </c>
      <c r="CX121" t="s">
        <v>143</v>
      </c>
      <c r="CY121" t="s">
        <v>1414</v>
      </c>
      <c r="DA121" t="s">
        <v>181</v>
      </c>
      <c r="DE121" t="s">
        <v>166</v>
      </c>
      <c r="DH121" t="s">
        <v>146</v>
      </c>
    </row>
    <row r="122" spans="1:116" x14ac:dyDescent="0.25">
      <c r="A122" t="s">
        <v>1415</v>
      </c>
      <c r="B122" t="s">
        <v>118</v>
      </c>
      <c r="C122" t="s">
        <v>119</v>
      </c>
      <c r="D122" t="s">
        <v>1416</v>
      </c>
      <c r="E122" t="s">
        <v>1417</v>
      </c>
      <c r="F122" t="s">
        <v>405</v>
      </c>
      <c r="G122" t="s">
        <v>187</v>
      </c>
      <c r="H122" t="s">
        <v>152</v>
      </c>
      <c r="I122" t="s">
        <v>1418</v>
      </c>
      <c r="J122" t="s">
        <v>1419</v>
      </c>
      <c r="K122" t="s">
        <v>1420</v>
      </c>
      <c r="N122" t="s">
        <v>156</v>
      </c>
      <c r="W122" t="s">
        <v>129</v>
      </c>
      <c r="Z122" t="s">
        <v>130</v>
      </c>
      <c r="AA122" t="s">
        <v>192</v>
      </c>
      <c r="AG122" t="s">
        <v>1421</v>
      </c>
      <c r="BP122" t="s">
        <v>1205</v>
      </c>
      <c r="BR122" t="s">
        <v>1422</v>
      </c>
      <c r="BY122" t="s">
        <v>211</v>
      </c>
      <c r="CB122" t="s">
        <v>138</v>
      </c>
      <c r="CC122" t="s">
        <v>1423</v>
      </c>
      <c r="CO122" t="s">
        <v>140</v>
      </c>
      <c r="CQ122" t="s">
        <v>196</v>
      </c>
      <c r="CW122" t="s">
        <v>1424</v>
      </c>
      <c r="CX122" t="s">
        <v>143</v>
      </c>
      <c r="CY122" t="s">
        <v>1425</v>
      </c>
      <c r="DA122" t="s">
        <v>181</v>
      </c>
      <c r="DC122" t="s">
        <v>144</v>
      </c>
      <c r="DH122" t="s">
        <v>146</v>
      </c>
    </row>
    <row r="123" spans="1:116" x14ac:dyDescent="0.25">
      <c r="A123" t="s">
        <v>1426</v>
      </c>
      <c r="B123" t="s">
        <v>118</v>
      </c>
      <c r="C123" t="s">
        <v>119</v>
      </c>
      <c r="D123" t="s">
        <v>1427</v>
      </c>
      <c r="E123" t="s">
        <v>1428</v>
      </c>
      <c r="F123" t="s">
        <v>216</v>
      </c>
      <c r="G123" t="s">
        <v>651</v>
      </c>
      <c r="H123" t="s">
        <v>124</v>
      </c>
      <c r="I123" t="s">
        <v>971</v>
      </c>
      <c r="J123" t="s">
        <v>1429</v>
      </c>
      <c r="K123" t="s">
        <v>1430</v>
      </c>
      <c r="N123" t="s">
        <v>156</v>
      </c>
      <c r="T123" t="s">
        <v>236</v>
      </c>
      <c r="Z123" t="s">
        <v>130</v>
      </c>
      <c r="AA123" t="s">
        <v>483</v>
      </c>
      <c r="AB123" t="s">
        <v>158</v>
      </c>
      <c r="AC123" t="s">
        <v>571</v>
      </c>
      <c r="AD123" t="s">
        <v>132</v>
      </c>
      <c r="AG123" t="s">
        <v>1431</v>
      </c>
      <c r="AM123" t="s">
        <v>209</v>
      </c>
      <c r="AS123" t="s">
        <v>262</v>
      </c>
      <c r="BY123" t="s">
        <v>211</v>
      </c>
      <c r="CM123" t="s">
        <v>634</v>
      </c>
      <c r="CN123" t="s">
        <v>1432</v>
      </c>
      <c r="CO123" t="s">
        <v>140</v>
      </c>
      <c r="CQ123" t="s">
        <v>196</v>
      </c>
      <c r="CR123" t="s">
        <v>141</v>
      </c>
      <c r="CW123" t="s">
        <v>1433</v>
      </c>
      <c r="CZ123" t="s">
        <v>252</v>
      </c>
      <c r="DG123" t="s">
        <v>252</v>
      </c>
      <c r="DH123" t="s">
        <v>146</v>
      </c>
    </row>
    <row r="124" spans="1:116" x14ac:dyDescent="0.25">
      <c r="A124" t="s">
        <v>1434</v>
      </c>
      <c r="B124" t="s">
        <v>118</v>
      </c>
      <c r="C124" t="s">
        <v>119</v>
      </c>
      <c r="D124" t="s">
        <v>1435</v>
      </c>
      <c r="E124" t="s">
        <v>1436</v>
      </c>
      <c r="F124" t="s">
        <v>405</v>
      </c>
      <c r="G124" t="s">
        <v>272</v>
      </c>
      <c r="H124" t="s">
        <v>152</v>
      </c>
      <c r="I124" t="s">
        <v>1435</v>
      </c>
      <c r="J124" t="s">
        <v>1437</v>
      </c>
      <c r="K124" t="s">
        <v>1438</v>
      </c>
      <c r="L124" t="s">
        <v>191</v>
      </c>
      <c r="W124" t="s">
        <v>129</v>
      </c>
      <c r="Z124" t="s">
        <v>130</v>
      </c>
      <c r="AA124" t="s">
        <v>192</v>
      </c>
      <c r="AD124" t="s">
        <v>132</v>
      </c>
      <c r="AF124" t="s">
        <v>317</v>
      </c>
      <c r="AG124" t="s">
        <v>1439</v>
      </c>
      <c r="AI124" t="s">
        <v>136</v>
      </c>
      <c r="AJ124" t="s">
        <v>261</v>
      </c>
      <c r="AM124" t="s">
        <v>209</v>
      </c>
      <c r="AO124" t="s">
        <v>222</v>
      </c>
      <c r="AS124" t="s">
        <v>262</v>
      </c>
      <c r="AT124" t="s">
        <v>263</v>
      </c>
      <c r="AY124" t="s">
        <v>411</v>
      </c>
      <c r="AZ124" t="s">
        <v>412</v>
      </c>
      <c r="BX124" t="s">
        <v>137</v>
      </c>
      <c r="CB124" t="s">
        <v>138</v>
      </c>
      <c r="CC124" t="s">
        <v>1440</v>
      </c>
      <c r="CO124" t="s">
        <v>162</v>
      </c>
      <c r="CP124" t="s">
        <v>1441</v>
      </c>
      <c r="CQ124" t="s">
        <v>196</v>
      </c>
      <c r="CW124" t="s">
        <v>1442</v>
      </c>
      <c r="CX124" t="s">
        <v>143</v>
      </c>
      <c r="CY124" t="s">
        <v>1443</v>
      </c>
      <c r="DA124" t="s">
        <v>181</v>
      </c>
      <c r="DC124" t="s">
        <v>144</v>
      </c>
      <c r="DE124" t="s">
        <v>166</v>
      </c>
      <c r="DH124" t="s">
        <v>146</v>
      </c>
    </row>
    <row r="125" spans="1:116" x14ac:dyDescent="0.25">
      <c r="A125" t="s">
        <v>1444</v>
      </c>
      <c r="B125" t="s">
        <v>118</v>
      </c>
      <c r="C125" t="s">
        <v>119</v>
      </c>
      <c r="D125" t="s">
        <v>1445</v>
      </c>
      <c r="E125" t="s">
        <v>1361</v>
      </c>
      <c r="F125" t="s">
        <v>1011</v>
      </c>
      <c r="G125" t="s">
        <v>123</v>
      </c>
      <c r="H125" t="s">
        <v>152</v>
      </c>
      <c r="I125" t="s">
        <v>1446</v>
      </c>
      <c r="J125" t="s">
        <v>1447</v>
      </c>
      <c r="K125" t="s">
        <v>1448</v>
      </c>
      <c r="N125" t="s">
        <v>156</v>
      </c>
      <c r="T125" t="s">
        <v>236</v>
      </c>
      <c r="Z125" t="s">
        <v>130</v>
      </c>
      <c r="AA125" t="s">
        <v>131</v>
      </c>
      <c r="AD125" t="s">
        <v>132</v>
      </c>
      <c r="AG125" t="s">
        <v>1449</v>
      </c>
      <c r="BF125" t="s">
        <v>519</v>
      </c>
      <c r="BX125" t="s">
        <v>137</v>
      </c>
      <c r="CB125" t="s">
        <v>138</v>
      </c>
      <c r="CC125" t="s">
        <v>852</v>
      </c>
      <c r="CO125" t="s">
        <v>162</v>
      </c>
      <c r="CP125" t="s">
        <v>667</v>
      </c>
      <c r="CR125" t="s">
        <v>141</v>
      </c>
      <c r="CW125" t="s">
        <v>252</v>
      </c>
      <c r="CX125" t="s">
        <v>143</v>
      </c>
      <c r="CY125" t="s">
        <v>1450</v>
      </c>
      <c r="DG125" t="s">
        <v>252</v>
      </c>
      <c r="DH125" t="s">
        <v>146</v>
      </c>
    </row>
    <row r="126" spans="1:116" x14ac:dyDescent="0.25">
      <c r="A126" t="s">
        <v>1451</v>
      </c>
      <c r="B126" t="s">
        <v>118</v>
      </c>
      <c r="C126" t="s">
        <v>119</v>
      </c>
      <c r="D126" t="s">
        <v>1452</v>
      </c>
      <c r="E126" t="s">
        <v>1453</v>
      </c>
      <c r="F126" t="s">
        <v>202</v>
      </c>
      <c r="G126" t="s">
        <v>651</v>
      </c>
      <c r="H126" t="s">
        <v>124</v>
      </c>
      <c r="I126" t="s">
        <v>1454</v>
      </c>
      <c r="J126" t="s">
        <v>1455</v>
      </c>
      <c r="K126" t="s">
        <v>1456</v>
      </c>
      <c r="N126" t="s">
        <v>156</v>
      </c>
      <c r="X126" t="s">
        <v>138</v>
      </c>
      <c r="Y126" t="s">
        <v>1457</v>
      </c>
      <c r="Z126" t="s">
        <v>130</v>
      </c>
      <c r="AA126" t="s">
        <v>192</v>
      </c>
      <c r="AF126" t="s">
        <v>317</v>
      </c>
      <c r="AG126" t="s">
        <v>1458</v>
      </c>
      <c r="AH126" t="s">
        <v>135</v>
      </c>
      <c r="AI126" t="s">
        <v>136</v>
      </c>
      <c r="BY126" t="s">
        <v>211</v>
      </c>
      <c r="CB126" t="s">
        <v>138</v>
      </c>
      <c r="CC126" t="s">
        <v>1459</v>
      </c>
      <c r="CI126" t="s">
        <v>631</v>
      </c>
      <c r="CO126" t="s">
        <v>140</v>
      </c>
      <c r="CQ126" t="s">
        <v>196</v>
      </c>
      <c r="CW126" t="s">
        <v>1460</v>
      </c>
      <c r="CZ126" t="s">
        <v>252</v>
      </c>
      <c r="DG126" t="s">
        <v>252</v>
      </c>
      <c r="DH126" t="s">
        <v>146</v>
      </c>
    </row>
    <row r="127" spans="1:116" x14ac:dyDescent="0.25">
      <c r="A127" t="s">
        <v>1461</v>
      </c>
      <c r="B127" t="s">
        <v>118</v>
      </c>
      <c r="C127" t="s">
        <v>119</v>
      </c>
      <c r="D127" t="s">
        <v>1462</v>
      </c>
      <c r="E127" t="s">
        <v>1463</v>
      </c>
      <c r="F127" t="s">
        <v>405</v>
      </c>
      <c r="G127" t="s">
        <v>203</v>
      </c>
      <c r="H127" t="s">
        <v>152</v>
      </c>
      <c r="I127" t="s">
        <v>1464</v>
      </c>
      <c r="J127" t="s">
        <v>1465</v>
      </c>
      <c r="K127" t="s">
        <v>1466</v>
      </c>
      <c r="L127" t="s">
        <v>191</v>
      </c>
      <c r="N127" t="s">
        <v>156</v>
      </c>
      <c r="T127" t="s">
        <v>236</v>
      </c>
      <c r="Z127" t="s">
        <v>130</v>
      </c>
      <c r="AA127" t="s">
        <v>131</v>
      </c>
      <c r="AG127" t="s">
        <v>1467</v>
      </c>
      <c r="AM127" t="s">
        <v>209</v>
      </c>
      <c r="AN127" t="s">
        <v>210</v>
      </c>
      <c r="BX127" t="s">
        <v>137</v>
      </c>
      <c r="CB127" t="s">
        <v>138</v>
      </c>
      <c r="CC127" t="s">
        <v>1468</v>
      </c>
      <c r="CI127" t="s">
        <v>631</v>
      </c>
      <c r="CO127" t="s">
        <v>140</v>
      </c>
      <c r="CQ127" t="s">
        <v>196</v>
      </c>
      <c r="CR127" t="s">
        <v>141</v>
      </c>
      <c r="CW127" t="s">
        <v>1469</v>
      </c>
      <c r="CX127" t="s">
        <v>143</v>
      </c>
      <c r="CY127" t="s">
        <v>1470</v>
      </c>
      <c r="DA127" t="s">
        <v>181</v>
      </c>
      <c r="DC127" t="s">
        <v>144</v>
      </c>
      <c r="DH127" t="s">
        <v>146</v>
      </c>
    </row>
    <row r="128" spans="1:116" x14ac:dyDescent="0.25">
      <c r="A128" t="s">
        <v>1471</v>
      </c>
      <c r="B128" t="s">
        <v>118</v>
      </c>
      <c r="C128" t="s">
        <v>119</v>
      </c>
      <c r="D128" t="s">
        <v>1472</v>
      </c>
      <c r="E128" t="s">
        <v>1473</v>
      </c>
      <c r="F128" t="s">
        <v>202</v>
      </c>
      <c r="G128" t="s">
        <v>352</v>
      </c>
      <c r="H128" t="s">
        <v>152</v>
      </c>
      <c r="I128" t="s">
        <v>1474</v>
      </c>
      <c r="J128" t="s">
        <v>1475</v>
      </c>
      <c r="K128" t="s">
        <v>1476</v>
      </c>
      <c r="N128" t="s">
        <v>156</v>
      </c>
      <c r="W128" t="s">
        <v>129</v>
      </c>
      <c r="Z128" t="s">
        <v>130</v>
      </c>
      <c r="AA128" t="s">
        <v>192</v>
      </c>
      <c r="AG128" t="s">
        <v>1477</v>
      </c>
      <c r="AN128" t="s">
        <v>210</v>
      </c>
      <c r="BY128" t="s">
        <v>211</v>
      </c>
      <c r="CB128" t="s">
        <v>138</v>
      </c>
      <c r="CC128" t="s">
        <v>1478</v>
      </c>
      <c r="CI128" t="s">
        <v>631</v>
      </c>
      <c r="CJ128" t="s">
        <v>1479</v>
      </c>
      <c r="CO128" t="s">
        <v>162</v>
      </c>
      <c r="CP128" t="s">
        <v>1479</v>
      </c>
      <c r="CQ128" t="s">
        <v>196</v>
      </c>
      <c r="CW128" t="s">
        <v>252</v>
      </c>
      <c r="CX128" t="s">
        <v>143</v>
      </c>
      <c r="CY128" t="s">
        <v>1480</v>
      </c>
      <c r="DA128" t="s">
        <v>181</v>
      </c>
      <c r="DH128" t="s">
        <v>146</v>
      </c>
    </row>
    <row r="129" spans="1:114" x14ac:dyDescent="0.25">
      <c r="A129" t="s">
        <v>1481</v>
      </c>
      <c r="B129" t="s">
        <v>118</v>
      </c>
      <c r="C129" t="s">
        <v>119</v>
      </c>
      <c r="D129" t="s">
        <v>1482</v>
      </c>
      <c r="E129" t="s">
        <v>1483</v>
      </c>
      <c r="F129" t="s">
        <v>122</v>
      </c>
      <c r="G129" t="s">
        <v>203</v>
      </c>
      <c r="H129" t="s">
        <v>124</v>
      </c>
      <c r="I129" t="s">
        <v>971</v>
      </c>
      <c r="J129" t="s">
        <v>1484</v>
      </c>
      <c r="K129" t="s">
        <v>1485</v>
      </c>
      <c r="P129" t="s">
        <v>316</v>
      </c>
      <c r="W129" t="s">
        <v>129</v>
      </c>
      <c r="Z129" t="s">
        <v>130</v>
      </c>
      <c r="AA129" t="s">
        <v>131</v>
      </c>
      <c r="AG129" t="s">
        <v>1486</v>
      </c>
      <c r="BQ129" t="s">
        <v>1206</v>
      </c>
      <c r="BX129" t="s">
        <v>137</v>
      </c>
      <c r="CB129" t="s">
        <v>138</v>
      </c>
      <c r="CC129" t="s">
        <v>1487</v>
      </c>
      <c r="CO129" t="s">
        <v>140</v>
      </c>
      <c r="CR129" t="s">
        <v>141</v>
      </c>
      <c r="CW129" t="s">
        <v>1488</v>
      </c>
      <c r="CX129" t="s">
        <v>143</v>
      </c>
      <c r="CY129" t="s">
        <v>1489</v>
      </c>
      <c r="DA129" t="s">
        <v>181</v>
      </c>
      <c r="DC129" t="s">
        <v>144</v>
      </c>
      <c r="DH129" t="s">
        <v>146</v>
      </c>
    </row>
    <row r="130" spans="1:114" x14ac:dyDescent="0.25">
      <c r="A130" t="s">
        <v>1490</v>
      </c>
      <c r="B130" t="s">
        <v>118</v>
      </c>
      <c r="C130" t="s">
        <v>119</v>
      </c>
      <c r="D130" t="s">
        <v>1491</v>
      </c>
      <c r="E130" t="s">
        <v>1492</v>
      </c>
      <c r="F130" t="s">
        <v>1493</v>
      </c>
      <c r="G130" t="s">
        <v>1062</v>
      </c>
      <c r="H130" t="s">
        <v>124</v>
      </c>
      <c r="I130" t="s">
        <v>1494</v>
      </c>
      <c r="J130" t="s">
        <v>1495</v>
      </c>
      <c r="K130" t="s">
        <v>1496</v>
      </c>
      <c r="P130" t="s">
        <v>316</v>
      </c>
      <c r="W130" t="s">
        <v>129</v>
      </c>
      <c r="Z130" t="s">
        <v>130</v>
      </c>
      <c r="AA130" t="s">
        <v>192</v>
      </c>
      <c r="AG130" t="s">
        <v>1497</v>
      </c>
      <c r="BN130" t="s">
        <v>810</v>
      </c>
      <c r="BY130" t="s">
        <v>211</v>
      </c>
      <c r="CB130" t="s">
        <v>138</v>
      </c>
      <c r="CC130" t="s">
        <v>1498</v>
      </c>
      <c r="CO130" t="s">
        <v>140</v>
      </c>
      <c r="CQ130" t="s">
        <v>196</v>
      </c>
      <c r="CW130" t="s">
        <v>252</v>
      </c>
      <c r="CX130" t="s">
        <v>143</v>
      </c>
      <c r="CY130" t="s">
        <v>1499</v>
      </c>
      <c r="DA130" t="s">
        <v>181</v>
      </c>
      <c r="DH130" t="s">
        <v>146</v>
      </c>
    </row>
    <row r="131" spans="1:114" x14ac:dyDescent="0.25">
      <c r="A131" t="s">
        <v>1500</v>
      </c>
      <c r="B131" t="s">
        <v>118</v>
      </c>
      <c r="C131" t="s">
        <v>119</v>
      </c>
      <c r="D131" t="s">
        <v>1501</v>
      </c>
      <c r="E131" t="s">
        <v>1502</v>
      </c>
      <c r="F131" t="s">
        <v>122</v>
      </c>
      <c r="G131" t="s">
        <v>123</v>
      </c>
      <c r="H131" t="s">
        <v>152</v>
      </c>
      <c r="I131" t="s">
        <v>1503</v>
      </c>
      <c r="J131" t="s">
        <v>1504</v>
      </c>
      <c r="K131" t="s">
        <v>1505</v>
      </c>
      <c r="N131" t="s">
        <v>156</v>
      </c>
      <c r="W131" t="s">
        <v>129</v>
      </c>
      <c r="Z131" t="s">
        <v>130</v>
      </c>
      <c r="AA131" t="s">
        <v>192</v>
      </c>
      <c r="AG131" t="s">
        <v>1506</v>
      </c>
      <c r="AH131" t="s">
        <v>135</v>
      </c>
      <c r="AI131" t="s">
        <v>136</v>
      </c>
      <c r="BX131" t="s">
        <v>137</v>
      </c>
      <c r="BY131" t="s">
        <v>211</v>
      </c>
      <c r="CB131" t="s">
        <v>138</v>
      </c>
      <c r="CC131" t="s">
        <v>852</v>
      </c>
      <c r="CO131" t="s">
        <v>140</v>
      </c>
      <c r="CR131" t="s">
        <v>141</v>
      </c>
      <c r="CW131" t="s">
        <v>1507</v>
      </c>
      <c r="CX131" t="s">
        <v>143</v>
      </c>
      <c r="CY131" t="s">
        <v>1508</v>
      </c>
      <c r="DE131" t="s">
        <v>166</v>
      </c>
      <c r="DF131" t="s">
        <v>1509</v>
      </c>
      <c r="DH131" t="s">
        <v>146</v>
      </c>
    </row>
    <row r="132" spans="1:114" x14ac:dyDescent="0.25">
      <c r="A132" t="s">
        <v>1510</v>
      </c>
      <c r="B132" t="s">
        <v>118</v>
      </c>
      <c r="C132" t="s">
        <v>119</v>
      </c>
      <c r="D132" t="s">
        <v>1511</v>
      </c>
      <c r="E132" t="s">
        <v>1512</v>
      </c>
      <c r="F132" t="s">
        <v>151</v>
      </c>
      <c r="G132" t="s">
        <v>370</v>
      </c>
      <c r="H132" t="s">
        <v>152</v>
      </c>
      <c r="I132" t="s">
        <v>1513</v>
      </c>
      <c r="J132" t="s">
        <v>1514</v>
      </c>
      <c r="K132" t="s">
        <v>1515</v>
      </c>
      <c r="L132" t="s">
        <v>191</v>
      </c>
      <c r="W132" t="s">
        <v>129</v>
      </c>
      <c r="Z132" t="s">
        <v>130</v>
      </c>
      <c r="AA132" t="s">
        <v>131</v>
      </c>
      <c r="AD132" t="s">
        <v>132</v>
      </c>
      <c r="AG132" t="s">
        <v>1516</v>
      </c>
      <c r="AH132" t="s">
        <v>135</v>
      </c>
      <c r="AI132" t="s">
        <v>136</v>
      </c>
      <c r="BK132" t="s">
        <v>709</v>
      </c>
      <c r="BX132" t="s">
        <v>137</v>
      </c>
      <c r="CB132" t="s">
        <v>138</v>
      </c>
      <c r="CC132" t="s">
        <v>1517</v>
      </c>
      <c r="CO132" t="s">
        <v>140</v>
      </c>
      <c r="CQ132" t="s">
        <v>196</v>
      </c>
      <c r="CW132" t="s">
        <v>1518</v>
      </c>
      <c r="CX132" t="s">
        <v>143</v>
      </c>
      <c r="CY132" t="s">
        <v>1519</v>
      </c>
      <c r="DA132" t="s">
        <v>181</v>
      </c>
      <c r="DH132" t="s">
        <v>146</v>
      </c>
      <c r="DJ132" t="s">
        <v>168</v>
      </c>
    </row>
    <row r="133" spans="1:114" x14ac:dyDescent="0.25">
      <c r="A133" t="s">
        <v>1520</v>
      </c>
      <c r="B133" t="s">
        <v>118</v>
      </c>
      <c r="C133" t="s">
        <v>119</v>
      </c>
      <c r="D133" t="s">
        <v>1521</v>
      </c>
      <c r="E133" t="s">
        <v>1522</v>
      </c>
      <c r="F133" t="s">
        <v>122</v>
      </c>
      <c r="G133" t="s">
        <v>352</v>
      </c>
      <c r="H133" t="s">
        <v>124</v>
      </c>
      <c r="I133" t="s">
        <v>1523</v>
      </c>
      <c r="J133" t="s">
        <v>1524</v>
      </c>
      <c r="K133" t="s">
        <v>1525</v>
      </c>
      <c r="N133" t="s">
        <v>156</v>
      </c>
      <c r="T133" t="s">
        <v>236</v>
      </c>
      <c r="Z133" t="s">
        <v>130</v>
      </c>
      <c r="AA133" t="s">
        <v>192</v>
      </c>
      <c r="AG133" t="s">
        <v>1526</v>
      </c>
      <c r="AK133" t="s">
        <v>138</v>
      </c>
      <c r="AL133" t="s">
        <v>1366</v>
      </c>
      <c r="AM133" t="s">
        <v>209</v>
      </c>
      <c r="AS133" t="s">
        <v>262</v>
      </c>
      <c r="BX133" t="s">
        <v>137</v>
      </c>
      <c r="CB133" t="s">
        <v>138</v>
      </c>
      <c r="CC133" t="s">
        <v>852</v>
      </c>
      <c r="CO133" t="s">
        <v>140</v>
      </c>
      <c r="CQ133" t="s">
        <v>196</v>
      </c>
      <c r="CW133" t="s">
        <v>1527</v>
      </c>
      <c r="CX133" t="s">
        <v>143</v>
      </c>
      <c r="CY133" t="s">
        <v>1528</v>
      </c>
      <c r="DA133" t="s">
        <v>181</v>
      </c>
      <c r="DH133" t="s">
        <v>146</v>
      </c>
    </row>
    <row r="134" spans="1:114" x14ac:dyDescent="0.25">
      <c r="A134" t="s">
        <v>1529</v>
      </c>
      <c r="B134" t="s">
        <v>118</v>
      </c>
      <c r="C134" t="s">
        <v>119</v>
      </c>
      <c r="D134" t="s">
        <v>1530</v>
      </c>
      <c r="E134" t="s">
        <v>1531</v>
      </c>
      <c r="F134" t="s">
        <v>405</v>
      </c>
      <c r="G134" t="s">
        <v>203</v>
      </c>
      <c r="H134" t="s">
        <v>152</v>
      </c>
      <c r="I134" t="s">
        <v>1532</v>
      </c>
      <c r="J134" t="s">
        <v>1533</v>
      </c>
      <c r="K134" t="s">
        <v>1534</v>
      </c>
      <c r="L134" t="s">
        <v>191</v>
      </c>
      <c r="W134" t="s">
        <v>129</v>
      </c>
      <c r="Z134" t="s">
        <v>130</v>
      </c>
      <c r="AA134" t="s">
        <v>131</v>
      </c>
      <c r="AG134" t="s">
        <v>1535</v>
      </c>
      <c r="AM134" t="s">
        <v>209</v>
      </c>
      <c r="AN134" t="s">
        <v>210</v>
      </c>
      <c r="BY134" t="s">
        <v>211</v>
      </c>
      <c r="CB134" t="s">
        <v>138</v>
      </c>
      <c r="CC134" t="s">
        <v>1536</v>
      </c>
      <c r="CO134" t="s">
        <v>140</v>
      </c>
      <c r="CQ134" t="s">
        <v>196</v>
      </c>
      <c r="CW134" t="s">
        <v>1537</v>
      </c>
      <c r="CX134" t="s">
        <v>143</v>
      </c>
      <c r="CY134" t="s">
        <v>1538</v>
      </c>
      <c r="DA134" t="s">
        <v>181</v>
      </c>
      <c r="DC134" t="s">
        <v>144</v>
      </c>
      <c r="DE134" t="s">
        <v>166</v>
      </c>
      <c r="DH134" t="s">
        <v>146</v>
      </c>
      <c r="DJ134" t="s">
        <v>168</v>
      </c>
    </row>
    <row r="135" spans="1:114" x14ac:dyDescent="0.25">
      <c r="A135" t="s">
        <v>1539</v>
      </c>
      <c r="B135" t="s">
        <v>118</v>
      </c>
      <c r="C135" t="s">
        <v>119</v>
      </c>
      <c r="D135" t="s">
        <v>1540</v>
      </c>
      <c r="E135" t="s">
        <v>1541</v>
      </c>
      <c r="F135" t="s">
        <v>122</v>
      </c>
      <c r="G135" t="s">
        <v>272</v>
      </c>
      <c r="H135" t="s">
        <v>152</v>
      </c>
      <c r="I135" t="s">
        <v>1542</v>
      </c>
      <c r="J135" t="s">
        <v>1543</v>
      </c>
      <c r="K135" t="s">
        <v>1544</v>
      </c>
      <c r="N135" t="s">
        <v>156</v>
      </c>
      <c r="T135" t="s">
        <v>236</v>
      </c>
      <c r="AD135" t="s">
        <v>132</v>
      </c>
      <c r="AG135" t="s">
        <v>1545</v>
      </c>
      <c r="AH135" t="s">
        <v>135</v>
      </c>
      <c r="AI135" t="s">
        <v>136</v>
      </c>
      <c r="BX135" t="s">
        <v>137</v>
      </c>
      <c r="CB135" t="s">
        <v>138</v>
      </c>
      <c r="CC135" t="s">
        <v>1517</v>
      </c>
      <c r="CO135" t="s">
        <v>140</v>
      </c>
      <c r="CR135" t="s">
        <v>141</v>
      </c>
      <c r="CW135" t="s">
        <v>1546</v>
      </c>
      <c r="CX135" t="s">
        <v>143</v>
      </c>
      <c r="CY135" t="s">
        <v>1547</v>
      </c>
      <c r="DA135" t="s">
        <v>181</v>
      </c>
      <c r="DC135" t="s">
        <v>144</v>
      </c>
      <c r="DE135" t="s">
        <v>166</v>
      </c>
      <c r="DH135" t="s">
        <v>146</v>
      </c>
    </row>
    <row r="136" spans="1:114" x14ac:dyDescent="0.25">
      <c r="A136" t="s">
        <v>1548</v>
      </c>
      <c r="B136" t="s">
        <v>118</v>
      </c>
      <c r="C136" t="s">
        <v>119</v>
      </c>
      <c r="D136" t="s">
        <v>1549</v>
      </c>
      <c r="E136" t="s">
        <v>1550</v>
      </c>
      <c r="F136" t="s">
        <v>122</v>
      </c>
      <c r="G136" t="s">
        <v>203</v>
      </c>
      <c r="H136" t="s">
        <v>152</v>
      </c>
      <c r="I136" t="s">
        <v>1551</v>
      </c>
      <c r="J136" t="s">
        <v>1552</v>
      </c>
      <c r="K136" t="s">
        <v>1553</v>
      </c>
      <c r="Q136" t="s">
        <v>128</v>
      </c>
      <c r="T136" t="s">
        <v>236</v>
      </c>
      <c r="AD136" t="s">
        <v>132</v>
      </c>
      <c r="AG136" t="s">
        <v>1554</v>
      </c>
      <c r="AH136" t="s">
        <v>135</v>
      </c>
      <c r="BX136" t="s">
        <v>137</v>
      </c>
      <c r="CB136" t="s">
        <v>138</v>
      </c>
      <c r="CC136" t="s">
        <v>733</v>
      </c>
      <c r="CO136" t="s">
        <v>140</v>
      </c>
      <c r="CR136" t="s">
        <v>141</v>
      </c>
      <c r="CW136" t="s">
        <v>1555</v>
      </c>
      <c r="CX136" t="s">
        <v>143</v>
      </c>
      <c r="CY136" t="s">
        <v>1556</v>
      </c>
      <c r="DA136" t="s">
        <v>181</v>
      </c>
      <c r="DC136" t="s">
        <v>144</v>
      </c>
      <c r="DE136" t="s">
        <v>166</v>
      </c>
      <c r="DH136" t="s">
        <v>146</v>
      </c>
    </row>
    <row r="137" spans="1:114" x14ac:dyDescent="0.25">
      <c r="A137" t="s">
        <v>1557</v>
      </c>
      <c r="B137" t="s">
        <v>118</v>
      </c>
      <c r="C137" t="s">
        <v>119</v>
      </c>
      <c r="D137" t="s">
        <v>1558</v>
      </c>
      <c r="E137" t="s">
        <v>1559</v>
      </c>
      <c r="F137" t="s">
        <v>1261</v>
      </c>
      <c r="G137" t="s">
        <v>187</v>
      </c>
      <c r="H137" t="s">
        <v>152</v>
      </c>
      <c r="I137" t="s">
        <v>1560</v>
      </c>
      <c r="J137" t="s">
        <v>1561</v>
      </c>
      <c r="K137" t="s">
        <v>1562</v>
      </c>
      <c r="L137" t="s">
        <v>191</v>
      </c>
      <c r="T137" t="s">
        <v>236</v>
      </c>
      <c r="AD137" t="s">
        <v>132</v>
      </c>
      <c r="AG137" t="s">
        <v>305</v>
      </c>
      <c r="AK137" t="s">
        <v>138</v>
      </c>
      <c r="AL137" t="s">
        <v>1343</v>
      </c>
      <c r="BK137" t="s">
        <v>709</v>
      </c>
      <c r="BX137" t="s">
        <v>137</v>
      </c>
      <c r="CB137" t="s">
        <v>138</v>
      </c>
      <c r="CC137" t="s">
        <v>1563</v>
      </c>
      <c r="CO137" t="s">
        <v>162</v>
      </c>
      <c r="CP137" t="s">
        <v>1564</v>
      </c>
      <c r="CR137" t="s">
        <v>141</v>
      </c>
      <c r="CW137" t="s">
        <v>1565</v>
      </c>
      <c r="CZ137" t="s">
        <v>252</v>
      </c>
      <c r="DG137" t="s">
        <v>252</v>
      </c>
      <c r="DH137" t="s">
        <v>146</v>
      </c>
    </row>
    <row r="138" spans="1:114" x14ac:dyDescent="0.25">
      <c r="A138" t="s">
        <v>1566</v>
      </c>
      <c r="B138" t="s">
        <v>118</v>
      </c>
      <c r="C138" t="s">
        <v>119</v>
      </c>
      <c r="D138" t="s">
        <v>1567</v>
      </c>
      <c r="E138" t="s">
        <v>1568</v>
      </c>
      <c r="F138" t="s">
        <v>1261</v>
      </c>
      <c r="G138" t="s">
        <v>298</v>
      </c>
      <c r="H138" t="s">
        <v>152</v>
      </c>
      <c r="I138" t="s">
        <v>1569</v>
      </c>
      <c r="J138" t="s">
        <v>1570</v>
      </c>
      <c r="K138" t="s">
        <v>1571</v>
      </c>
      <c r="Q138" t="s">
        <v>128</v>
      </c>
      <c r="T138" t="s">
        <v>236</v>
      </c>
      <c r="AD138" t="s">
        <v>132</v>
      </c>
      <c r="AG138" t="s">
        <v>1572</v>
      </c>
      <c r="AH138" t="s">
        <v>135</v>
      </c>
      <c r="AI138" t="s">
        <v>136</v>
      </c>
      <c r="AJ138" t="s">
        <v>261</v>
      </c>
      <c r="AM138" t="s">
        <v>209</v>
      </c>
      <c r="AS138" t="s">
        <v>262</v>
      </c>
      <c r="BX138" t="s">
        <v>137</v>
      </c>
      <c r="CB138" t="s">
        <v>138</v>
      </c>
      <c r="CC138" t="s">
        <v>1573</v>
      </c>
      <c r="CO138" t="s">
        <v>162</v>
      </c>
      <c r="CP138" t="s">
        <v>1574</v>
      </c>
      <c r="CU138" t="s">
        <v>138</v>
      </c>
      <c r="CV138" t="s">
        <v>1575</v>
      </c>
      <c r="CW138" t="s">
        <v>1576</v>
      </c>
      <c r="CZ138" t="s">
        <v>252</v>
      </c>
      <c r="DG138" t="s">
        <v>252</v>
      </c>
      <c r="DH138" t="s">
        <v>146</v>
      </c>
    </row>
    <row r="139" spans="1:114" x14ac:dyDescent="0.25">
      <c r="A139" t="s">
        <v>1577</v>
      </c>
      <c r="B139" t="s">
        <v>118</v>
      </c>
      <c r="C139" t="s">
        <v>119</v>
      </c>
      <c r="D139" t="s">
        <v>1578</v>
      </c>
      <c r="E139" t="s">
        <v>1579</v>
      </c>
      <c r="F139" t="s">
        <v>202</v>
      </c>
      <c r="G139" t="s">
        <v>187</v>
      </c>
      <c r="H139" t="s">
        <v>152</v>
      </c>
      <c r="I139" t="s">
        <v>1580</v>
      </c>
      <c r="J139" t="s">
        <v>1581</v>
      </c>
      <c r="K139" t="s">
        <v>1582</v>
      </c>
      <c r="P139" t="s">
        <v>316</v>
      </c>
      <c r="T139" t="s">
        <v>236</v>
      </c>
      <c r="Z139" t="s">
        <v>130</v>
      </c>
      <c r="AG139" t="s">
        <v>1583</v>
      </c>
      <c r="BG139" t="s">
        <v>595</v>
      </c>
      <c r="BN139" t="s">
        <v>810</v>
      </c>
      <c r="BY139" t="s">
        <v>211</v>
      </c>
      <c r="CB139" t="s">
        <v>138</v>
      </c>
      <c r="CC139" t="s">
        <v>1517</v>
      </c>
      <c r="CO139" t="s">
        <v>140</v>
      </c>
      <c r="CQ139" t="s">
        <v>196</v>
      </c>
      <c r="CW139" t="s">
        <v>252</v>
      </c>
      <c r="CX139" t="s">
        <v>143</v>
      </c>
      <c r="CY139" t="s">
        <v>1584</v>
      </c>
      <c r="DA139" t="s">
        <v>181</v>
      </c>
      <c r="DC139" t="s">
        <v>144</v>
      </c>
      <c r="DH139" t="s">
        <v>146</v>
      </c>
    </row>
    <row r="140" spans="1:114" x14ac:dyDescent="0.25">
      <c r="A140" t="s">
        <v>1585</v>
      </c>
      <c r="B140" t="s">
        <v>118</v>
      </c>
      <c r="C140" t="s">
        <v>119</v>
      </c>
      <c r="D140" t="s">
        <v>1586</v>
      </c>
      <c r="E140" t="s">
        <v>1587</v>
      </c>
      <c r="F140" t="s">
        <v>216</v>
      </c>
      <c r="G140" t="s">
        <v>187</v>
      </c>
      <c r="H140" t="s">
        <v>124</v>
      </c>
      <c r="I140" t="s">
        <v>1588</v>
      </c>
      <c r="J140" t="s">
        <v>1589</v>
      </c>
      <c r="K140" t="s">
        <v>1590</v>
      </c>
      <c r="N140" t="s">
        <v>156</v>
      </c>
      <c r="U140" t="s">
        <v>177</v>
      </c>
      <c r="Z140" t="s">
        <v>130</v>
      </c>
      <c r="AA140" t="s">
        <v>192</v>
      </c>
      <c r="AB140" t="s">
        <v>158</v>
      </c>
      <c r="AC140" t="s">
        <v>571</v>
      </c>
      <c r="AD140" t="s">
        <v>132</v>
      </c>
      <c r="AG140" t="s">
        <v>1591</v>
      </c>
      <c r="AH140" t="s">
        <v>135</v>
      </c>
      <c r="AI140" t="s">
        <v>136</v>
      </c>
      <c r="BX140" t="s">
        <v>137</v>
      </c>
      <c r="CB140" t="s">
        <v>138</v>
      </c>
      <c r="CC140" t="s">
        <v>1517</v>
      </c>
      <c r="CO140" t="s">
        <v>140</v>
      </c>
      <c r="CR140" t="s">
        <v>141</v>
      </c>
      <c r="CW140" t="s">
        <v>1592</v>
      </c>
      <c r="CZ140" t="s">
        <v>252</v>
      </c>
      <c r="DG140" t="s">
        <v>252</v>
      </c>
      <c r="DH140" t="s">
        <v>146</v>
      </c>
      <c r="DJ140" t="s">
        <v>168</v>
      </c>
    </row>
    <row r="141" spans="1:114" x14ac:dyDescent="0.25">
      <c r="A141" t="s">
        <v>1593</v>
      </c>
      <c r="B141" t="s">
        <v>118</v>
      </c>
      <c r="C141" t="s">
        <v>119</v>
      </c>
      <c r="D141" t="s">
        <v>1594</v>
      </c>
      <c r="E141" t="s">
        <v>1595</v>
      </c>
      <c r="F141" t="s">
        <v>186</v>
      </c>
      <c r="G141" t="s">
        <v>123</v>
      </c>
      <c r="H141" t="s">
        <v>152</v>
      </c>
      <c r="I141" t="s">
        <v>1596</v>
      </c>
      <c r="J141" t="s">
        <v>1597</v>
      </c>
      <c r="K141" t="s">
        <v>1598</v>
      </c>
      <c r="P141" t="s">
        <v>316</v>
      </c>
      <c r="T141" t="s">
        <v>236</v>
      </c>
      <c r="Z141" t="s">
        <v>130</v>
      </c>
      <c r="AA141" t="s">
        <v>131</v>
      </c>
      <c r="AG141" t="s">
        <v>1599</v>
      </c>
      <c r="AH141" t="s">
        <v>135</v>
      </c>
      <c r="AI141" t="s">
        <v>136</v>
      </c>
      <c r="AJ141" t="s">
        <v>261</v>
      </c>
      <c r="BX141" t="s">
        <v>137</v>
      </c>
      <c r="CB141" t="s">
        <v>138</v>
      </c>
      <c r="CC141" t="s">
        <v>1517</v>
      </c>
      <c r="CO141" t="s">
        <v>140</v>
      </c>
      <c r="CQ141" t="s">
        <v>196</v>
      </c>
      <c r="CW141" t="s">
        <v>1600</v>
      </c>
      <c r="CX141" t="s">
        <v>143</v>
      </c>
      <c r="CY141" t="s">
        <v>1601</v>
      </c>
      <c r="DA141" t="s">
        <v>181</v>
      </c>
      <c r="DC141" t="s">
        <v>144</v>
      </c>
      <c r="DH141" t="s">
        <v>146</v>
      </c>
    </row>
    <row r="142" spans="1:114" x14ac:dyDescent="0.25">
      <c r="A142" t="s">
        <v>1602</v>
      </c>
      <c r="B142" t="s">
        <v>118</v>
      </c>
      <c r="C142" t="s">
        <v>119</v>
      </c>
      <c r="D142" t="s">
        <v>1603</v>
      </c>
      <c r="E142" t="s">
        <v>1604</v>
      </c>
      <c r="F142" t="s">
        <v>151</v>
      </c>
      <c r="G142" t="s">
        <v>352</v>
      </c>
      <c r="H142" t="s">
        <v>152</v>
      </c>
      <c r="I142" t="s">
        <v>1605</v>
      </c>
      <c r="J142" t="s">
        <v>1606</v>
      </c>
      <c r="K142" t="s">
        <v>1607</v>
      </c>
      <c r="P142" t="s">
        <v>316</v>
      </c>
      <c r="T142" t="s">
        <v>236</v>
      </c>
      <c r="Z142" t="s">
        <v>130</v>
      </c>
      <c r="AA142" t="s">
        <v>131</v>
      </c>
      <c r="AD142" t="s">
        <v>132</v>
      </c>
      <c r="AG142" t="s">
        <v>1608</v>
      </c>
      <c r="AH142" t="s">
        <v>135</v>
      </c>
      <c r="AI142" t="s">
        <v>136</v>
      </c>
      <c r="AJ142" t="s">
        <v>261</v>
      </c>
      <c r="BX142" t="s">
        <v>137</v>
      </c>
      <c r="CB142" t="s">
        <v>138</v>
      </c>
      <c r="CC142" t="s">
        <v>1609</v>
      </c>
      <c r="CI142" t="s">
        <v>631</v>
      </c>
      <c r="CO142" t="s">
        <v>140</v>
      </c>
      <c r="CR142" t="s">
        <v>141</v>
      </c>
      <c r="CW142" t="s">
        <v>1610</v>
      </c>
      <c r="CZ142" t="s">
        <v>252</v>
      </c>
      <c r="DG142" t="s">
        <v>252</v>
      </c>
      <c r="DH142" t="s">
        <v>146</v>
      </c>
    </row>
    <row r="143" spans="1:114" x14ac:dyDescent="0.25">
      <c r="A143" t="s">
        <v>1611</v>
      </c>
      <c r="B143" t="s">
        <v>118</v>
      </c>
      <c r="C143" t="s">
        <v>119</v>
      </c>
      <c r="D143" t="s">
        <v>1612</v>
      </c>
      <c r="E143" t="s">
        <v>1613</v>
      </c>
      <c r="F143" t="s">
        <v>122</v>
      </c>
      <c r="G143" t="s">
        <v>187</v>
      </c>
      <c r="H143" t="s">
        <v>124</v>
      </c>
      <c r="I143" t="s">
        <v>1614</v>
      </c>
      <c r="J143" t="s">
        <v>1615</v>
      </c>
      <c r="K143" t="s">
        <v>1616</v>
      </c>
      <c r="L143" t="s">
        <v>191</v>
      </c>
      <c r="Q143" t="s">
        <v>128</v>
      </c>
      <c r="W143" t="s">
        <v>129</v>
      </c>
      <c r="Z143" t="s">
        <v>130</v>
      </c>
      <c r="AA143" t="s">
        <v>192</v>
      </c>
      <c r="AD143" t="s">
        <v>132</v>
      </c>
      <c r="AG143" t="s">
        <v>1617</v>
      </c>
      <c r="AR143" t="s">
        <v>249</v>
      </c>
      <c r="BY143" t="s">
        <v>211</v>
      </c>
      <c r="CB143" t="s">
        <v>138</v>
      </c>
      <c r="CC143" t="s">
        <v>852</v>
      </c>
      <c r="CO143" t="s">
        <v>162</v>
      </c>
      <c r="CP143" t="s">
        <v>1618</v>
      </c>
      <c r="CQ143" t="s">
        <v>196</v>
      </c>
      <c r="CW143" t="s">
        <v>1619</v>
      </c>
      <c r="CZ143" t="s">
        <v>252</v>
      </c>
      <c r="DG143" t="s">
        <v>252</v>
      </c>
      <c r="DH143" t="s">
        <v>146</v>
      </c>
    </row>
    <row r="144" spans="1:114" x14ac:dyDescent="0.25">
      <c r="A144" t="s">
        <v>1620</v>
      </c>
      <c r="B144" t="s">
        <v>118</v>
      </c>
      <c r="C144" t="s">
        <v>119</v>
      </c>
      <c r="D144" t="s">
        <v>1621</v>
      </c>
      <c r="E144" t="s">
        <v>1622</v>
      </c>
      <c r="F144" t="s">
        <v>1493</v>
      </c>
      <c r="G144" t="s">
        <v>352</v>
      </c>
      <c r="H144" t="s">
        <v>152</v>
      </c>
      <c r="I144" t="s">
        <v>1623</v>
      </c>
      <c r="J144" t="s">
        <v>1624</v>
      </c>
      <c r="K144" t="s">
        <v>1625</v>
      </c>
      <c r="P144" t="s">
        <v>316</v>
      </c>
      <c r="T144" t="s">
        <v>236</v>
      </c>
      <c r="Z144" t="s">
        <v>130</v>
      </c>
      <c r="AA144" t="s">
        <v>483</v>
      </c>
      <c r="AD144" t="s">
        <v>132</v>
      </c>
      <c r="AG144" t="s">
        <v>1626</v>
      </c>
      <c r="AM144" t="s">
        <v>209</v>
      </c>
      <c r="AO144" t="s">
        <v>222</v>
      </c>
      <c r="BX144" t="s">
        <v>137</v>
      </c>
      <c r="CB144" t="s">
        <v>138</v>
      </c>
      <c r="CC144" t="s">
        <v>1517</v>
      </c>
      <c r="CO144" t="s">
        <v>140</v>
      </c>
      <c r="CQ144" t="s">
        <v>196</v>
      </c>
      <c r="CW144" t="s">
        <v>787</v>
      </c>
      <c r="CZ144" t="s">
        <v>252</v>
      </c>
      <c r="DG144" t="s">
        <v>252</v>
      </c>
      <c r="DH144" t="s">
        <v>146</v>
      </c>
    </row>
    <row r="145" spans="1:114" x14ac:dyDescent="0.25">
      <c r="A145" t="s">
        <v>1627</v>
      </c>
      <c r="B145" t="s">
        <v>118</v>
      </c>
      <c r="C145" t="s">
        <v>119</v>
      </c>
      <c r="D145" t="s">
        <v>1628</v>
      </c>
      <c r="E145" t="s">
        <v>1629</v>
      </c>
      <c r="F145" t="s">
        <v>1493</v>
      </c>
      <c r="G145" t="s">
        <v>352</v>
      </c>
      <c r="H145" t="s">
        <v>152</v>
      </c>
      <c r="I145" t="s">
        <v>1630</v>
      </c>
      <c r="J145" t="s">
        <v>1631</v>
      </c>
      <c r="K145" t="s">
        <v>1632</v>
      </c>
      <c r="P145" t="s">
        <v>316</v>
      </c>
      <c r="T145" t="s">
        <v>236</v>
      </c>
      <c r="Z145" t="s">
        <v>130</v>
      </c>
      <c r="AA145" t="s">
        <v>192</v>
      </c>
      <c r="AG145" t="s">
        <v>1633</v>
      </c>
      <c r="BN145" t="s">
        <v>810</v>
      </c>
      <c r="BS145" t="s">
        <v>1634</v>
      </c>
      <c r="BT145" t="s">
        <v>1635</v>
      </c>
      <c r="BY145" t="s">
        <v>211</v>
      </c>
      <c r="CB145" t="s">
        <v>138</v>
      </c>
      <c r="CC145" t="s">
        <v>1636</v>
      </c>
      <c r="CO145" t="s">
        <v>140</v>
      </c>
      <c r="CQ145" t="s">
        <v>196</v>
      </c>
      <c r="CW145" t="s">
        <v>165</v>
      </c>
      <c r="CZ145" t="s">
        <v>252</v>
      </c>
      <c r="DG145" t="s">
        <v>252</v>
      </c>
      <c r="DH145" t="s">
        <v>146</v>
      </c>
    </row>
    <row r="146" spans="1:114" x14ac:dyDescent="0.25">
      <c r="A146" t="s">
        <v>1637</v>
      </c>
      <c r="B146" t="s">
        <v>118</v>
      </c>
      <c r="C146" t="s">
        <v>119</v>
      </c>
      <c r="D146" t="s">
        <v>1638</v>
      </c>
      <c r="E146" t="s">
        <v>1639</v>
      </c>
      <c r="F146" t="s">
        <v>122</v>
      </c>
      <c r="G146" t="s">
        <v>217</v>
      </c>
      <c r="H146" t="s">
        <v>152</v>
      </c>
      <c r="I146" t="s">
        <v>1640</v>
      </c>
      <c r="J146" t="s">
        <v>1641</v>
      </c>
      <c r="K146" t="s">
        <v>1642</v>
      </c>
      <c r="N146" t="s">
        <v>156</v>
      </c>
      <c r="W146" t="s">
        <v>129</v>
      </c>
      <c r="AD146" t="s">
        <v>132</v>
      </c>
      <c r="AG146" t="s">
        <v>1643</v>
      </c>
      <c r="AN146" t="s">
        <v>210</v>
      </c>
      <c r="AW146" t="s">
        <v>359</v>
      </c>
      <c r="BX146" t="s">
        <v>137</v>
      </c>
      <c r="CD146" t="s">
        <v>161</v>
      </c>
      <c r="CO146" t="s">
        <v>162</v>
      </c>
      <c r="CP146" t="s">
        <v>163</v>
      </c>
      <c r="CQ146" t="s">
        <v>196</v>
      </c>
      <c r="CW146" t="s">
        <v>1644</v>
      </c>
      <c r="CX146" t="s">
        <v>143</v>
      </c>
      <c r="CY146" t="s">
        <v>1645</v>
      </c>
      <c r="DA146" t="s">
        <v>181</v>
      </c>
      <c r="DC146" t="s">
        <v>144</v>
      </c>
      <c r="DE146" t="s">
        <v>166</v>
      </c>
      <c r="DH146" t="s">
        <v>146</v>
      </c>
      <c r="DJ146" t="s">
        <v>168</v>
      </c>
    </row>
    <row r="147" spans="1:114" x14ac:dyDescent="0.25">
      <c r="A147" t="s">
        <v>1646</v>
      </c>
      <c r="B147" t="s">
        <v>118</v>
      </c>
      <c r="C147" t="s">
        <v>119</v>
      </c>
      <c r="D147" t="s">
        <v>1647</v>
      </c>
      <c r="E147" t="s">
        <v>1648</v>
      </c>
      <c r="F147" t="s">
        <v>151</v>
      </c>
      <c r="G147" t="s">
        <v>272</v>
      </c>
      <c r="H147" t="s">
        <v>152</v>
      </c>
      <c r="I147" t="s">
        <v>1649</v>
      </c>
      <c r="J147" t="s">
        <v>1650</v>
      </c>
      <c r="K147" t="s">
        <v>1651</v>
      </c>
      <c r="N147" t="s">
        <v>156</v>
      </c>
      <c r="T147" t="s">
        <v>236</v>
      </c>
      <c r="AD147" t="s">
        <v>132</v>
      </c>
      <c r="AG147" t="s">
        <v>1652</v>
      </c>
      <c r="AH147" t="s">
        <v>135</v>
      </c>
      <c r="AI147" t="s">
        <v>136</v>
      </c>
      <c r="AJ147" t="s">
        <v>261</v>
      </c>
      <c r="BX147" t="s">
        <v>137</v>
      </c>
      <c r="CK147" t="s">
        <v>632</v>
      </c>
      <c r="CL147" t="s">
        <v>1653</v>
      </c>
      <c r="CO147" t="s">
        <v>140</v>
      </c>
      <c r="CR147" t="s">
        <v>141</v>
      </c>
      <c r="CW147" t="s">
        <v>787</v>
      </c>
      <c r="CX147" t="s">
        <v>143</v>
      </c>
      <c r="CY147" t="s">
        <v>1654</v>
      </c>
      <c r="DA147" t="s">
        <v>181</v>
      </c>
      <c r="DC147" t="s">
        <v>144</v>
      </c>
      <c r="DH147" t="s">
        <v>146</v>
      </c>
      <c r="DJ147" t="s">
        <v>168</v>
      </c>
    </row>
    <row r="148" spans="1:114" x14ac:dyDescent="0.25">
      <c r="A148" t="s">
        <v>1655</v>
      </c>
      <c r="B148" t="s">
        <v>118</v>
      </c>
      <c r="C148" t="s">
        <v>119</v>
      </c>
      <c r="D148" t="s">
        <v>1656</v>
      </c>
      <c r="E148" t="s">
        <v>1657</v>
      </c>
      <c r="F148" t="s">
        <v>1658</v>
      </c>
      <c r="G148" t="s">
        <v>187</v>
      </c>
      <c r="H148" t="s">
        <v>124</v>
      </c>
      <c r="I148" t="s">
        <v>1659</v>
      </c>
      <c r="J148" t="s">
        <v>1660</v>
      </c>
      <c r="K148" t="s">
        <v>1661</v>
      </c>
      <c r="P148" t="s">
        <v>316</v>
      </c>
      <c r="W148" t="s">
        <v>129</v>
      </c>
      <c r="AB148" t="s">
        <v>158</v>
      </c>
      <c r="AC148" t="s">
        <v>571</v>
      </c>
      <c r="AD148" t="s">
        <v>132</v>
      </c>
      <c r="AG148" t="s">
        <v>1662</v>
      </c>
      <c r="AM148" t="s">
        <v>209</v>
      </c>
      <c r="AS148" t="s">
        <v>262</v>
      </c>
      <c r="BG148" t="s">
        <v>595</v>
      </c>
      <c r="BY148" t="s">
        <v>211</v>
      </c>
      <c r="CB148" t="s">
        <v>138</v>
      </c>
      <c r="CC148" t="s">
        <v>733</v>
      </c>
      <c r="CO148" t="s">
        <v>140</v>
      </c>
      <c r="CR148" t="s">
        <v>141</v>
      </c>
      <c r="CW148" t="s">
        <v>1663</v>
      </c>
      <c r="CZ148" t="s">
        <v>252</v>
      </c>
      <c r="DG148" t="s">
        <v>252</v>
      </c>
      <c r="DH148" t="s">
        <v>146</v>
      </c>
      <c r="DJ148" t="s">
        <v>168</v>
      </c>
    </row>
    <row r="149" spans="1:114" x14ac:dyDescent="0.25">
      <c r="A149" t="s">
        <v>1664</v>
      </c>
      <c r="B149" t="s">
        <v>118</v>
      </c>
      <c r="C149" t="s">
        <v>119</v>
      </c>
      <c r="D149" t="s">
        <v>1665</v>
      </c>
      <c r="E149" t="s">
        <v>1666</v>
      </c>
      <c r="F149" t="s">
        <v>405</v>
      </c>
      <c r="G149" t="s">
        <v>370</v>
      </c>
      <c r="H149" t="s">
        <v>152</v>
      </c>
      <c r="I149" t="s">
        <v>1667</v>
      </c>
      <c r="J149" t="s">
        <v>1668</v>
      </c>
      <c r="K149" t="s">
        <v>1669</v>
      </c>
      <c r="P149" t="s">
        <v>316</v>
      </c>
      <c r="U149" t="s">
        <v>177</v>
      </c>
      <c r="Z149" t="s">
        <v>130</v>
      </c>
      <c r="AA149" t="s">
        <v>192</v>
      </c>
      <c r="AG149" t="s">
        <v>1670</v>
      </c>
      <c r="AM149" t="s">
        <v>209</v>
      </c>
      <c r="AN149" t="s">
        <v>210</v>
      </c>
      <c r="BY149" t="s">
        <v>211</v>
      </c>
      <c r="CB149" t="s">
        <v>138</v>
      </c>
      <c r="CC149" t="s">
        <v>1671</v>
      </c>
      <c r="CO149" t="s">
        <v>140</v>
      </c>
      <c r="CR149" t="s">
        <v>141</v>
      </c>
      <c r="CW149" t="s">
        <v>1672</v>
      </c>
      <c r="CX149" t="s">
        <v>143</v>
      </c>
      <c r="CY149" t="s">
        <v>1673</v>
      </c>
      <c r="DA149" t="s">
        <v>181</v>
      </c>
      <c r="DC149" t="s">
        <v>144</v>
      </c>
      <c r="DE149" t="s">
        <v>166</v>
      </c>
      <c r="DH149" t="s">
        <v>146</v>
      </c>
      <c r="DJ149" t="s">
        <v>168</v>
      </c>
    </row>
    <row r="150" spans="1:114" x14ac:dyDescent="0.25">
      <c r="A150" t="s">
        <v>1674</v>
      </c>
      <c r="B150" t="s">
        <v>118</v>
      </c>
      <c r="C150" t="s">
        <v>119</v>
      </c>
      <c r="D150" t="s">
        <v>1675</v>
      </c>
      <c r="E150" t="s">
        <v>1676</v>
      </c>
      <c r="F150" t="s">
        <v>216</v>
      </c>
      <c r="G150" t="s">
        <v>1062</v>
      </c>
      <c r="H150" t="s">
        <v>152</v>
      </c>
      <c r="I150" t="s">
        <v>1677</v>
      </c>
      <c r="J150" t="s">
        <v>1678</v>
      </c>
      <c r="K150" t="s">
        <v>1679</v>
      </c>
      <c r="P150" t="s">
        <v>316</v>
      </c>
      <c r="T150" t="s">
        <v>236</v>
      </c>
      <c r="Z150" t="s">
        <v>130</v>
      </c>
      <c r="AA150" t="s">
        <v>131</v>
      </c>
      <c r="AG150" t="s">
        <v>1680</v>
      </c>
      <c r="AH150" t="s">
        <v>135</v>
      </c>
      <c r="AI150" t="s">
        <v>136</v>
      </c>
      <c r="AJ150" t="s">
        <v>261</v>
      </c>
      <c r="AR150" t="s">
        <v>249</v>
      </c>
      <c r="BX150" t="s">
        <v>137</v>
      </c>
      <c r="CB150" t="s">
        <v>138</v>
      </c>
      <c r="CC150" t="s">
        <v>1681</v>
      </c>
      <c r="CO150" t="s">
        <v>162</v>
      </c>
      <c r="CP150" t="s">
        <v>1682</v>
      </c>
      <c r="CR150" t="s">
        <v>141</v>
      </c>
      <c r="CW150" t="s">
        <v>252</v>
      </c>
      <c r="CX150" t="s">
        <v>143</v>
      </c>
      <c r="CY150" t="s">
        <v>1683</v>
      </c>
      <c r="DA150" t="s">
        <v>181</v>
      </c>
      <c r="DC150" t="s">
        <v>144</v>
      </c>
      <c r="DE150" t="s">
        <v>166</v>
      </c>
      <c r="DH150" t="s">
        <v>146</v>
      </c>
    </row>
    <row r="151" spans="1:114" x14ac:dyDescent="0.25">
      <c r="A151" t="s">
        <v>1684</v>
      </c>
      <c r="B151" t="s">
        <v>118</v>
      </c>
      <c r="C151" t="s">
        <v>119</v>
      </c>
      <c r="D151" t="s">
        <v>1685</v>
      </c>
      <c r="E151" t="s">
        <v>1686</v>
      </c>
      <c r="F151" t="s">
        <v>446</v>
      </c>
      <c r="G151" t="s">
        <v>370</v>
      </c>
      <c r="H151" t="s">
        <v>152</v>
      </c>
      <c r="I151" t="s">
        <v>1687</v>
      </c>
      <c r="J151" t="s">
        <v>1688</v>
      </c>
      <c r="K151" t="s">
        <v>1689</v>
      </c>
      <c r="P151" t="s">
        <v>316</v>
      </c>
      <c r="Q151" t="s">
        <v>128</v>
      </c>
      <c r="T151" t="s">
        <v>236</v>
      </c>
      <c r="Z151" t="s">
        <v>130</v>
      </c>
      <c r="AA151" t="s">
        <v>131</v>
      </c>
      <c r="AB151" t="s">
        <v>158</v>
      </c>
      <c r="AC151" t="s">
        <v>571</v>
      </c>
      <c r="AF151" t="s">
        <v>317</v>
      </c>
      <c r="AG151" t="s">
        <v>1690</v>
      </c>
      <c r="AP151" t="s">
        <v>223</v>
      </c>
      <c r="AR151" t="s">
        <v>249</v>
      </c>
      <c r="BY151" t="s">
        <v>211</v>
      </c>
      <c r="CB151" t="s">
        <v>138</v>
      </c>
      <c r="CC151" t="s">
        <v>1517</v>
      </c>
      <c r="CO151" t="s">
        <v>140</v>
      </c>
      <c r="CQ151" t="s">
        <v>196</v>
      </c>
      <c r="CW151" t="s">
        <v>1691</v>
      </c>
      <c r="CZ151" t="s">
        <v>252</v>
      </c>
      <c r="DA151" t="s">
        <v>181</v>
      </c>
      <c r="DC151" t="s">
        <v>144</v>
      </c>
      <c r="DE151" t="s">
        <v>166</v>
      </c>
      <c r="DH151" t="s">
        <v>146</v>
      </c>
    </row>
    <row r="152" spans="1:114" x14ac:dyDescent="0.25">
      <c r="A152" t="s">
        <v>1692</v>
      </c>
      <c r="B152" t="s">
        <v>118</v>
      </c>
      <c r="C152" t="s">
        <v>119</v>
      </c>
      <c r="D152" t="s">
        <v>1693</v>
      </c>
      <c r="E152" t="s">
        <v>1694</v>
      </c>
      <c r="F152" t="s">
        <v>202</v>
      </c>
      <c r="G152" t="s">
        <v>651</v>
      </c>
      <c r="H152" t="s">
        <v>152</v>
      </c>
      <c r="I152" t="s">
        <v>1695</v>
      </c>
      <c r="J152" t="s">
        <v>1399</v>
      </c>
      <c r="K152" t="s">
        <v>1689</v>
      </c>
      <c r="P152" t="s">
        <v>316</v>
      </c>
      <c r="T152" t="s">
        <v>236</v>
      </c>
      <c r="Z152" t="s">
        <v>130</v>
      </c>
      <c r="AA152" t="s">
        <v>131</v>
      </c>
      <c r="AD152" t="s">
        <v>132</v>
      </c>
      <c r="AG152" t="s">
        <v>1696</v>
      </c>
      <c r="AK152" t="s">
        <v>138</v>
      </c>
      <c r="AL152" t="s">
        <v>1697</v>
      </c>
      <c r="BN152" t="s">
        <v>810</v>
      </c>
      <c r="BX152" t="s">
        <v>137</v>
      </c>
      <c r="CB152" t="s">
        <v>138</v>
      </c>
      <c r="CC152" t="s">
        <v>733</v>
      </c>
      <c r="CO152" t="s">
        <v>162</v>
      </c>
      <c r="CP152" t="s">
        <v>1698</v>
      </c>
      <c r="CQ152" t="s">
        <v>196</v>
      </c>
      <c r="CW152" t="s">
        <v>1699</v>
      </c>
      <c r="CX152" t="s">
        <v>143</v>
      </c>
      <c r="CY152" t="s">
        <v>1700</v>
      </c>
      <c r="DA152" t="s">
        <v>181</v>
      </c>
      <c r="DC152" t="s">
        <v>144</v>
      </c>
      <c r="DE152" t="s">
        <v>166</v>
      </c>
      <c r="DH152" t="s">
        <v>146</v>
      </c>
    </row>
    <row r="153" spans="1:114" x14ac:dyDescent="0.25">
      <c r="A153" t="s">
        <v>1701</v>
      </c>
      <c r="B153" t="s">
        <v>118</v>
      </c>
      <c r="C153" t="s">
        <v>119</v>
      </c>
      <c r="D153" t="s">
        <v>1702</v>
      </c>
      <c r="E153" t="s">
        <v>1703</v>
      </c>
      <c r="F153" t="s">
        <v>446</v>
      </c>
      <c r="G153" t="s">
        <v>1062</v>
      </c>
      <c r="H153" t="s">
        <v>152</v>
      </c>
      <c r="I153" t="s">
        <v>1704</v>
      </c>
      <c r="J153" t="s">
        <v>1705</v>
      </c>
      <c r="K153" t="s">
        <v>1706</v>
      </c>
      <c r="P153" t="s">
        <v>316</v>
      </c>
      <c r="T153" t="s">
        <v>236</v>
      </c>
      <c r="Z153" t="s">
        <v>130</v>
      </c>
      <c r="AA153" t="s">
        <v>131</v>
      </c>
      <c r="AB153" t="s">
        <v>158</v>
      </c>
      <c r="AC153" t="s">
        <v>571</v>
      </c>
      <c r="AD153" t="s">
        <v>132</v>
      </c>
      <c r="AG153" t="s">
        <v>1707</v>
      </c>
      <c r="AH153" t="s">
        <v>135</v>
      </c>
      <c r="AI153" t="s">
        <v>136</v>
      </c>
      <c r="AJ153" t="s">
        <v>261</v>
      </c>
      <c r="BX153" t="s">
        <v>137</v>
      </c>
      <c r="CB153" t="s">
        <v>138</v>
      </c>
      <c r="CC153" t="s">
        <v>1708</v>
      </c>
      <c r="CO153" t="s">
        <v>140</v>
      </c>
      <c r="CQ153" t="s">
        <v>196</v>
      </c>
      <c r="CR153" t="s">
        <v>141</v>
      </c>
      <c r="CW153" t="s">
        <v>1709</v>
      </c>
      <c r="CX153" t="s">
        <v>143</v>
      </c>
      <c r="CY153" t="s">
        <v>1710</v>
      </c>
      <c r="DA153" t="s">
        <v>181</v>
      </c>
      <c r="DC153" t="s">
        <v>144</v>
      </c>
      <c r="DE153" t="s">
        <v>166</v>
      </c>
      <c r="DH153" t="s">
        <v>146</v>
      </c>
    </row>
    <row r="154" spans="1:114" x14ac:dyDescent="0.25">
      <c r="A154" t="s">
        <v>1711</v>
      </c>
      <c r="B154" t="s">
        <v>118</v>
      </c>
      <c r="C154" t="s">
        <v>119</v>
      </c>
      <c r="D154" t="s">
        <v>1712</v>
      </c>
      <c r="E154" t="s">
        <v>1713</v>
      </c>
      <c r="F154" t="s">
        <v>405</v>
      </c>
      <c r="G154" t="s">
        <v>203</v>
      </c>
      <c r="H154" t="s">
        <v>152</v>
      </c>
      <c r="I154" t="s">
        <v>1714</v>
      </c>
      <c r="J154" t="s">
        <v>1715</v>
      </c>
      <c r="K154" t="s">
        <v>1716</v>
      </c>
      <c r="P154" t="s">
        <v>316</v>
      </c>
      <c r="W154" t="s">
        <v>129</v>
      </c>
      <c r="Z154" t="s">
        <v>130</v>
      </c>
      <c r="AA154" t="s">
        <v>131</v>
      </c>
      <c r="AD154" t="s">
        <v>132</v>
      </c>
      <c r="AG154" t="s">
        <v>1717</v>
      </c>
      <c r="AH154" t="s">
        <v>135</v>
      </c>
      <c r="AI154" t="s">
        <v>136</v>
      </c>
      <c r="AJ154" t="s">
        <v>261</v>
      </c>
      <c r="AK154" t="s">
        <v>138</v>
      </c>
      <c r="AL154" t="s">
        <v>1718</v>
      </c>
      <c r="AM154" t="s">
        <v>209</v>
      </c>
      <c r="AS154" t="s">
        <v>262</v>
      </c>
      <c r="BX154" t="s">
        <v>137</v>
      </c>
      <c r="CB154" t="s">
        <v>138</v>
      </c>
      <c r="CC154" t="s">
        <v>1719</v>
      </c>
      <c r="CO154" t="s">
        <v>140</v>
      </c>
      <c r="CR154" t="s">
        <v>141</v>
      </c>
      <c r="CW154" t="s">
        <v>463</v>
      </c>
      <c r="CX154" t="s">
        <v>143</v>
      </c>
      <c r="CY154" t="s">
        <v>1720</v>
      </c>
      <c r="DA154" t="s">
        <v>181</v>
      </c>
      <c r="DC154" t="s">
        <v>144</v>
      </c>
      <c r="DH154" t="s">
        <v>146</v>
      </c>
      <c r="DJ154" t="s">
        <v>168</v>
      </c>
    </row>
    <row r="155" spans="1:114" x14ac:dyDescent="0.25">
      <c r="A155" t="s">
        <v>1721</v>
      </c>
      <c r="B155" t="s">
        <v>118</v>
      </c>
      <c r="C155" t="s">
        <v>119</v>
      </c>
      <c r="D155" t="s">
        <v>1722</v>
      </c>
      <c r="E155" t="s">
        <v>1723</v>
      </c>
      <c r="F155" t="s">
        <v>405</v>
      </c>
      <c r="G155" t="s">
        <v>123</v>
      </c>
      <c r="H155" t="s">
        <v>152</v>
      </c>
      <c r="I155" t="s">
        <v>1724</v>
      </c>
      <c r="J155" t="s">
        <v>1725</v>
      </c>
      <c r="K155" t="s">
        <v>1726</v>
      </c>
      <c r="L155" t="s">
        <v>191</v>
      </c>
      <c r="P155" t="s">
        <v>316</v>
      </c>
      <c r="T155" t="s">
        <v>236</v>
      </c>
      <c r="Z155" t="s">
        <v>130</v>
      </c>
      <c r="AA155" t="s">
        <v>131</v>
      </c>
      <c r="AD155" t="s">
        <v>132</v>
      </c>
      <c r="AG155" t="s">
        <v>1727</v>
      </c>
      <c r="AH155" t="s">
        <v>135</v>
      </c>
      <c r="AM155" t="s">
        <v>209</v>
      </c>
      <c r="BY155" t="s">
        <v>211</v>
      </c>
      <c r="CB155" t="s">
        <v>138</v>
      </c>
      <c r="CC155" t="s">
        <v>1728</v>
      </c>
      <c r="CO155" t="s">
        <v>140</v>
      </c>
      <c r="CQ155" t="s">
        <v>196</v>
      </c>
      <c r="CR155" t="s">
        <v>141</v>
      </c>
      <c r="CW155" t="s">
        <v>1729</v>
      </c>
      <c r="CX155" t="s">
        <v>143</v>
      </c>
      <c r="CY155" t="s">
        <v>1730</v>
      </c>
      <c r="DA155" t="s">
        <v>181</v>
      </c>
      <c r="DC155" t="s">
        <v>144</v>
      </c>
      <c r="DE155" t="s">
        <v>166</v>
      </c>
      <c r="DH155" t="s">
        <v>146</v>
      </c>
    </row>
    <row r="156" spans="1:114" x14ac:dyDescent="0.25">
      <c r="A156" t="s">
        <v>1731</v>
      </c>
      <c r="B156" t="s">
        <v>118</v>
      </c>
      <c r="C156" t="s">
        <v>119</v>
      </c>
      <c r="D156" t="s">
        <v>1732</v>
      </c>
      <c r="E156" t="s">
        <v>1733</v>
      </c>
      <c r="F156" t="s">
        <v>122</v>
      </c>
      <c r="G156" t="s">
        <v>187</v>
      </c>
      <c r="H156" t="s">
        <v>124</v>
      </c>
      <c r="I156" t="s">
        <v>1734</v>
      </c>
      <c r="J156" t="s">
        <v>1735</v>
      </c>
      <c r="K156" t="s">
        <v>1736</v>
      </c>
      <c r="P156" t="s">
        <v>316</v>
      </c>
      <c r="U156" t="s">
        <v>177</v>
      </c>
      <c r="Z156" t="s">
        <v>130</v>
      </c>
      <c r="AA156" t="s">
        <v>192</v>
      </c>
      <c r="AD156" t="s">
        <v>132</v>
      </c>
      <c r="AG156" t="s">
        <v>1737</v>
      </c>
      <c r="AH156" t="s">
        <v>135</v>
      </c>
      <c r="AI156" t="s">
        <v>136</v>
      </c>
      <c r="AJ156" t="s">
        <v>261</v>
      </c>
      <c r="BX156" t="s">
        <v>137</v>
      </c>
      <c r="CK156" t="s">
        <v>632</v>
      </c>
      <c r="CL156" t="s">
        <v>1738</v>
      </c>
      <c r="CO156" t="s">
        <v>162</v>
      </c>
      <c r="CP156" t="s">
        <v>1739</v>
      </c>
      <c r="CR156" t="s">
        <v>141</v>
      </c>
      <c r="CW156" t="s">
        <v>1740</v>
      </c>
      <c r="CX156" t="s">
        <v>143</v>
      </c>
      <c r="CY156" t="s">
        <v>1741</v>
      </c>
      <c r="DA156" t="s">
        <v>181</v>
      </c>
      <c r="DE156" t="s">
        <v>166</v>
      </c>
      <c r="DH156" t="s">
        <v>146</v>
      </c>
      <c r="DJ156" t="s">
        <v>168</v>
      </c>
    </row>
    <row r="157" spans="1:114" x14ac:dyDescent="0.25">
      <c r="A157" t="s">
        <v>1742</v>
      </c>
      <c r="B157" t="s">
        <v>118</v>
      </c>
      <c r="C157" t="s">
        <v>119</v>
      </c>
      <c r="D157" t="s">
        <v>1743</v>
      </c>
      <c r="E157" t="s">
        <v>1613</v>
      </c>
      <c r="F157" t="s">
        <v>122</v>
      </c>
      <c r="G157" t="s">
        <v>187</v>
      </c>
      <c r="H157" t="s">
        <v>152</v>
      </c>
      <c r="I157" t="s">
        <v>1744</v>
      </c>
      <c r="J157" t="s">
        <v>1745</v>
      </c>
      <c r="K157" t="s">
        <v>1746</v>
      </c>
      <c r="P157" t="s">
        <v>316</v>
      </c>
      <c r="W157" t="s">
        <v>129</v>
      </c>
      <c r="Z157" t="s">
        <v>130</v>
      </c>
      <c r="AA157" t="s">
        <v>192</v>
      </c>
      <c r="AD157" t="s">
        <v>132</v>
      </c>
      <c r="AG157" t="s">
        <v>1747</v>
      </c>
      <c r="AK157" t="s">
        <v>138</v>
      </c>
      <c r="AL157" t="s">
        <v>1748</v>
      </c>
      <c r="BL157" t="s">
        <v>798</v>
      </c>
      <c r="BY157" t="s">
        <v>211</v>
      </c>
      <c r="CB157" t="s">
        <v>138</v>
      </c>
      <c r="CC157" t="s">
        <v>1749</v>
      </c>
      <c r="CO157" t="s">
        <v>162</v>
      </c>
      <c r="CP157" t="s">
        <v>1750</v>
      </c>
      <c r="CU157" t="s">
        <v>138</v>
      </c>
      <c r="CV157" t="s">
        <v>1751</v>
      </c>
      <c r="CW157" t="s">
        <v>1752</v>
      </c>
      <c r="CX157" t="s">
        <v>143</v>
      </c>
      <c r="CY157" t="s">
        <v>1753</v>
      </c>
      <c r="DA157" t="s">
        <v>181</v>
      </c>
      <c r="DE157" t="s">
        <v>166</v>
      </c>
      <c r="DH157" t="s">
        <v>146</v>
      </c>
      <c r="DJ157" t="s">
        <v>168</v>
      </c>
    </row>
    <row r="158" spans="1:114" x14ac:dyDescent="0.25">
      <c r="A158" t="s">
        <v>1754</v>
      </c>
      <c r="B158" t="s">
        <v>118</v>
      </c>
      <c r="C158" t="s">
        <v>119</v>
      </c>
      <c r="D158" t="s">
        <v>1755</v>
      </c>
      <c r="E158" t="s">
        <v>1756</v>
      </c>
      <c r="F158" t="s">
        <v>122</v>
      </c>
      <c r="G158" t="s">
        <v>352</v>
      </c>
      <c r="H158" t="s">
        <v>124</v>
      </c>
      <c r="I158" t="s">
        <v>1757</v>
      </c>
      <c r="J158" t="s">
        <v>1758</v>
      </c>
      <c r="K158" t="s">
        <v>1759</v>
      </c>
      <c r="P158" t="s">
        <v>316</v>
      </c>
      <c r="T158" t="s">
        <v>236</v>
      </c>
      <c r="AD158" t="s">
        <v>132</v>
      </c>
      <c r="AG158" t="s">
        <v>1760</v>
      </c>
      <c r="AJ158" t="s">
        <v>261</v>
      </c>
      <c r="AK158" t="s">
        <v>138</v>
      </c>
      <c r="AL158" t="s">
        <v>1402</v>
      </c>
      <c r="BX158" t="s">
        <v>137</v>
      </c>
      <c r="CB158" t="s">
        <v>138</v>
      </c>
      <c r="CC158" t="s">
        <v>1761</v>
      </c>
      <c r="CM158" t="s">
        <v>634</v>
      </c>
      <c r="CO158" t="s">
        <v>140</v>
      </c>
      <c r="CR158" t="s">
        <v>141</v>
      </c>
      <c r="CW158" t="s">
        <v>976</v>
      </c>
      <c r="CX158" t="s">
        <v>143</v>
      </c>
      <c r="CY158" t="s">
        <v>1762</v>
      </c>
      <c r="DA158" t="s">
        <v>181</v>
      </c>
      <c r="DC158" t="s">
        <v>144</v>
      </c>
      <c r="DE158" t="s">
        <v>166</v>
      </c>
      <c r="DH158" t="s">
        <v>146</v>
      </c>
      <c r="DJ158" t="s">
        <v>168</v>
      </c>
    </row>
    <row r="159" spans="1:114" x14ac:dyDescent="0.25">
      <c r="A159" t="s">
        <v>1763</v>
      </c>
      <c r="B159" t="s">
        <v>118</v>
      </c>
      <c r="C159" t="s">
        <v>119</v>
      </c>
      <c r="D159" t="s">
        <v>1764</v>
      </c>
      <c r="E159" t="s">
        <v>1765</v>
      </c>
      <c r="F159" t="s">
        <v>405</v>
      </c>
      <c r="G159" t="s">
        <v>123</v>
      </c>
      <c r="H159" t="s">
        <v>152</v>
      </c>
      <c r="I159" t="s">
        <v>1766</v>
      </c>
      <c r="J159" t="s">
        <v>1767</v>
      </c>
      <c r="K159" t="s">
        <v>1768</v>
      </c>
      <c r="P159" t="s">
        <v>316</v>
      </c>
      <c r="V159" t="s">
        <v>303</v>
      </c>
      <c r="Z159" t="s">
        <v>130</v>
      </c>
      <c r="AA159" t="s">
        <v>192</v>
      </c>
      <c r="AD159" t="s">
        <v>132</v>
      </c>
      <c r="AG159" t="s">
        <v>1769</v>
      </c>
      <c r="AK159" t="s">
        <v>138</v>
      </c>
      <c r="AL159" t="s">
        <v>1402</v>
      </c>
      <c r="AU159" t="s">
        <v>264</v>
      </c>
      <c r="BX159" t="s">
        <v>137</v>
      </c>
      <c r="CB159" t="s">
        <v>138</v>
      </c>
      <c r="CC159" t="s">
        <v>1517</v>
      </c>
      <c r="CO159" t="s">
        <v>140</v>
      </c>
      <c r="CR159" t="s">
        <v>141</v>
      </c>
      <c r="CW159" t="s">
        <v>1770</v>
      </c>
      <c r="CZ159" t="s">
        <v>252</v>
      </c>
      <c r="DG159" t="s">
        <v>252</v>
      </c>
      <c r="DH159" t="s">
        <v>146</v>
      </c>
      <c r="DJ159" t="s">
        <v>168</v>
      </c>
    </row>
    <row r="160" spans="1:114" x14ac:dyDescent="0.25">
      <c r="A160" t="s">
        <v>1771</v>
      </c>
      <c r="B160" t="s">
        <v>118</v>
      </c>
      <c r="C160" t="s">
        <v>119</v>
      </c>
      <c r="D160" t="s">
        <v>1772</v>
      </c>
      <c r="E160" t="s">
        <v>1773</v>
      </c>
      <c r="F160" t="s">
        <v>186</v>
      </c>
      <c r="G160" t="s">
        <v>370</v>
      </c>
      <c r="H160" t="s">
        <v>152</v>
      </c>
      <c r="I160" t="s">
        <v>1774</v>
      </c>
      <c r="J160" t="s">
        <v>1597</v>
      </c>
      <c r="K160" t="s">
        <v>1775</v>
      </c>
      <c r="P160" t="s">
        <v>316</v>
      </c>
      <c r="T160" t="s">
        <v>236</v>
      </c>
      <c r="Z160" t="s">
        <v>130</v>
      </c>
      <c r="AA160" t="s">
        <v>131</v>
      </c>
      <c r="AD160" t="s">
        <v>132</v>
      </c>
      <c r="AG160" t="s">
        <v>1776</v>
      </c>
      <c r="AH160" t="s">
        <v>135</v>
      </c>
      <c r="AI160" t="s">
        <v>136</v>
      </c>
      <c r="BY160" t="s">
        <v>211</v>
      </c>
      <c r="CB160" t="s">
        <v>138</v>
      </c>
      <c r="CC160" t="s">
        <v>733</v>
      </c>
      <c r="CO160" t="s">
        <v>140</v>
      </c>
      <c r="CQ160" t="s">
        <v>196</v>
      </c>
      <c r="CW160" t="s">
        <v>599</v>
      </c>
      <c r="CZ160" t="s">
        <v>252</v>
      </c>
      <c r="DG160" t="s">
        <v>252</v>
      </c>
      <c r="DH160" t="s">
        <v>146</v>
      </c>
    </row>
    <row r="161" spans="1:114" x14ac:dyDescent="0.25">
      <c r="A161" t="s">
        <v>1777</v>
      </c>
      <c r="B161" t="s">
        <v>118</v>
      </c>
      <c r="C161" t="s">
        <v>119</v>
      </c>
      <c r="D161" t="s">
        <v>1778</v>
      </c>
      <c r="E161" t="s">
        <v>1779</v>
      </c>
      <c r="F161" t="s">
        <v>122</v>
      </c>
      <c r="G161" t="s">
        <v>370</v>
      </c>
      <c r="H161" t="s">
        <v>152</v>
      </c>
      <c r="I161" t="s">
        <v>1780</v>
      </c>
      <c r="J161" t="s">
        <v>1781</v>
      </c>
      <c r="K161" t="s">
        <v>1782</v>
      </c>
      <c r="P161" t="s">
        <v>316</v>
      </c>
      <c r="T161" t="s">
        <v>236</v>
      </c>
      <c r="AD161" t="s">
        <v>132</v>
      </c>
      <c r="AG161" t="s">
        <v>1783</v>
      </c>
      <c r="AK161" t="s">
        <v>138</v>
      </c>
      <c r="AL161" t="s">
        <v>1402</v>
      </c>
      <c r="BY161" t="s">
        <v>211</v>
      </c>
      <c r="CB161" t="s">
        <v>138</v>
      </c>
      <c r="CC161" t="s">
        <v>1784</v>
      </c>
      <c r="CO161" t="s">
        <v>140</v>
      </c>
      <c r="CQ161" t="s">
        <v>196</v>
      </c>
      <c r="CW161" t="s">
        <v>252</v>
      </c>
      <c r="CZ161" t="s">
        <v>252</v>
      </c>
      <c r="DG161" t="s">
        <v>252</v>
      </c>
      <c r="DH161" t="s">
        <v>146</v>
      </c>
    </row>
    <row r="162" spans="1:114" x14ac:dyDescent="0.25">
      <c r="A162" t="s">
        <v>1785</v>
      </c>
      <c r="B162" t="s">
        <v>118</v>
      </c>
      <c r="C162" t="s">
        <v>119</v>
      </c>
      <c r="D162" t="s">
        <v>1786</v>
      </c>
      <c r="E162" t="s">
        <v>1787</v>
      </c>
      <c r="F162" t="s">
        <v>421</v>
      </c>
      <c r="G162" t="s">
        <v>123</v>
      </c>
      <c r="H162" t="s">
        <v>152</v>
      </c>
      <c r="I162" t="s">
        <v>1788</v>
      </c>
      <c r="J162" t="s">
        <v>1789</v>
      </c>
      <c r="K162" t="s">
        <v>1790</v>
      </c>
      <c r="L162" t="s">
        <v>191</v>
      </c>
      <c r="W162" t="s">
        <v>129</v>
      </c>
      <c r="Z162" t="s">
        <v>130</v>
      </c>
      <c r="AA162" t="s">
        <v>131</v>
      </c>
      <c r="AD162" t="s">
        <v>132</v>
      </c>
      <c r="AG162" t="s">
        <v>1791</v>
      </c>
      <c r="AH162" t="s">
        <v>135</v>
      </c>
      <c r="AI162" t="s">
        <v>136</v>
      </c>
      <c r="AM162" t="s">
        <v>209</v>
      </c>
      <c r="AO162" t="s">
        <v>222</v>
      </c>
      <c r="AT162" t="s">
        <v>263</v>
      </c>
      <c r="BX162" t="s">
        <v>137</v>
      </c>
      <c r="CB162" t="s">
        <v>138</v>
      </c>
      <c r="CC162" t="s">
        <v>938</v>
      </c>
      <c r="CO162" t="s">
        <v>162</v>
      </c>
      <c r="CP162" t="s">
        <v>1792</v>
      </c>
      <c r="CQ162" t="s">
        <v>196</v>
      </c>
      <c r="CW162" t="s">
        <v>1793</v>
      </c>
      <c r="CX162" t="s">
        <v>143</v>
      </c>
      <c r="CY162" t="s">
        <v>1794</v>
      </c>
      <c r="DG162" t="s">
        <v>252</v>
      </c>
      <c r="DH162" t="s">
        <v>146</v>
      </c>
    </row>
    <row r="163" spans="1:114" x14ac:dyDescent="0.25">
      <c r="A163" t="s">
        <v>1795</v>
      </c>
      <c r="B163" t="s">
        <v>118</v>
      </c>
      <c r="C163" t="s">
        <v>119</v>
      </c>
      <c r="D163" t="s">
        <v>1796</v>
      </c>
      <c r="E163" t="s">
        <v>1797</v>
      </c>
      <c r="F163" t="s">
        <v>151</v>
      </c>
      <c r="G163" t="s">
        <v>298</v>
      </c>
      <c r="H163" t="s">
        <v>152</v>
      </c>
      <c r="I163" t="s">
        <v>1798</v>
      </c>
      <c r="J163" t="s">
        <v>1799</v>
      </c>
      <c r="K163" t="s">
        <v>1800</v>
      </c>
      <c r="N163" t="s">
        <v>156</v>
      </c>
      <c r="Q163" t="s">
        <v>128</v>
      </c>
      <c r="T163" t="s">
        <v>236</v>
      </c>
      <c r="AD163" t="s">
        <v>132</v>
      </c>
      <c r="AG163" t="s">
        <v>1801</v>
      </c>
      <c r="AK163" t="s">
        <v>138</v>
      </c>
      <c r="AL163" t="s">
        <v>1402</v>
      </c>
      <c r="BY163" t="s">
        <v>211</v>
      </c>
      <c r="CD163" t="s">
        <v>161</v>
      </c>
      <c r="CO163" t="s">
        <v>162</v>
      </c>
      <c r="CQ163" t="s">
        <v>196</v>
      </c>
      <c r="CW163" t="s">
        <v>599</v>
      </c>
      <c r="CX163" t="s">
        <v>143</v>
      </c>
      <c r="CY163" t="s">
        <v>1802</v>
      </c>
      <c r="DA163" t="s">
        <v>181</v>
      </c>
      <c r="DC163" t="s">
        <v>144</v>
      </c>
      <c r="DE163" t="s">
        <v>166</v>
      </c>
      <c r="DH163" t="s">
        <v>146</v>
      </c>
    </row>
    <row r="164" spans="1:114" x14ac:dyDescent="0.25">
      <c r="A164" t="s">
        <v>1803</v>
      </c>
      <c r="B164" t="s">
        <v>118</v>
      </c>
      <c r="C164" t="s">
        <v>119</v>
      </c>
      <c r="D164" t="s">
        <v>1804</v>
      </c>
      <c r="E164" t="s">
        <v>1541</v>
      </c>
      <c r="F164" t="s">
        <v>405</v>
      </c>
      <c r="G164" t="s">
        <v>352</v>
      </c>
      <c r="H164" t="s">
        <v>152</v>
      </c>
      <c r="I164" t="s">
        <v>1805</v>
      </c>
      <c r="J164" t="s">
        <v>1806</v>
      </c>
      <c r="K164" t="s">
        <v>1807</v>
      </c>
      <c r="P164" t="s">
        <v>316</v>
      </c>
      <c r="W164" t="s">
        <v>129</v>
      </c>
      <c r="AB164" t="s">
        <v>158</v>
      </c>
      <c r="AC164" t="s">
        <v>571</v>
      </c>
      <c r="AD164" t="s">
        <v>132</v>
      </c>
      <c r="AG164" t="s">
        <v>1808</v>
      </c>
      <c r="AK164" t="s">
        <v>138</v>
      </c>
      <c r="AL164" t="s">
        <v>1402</v>
      </c>
      <c r="BY164" t="s">
        <v>211</v>
      </c>
      <c r="CB164" t="s">
        <v>138</v>
      </c>
      <c r="CC164" t="s">
        <v>1809</v>
      </c>
      <c r="CO164" t="s">
        <v>140</v>
      </c>
      <c r="CQ164" t="s">
        <v>196</v>
      </c>
      <c r="CW164" t="s">
        <v>1810</v>
      </c>
      <c r="CX164" t="s">
        <v>143</v>
      </c>
      <c r="CY164" t="s">
        <v>1811</v>
      </c>
      <c r="DA164" t="s">
        <v>181</v>
      </c>
      <c r="DC164" t="s">
        <v>144</v>
      </c>
      <c r="DE164" t="s">
        <v>166</v>
      </c>
      <c r="DH164" t="s">
        <v>146</v>
      </c>
    </row>
    <row r="165" spans="1:114" x14ac:dyDescent="0.25">
      <c r="A165" t="s">
        <v>1812</v>
      </c>
      <c r="B165" t="s">
        <v>118</v>
      </c>
      <c r="C165" t="s">
        <v>119</v>
      </c>
      <c r="D165" t="s">
        <v>1813</v>
      </c>
      <c r="E165" t="s">
        <v>1814</v>
      </c>
      <c r="F165" t="s">
        <v>216</v>
      </c>
      <c r="G165" t="s">
        <v>370</v>
      </c>
      <c r="H165" t="s">
        <v>152</v>
      </c>
      <c r="I165" t="s">
        <v>1815</v>
      </c>
      <c r="J165" t="s">
        <v>1816</v>
      </c>
      <c r="K165" t="s">
        <v>1817</v>
      </c>
      <c r="P165" t="s">
        <v>316</v>
      </c>
      <c r="T165" t="s">
        <v>236</v>
      </c>
      <c r="Z165" t="s">
        <v>130</v>
      </c>
      <c r="AA165" t="s">
        <v>192</v>
      </c>
      <c r="AD165" t="s">
        <v>132</v>
      </c>
      <c r="AG165" t="s">
        <v>1818</v>
      </c>
      <c r="AH165" t="s">
        <v>135</v>
      </c>
      <c r="AI165" t="s">
        <v>136</v>
      </c>
      <c r="AJ165" t="s">
        <v>261</v>
      </c>
      <c r="AM165" t="s">
        <v>209</v>
      </c>
      <c r="AS165" t="s">
        <v>262</v>
      </c>
      <c r="BX165" t="s">
        <v>137</v>
      </c>
      <c r="CB165" t="s">
        <v>138</v>
      </c>
      <c r="CC165" t="s">
        <v>1819</v>
      </c>
      <c r="CO165" t="s">
        <v>140</v>
      </c>
      <c r="CQ165" t="s">
        <v>196</v>
      </c>
      <c r="CW165" t="s">
        <v>1820</v>
      </c>
      <c r="CX165" t="s">
        <v>143</v>
      </c>
      <c r="CY165" t="s">
        <v>1821</v>
      </c>
      <c r="DA165" t="s">
        <v>181</v>
      </c>
      <c r="DC165" t="s">
        <v>144</v>
      </c>
      <c r="DH165" t="s">
        <v>146</v>
      </c>
    </row>
    <row r="166" spans="1:114" x14ac:dyDescent="0.25">
      <c r="A166" t="s">
        <v>1822</v>
      </c>
      <c r="B166" t="s">
        <v>118</v>
      </c>
      <c r="C166" t="s">
        <v>119</v>
      </c>
      <c r="D166" t="s">
        <v>1823</v>
      </c>
      <c r="E166" t="s">
        <v>1824</v>
      </c>
      <c r="F166" t="s">
        <v>151</v>
      </c>
      <c r="G166" t="s">
        <v>123</v>
      </c>
      <c r="H166" t="s">
        <v>152</v>
      </c>
      <c r="I166" t="s">
        <v>1825</v>
      </c>
      <c r="J166" t="s">
        <v>1826</v>
      </c>
      <c r="K166" t="s">
        <v>1827</v>
      </c>
      <c r="P166" t="s">
        <v>316</v>
      </c>
      <c r="T166" t="s">
        <v>236</v>
      </c>
      <c r="Z166" t="s">
        <v>130</v>
      </c>
      <c r="AA166" t="s">
        <v>192</v>
      </c>
      <c r="AD166" t="s">
        <v>132</v>
      </c>
      <c r="AG166" t="s">
        <v>1828</v>
      </c>
      <c r="BP166" t="s">
        <v>1205</v>
      </c>
      <c r="BY166" t="s">
        <v>211</v>
      </c>
      <c r="CB166" t="s">
        <v>138</v>
      </c>
      <c r="CC166" t="s">
        <v>1829</v>
      </c>
      <c r="CO166" t="s">
        <v>140</v>
      </c>
      <c r="CS166" t="s">
        <v>179</v>
      </c>
      <c r="CW166" t="s">
        <v>1830</v>
      </c>
      <c r="CX166" t="s">
        <v>143</v>
      </c>
      <c r="CY166" t="s">
        <v>1831</v>
      </c>
      <c r="DA166" t="s">
        <v>181</v>
      </c>
      <c r="DC166" t="s">
        <v>144</v>
      </c>
      <c r="DE166" t="s">
        <v>166</v>
      </c>
      <c r="DH166" t="s">
        <v>146</v>
      </c>
    </row>
    <row r="167" spans="1:114" x14ac:dyDescent="0.25">
      <c r="A167" t="s">
        <v>1832</v>
      </c>
      <c r="B167" t="s">
        <v>118</v>
      </c>
      <c r="C167" t="s">
        <v>119</v>
      </c>
      <c r="D167" t="s">
        <v>1833</v>
      </c>
      <c r="E167" t="s">
        <v>1834</v>
      </c>
      <c r="F167" t="s">
        <v>1835</v>
      </c>
      <c r="G167" t="s">
        <v>272</v>
      </c>
      <c r="H167" t="s">
        <v>152</v>
      </c>
      <c r="I167" t="s">
        <v>1836</v>
      </c>
      <c r="J167" t="s">
        <v>538</v>
      </c>
      <c r="K167" t="s">
        <v>1837</v>
      </c>
      <c r="N167" t="s">
        <v>156</v>
      </c>
      <c r="T167" t="s">
        <v>236</v>
      </c>
      <c r="AD167" t="s">
        <v>132</v>
      </c>
      <c r="AG167" t="s">
        <v>1838</v>
      </c>
      <c r="AH167" t="s">
        <v>135</v>
      </c>
      <c r="AI167" t="s">
        <v>136</v>
      </c>
      <c r="AS167" t="s">
        <v>262</v>
      </c>
      <c r="BP167" t="s">
        <v>1205</v>
      </c>
      <c r="BX167" t="s">
        <v>137</v>
      </c>
      <c r="CB167" t="s">
        <v>138</v>
      </c>
      <c r="CC167" t="s">
        <v>1839</v>
      </c>
      <c r="CO167" t="s">
        <v>140</v>
      </c>
      <c r="CT167" t="s">
        <v>542</v>
      </c>
      <c r="CW167" t="s">
        <v>252</v>
      </c>
      <c r="CX167" t="s">
        <v>143</v>
      </c>
      <c r="CY167" t="s">
        <v>1840</v>
      </c>
      <c r="DA167" t="s">
        <v>181</v>
      </c>
      <c r="DC167" t="s">
        <v>144</v>
      </c>
      <c r="DE167" t="s">
        <v>166</v>
      </c>
      <c r="DH167" t="s">
        <v>146</v>
      </c>
    </row>
    <row r="168" spans="1:114" x14ac:dyDescent="0.25">
      <c r="A168" t="s">
        <v>1841</v>
      </c>
      <c r="B168" t="s">
        <v>118</v>
      </c>
      <c r="C168" t="s">
        <v>119</v>
      </c>
      <c r="D168" t="s">
        <v>1842</v>
      </c>
      <c r="E168" t="s">
        <v>1843</v>
      </c>
      <c r="F168" t="s">
        <v>186</v>
      </c>
      <c r="G168" t="s">
        <v>298</v>
      </c>
      <c r="H168" t="s">
        <v>152</v>
      </c>
      <c r="I168" t="s">
        <v>1844</v>
      </c>
      <c r="J168" t="s">
        <v>1845</v>
      </c>
      <c r="K168" t="s">
        <v>1846</v>
      </c>
      <c r="P168" t="s">
        <v>316</v>
      </c>
      <c r="T168" t="s">
        <v>236</v>
      </c>
      <c r="Z168" t="s">
        <v>130</v>
      </c>
      <c r="AA168" t="s">
        <v>131</v>
      </c>
      <c r="AD168" t="s">
        <v>132</v>
      </c>
      <c r="AG168" t="s">
        <v>1847</v>
      </c>
      <c r="AH168" t="s">
        <v>135</v>
      </c>
      <c r="AI168" t="s">
        <v>136</v>
      </c>
      <c r="AJ168" t="s">
        <v>261</v>
      </c>
      <c r="BX168" t="s">
        <v>137</v>
      </c>
      <c r="CB168" t="s">
        <v>138</v>
      </c>
      <c r="CC168" t="s">
        <v>1848</v>
      </c>
      <c r="CO168" t="s">
        <v>140</v>
      </c>
      <c r="CR168" t="s">
        <v>141</v>
      </c>
      <c r="CW168" t="s">
        <v>1849</v>
      </c>
      <c r="CX168" t="s">
        <v>143</v>
      </c>
      <c r="CY168" t="s">
        <v>1850</v>
      </c>
      <c r="DA168" t="s">
        <v>181</v>
      </c>
      <c r="DC168" t="s">
        <v>144</v>
      </c>
      <c r="DE168" t="s">
        <v>166</v>
      </c>
      <c r="DH168" t="s">
        <v>146</v>
      </c>
    </row>
    <row r="169" spans="1:114" x14ac:dyDescent="0.25">
      <c r="A169" t="s">
        <v>1851</v>
      </c>
      <c r="B169" t="s">
        <v>118</v>
      </c>
      <c r="C169" t="s">
        <v>119</v>
      </c>
      <c r="D169" t="s">
        <v>1852</v>
      </c>
      <c r="E169" t="s">
        <v>1853</v>
      </c>
      <c r="F169" t="s">
        <v>1041</v>
      </c>
      <c r="G169" t="s">
        <v>1062</v>
      </c>
      <c r="H169" t="s">
        <v>124</v>
      </c>
      <c r="I169" t="s">
        <v>1854</v>
      </c>
      <c r="J169" t="s">
        <v>1855</v>
      </c>
      <c r="K169" t="s">
        <v>1856</v>
      </c>
      <c r="P169" t="s">
        <v>316</v>
      </c>
      <c r="W169" t="s">
        <v>129</v>
      </c>
      <c r="AD169" t="s">
        <v>132</v>
      </c>
      <c r="AG169" t="s">
        <v>1857</v>
      </c>
      <c r="AJ169" t="s">
        <v>261</v>
      </c>
      <c r="BL169" t="s">
        <v>798</v>
      </c>
      <c r="BY169" t="s">
        <v>211</v>
      </c>
      <c r="CD169" t="s">
        <v>161</v>
      </c>
      <c r="CO169" t="s">
        <v>162</v>
      </c>
      <c r="CR169" t="s">
        <v>141</v>
      </c>
      <c r="CW169" t="s">
        <v>1858</v>
      </c>
      <c r="CX169" t="s">
        <v>143</v>
      </c>
      <c r="CY169" t="s">
        <v>1859</v>
      </c>
      <c r="DA169" t="s">
        <v>181</v>
      </c>
      <c r="DC169" t="s">
        <v>144</v>
      </c>
      <c r="DE169" t="s">
        <v>166</v>
      </c>
      <c r="DH169" t="s">
        <v>146</v>
      </c>
    </row>
    <row r="170" spans="1:114" x14ac:dyDescent="0.25">
      <c r="A170" t="s">
        <v>1860</v>
      </c>
      <c r="B170" t="s">
        <v>118</v>
      </c>
      <c r="C170" t="s">
        <v>119</v>
      </c>
      <c r="D170" t="s">
        <v>1861</v>
      </c>
      <c r="E170" t="s">
        <v>1862</v>
      </c>
      <c r="F170" t="s">
        <v>122</v>
      </c>
      <c r="G170" t="s">
        <v>272</v>
      </c>
      <c r="H170" t="s">
        <v>152</v>
      </c>
      <c r="I170" t="s">
        <v>1863</v>
      </c>
      <c r="J170" t="s">
        <v>1864</v>
      </c>
      <c r="K170" t="s">
        <v>1865</v>
      </c>
      <c r="N170" t="s">
        <v>156</v>
      </c>
      <c r="U170" t="s">
        <v>177</v>
      </c>
      <c r="Z170" t="s">
        <v>130</v>
      </c>
      <c r="AA170" t="s">
        <v>131</v>
      </c>
      <c r="AG170" t="s">
        <v>1866</v>
      </c>
      <c r="AM170" t="s">
        <v>209</v>
      </c>
      <c r="AS170" t="s">
        <v>262</v>
      </c>
      <c r="BY170" t="s">
        <v>211</v>
      </c>
      <c r="CB170" t="s">
        <v>138</v>
      </c>
      <c r="CC170" t="s">
        <v>1867</v>
      </c>
      <c r="CO170" t="s">
        <v>140</v>
      </c>
      <c r="CQ170" t="s">
        <v>196</v>
      </c>
      <c r="CW170" t="s">
        <v>1868</v>
      </c>
      <c r="CZ170" t="s">
        <v>252</v>
      </c>
      <c r="DG170" t="s">
        <v>252</v>
      </c>
      <c r="DH170" t="s">
        <v>146</v>
      </c>
      <c r="DJ170" t="s">
        <v>168</v>
      </c>
    </row>
    <row r="171" spans="1:114" x14ac:dyDescent="0.25">
      <c r="A171" t="s">
        <v>1869</v>
      </c>
      <c r="B171" t="s">
        <v>118</v>
      </c>
      <c r="C171" t="s">
        <v>119</v>
      </c>
      <c r="D171" t="s">
        <v>1870</v>
      </c>
      <c r="E171" t="s">
        <v>1871</v>
      </c>
      <c r="F171" t="s">
        <v>122</v>
      </c>
      <c r="G171" t="s">
        <v>298</v>
      </c>
      <c r="H171" t="s">
        <v>124</v>
      </c>
      <c r="I171" t="s">
        <v>1872</v>
      </c>
      <c r="J171" t="s">
        <v>1873</v>
      </c>
      <c r="K171" t="s">
        <v>1874</v>
      </c>
      <c r="P171" t="s">
        <v>316</v>
      </c>
      <c r="T171" t="s">
        <v>236</v>
      </c>
      <c r="Z171" t="s">
        <v>130</v>
      </c>
      <c r="AA171" t="s">
        <v>131</v>
      </c>
      <c r="AG171" t="s">
        <v>618</v>
      </c>
      <c r="AM171" t="s">
        <v>209</v>
      </c>
      <c r="AO171" t="s">
        <v>222</v>
      </c>
      <c r="AS171" t="s">
        <v>262</v>
      </c>
      <c r="AT171" t="s">
        <v>263</v>
      </c>
      <c r="BX171" t="s">
        <v>137</v>
      </c>
      <c r="CB171" t="s">
        <v>138</v>
      </c>
      <c r="CC171" t="s">
        <v>733</v>
      </c>
      <c r="CO171" t="s">
        <v>140</v>
      </c>
      <c r="CQ171" t="s">
        <v>196</v>
      </c>
      <c r="CR171" t="s">
        <v>141</v>
      </c>
      <c r="CW171" t="s">
        <v>1875</v>
      </c>
      <c r="CZ171" t="s">
        <v>252</v>
      </c>
      <c r="DG171" t="s">
        <v>252</v>
      </c>
      <c r="DH171" t="s">
        <v>146</v>
      </c>
    </row>
    <row r="172" spans="1:114" x14ac:dyDescent="0.25">
      <c r="A172" t="s">
        <v>1876</v>
      </c>
      <c r="B172" t="s">
        <v>118</v>
      </c>
      <c r="C172" t="s">
        <v>119</v>
      </c>
      <c r="D172" t="s">
        <v>1877</v>
      </c>
      <c r="E172" t="s">
        <v>1878</v>
      </c>
      <c r="F172" t="s">
        <v>186</v>
      </c>
      <c r="G172" t="s">
        <v>272</v>
      </c>
      <c r="H172" t="s">
        <v>152</v>
      </c>
      <c r="I172" t="s">
        <v>1542</v>
      </c>
      <c r="J172" t="s">
        <v>1879</v>
      </c>
      <c r="K172" t="s">
        <v>1880</v>
      </c>
      <c r="P172" t="s">
        <v>316</v>
      </c>
      <c r="T172" t="s">
        <v>236</v>
      </c>
      <c r="AD172" t="s">
        <v>132</v>
      </c>
      <c r="AG172" t="s">
        <v>1881</v>
      </c>
      <c r="AK172" t="s">
        <v>138</v>
      </c>
      <c r="AL172" t="s">
        <v>1402</v>
      </c>
      <c r="AM172" t="s">
        <v>209</v>
      </c>
      <c r="BX172" t="s">
        <v>137</v>
      </c>
      <c r="CB172" t="s">
        <v>138</v>
      </c>
      <c r="CC172" t="s">
        <v>1517</v>
      </c>
      <c r="CO172" t="s">
        <v>140</v>
      </c>
      <c r="CQ172" t="s">
        <v>196</v>
      </c>
      <c r="CW172" t="s">
        <v>252</v>
      </c>
      <c r="CX172" t="s">
        <v>143</v>
      </c>
      <c r="CY172" t="s">
        <v>1882</v>
      </c>
      <c r="DA172" t="s">
        <v>181</v>
      </c>
      <c r="DH172" t="s">
        <v>146</v>
      </c>
    </row>
    <row r="173" spans="1:114" x14ac:dyDescent="0.25">
      <c r="A173" t="s">
        <v>1883</v>
      </c>
      <c r="B173" t="s">
        <v>118</v>
      </c>
      <c r="C173" t="s">
        <v>119</v>
      </c>
      <c r="D173" t="s">
        <v>1884</v>
      </c>
      <c r="E173" t="s">
        <v>1885</v>
      </c>
      <c r="F173" t="s">
        <v>1886</v>
      </c>
      <c r="G173" t="s">
        <v>370</v>
      </c>
      <c r="H173" t="s">
        <v>152</v>
      </c>
      <c r="I173" t="s">
        <v>1887</v>
      </c>
      <c r="J173" t="s">
        <v>1888</v>
      </c>
      <c r="K173" t="s">
        <v>1889</v>
      </c>
      <c r="P173" t="s">
        <v>316</v>
      </c>
      <c r="W173" t="s">
        <v>129</v>
      </c>
      <c r="Z173" t="s">
        <v>130</v>
      </c>
      <c r="AA173" t="s">
        <v>131</v>
      </c>
      <c r="AG173" t="s">
        <v>1890</v>
      </c>
      <c r="BF173" t="s">
        <v>519</v>
      </c>
      <c r="BY173" t="s">
        <v>211</v>
      </c>
      <c r="CB173" t="s">
        <v>138</v>
      </c>
      <c r="CC173" t="s">
        <v>733</v>
      </c>
      <c r="CO173" t="s">
        <v>140</v>
      </c>
      <c r="CR173" t="s">
        <v>141</v>
      </c>
      <c r="CW173" t="s">
        <v>252</v>
      </c>
      <c r="CZ173" t="s">
        <v>252</v>
      </c>
      <c r="DG173" t="s">
        <v>252</v>
      </c>
      <c r="DH173" t="s">
        <v>146</v>
      </c>
    </row>
    <row r="174" spans="1:114" x14ac:dyDescent="0.25">
      <c r="A174" t="s">
        <v>1891</v>
      </c>
      <c r="B174" t="s">
        <v>118</v>
      </c>
      <c r="C174" t="s">
        <v>119</v>
      </c>
      <c r="D174" t="s">
        <v>1892</v>
      </c>
      <c r="E174" t="s">
        <v>1893</v>
      </c>
      <c r="F174" t="s">
        <v>122</v>
      </c>
      <c r="G174" t="s">
        <v>187</v>
      </c>
      <c r="H174" t="s">
        <v>152</v>
      </c>
      <c r="I174" t="s">
        <v>1894</v>
      </c>
      <c r="J174" t="s">
        <v>1895</v>
      </c>
      <c r="K174" t="s">
        <v>1896</v>
      </c>
      <c r="N174" t="s">
        <v>156</v>
      </c>
      <c r="T174" t="s">
        <v>236</v>
      </c>
      <c r="AF174" t="s">
        <v>317</v>
      </c>
      <c r="AG174" t="s">
        <v>1897</v>
      </c>
      <c r="AM174" t="s">
        <v>209</v>
      </c>
      <c r="AO174" t="s">
        <v>222</v>
      </c>
      <c r="AS174" t="s">
        <v>262</v>
      </c>
      <c r="AT174" t="s">
        <v>263</v>
      </c>
      <c r="BX174" t="s">
        <v>137</v>
      </c>
      <c r="CB174" t="s">
        <v>138</v>
      </c>
      <c r="CC174" t="s">
        <v>1517</v>
      </c>
      <c r="CO174" t="s">
        <v>140</v>
      </c>
      <c r="CQ174" t="s">
        <v>196</v>
      </c>
      <c r="CW174" t="s">
        <v>252</v>
      </c>
      <c r="CX174" t="s">
        <v>143</v>
      </c>
      <c r="CY174" t="s">
        <v>1898</v>
      </c>
      <c r="DA174" t="s">
        <v>181</v>
      </c>
      <c r="DC174" t="s">
        <v>144</v>
      </c>
      <c r="DE174" t="s">
        <v>166</v>
      </c>
      <c r="DH174" t="s">
        <v>146</v>
      </c>
    </row>
    <row r="175" spans="1:114" x14ac:dyDescent="0.25">
      <c r="A175" t="s">
        <v>1899</v>
      </c>
      <c r="B175" t="s">
        <v>118</v>
      </c>
      <c r="C175" t="s">
        <v>119</v>
      </c>
      <c r="D175" t="s">
        <v>1900</v>
      </c>
      <c r="E175" t="s">
        <v>1901</v>
      </c>
      <c r="F175" t="s">
        <v>216</v>
      </c>
      <c r="G175" t="s">
        <v>203</v>
      </c>
      <c r="H175" t="s">
        <v>152</v>
      </c>
      <c r="I175" t="s">
        <v>1714</v>
      </c>
      <c r="J175" t="s">
        <v>1902</v>
      </c>
      <c r="K175" t="s">
        <v>1903</v>
      </c>
      <c r="P175" t="s">
        <v>316</v>
      </c>
      <c r="T175" t="s">
        <v>236</v>
      </c>
      <c r="Z175" t="s">
        <v>130</v>
      </c>
      <c r="AA175" t="s">
        <v>192</v>
      </c>
      <c r="AD175" t="s">
        <v>132</v>
      </c>
      <c r="AG175" t="s">
        <v>1904</v>
      </c>
      <c r="AH175" t="s">
        <v>135</v>
      </c>
      <c r="AK175" t="s">
        <v>138</v>
      </c>
      <c r="AL175" t="s">
        <v>1366</v>
      </c>
      <c r="BX175" t="s">
        <v>137</v>
      </c>
      <c r="CB175" t="s">
        <v>138</v>
      </c>
      <c r="CC175" t="s">
        <v>1905</v>
      </c>
      <c r="CO175" t="s">
        <v>140</v>
      </c>
      <c r="CS175" t="s">
        <v>179</v>
      </c>
      <c r="CW175" t="s">
        <v>1906</v>
      </c>
      <c r="CZ175" t="s">
        <v>252</v>
      </c>
      <c r="DG175" t="s">
        <v>252</v>
      </c>
      <c r="DH175" t="s">
        <v>146</v>
      </c>
    </row>
    <row r="176" spans="1:114" x14ac:dyDescent="0.25">
      <c r="A176" t="s">
        <v>1907</v>
      </c>
      <c r="B176" t="s">
        <v>118</v>
      </c>
      <c r="C176" t="s">
        <v>119</v>
      </c>
      <c r="D176" t="s">
        <v>1908</v>
      </c>
      <c r="E176" t="s">
        <v>1909</v>
      </c>
      <c r="F176" t="s">
        <v>405</v>
      </c>
      <c r="G176" t="s">
        <v>370</v>
      </c>
      <c r="H176" t="s">
        <v>152</v>
      </c>
      <c r="I176" t="s">
        <v>1910</v>
      </c>
      <c r="J176" t="s">
        <v>1911</v>
      </c>
      <c r="K176" t="s">
        <v>1912</v>
      </c>
      <c r="L176" t="s">
        <v>191</v>
      </c>
      <c r="P176" t="s">
        <v>316</v>
      </c>
      <c r="T176" t="s">
        <v>236</v>
      </c>
      <c r="Z176" t="s">
        <v>130</v>
      </c>
      <c r="AA176" t="s">
        <v>192</v>
      </c>
      <c r="AG176" t="s">
        <v>1913</v>
      </c>
      <c r="AH176" t="s">
        <v>135</v>
      </c>
      <c r="AM176" t="s">
        <v>209</v>
      </c>
      <c r="AN176" t="s">
        <v>210</v>
      </c>
      <c r="BY176" t="s">
        <v>211</v>
      </c>
      <c r="CB176" t="s">
        <v>138</v>
      </c>
      <c r="CC176" t="s">
        <v>1914</v>
      </c>
      <c r="CO176" t="s">
        <v>140</v>
      </c>
      <c r="CR176" t="s">
        <v>141</v>
      </c>
      <c r="CW176" t="s">
        <v>1915</v>
      </c>
      <c r="CX176" t="s">
        <v>143</v>
      </c>
      <c r="CY176" t="s">
        <v>1916</v>
      </c>
      <c r="DA176" t="s">
        <v>181</v>
      </c>
      <c r="DC176" t="s">
        <v>144</v>
      </c>
      <c r="DE176" t="s">
        <v>166</v>
      </c>
      <c r="DH176" t="s">
        <v>146</v>
      </c>
    </row>
    <row r="177" spans="1:116" x14ac:dyDescent="0.25">
      <c r="A177" t="s">
        <v>1917</v>
      </c>
      <c r="B177" t="s">
        <v>118</v>
      </c>
      <c r="C177" t="s">
        <v>119</v>
      </c>
      <c r="D177" t="s">
        <v>1918</v>
      </c>
      <c r="E177" t="s">
        <v>1919</v>
      </c>
      <c r="F177" t="s">
        <v>216</v>
      </c>
      <c r="G177" t="s">
        <v>352</v>
      </c>
      <c r="H177" t="s">
        <v>152</v>
      </c>
      <c r="I177" t="s">
        <v>1920</v>
      </c>
      <c r="J177" t="s">
        <v>1921</v>
      </c>
      <c r="K177" t="s">
        <v>1922</v>
      </c>
      <c r="N177" t="s">
        <v>156</v>
      </c>
      <c r="W177" t="s">
        <v>129</v>
      </c>
      <c r="AD177" t="s">
        <v>132</v>
      </c>
      <c r="AG177" t="s">
        <v>1923</v>
      </c>
      <c r="AM177" t="s">
        <v>209</v>
      </c>
      <c r="AS177" t="s">
        <v>262</v>
      </c>
      <c r="BX177" t="s">
        <v>137</v>
      </c>
      <c r="CB177" t="s">
        <v>138</v>
      </c>
      <c r="CC177" t="s">
        <v>955</v>
      </c>
      <c r="CK177" t="s">
        <v>632</v>
      </c>
      <c r="CL177" t="s">
        <v>633</v>
      </c>
      <c r="CO177" t="s">
        <v>162</v>
      </c>
      <c r="CP177" t="s">
        <v>633</v>
      </c>
      <c r="CR177" t="s">
        <v>141</v>
      </c>
      <c r="CW177" t="s">
        <v>921</v>
      </c>
      <c r="CX177" t="s">
        <v>143</v>
      </c>
      <c r="CY177" t="s">
        <v>1924</v>
      </c>
      <c r="DA177" t="s">
        <v>181</v>
      </c>
      <c r="DC177" t="s">
        <v>144</v>
      </c>
      <c r="DE177" t="s">
        <v>166</v>
      </c>
      <c r="DH177" t="s">
        <v>146</v>
      </c>
    </row>
    <row r="178" spans="1:116" x14ac:dyDescent="0.25">
      <c r="A178" t="s">
        <v>1925</v>
      </c>
      <c r="B178" t="s">
        <v>118</v>
      </c>
      <c r="C178" t="s">
        <v>119</v>
      </c>
      <c r="D178" t="s">
        <v>1926</v>
      </c>
      <c r="E178" t="s">
        <v>1927</v>
      </c>
      <c r="F178" t="s">
        <v>151</v>
      </c>
      <c r="G178" t="s">
        <v>123</v>
      </c>
      <c r="H178" t="s">
        <v>152</v>
      </c>
      <c r="I178" t="s">
        <v>1928</v>
      </c>
      <c r="J178" t="s">
        <v>1929</v>
      </c>
      <c r="K178" t="s">
        <v>1930</v>
      </c>
      <c r="N178" t="s">
        <v>156</v>
      </c>
      <c r="W178" t="s">
        <v>129</v>
      </c>
      <c r="Z178" t="s">
        <v>130</v>
      </c>
      <c r="AA178" t="s">
        <v>259</v>
      </c>
      <c r="AG178" t="s">
        <v>1931</v>
      </c>
      <c r="AM178" t="s">
        <v>209</v>
      </c>
      <c r="AS178" t="s">
        <v>262</v>
      </c>
      <c r="BX178" t="s">
        <v>137</v>
      </c>
      <c r="CB178" t="s">
        <v>138</v>
      </c>
      <c r="CC178" t="s">
        <v>252</v>
      </c>
      <c r="CO178" t="s">
        <v>140</v>
      </c>
      <c r="CU178" t="s">
        <v>138</v>
      </c>
      <c r="CV178" t="s">
        <v>252</v>
      </c>
      <c r="CW178" t="s">
        <v>252</v>
      </c>
      <c r="CX178" t="s">
        <v>143</v>
      </c>
      <c r="CY178" t="s">
        <v>1932</v>
      </c>
      <c r="DA178" t="s">
        <v>181</v>
      </c>
      <c r="DE178" t="s">
        <v>166</v>
      </c>
      <c r="DH178" t="s">
        <v>146</v>
      </c>
    </row>
    <row r="179" spans="1:116" x14ac:dyDescent="0.25">
      <c r="A179" t="s">
        <v>1933</v>
      </c>
      <c r="B179" t="s">
        <v>118</v>
      </c>
      <c r="C179" t="s">
        <v>119</v>
      </c>
      <c r="D179" t="s">
        <v>1934</v>
      </c>
      <c r="E179" t="s">
        <v>1834</v>
      </c>
      <c r="F179" t="s">
        <v>446</v>
      </c>
      <c r="G179" t="s">
        <v>370</v>
      </c>
      <c r="H179" t="s">
        <v>152</v>
      </c>
      <c r="I179" t="s">
        <v>1935</v>
      </c>
      <c r="J179" t="s">
        <v>1936</v>
      </c>
      <c r="K179" t="s">
        <v>1382</v>
      </c>
      <c r="N179" t="s">
        <v>156</v>
      </c>
      <c r="W179" t="s">
        <v>129</v>
      </c>
      <c r="Z179" t="s">
        <v>130</v>
      </c>
      <c r="AA179" t="s">
        <v>131</v>
      </c>
      <c r="AG179" t="s">
        <v>1937</v>
      </c>
      <c r="AH179" t="s">
        <v>135</v>
      </c>
      <c r="AI179" t="s">
        <v>136</v>
      </c>
      <c r="AK179" t="s">
        <v>138</v>
      </c>
      <c r="AL179" t="s">
        <v>1402</v>
      </c>
      <c r="BX179" t="s">
        <v>137</v>
      </c>
      <c r="CB179" t="s">
        <v>138</v>
      </c>
      <c r="CC179" t="s">
        <v>1384</v>
      </c>
      <c r="CO179" t="s">
        <v>162</v>
      </c>
      <c r="CP179" t="s">
        <v>667</v>
      </c>
      <c r="CR179" t="s">
        <v>141</v>
      </c>
      <c r="CW179" t="s">
        <v>921</v>
      </c>
      <c r="CX179" t="s">
        <v>143</v>
      </c>
      <c r="CZ179" t="s">
        <v>252</v>
      </c>
      <c r="DG179" t="s">
        <v>252</v>
      </c>
      <c r="DH179" t="s">
        <v>146</v>
      </c>
      <c r="DJ179" t="s">
        <v>168</v>
      </c>
      <c r="DL179" t="s">
        <v>182</v>
      </c>
    </row>
    <row r="180" spans="1:116" x14ac:dyDescent="0.25">
      <c r="A180" t="s">
        <v>1938</v>
      </c>
      <c r="B180" t="s">
        <v>118</v>
      </c>
      <c r="C180" t="s">
        <v>119</v>
      </c>
      <c r="D180" t="s">
        <v>1939</v>
      </c>
      <c r="E180" t="s">
        <v>650</v>
      </c>
      <c r="F180" t="s">
        <v>122</v>
      </c>
      <c r="G180" t="s">
        <v>352</v>
      </c>
      <c r="H180" t="s">
        <v>152</v>
      </c>
      <c r="I180" t="s">
        <v>1940</v>
      </c>
      <c r="J180" t="s">
        <v>1941</v>
      </c>
      <c r="K180" t="s">
        <v>1942</v>
      </c>
      <c r="Q180" t="s">
        <v>128</v>
      </c>
      <c r="V180" t="s">
        <v>303</v>
      </c>
      <c r="Z180" t="s">
        <v>130</v>
      </c>
      <c r="AA180" t="s">
        <v>192</v>
      </c>
      <c r="AB180" t="s">
        <v>158</v>
      </c>
      <c r="AC180" t="s">
        <v>571</v>
      </c>
      <c r="AD180" t="s">
        <v>132</v>
      </c>
      <c r="AG180" t="s">
        <v>1943</v>
      </c>
      <c r="AK180" t="s">
        <v>138</v>
      </c>
      <c r="AL180" t="s">
        <v>1944</v>
      </c>
      <c r="BX180" t="s">
        <v>137</v>
      </c>
      <c r="CB180" t="s">
        <v>138</v>
      </c>
      <c r="CC180" t="s">
        <v>1384</v>
      </c>
      <c r="CO180" t="s">
        <v>162</v>
      </c>
      <c r="CP180" t="s">
        <v>667</v>
      </c>
      <c r="CR180" t="s">
        <v>141</v>
      </c>
      <c r="CW180" t="s">
        <v>1945</v>
      </c>
      <c r="CX180" t="s">
        <v>143</v>
      </c>
      <c r="CY180" t="s">
        <v>1946</v>
      </c>
      <c r="DG180" t="s">
        <v>252</v>
      </c>
      <c r="DH180" t="s">
        <v>146</v>
      </c>
      <c r="DL180" t="s">
        <v>182</v>
      </c>
    </row>
    <row r="181" spans="1:116" x14ac:dyDescent="0.25">
      <c r="A181" t="s">
        <v>1947</v>
      </c>
      <c r="B181" t="s">
        <v>118</v>
      </c>
      <c r="C181" t="s">
        <v>119</v>
      </c>
      <c r="D181" t="s">
        <v>1948</v>
      </c>
      <c r="E181" t="s">
        <v>1834</v>
      </c>
      <c r="F181" t="s">
        <v>446</v>
      </c>
      <c r="G181" t="s">
        <v>370</v>
      </c>
      <c r="H181" t="s">
        <v>152</v>
      </c>
      <c r="I181" t="s">
        <v>1825</v>
      </c>
      <c r="J181" t="s">
        <v>1936</v>
      </c>
      <c r="K181" t="s">
        <v>1949</v>
      </c>
      <c r="P181" t="s">
        <v>316</v>
      </c>
      <c r="U181" t="s">
        <v>177</v>
      </c>
      <c r="Z181" t="s">
        <v>130</v>
      </c>
      <c r="AA181" t="s">
        <v>131</v>
      </c>
      <c r="AG181" t="s">
        <v>1950</v>
      </c>
      <c r="AH181" t="s">
        <v>135</v>
      </c>
      <c r="AI181" t="s">
        <v>136</v>
      </c>
      <c r="AK181" t="s">
        <v>138</v>
      </c>
      <c r="AL181" t="s">
        <v>1402</v>
      </c>
      <c r="BX181" t="s">
        <v>137</v>
      </c>
      <c r="CB181" t="s">
        <v>138</v>
      </c>
      <c r="CC181" t="s">
        <v>733</v>
      </c>
      <c r="CO181" t="s">
        <v>140</v>
      </c>
      <c r="CR181" t="s">
        <v>141</v>
      </c>
      <c r="CW181" t="s">
        <v>1385</v>
      </c>
      <c r="CX181" t="s">
        <v>143</v>
      </c>
      <c r="CY181" t="s">
        <v>1951</v>
      </c>
      <c r="DA181" t="s">
        <v>181</v>
      </c>
      <c r="DE181" t="s">
        <v>166</v>
      </c>
      <c r="DH181" t="s">
        <v>146</v>
      </c>
      <c r="DJ181" t="s">
        <v>168</v>
      </c>
      <c r="DL181" t="s">
        <v>182</v>
      </c>
    </row>
    <row r="182" spans="1:116" x14ac:dyDescent="0.25">
      <c r="A182" t="s">
        <v>1952</v>
      </c>
      <c r="B182" t="s">
        <v>118</v>
      </c>
      <c r="C182" t="s">
        <v>119</v>
      </c>
      <c r="D182" t="s">
        <v>1953</v>
      </c>
      <c r="E182" t="s">
        <v>1954</v>
      </c>
      <c r="F182" t="s">
        <v>151</v>
      </c>
      <c r="G182" t="s">
        <v>217</v>
      </c>
      <c r="H182" t="s">
        <v>152</v>
      </c>
      <c r="I182" t="s">
        <v>1955</v>
      </c>
      <c r="J182" t="s">
        <v>1956</v>
      </c>
      <c r="K182" t="s">
        <v>1957</v>
      </c>
      <c r="L182" t="s">
        <v>191</v>
      </c>
      <c r="P182" t="s">
        <v>316</v>
      </c>
      <c r="T182" t="s">
        <v>236</v>
      </c>
      <c r="AD182" t="s">
        <v>132</v>
      </c>
      <c r="AG182" t="s">
        <v>1958</v>
      </c>
      <c r="AH182" t="s">
        <v>135</v>
      </c>
      <c r="AI182" t="s">
        <v>136</v>
      </c>
      <c r="AM182" t="s">
        <v>209</v>
      </c>
      <c r="AS182" t="s">
        <v>262</v>
      </c>
      <c r="BF182" t="s">
        <v>519</v>
      </c>
      <c r="BY182" t="s">
        <v>211</v>
      </c>
      <c r="CB182" t="s">
        <v>138</v>
      </c>
      <c r="CC182" t="s">
        <v>1959</v>
      </c>
      <c r="CO182" t="s">
        <v>140</v>
      </c>
      <c r="CS182" t="s">
        <v>179</v>
      </c>
      <c r="CW182" t="s">
        <v>1960</v>
      </c>
      <c r="CX182" t="s">
        <v>143</v>
      </c>
      <c r="CY182" t="s">
        <v>1961</v>
      </c>
      <c r="DA182" t="s">
        <v>181</v>
      </c>
      <c r="DC182" t="s">
        <v>144</v>
      </c>
      <c r="DE182" t="s">
        <v>166</v>
      </c>
      <c r="DH182" t="s">
        <v>146</v>
      </c>
    </row>
    <row r="183" spans="1:116" x14ac:dyDescent="0.25">
      <c r="A183" t="s">
        <v>1962</v>
      </c>
      <c r="B183" t="s">
        <v>118</v>
      </c>
      <c r="C183" t="s">
        <v>119</v>
      </c>
      <c r="D183" t="s">
        <v>1963</v>
      </c>
      <c r="E183" t="s">
        <v>1964</v>
      </c>
      <c r="F183" t="s">
        <v>122</v>
      </c>
      <c r="G183" t="s">
        <v>187</v>
      </c>
      <c r="H183" t="s">
        <v>152</v>
      </c>
      <c r="I183" t="s">
        <v>1965</v>
      </c>
      <c r="J183" t="s">
        <v>1966</v>
      </c>
      <c r="K183" t="s">
        <v>1967</v>
      </c>
      <c r="P183" t="s">
        <v>316</v>
      </c>
      <c r="T183" t="s">
        <v>236</v>
      </c>
      <c r="AD183" t="s">
        <v>132</v>
      </c>
      <c r="AG183" t="s">
        <v>1968</v>
      </c>
      <c r="AH183" t="s">
        <v>135</v>
      </c>
      <c r="AI183" t="s">
        <v>136</v>
      </c>
      <c r="AJ183" t="s">
        <v>261</v>
      </c>
      <c r="BX183" t="s">
        <v>137</v>
      </c>
      <c r="CB183" t="s">
        <v>138</v>
      </c>
      <c r="CC183" t="s">
        <v>1413</v>
      </c>
      <c r="CO183" t="s">
        <v>140</v>
      </c>
      <c r="CQ183" t="s">
        <v>196</v>
      </c>
      <c r="CW183" t="s">
        <v>1969</v>
      </c>
      <c r="CZ183" t="s">
        <v>252</v>
      </c>
      <c r="DG183" t="s">
        <v>252</v>
      </c>
      <c r="DH183" t="s">
        <v>146</v>
      </c>
    </row>
    <row r="184" spans="1:116" x14ac:dyDescent="0.25">
      <c r="A184" t="s">
        <v>1970</v>
      </c>
      <c r="B184" t="s">
        <v>118</v>
      </c>
      <c r="C184" t="s">
        <v>119</v>
      </c>
      <c r="D184" t="s">
        <v>1971</v>
      </c>
      <c r="E184" t="s">
        <v>1972</v>
      </c>
      <c r="F184" t="s">
        <v>151</v>
      </c>
      <c r="G184" t="s">
        <v>352</v>
      </c>
      <c r="H184" t="s">
        <v>152</v>
      </c>
      <c r="I184" t="s">
        <v>1630</v>
      </c>
      <c r="J184" t="s">
        <v>1973</v>
      </c>
      <c r="K184" t="s">
        <v>1974</v>
      </c>
      <c r="P184" t="s">
        <v>316</v>
      </c>
      <c r="W184" t="s">
        <v>129</v>
      </c>
      <c r="Z184" t="s">
        <v>130</v>
      </c>
      <c r="AA184" t="s">
        <v>131</v>
      </c>
      <c r="AD184" t="s">
        <v>132</v>
      </c>
      <c r="AG184" t="s">
        <v>1975</v>
      </c>
      <c r="AH184" t="s">
        <v>135</v>
      </c>
      <c r="AN184" t="s">
        <v>210</v>
      </c>
      <c r="BY184" t="s">
        <v>211</v>
      </c>
      <c r="CB184" t="s">
        <v>138</v>
      </c>
      <c r="CC184" t="s">
        <v>1976</v>
      </c>
      <c r="CO184" t="s">
        <v>162</v>
      </c>
      <c r="CP184" t="s">
        <v>1977</v>
      </c>
      <c r="CR184" t="s">
        <v>141</v>
      </c>
      <c r="CW184" t="s">
        <v>1978</v>
      </c>
      <c r="CX184" t="s">
        <v>143</v>
      </c>
      <c r="DA184" t="s">
        <v>181</v>
      </c>
      <c r="DC184" t="s">
        <v>144</v>
      </c>
      <c r="DH184" t="s">
        <v>146</v>
      </c>
      <c r="DJ184" t="s">
        <v>168</v>
      </c>
      <c r="DL184" t="s">
        <v>182</v>
      </c>
    </row>
    <row r="185" spans="1:116" x14ac:dyDescent="0.25">
      <c r="A185" t="s">
        <v>1979</v>
      </c>
      <c r="B185" t="s">
        <v>118</v>
      </c>
      <c r="C185" t="s">
        <v>119</v>
      </c>
      <c r="D185" t="s">
        <v>1980</v>
      </c>
      <c r="E185" t="s">
        <v>1981</v>
      </c>
      <c r="F185" t="s">
        <v>122</v>
      </c>
      <c r="G185" t="s">
        <v>272</v>
      </c>
      <c r="H185" t="s">
        <v>152</v>
      </c>
      <c r="I185" t="s">
        <v>1982</v>
      </c>
      <c r="J185" t="s">
        <v>1983</v>
      </c>
      <c r="K185" t="s">
        <v>1984</v>
      </c>
      <c r="L185" t="s">
        <v>191</v>
      </c>
      <c r="P185" t="s">
        <v>316</v>
      </c>
      <c r="W185" t="s">
        <v>129</v>
      </c>
      <c r="Z185" t="s">
        <v>130</v>
      </c>
      <c r="AA185" t="s">
        <v>192</v>
      </c>
      <c r="AD185" t="s">
        <v>132</v>
      </c>
      <c r="AG185" t="s">
        <v>1985</v>
      </c>
      <c r="AK185" t="s">
        <v>138</v>
      </c>
      <c r="AL185" t="s">
        <v>1402</v>
      </c>
      <c r="BY185" t="s">
        <v>211</v>
      </c>
      <c r="CB185" t="s">
        <v>138</v>
      </c>
      <c r="CC185" t="s">
        <v>1986</v>
      </c>
      <c r="CO185" t="s">
        <v>162</v>
      </c>
      <c r="CP185" t="s">
        <v>667</v>
      </c>
      <c r="CU185" t="s">
        <v>138</v>
      </c>
      <c r="CV185" t="s">
        <v>1987</v>
      </c>
      <c r="CW185" t="s">
        <v>1988</v>
      </c>
      <c r="CX185" t="s">
        <v>143</v>
      </c>
      <c r="CY185" t="s">
        <v>1989</v>
      </c>
      <c r="DA185" t="s">
        <v>181</v>
      </c>
      <c r="DE185" t="s">
        <v>166</v>
      </c>
      <c r="DH185" t="s">
        <v>146</v>
      </c>
    </row>
    <row r="186" spans="1:116" x14ac:dyDescent="0.25">
      <c r="A186" t="s">
        <v>1990</v>
      </c>
      <c r="B186" t="s">
        <v>118</v>
      </c>
      <c r="C186" t="s">
        <v>119</v>
      </c>
      <c r="D186" t="s">
        <v>1991</v>
      </c>
      <c r="E186" t="s">
        <v>1992</v>
      </c>
      <c r="F186" t="s">
        <v>122</v>
      </c>
      <c r="G186" t="s">
        <v>272</v>
      </c>
      <c r="H186" t="s">
        <v>152</v>
      </c>
      <c r="I186" t="s">
        <v>1542</v>
      </c>
      <c r="J186" t="s">
        <v>963</v>
      </c>
      <c r="K186" t="s">
        <v>1993</v>
      </c>
      <c r="P186" t="s">
        <v>316</v>
      </c>
      <c r="U186" t="s">
        <v>177</v>
      </c>
      <c r="AB186" t="s">
        <v>158</v>
      </c>
      <c r="AC186" t="s">
        <v>571</v>
      </c>
      <c r="AD186" t="s">
        <v>132</v>
      </c>
      <c r="AG186" t="s">
        <v>1994</v>
      </c>
      <c r="AH186" t="s">
        <v>135</v>
      </c>
      <c r="AI186" t="s">
        <v>136</v>
      </c>
      <c r="BY186" t="s">
        <v>211</v>
      </c>
      <c r="CB186" t="s">
        <v>138</v>
      </c>
      <c r="CC186" t="s">
        <v>1517</v>
      </c>
      <c r="CO186" t="s">
        <v>140</v>
      </c>
      <c r="CQ186" t="s">
        <v>196</v>
      </c>
      <c r="CR186" t="s">
        <v>141</v>
      </c>
      <c r="CW186" t="s">
        <v>1995</v>
      </c>
      <c r="CX186" t="s">
        <v>143</v>
      </c>
      <c r="CY186" t="s">
        <v>1996</v>
      </c>
      <c r="DA186" t="s">
        <v>181</v>
      </c>
      <c r="DC186" t="s">
        <v>144</v>
      </c>
      <c r="DH186" t="s">
        <v>146</v>
      </c>
      <c r="DJ186" t="s">
        <v>168</v>
      </c>
      <c r="DL186" t="s">
        <v>182</v>
      </c>
    </row>
    <row r="187" spans="1:116" x14ac:dyDescent="0.25">
      <c r="A187" t="s">
        <v>1997</v>
      </c>
      <c r="B187" t="s">
        <v>118</v>
      </c>
      <c r="C187" t="s">
        <v>119</v>
      </c>
      <c r="D187" t="s">
        <v>1998</v>
      </c>
      <c r="E187" t="s">
        <v>1723</v>
      </c>
      <c r="F187" t="s">
        <v>405</v>
      </c>
      <c r="G187" t="s">
        <v>203</v>
      </c>
      <c r="H187" t="s">
        <v>152</v>
      </c>
      <c r="I187" t="s">
        <v>1999</v>
      </c>
      <c r="J187" t="s">
        <v>2000</v>
      </c>
      <c r="K187" t="s">
        <v>2001</v>
      </c>
      <c r="L187" t="s">
        <v>191</v>
      </c>
      <c r="W187" t="s">
        <v>129</v>
      </c>
      <c r="Z187" t="s">
        <v>130</v>
      </c>
      <c r="AA187" t="s">
        <v>131</v>
      </c>
      <c r="AG187" t="s">
        <v>2002</v>
      </c>
      <c r="AM187" t="s">
        <v>209</v>
      </c>
      <c r="AN187" t="s">
        <v>210</v>
      </c>
      <c r="BY187" t="s">
        <v>211</v>
      </c>
      <c r="CB187" t="s">
        <v>138</v>
      </c>
      <c r="CC187" t="s">
        <v>2003</v>
      </c>
      <c r="CI187" t="s">
        <v>631</v>
      </c>
      <c r="CJ187" t="s">
        <v>2004</v>
      </c>
      <c r="CO187" t="s">
        <v>162</v>
      </c>
      <c r="CP187" t="s">
        <v>2005</v>
      </c>
      <c r="CR187" t="s">
        <v>141</v>
      </c>
      <c r="CW187" t="s">
        <v>2006</v>
      </c>
      <c r="CX187" t="s">
        <v>143</v>
      </c>
      <c r="CY187" t="s">
        <v>2007</v>
      </c>
      <c r="DA187" t="s">
        <v>181</v>
      </c>
      <c r="DC187" t="s">
        <v>144</v>
      </c>
      <c r="DE187" t="s">
        <v>166</v>
      </c>
      <c r="DH187" t="s">
        <v>146</v>
      </c>
      <c r="DJ187" t="s">
        <v>168</v>
      </c>
    </row>
    <row r="188" spans="1:116" x14ac:dyDescent="0.25">
      <c r="A188" t="s">
        <v>2008</v>
      </c>
      <c r="B188" t="s">
        <v>118</v>
      </c>
      <c r="C188" t="s">
        <v>119</v>
      </c>
      <c r="D188" t="s">
        <v>2009</v>
      </c>
      <c r="E188" t="s">
        <v>2010</v>
      </c>
      <c r="F188" t="s">
        <v>122</v>
      </c>
      <c r="G188" t="s">
        <v>1062</v>
      </c>
      <c r="H188" t="s">
        <v>152</v>
      </c>
      <c r="I188" t="s">
        <v>2011</v>
      </c>
      <c r="J188" t="s">
        <v>963</v>
      </c>
      <c r="K188" t="s">
        <v>2012</v>
      </c>
      <c r="P188" t="s">
        <v>316</v>
      </c>
      <c r="T188" t="s">
        <v>236</v>
      </c>
      <c r="Z188" t="s">
        <v>130</v>
      </c>
      <c r="AA188" t="s">
        <v>131</v>
      </c>
      <c r="AD188" t="s">
        <v>132</v>
      </c>
      <c r="AG188" t="s">
        <v>2013</v>
      </c>
      <c r="AH188" t="s">
        <v>135</v>
      </c>
      <c r="AI188" t="s">
        <v>136</v>
      </c>
      <c r="AJ188" t="s">
        <v>261</v>
      </c>
      <c r="BX188" t="s">
        <v>137</v>
      </c>
      <c r="CB188" t="s">
        <v>138</v>
      </c>
      <c r="CC188" t="s">
        <v>733</v>
      </c>
      <c r="CO188" t="s">
        <v>140</v>
      </c>
      <c r="CR188" t="s">
        <v>141</v>
      </c>
      <c r="CW188" t="s">
        <v>1518</v>
      </c>
      <c r="CX188" t="s">
        <v>143</v>
      </c>
      <c r="CY188" t="s">
        <v>2014</v>
      </c>
      <c r="DA188" t="s">
        <v>181</v>
      </c>
      <c r="DC188" t="s">
        <v>144</v>
      </c>
      <c r="DE188" t="s">
        <v>166</v>
      </c>
      <c r="DH188" t="s">
        <v>146</v>
      </c>
    </row>
    <row r="189" spans="1:116" x14ac:dyDescent="0.25">
      <c r="A189" t="s">
        <v>2015</v>
      </c>
      <c r="B189" t="s">
        <v>118</v>
      </c>
      <c r="C189" t="s">
        <v>119</v>
      </c>
      <c r="D189" t="s">
        <v>2016</v>
      </c>
      <c r="E189" t="s">
        <v>1756</v>
      </c>
      <c r="F189" t="s">
        <v>122</v>
      </c>
      <c r="G189" t="s">
        <v>217</v>
      </c>
      <c r="H189" t="s">
        <v>152</v>
      </c>
      <c r="I189" t="s">
        <v>2017</v>
      </c>
      <c r="J189" t="s">
        <v>2018</v>
      </c>
      <c r="K189" t="s">
        <v>2019</v>
      </c>
      <c r="P189" t="s">
        <v>316</v>
      </c>
      <c r="W189" t="s">
        <v>129</v>
      </c>
      <c r="AD189" t="s">
        <v>132</v>
      </c>
      <c r="AG189" t="s">
        <v>2020</v>
      </c>
      <c r="AJ189" t="s">
        <v>261</v>
      </c>
      <c r="AK189" t="s">
        <v>138</v>
      </c>
      <c r="AL189" t="s">
        <v>1366</v>
      </c>
      <c r="BY189" t="s">
        <v>211</v>
      </c>
      <c r="CB189" t="s">
        <v>138</v>
      </c>
      <c r="CC189" t="s">
        <v>733</v>
      </c>
      <c r="CO189" t="s">
        <v>140</v>
      </c>
      <c r="CR189" t="s">
        <v>141</v>
      </c>
      <c r="CW189" t="s">
        <v>2021</v>
      </c>
      <c r="CX189" t="s">
        <v>143</v>
      </c>
      <c r="CY189" t="s">
        <v>2022</v>
      </c>
      <c r="DA189" t="s">
        <v>181</v>
      </c>
      <c r="DC189" t="s">
        <v>144</v>
      </c>
      <c r="DE189" t="s">
        <v>166</v>
      </c>
      <c r="DH189" t="s">
        <v>146</v>
      </c>
      <c r="DJ189" t="s">
        <v>168</v>
      </c>
    </row>
    <row r="190" spans="1:116" x14ac:dyDescent="0.25">
      <c r="A190" t="s">
        <v>2023</v>
      </c>
      <c r="B190" t="s">
        <v>118</v>
      </c>
      <c r="C190" t="s">
        <v>119</v>
      </c>
      <c r="D190" t="s">
        <v>2024</v>
      </c>
      <c r="E190" t="s">
        <v>2025</v>
      </c>
      <c r="F190" t="s">
        <v>151</v>
      </c>
      <c r="G190" t="s">
        <v>272</v>
      </c>
      <c r="H190" t="s">
        <v>152</v>
      </c>
      <c r="I190" t="s">
        <v>2026</v>
      </c>
      <c r="J190" t="s">
        <v>2027</v>
      </c>
      <c r="K190" t="s">
        <v>2028</v>
      </c>
      <c r="P190" t="s">
        <v>316</v>
      </c>
      <c r="W190" t="s">
        <v>129</v>
      </c>
      <c r="AD190" t="s">
        <v>132</v>
      </c>
      <c r="AG190" t="s">
        <v>2029</v>
      </c>
      <c r="AJ190" t="s">
        <v>261</v>
      </c>
      <c r="AK190" t="s">
        <v>138</v>
      </c>
      <c r="AL190" t="s">
        <v>1366</v>
      </c>
      <c r="BY190" t="s">
        <v>211</v>
      </c>
      <c r="CB190" t="s">
        <v>138</v>
      </c>
      <c r="CC190" t="s">
        <v>733</v>
      </c>
      <c r="CO190" t="s">
        <v>140</v>
      </c>
      <c r="CU190" t="s">
        <v>138</v>
      </c>
      <c r="CV190" t="s">
        <v>252</v>
      </c>
      <c r="CW190" t="s">
        <v>252</v>
      </c>
      <c r="CZ190" t="s">
        <v>252</v>
      </c>
      <c r="DG190" t="s">
        <v>252</v>
      </c>
      <c r="DH190" t="s">
        <v>146</v>
      </c>
      <c r="DJ190" t="s">
        <v>168</v>
      </c>
      <c r="DL190" t="s">
        <v>182</v>
      </c>
    </row>
    <row r="191" spans="1:116" x14ac:dyDescent="0.25">
      <c r="A191" t="s">
        <v>2030</v>
      </c>
      <c r="B191" t="s">
        <v>118</v>
      </c>
      <c r="C191" t="s">
        <v>119</v>
      </c>
      <c r="D191" t="s">
        <v>2031</v>
      </c>
      <c r="E191" t="s">
        <v>2032</v>
      </c>
      <c r="F191" t="s">
        <v>1493</v>
      </c>
      <c r="G191" t="s">
        <v>187</v>
      </c>
      <c r="H191" t="s">
        <v>152</v>
      </c>
      <c r="I191" t="s">
        <v>2033</v>
      </c>
      <c r="J191" t="s">
        <v>2034</v>
      </c>
      <c r="K191" t="s">
        <v>2035</v>
      </c>
      <c r="N191" t="s">
        <v>156</v>
      </c>
      <c r="U191" t="s">
        <v>177</v>
      </c>
      <c r="AD191" t="s">
        <v>132</v>
      </c>
      <c r="AG191" t="s">
        <v>2036</v>
      </c>
      <c r="AJ191" t="s">
        <v>261</v>
      </c>
      <c r="AN191" t="s">
        <v>210</v>
      </c>
      <c r="BX191" t="s">
        <v>137</v>
      </c>
      <c r="CB191" t="s">
        <v>138</v>
      </c>
      <c r="CC191" t="s">
        <v>2037</v>
      </c>
      <c r="CO191" t="s">
        <v>140</v>
      </c>
      <c r="CQ191" t="s">
        <v>196</v>
      </c>
      <c r="CW191" t="s">
        <v>2038</v>
      </c>
      <c r="CX191" t="s">
        <v>143</v>
      </c>
      <c r="CY191" t="s">
        <v>2039</v>
      </c>
      <c r="DG191" t="s">
        <v>252</v>
      </c>
      <c r="DH191" t="s">
        <v>146</v>
      </c>
      <c r="DL191" t="s">
        <v>182</v>
      </c>
    </row>
    <row r="192" spans="1:116" x14ac:dyDescent="0.25">
      <c r="A192" t="s">
        <v>2040</v>
      </c>
      <c r="B192" t="s">
        <v>118</v>
      </c>
      <c r="C192" t="s">
        <v>119</v>
      </c>
      <c r="D192" t="s">
        <v>2041</v>
      </c>
      <c r="E192" t="s">
        <v>2042</v>
      </c>
      <c r="F192" t="s">
        <v>202</v>
      </c>
      <c r="G192" t="s">
        <v>352</v>
      </c>
      <c r="H192" t="s">
        <v>124</v>
      </c>
      <c r="I192" t="s">
        <v>2043</v>
      </c>
      <c r="J192" t="s">
        <v>2044</v>
      </c>
      <c r="K192" t="s">
        <v>2045</v>
      </c>
      <c r="P192" t="s">
        <v>316</v>
      </c>
      <c r="T192" t="s">
        <v>236</v>
      </c>
      <c r="AB192" t="s">
        <v>158</v>
      </c>
      <c r="AC192" t="s">
        <v>571</v>
      </c>
      <c r="AG192" t="s">
        <v>2046</v>
      </c>
      <c r="BN192" t="s">
        <v>810</v>
      </c>
      <c r="BY192" t="s">
        <v>211</v>
      </c>
      <c r="CB192" t="s">
        <v>138</v>
      </c>
      <c r="CC192" t="s">
        <v>1403</v>
      </c>
      <c r="CO192" t="s">
        <v>162</v>
      </c>
      <c r="CP192" t="s">
        <v>2047</v>
      </c>
      <c r="CR192" t="s">
        <v>141</v>
      </c>
      <c r="CW192" t="s">
        <v>2048</v>
      </c>
      <c r="CX192" t="s">
        <v>143</v>
      </c>
      <c r="CY192" t="s">
        <v>2049</v>
      </c>
      <c r="DA192" t="s">
        <v>181</v>
      </c>
      <c r="DE192" t="s">
        <v>166</v>
      </c>
      <c r="DH192" t="s">
        <v>146</v>
      </c>
    </row>
    <row r="193" spans="1:116" x14ac:dyDescent="0.25">
      <c r="A193" t="s">
        <v>2050</v>
      </c>
      <c r="B193" t="s">
        <v>118</v>
      </c>
      <c r="C193" t="s">
        <v>119</v>
      </c>
      <c r="D193" t="s">
        <v>2051</v>
      </c>
      <c r="E193" t="s">
        <v>2052</v>
      </c>
      <c r="F193" t="s">
        <v>151</v>
      </c>
      <c r="G193" t="s">
        <v>187</v>
      </c>
      <c r="H193" t="s">
        <v>152</v>
      </c>
      <c r="I193" t="s">
        <v>2053</v>
      </c>
      <c r="J193" t="s">
        <v>2054</v>
      </c>
      <c r="K193" t="s">
        <v>2055</v>
      </c>
      <c r="P193" t="s">
        <v>316</v>
      </c>
      <c r="T193" t="s">
        <v>236</v>
      </c>
      <c r="AD193" t="s">
        <v>132</v>
      </c>
      <c r="AG193" t="s">
        <v>2056</v>
      </c>
      <c r="BN193" t="s">
        <v>810</v>
      </c>
      <c r="BY193" t="s">
        <v>211</v>
      </c>
      <c r="CB193" t="s">
        <v>138</v>
      </c>
      <c r="CC193" t="s">
        <v>733</v>
      </c>
      <c r="CO193" t="s">
        <v>140</v>
      </c>
      <c r="CQ193" t="s">
        <v>196</v>
      </c>
      <c r="CW193" t="s">
        <v>252</v>
      </c>
      <c r="CX193" t="s">
        <v>143</v>
      </c>
      <c r="CY193" t="s">
        <v>2057</v>
      </c>
      <c r="DA193" t="s">
        <v>181</v>
      </c>
      <c r="DH193" t="s">
        <v>146</v>
      </c>
    </row>
    <row r="194" spans="1:116" x14ac:dyDescent="0.25">
      <c r="A194" t="s">
        <v>2058</v>
      </c>
      <c r="B194" t="s">
        <v>118</v>
      </c>
      <c r="C194" t="s">
        <v>119</v>
      </c>
      <c r="D194" t="s">
        <v>2059</v>
      </c>
      <c r="E194" t="s">
        <v>2060</v>
      </c>
      <c r="F194" t="s">
        <v>1280</v>
      </c>
      <c r="G194" t="s">
        <v>352</v>
      </c>
      <c r="H194" t="s">
        <v>152</v>
      </c>
      <c r="I194" t="s">
        <v>2061</v>
      </c>
      <c r="J194" t="s">
        <v>2062</v>
      </c>
      <c r="K194" t="s">
        <v>2063</v>
      </c>
      <c r="P194" t="s">
        <v>316</v>
      </c>
      <c r="W194" t="s">
        <v>129</v>
      </c>
      <c r="Z194" t="s">
        <v>130</v>
      </c>
      <c r="AA194" t="s">
        <v>192</v>
      </c>
      <c r="AB194" t="s">
        <v>158</v>
      </c>
      <c r="AC194" t="s">
        <v>571</v>
      </c>
      <c r="AG194" t="s">
        <v>2064</v>
      </c>
      <c r="AK194" t="s">
        <v>138</v>
      </c>
      <c r="AL194" t="s">
        <v>1402</v>
      </c>
      <c r="BN194" t="s">
        <v>810</v>
      </c>
      <c r="BX194" t="s">
        <v>137</v>
      </c>
      <c r="CB194" t="s">
        <v>138</v>
      </c>
      <c r="CC194" t="s">
        <v>2065</v>
      </c>
      <c r="CO194" t="s">
        <v>162</v>
      </c>
      <c r="CP194" t="s">
        <v>2047</v>
      </c>
      <c r="CR194" t="s">
        <v>141</v>
      </c>
      <c r="CW194" t="s">
        <v>2066</v>
      </c>
      <c r="CX194" t="s">
        <v>143</v>
      </c>
      <c r="CY194" t="s">
        <v>2067</v>
      </c>
      <c r="DA194" t="s">
        <v>181</v>
      </c>
      <c r="DC194" t="s">
        <v>144</v>
      </c>
      <c r="DH194" t="s">
        <v>146</v>
      </c>
    </row>
    <row r="195" spans="1:116" x14ac:dyDescent="0.25">
      <c r="A195" t="s">
        <v>2068</v>
      </c>
      <c r="B195" t="s">
        <v>118</v>
      </c>
      <c r="C195" t="s">
        <v>119</v>
      </c>
      <c r="D195" t="s">
        <v>2069</v>
      </c>
      <c r="E195" t="s">
        <v>2070</v>
      </c>
      <c r="F195" t="s">
        <v>122</v>
      </c>
      <c r="G195" t="s">
        <v>298</v>
      </c>
      <c r="H195" t="s">
        <v>124</v>
      </c>
      <c r="I195" t="s">
        <v>2071</v>
      </c>
      <c r="J195" t="s">
        <v>2072</v>
      </c>
      <c r="K195" t="s">
        <v>2073</v>
      </c>
      <c r="P195" t="s">
        <v>316</v>
      </c>
      <c r="V195" t="s">
        <v>303</v>
      </c>
      <c r="AB195" t="s">
        <v>158</v>
      </c>
      <c r="AC195" t="s">
        <v>571</v>
      </c>
      <c r="AG195" t="s">
        <v>2074</v>
      </c>
      <c r="AM195" t="s">
        <v>209</v>
      </c>
      <c r="AS195" t="s">
        <v>262</v>
      </c>
      <c r="BX195" t="s">
        <v>137</v>
      </c>
      <c r="CB195" t="s">
        <v>138</v>
      </c>
      <c r="CC195" t="s">
        <v>2075</v>
      </c>
      <c r="CO195" t="s">
        <v>162</v>
      </c>
      <c r="CP195" t="s">
        <v>2076</v>
      </c>
      <c r="CQ195" t="s">
        <v>196</v>
      </c>
      <c r="CW195" t="s">
        <v>252</v>
      </c>
      <c r="CZ195" t="s">
        <v>252</v>
      </c>
      <c r="DG195" t="s">
        <v>252</v>
      </c>
      <c r="DH195" t="s">
        <v>146</v>
      </c>
    </row>
    <row r="196" spans="1:116" x14ac:dyDescent="0.25">
      <c r="A196" t="s">
        <v>2077</v>
      </c>
      <c r="B196" t="s">
        <v>118</v>
      </c>
      <c r="C196" t="s">
        <v>119</v>
      </c>
      <c r="D196" t="s">
        <v>2078</v>
      </c>
      <c r="E196" t="s">
        <v>2079</v>
      </c>
      <c r="F196" t="s">
        <v>405</v>
      </c>
      <c r="G196" t="s">
        <v>272</v>
      </c>
      <c r="H196" t="s">
        <v>152</v>
      </c>
      <c r="I196" t="s">
        <v>2080</v>
      </c>
      <c r="J196" t="s">
        <v>2081</v>
      </c>
      <c r="K196" t="s">
        <v>2082</v>
      </c>
      <c r="P196" t="s">
        <v>316</v>
      </c>
      <c r="W196" t="s">
        <v>129</v>
      </c>
      <c r="Z196" t="s">
        <v>130</v>
      </c>
      <c r="AA196" t="s">
        <v>131</v>
      </c>
      <c r="AG196" t="s">
        <v>2083</v>
      </c>
      <c r="AK196" t="s">
        <v>138</v>
      </c>
      <c r="AL196" t="s">
        <v>397</v>
      </c>
      <c r="BM196" t="s">
        <v>809</v>
      </c>
      <c r="BX196" t="s">
        <v>137</v>
      </c>
      <c r="CB196" t="s">
        <v>138</v>
      </c>
      <c r="CC196" t="s">
        <v>733</v>
      </c>
      <c r="CO196" t="s">
        <v>140</v>
      </c>
      <c r="CQ196" t="s">
        <v>196</v>
      </c>
      <c r="CW196" t="s">
        <v>2084</v>
      </c>
      <c r="CZ196" t="s">
        <v>252</v>
      </c>
      <c r="DG196" t="s">
        <v>252</v>
      </c>
      <c r="DH196" t="s">
        <v>146</v>
      </c>
      <c r="DJ196" t="s">
        <v>168</v>
      </c>
    </row>
    <row r="197" spans="1:116" x14ac:dyDescent="0.25">
      <c r="A197" t="s">
        <v>2085</v>
      </c>
      <c r="B197" t="s">
        <v>118</v>
      </c>
      <c r="C197" t="s">
        <v>119</v>
      </c>
      <c r="D197" t="s">
        <v>2086</v>
      </c>
      <c r="E197" t="s">
        <v>2087</v>
      </c>
      <c r="F197" t="s">
        <v>793</v>
      </c>
      <c r="G197" t="s">
        <v>1062</v>
      </c>
      <c r="H197" t="s">
        <v>124</v>
      </c>
      <c r="I197" t="s">
        <v>641</v>
      </c>
      <c r="J197" t="s">
        <v>2088</v>
      </c>
      <c r="K197" t="s">
        <v>2089</v>
      </c>
      <c r="P197" t="s">
        <v>316</v>
      </c>
      <c r="W197" t="s">
        <v>129</v>
      </c>
      <c r="Z197" t="s">
        <v>130</v>
      </c>
      <c r="AA197" t="s">
        <v>131</v>
      </c>
      <c r="AG197" t="s">
        <v>2090</v>
      </c>
      <c r="AH197" t="s">
        <v>135</v>
      </c>
      <c r="AI197" t="s">
        <v>136</v>
      </c>
      <c r="AK197" t="s">
        <v>138</v>
      </c>
      <c r="AL197" t="s">
        <v>1402</v>
      </c>
      <c r="BF197" t="s">
        <v>519</v>
      </c>
      <c r="BX197" t="s">
        <v>137</v>
      </c>
      <c r="CB197" t="s">
        <v>138</v>
      </c>
      <c r="CC197" t="s">
        <v>2091</v>
      </c>
      <c r="CO197" t="s">
        <v>140</v>
      </c>
      <c r="CR197" t="s">
        <v>141</v>
      </c>
      <c r="CW197" t="s">
        <v>2092</v>
      </c>
      <c r="CZ197" t="s">
        <v>252</v>
      </c>
      <c r="DG197" t="s">
        <v>252</v>
      </c>
      <c r="DH197" t="s">
        <v>146</v>
      </c>
      <c r="DJ197" t="s">
        <v>168</v>
      </c>
      <c r="DL197" t="s">
        <v>182</v>
      </c>
    </row>
    <row r="198" spans="1:116" x14ac:dyDescent="0.25">
      <c r="A198" t="s">
        <v>2093</v>
      </c>
      <c r="B198" t="s">
        <v>118</v>
      </c>
      <c r="C198" t="s">
        <v>119</v>
      </c>
      <c r="D198" t="s">
        <v>2094</v>
      </c>
      <c r="E198" t="s">
        <v>2095</v>
      </c>
      <c r="F198" t="s">
        <v>202</v>
      </c>
      <c r="G198" t="s">
        <v>187</v>
      </c>
      <c r="H198" t="s">
        <v>152</v>
      </c>
      <c r="I198" t="s">
        <v>2096</v>
      </c>
      <c r="J198" t="s">
        <v>2097</v>
      </c>
      <c r="K198" t="s">
        <v>2098</v>
      </c>
      <c r="P198" t="s">
        <v>316</v>
      </c>
      <c r="T198" t="s">
        <v>236</v>
      </c>
      <c r="Z198" t="s">
        <v>130</v>
      </c>
      <c r="AA198" t="s">
        <v>131</v>
      </c>
      <c r="AG198" t="s">
        <v>2099</v>
      </c>
      <c r="BN198" t="s">
        <v>810</v>
      </c>
      <c r="BY198" t="s">
        <v>211</v>
      </c>
      <c r="CB198" t="s">
        <v>138</v>
      </c>
      <c r="CC198" t="s">
        <v>1403</v>
      </c>
      <c r="CO198" t="s">
        <v>162</v>
      </c>
      <c r="CP198" t="s">
        <v>2047</v>
      </c>
      <c r="CR198" t="s">
        <v>141</v>
      </c>
      <c r="CW198" t="s">
        <v>252</v>
      </c>
      <c r="CX198" t="s">
        <v>143</v>
      </c>
      <c r="CY198" t="s">
        <v>2100</v>
      </c>
      <c r="DA198" t="s">
        <v>181</v>
      </c>
      <c r="DE198" t="s">
        <v>166</v>
      </c>
      <c r="DH198" t="s">
        <v>146</v>
      </c>
    </row>
    <row r="199" spans="1:116" x14ac:dyDescent="0.25">
      <c r="A199" t="s">
        <v>2101</v>
      </c>
      <c r="B199" t="s">
        <v>118</v>
      </c>
      <c r="C199" t="s">
        <v>119</v>
      </c>
      <c r="D199" t="s">
        <v>2102</v>
      </c>
      <c r="E199" t="s">
        <v>2103</v>
      </c>
      <c r="F199" t="s">
        <v>122</v>
      </c>
      <c r="G199" t="s">
        <v>187</v>
      </c>
      <c r="H199" t="s">
        <v>152</v>
      </c>
      <c r="I199" t="s">
        <v>2104</v>
      </c>
      <c r="J199" t="s">
        <v>2105</v>
      </c>
      <c r="K199" t="s">
        <v>2106</v>
      </c>
      <c r="P199" t="s">
        <v>316</v>
      </c>
      <c r="T199" t="s">
        <v>236</v>
      </c>
      <c r="AD199" t="s">
        <v>132</v>
      </c>
      <c r="AG199" t="s">
        <v>2107</v>
      </c>
      <c r="AH199" t="s">
        <v>135</v>
      </c>
      <c r="AI199" t="s">
        <v>136</v>
      </c>
      <c r="AK199" t="s">
        <v>138</v>
      </c>
      <c r="AL199" t="s">
        <v>1402</v>
      </c>
      <c r="BY199" t="s">
        <v>211</v>
      </c>
      <c r="CB199" t="s">
        <v>138</v>
      </c>
      <c r="CC199" t="s">
        <v>2108</v>
      </c>
      <c r="CO199" t="s">
        <v>140</v>
      </c>
      <c r="CR199" t="s">
        <v>141</v>
      </c>
      <c r="CW199" t="s">
        <v>2109</v>
      </c>
      <c r="CZ199" t="s">
        <v>252</v>
      </c>
      <c r="DG199" t="s">
        <v>252</v>
      </c>
      <c r="DH199" t="s">
        <v>146</v>
      </c>
    </row>
    <row r="200" spans="1:116" x14ac:dyDescent="0.25">
      <c r="A200" t="s">
        <v>2110</v>
      </c>
      <c r="B200" t="s">
        <v>118</v>
      </c>
      <c r="C200" t="s">
        <v>119</v>
      </c>
      <c r="D200" t="s">
        <v>2111</v>
      </c>
      <c r="E200" t="s">
        <v>2112</v>
      </c>
      <c r="F200" t="s">
        <v>1261</v>
      </c>
      <c r="G200" t="s">
        <v>298</v>
      </c>
      <c r="H200" t="s">
        <v>152</v>
      </c>
      <c r="I200" t="s">
        <v>2113</v>
      </c>
      <c r="J200" t="s">
        <v>2114</v>
      </c>
      <c r="K200" t="s">
        <v>2115</v>
      </c>
      <c r="P200" t="s">
        <v>316</v>
      </c>
      <c r="T200" t="s">
        <v>236</v>
      </c>
      <c r="Z200" t="s">
        <v>130</v>
      </c>
      <c r="AA200" t="s">
        <v>192</v>
      </c>
      <c r="AD200" t="s">
        <v>132</v>
      </c>
      <c r="AG200" t="s">
        <v>2116</v>
      </c>
      <c r="AK200" t="s">
        <v>138</v>
      </c>
      <c r="AL200" t="s">
        <v>1402</v>
      </c>
      <c r="BX200" t="s">
        <v>137</v>
      </c>
      <c r="BY200" t="s">
        <v>211</v>
      </c>
      <c r="CB200" t="s">
        <v>138</v>
      </c>
      <c r="CC200" t="s">
        <v>2117</v>
      </c>
      <c r="CO200" t="s">
        <v>162</v>
      </c>
      <c r="CP200" t="s">
        <v>1574</v>
      </c>
      <c r="CQ200" t="s">
        <v>196</v>
      </c>
      <c r="CW200" t="s">
        <v>2118</v>
      </c>
      <c r="CZ200" t="s">
        <v>252</v>
      </c>
      <c r="DG200" t="s">
        <v>252</v>
      </c>
      <c r="DH200" t="s">
        <v>146</v>
      </c>
    </row>
    <row r="201" spans="1:116" x14ac:dyDescent="0.25">
      <c r="A201" t="s">
        <v>2119</v>
      </c>
      <c r="B201" t="s">
        <v>118</v>
      </c>
      <c r="C201" t="s">
        <v>119</v>
      </c>
      <c r="D201" t="s">
        <v>2120</v>
      </c>
      <c r="E201" t="s">
        <v>2121</v>
      </c>
      <c r="F201" t="s">
        <v>151</v>
      </c>
      <c r="G201" t="s">
        <v>298</v>
      </c>
      <c r="H201" t="s">
        <v>152</v>
      </c>
      <c r="I201" t="s">
        <v>2122</v>
      </c>
      <c r="J201" t="s">
        <v>2123</v>
      </c>
      <c r="K201" t="s">
        <v>2124</v>
      </c>
      <c r="P201" t="s">
        <v>316</v>
      </c>
      <c r="T201" t="s">
        <v>236</v>
      </c>
      <c r="Z201" t="s">
        <v>130</v>
      </c>
      <c r="AA201" t="s">
        <v>192</v>
      </c>
      <c r="AD201" t="s">
        <v>132</v>
      </c>
      <c r="AG201" t="s">
        <v>2125</v>
      </c>
      <c r="AH201" t="s">
        <v>135</v>
      </c>
      <c r="AI201" t="s">
        <v>136</v>
      </c>
      <c r="AJ201" t="s">
        <v>261</v>
      </c>
      <c r="AK201" t="s">
        <v>138</v>
      </c>
      <c r="AL201" t="s">
        <v>1402</v>
      </c>
      <c r="BB201" t="s">
        <v>438</v>
      </c>
      <c r="BC201" t="s">
        <v>439</v>
      </c>
      <c r="BL201" t="s">
        <v>798</v>
      </c>
      <c r="BY201" t="s">
        <v>211</v>
      </c>
      <c r="CB201" t="s">
        <v>138</v>
      </c>
      <c r="CC201" t="s">
        <v>1487</v>
      </c>
      <c r="CO201" t="s">
        <v>140</v>
      </c>
      <c r="CR201" t="s">
        <v>141</v>
      </c>
      <c r="CW201" t="s">
        <v>2126</v>
      </c>
      <c r="CX201" t="s">
        <v>143</v>
      </c>
      <c r="CY201" t="s">
        <v>2127</v>
      </c>
      <c r="DA201" t="s">
        <v>181</v>
      </c>
      <c r="DE201" t="s">
        <v>166</v>
      </c>
      <c r="DH201" t="s">
        <v>146</v>
      </c>
    </row>
    <row r="202" spans="1:116" x14ac:dyDescent="0.25">
      <c r="A202" t="s">
        <v>2128</v>
      </c>
      <c r="B202" t="s">
        <v>118</v>
      </c>
      <c r="C202" t="s">
        <v>119</v>
      </c>
      <c r="D202" t="s">
        <v>2129</v>
      </c>
      <c r="E202" t="s">
        <v>2130</v>
      </c>
      <c r="F202" t="s">
        <v>369</v>
      </c>
      <c r="G202" t="s">
        <v>272</v>
      </c>
      <c r="H202" t="s">
        <v>152</v>
      </c>
      <c r="I202" t="s">
        <v>2131</v>
      </c>
      <c r="J202" t="s">
        <v>2132</v>
      </c>
      <c r="K202" t="s">
        <v>2133</v>
      </c>
      <c r="P202" t="s">
        <v>316</v>
      </c>
      <c r="W202" t="s">
        <v>129</v>
      </c>
      <c r="Z202" t="s">
        <v>130</v>
      </c>
      <c r="AA202" t="s">
        <v>131</v>
      </c>
      <c r="AD202" t="s">
        <v>132</v>
      </c>
      <c r="AG202" t="s">
        <v>2134</v>
      </c>
      <c r="BF202" t="s">
        <v>519</v>
      </c>
      <c r="BX202" t="s">
        <v>137</v>
      </c>
      <c r="CB202" t="s">
        <v>138</v>
      </c>
      <c r="CC202" t="s">
        <v>733</v>
      </c>
      <c r="CO202" t="s">
        <v>140</v>
      </c>
      <c r="CQ202" t="s">
        <v>196</v>
      </c>
      <c r="CW202" t="s">
        <v>2135</v>
      </c>
      <c r="CX202" t="s">
        <v>143</v>
      </c>
      <c r="CY202" t="s">
        <v>2136</v>
      </c>
      <c r="DG202" t="s">
        <v>252</v>
      </c>
      <c r="DH202" t="s">
        <v>146</v>
      </c>
    </row>
    <row r="203" spans="1:116" x14ac:dyDescent="0.25">
      <c r="A203" t="s">
        <v>2137</v>
      </c>
      <c r="B203" t="s">
        <v>118</v>
      </c>
      <c r="C203" t="s">
        <v>119</v>
      </c>
      <c r="D203" t="s">
        <v>2138</v>
      </c>
      <c r="E203" t="s">
        <v>2139</v>
      </c>
      <c r="F203" t="s">
        <v>1493</v>
      </c>
      <c r="G203" t="s">
        <v>651</v>
      </c>
      <c r="H203" t="s">
        <v>152</v>
      </c>
      <c r="I203" t="s">
        <v>2140</v>
      </c>
      <c r="J203" t="s">
        <v>2141</v>
      </c>
      <c r="K203" t="s">
        <v>2142</v>
      </c>
      <c r="P203" t="s">
        <v>316</v>
      </c>
      <c r="T203" t="s">
        <v>236</v>
      </c>
      <c r="Z203" t="s">
        <v>130</v>
      </c>
      <c r="AA203" t="s">
        <v>131</v>
      </c>
      <c r="AB203" t="s">
        <v>158</v>
      </c>
      <c r="AC203" t="s">
        <v>571</v>
      </c>
      <c r="AD203" t="s">
        <v>132</v>
      </c>
      <c r="AG203" t="s">
        <v>2143</v>
      </c>
      <c r="AM203" t="s">
        <v>209</v>
      </c>
      <c r="AO203" t="s">
        <v>222</v>
      </c>
      <c r="BY203" t="s">
        <v>211</v>
      </c>
      <c r="CB203" t="s">
        <v>138</v>
      </c>
      <c r="CC203" t="s">
        <v>733</v>
      </c>
      <c r="CO203" t="s">
        <v>140</v>
      </c>
      <c r="CQ203" t="s">
        <v>196</v>
      </c>
      <c r="CR203" t="s">
        <v>141</v>
      </c>
      <c r="CW203" t="s">
        <v>252</v>
      </c>
      <c r="CX203" t="s">
        <v>143</v>
      </c>
      <c r="CY203" t="s">
        <v>2144</v>
      </c>
      <c r="DA203" t="s">
        <v>181</v>
      </c>
      <c r="DC203" t="s">
        <v>144</v>
      </c>
      <c r="DE203" t="s">
        <v>166</v>
      </c>
      <c r="DH203" t="s">
        <v>146</v>
      </c>
    </row>
    <row r="204" spans="1:116" x14ac:dyDescent="0.25">
      <c r="A204" t="s">
        <v>2145</v>
      </c>
      <c r="B204" t="s">
        <v>118</v>
      </c>
      <c r="C204" t="s">
        <v>119</v>
      </c>
      <c r="D204" t="s">
        <v>2146</v>
      </c>
      <c r="E204" t="s">
        <v>2147</v>
      </c>
      <c r="F204" t="s">
        <v>216</v>
      </c>
      <c r="G204" t="s">
        <v>272</v>
      </c>
      <c r="H204" t="s">
        <v>152</v>
      </c>
      <c r="I204" t="s">
        <v>2148</v>
      </c>
      <c r="J204" t="s">
        <v>2149</v>
      </c>
      <c r="K204" t="s">
        <v>2150</v>
      </c>
      <c r="P204" t="s">
        <v>316</v>
      </c>
      <c r="U204" t="s">
        <v>177</v>
      </c>
      <c r="Z204" t="s">
        <v>130</v>
      </c>
      <c r="AA204" t="s">
        <v>192</v>
      </c>
      <c r="AG204" t="s">
        <v>2151</v>
      </c>
      <c r="AH204" t="s">
        <v>135</v>
      </c>
      <c r="AJ204" t="s">
        <v>261</v>
      </c>
      <c r="AK204" t="s">
        <v>138</v>
      </c>
      <c r="AL204" t="s">
        <v>1366</v>
      </c>
      <c r="BY204" t="s">
        <v>211</v>
      </c>
      <c r="CB204" t="s">
        <v>138</v>
      </c>
      <c r="CC204" t="s">
        <v>2152</v>
      </c>
      <c r="CO204" t="s">
        <v>140</v>
      </c>
      <c r="CT204" t="s">
        <v>542</v>
      </c>
      <c r="CW204" t="s">
        <v>252</v>
      </c>
      <c r="CX204" t="s">
        <v>143</v>
      </c>
      <c r="CY204" t="s">
        <v>2153</v>
      </c>
      <c r="DA204" t="s">
        <v>181</v>
      </c>
      <c r="DH204" t="s">
        <v>146</v>
      </c>
      <c r="DJ204" t="s">
        <v>168</v>
      </c>
    </row>
    <row r="205" spans="1:116" x14ac:dyDescent="0.25">
      <c r="A205" t="s">
        <v>2154</v>
      </c>
      <c r="B205" t="s">
        <v>118</v>
      </c>
      <c r="C205" t="s">
        <v>119</v>
      </c>
      <c r="D205" t="s">
        <v>2155</v>
      </c>
      <c r="E205" t="s">
        <v>2156</v>
      </c>
      <c r="F205" t="s">
        <v>2157</v>
      </c>
      <c r="G205" t="s">
        <v>352</v>
      </c>
      <c r="H205" t="s">
        <v>152</v>
      </c>
      <c r="I205" t="s">
        <v>2158</v>
      </c>
      <c r="J205" t="s">
        <v>2159</v>
      </c>
      <c r="K205" t="s">
        <v>2160</v>
      </c>
      <c r="L205" t="s">
        <v>191</v>
      </c>
      <c r="T205" t="s">
        <v>236</v>
      </c>
      <c r="Z205" t="s">
        <v>130</v>
      </c>
      <c r="AA205" t="s">
        <v>131</v>
      </c>
      <c r="AG205" t="s">
        <v>2161</v>
      </c>
      <c r="AI205" t="s">
        <v>136</v>
      </c>
      <c r="BY205" t="s">
        <v>211</v>
      </c>
      <c r="CB205" t="s">
        <v>138</v>
      </c>
      <c r="CC205" t="s">
        <v>733</v>
      </c>
      <c r="CO205" t="s">
        <v>140</v>
      </c>
      <c r="CR205" t="s">
        <v>141</v>
      </c>
      <c r="CW205" t="s">
        <v>2162</v>
      </c>
      <c r="CX205" t="s">
        <v>143</v>
      </c>
      <c r="CY205" t="s">
        <v>2163</v>
      </c>
      <c r="DA205" t="s">
        <v>181</v>
      </c>
      <c r="DC205" t="s">
        <v>144</v>
      </c>
      <c r="DH205" t="s">
        <v>146</v>
      </c>
    </row>
    <row r="206" spans="1:116" x14ac:dyDescent="0.25">
      <c r="A206" t="s">
        <v>2164</v>
      </c>
      <c r="B206" t="s">
        <v>118</v>
      </c>
      <c r="C206" t="s">
        <v>119</v>
      </c>
      <c r="D206" t="s">
        <v>2165</v>
      </c>
      <c r="E206" t="s">
        <v>2166</v>
      </c>
      <c r="F206" t="s">
        <v>216</v>
      </c>
      <c r="G206" t="s">
        <v>298</v>
      </c>
      <c r="H206" t="s">
        <v>152</v>
      </c>
      <c r="I206" t="s">
        <v>2167</v>
      </c>
      <c r="J206" t="s">
        <v>2168</v>
      </c>
      <c r="K206" t="s">
        <v>2169</v>
      </c>
      <c r="P206" t="s">
        <v>316</v>
      </c>
      <c r="U206" t="s">
        <v>177</v>
      </c>
      <c r="Z206" t="s">
        <v>130</v>
      </c>
      <c r="AA206" t="s">
        <v>192</v>
      </c>
      <c r="AG206" t="s">
        <v>2170</v>
      </c>
      <c r="AK206" t="s">
        <v>138</v>
      </c>
      <c r="AL206" t="s">
        <v>1402</v>
      </c>
      <c r="BY206" t="s">
        <v>211</v>
      </c>
      <c r="CB206" t="s">
        <v>138</v>
      </c>
      <c r="CC206" t="s">
        <v>733</v>
      </c>
      <c r="CO206" t="s">
        <v>140</v>
      </c>
      <c r="CQ206" t="s">
        <v>196</v>
      </c>
      <c r="CW206" t="s">
        <v>2171</v>
      </c>
      <c r="CZ206" t="s">
        <v>252</v>
      </c>
      <c r="DG206" t="s">
        <v>252</v>
      </c>
      <c r="DH206" t="s">
        <v>146</v>
      </c>
      <c r="DJ206" t="s">
        <v>168</v>
      </c>
    </row>
    <row r="207" spans="1:116" x14ac:dyDescent="0.25">
      <c r="A207" t="s">
        <v>2172</v>
      </c>
      <c r="B207" t="s">
        <v>118</v>
      </c>
      <c r="C207" t="s">
        <v>119</v>
      </c>
      <c r="D207" t="s">
        <v>2173</v>
      </c>
      <c r="E207" t="s">
        <v>2174</v>
      </c>
      <c r="F207" t="s">
        <v>151</v>
      </c>
      <c r="G207" t="s">
        <v>298</v>
      </c>
      <c r="H207" t="s">
        <v>152</v>
      </c>
      <c r="I207" t="s">
        <v>2175</v>
      </c>
      <c r="J207" t="s">
        <v>2176</v>
      </c>
      <c r="K207" t="s">
        <v>2177</v>
      </c>
      <c r="P207" t="s">
        <v>316</v>
      </c>
      <c r="T207" t="s">
        <v>236</v>
      </c>
      <c r="AD207" t="s">
        <v>132</v>
      </c>
      <c r="AG207" t="s">
        <v>2178</v>
      </c>
      <c r="AK207" t="s">
        <v>138</v>
      </c>
      <c r="AL207" t="s">
        <v>1402</v>
      </c>
      <c r="BA207" t="s">
        <v>413</v>
      </c>
      <c r="BX207" t="s">
        <v>137</v>
      </c>
      <c r="BY207" t="s">
        <v>211</v>
      </c>
      <c r="CB207" t="s">
        <v>138</v>
      </c>
      <c r="CC207" t="s">
        <v>733</v>
      </c>
      <c r="CO207" t="s">
        <v>140</v>
      </c>
      <c r="CR207" t="s">
        <v>141</v>
      </c>
      <c r="CW207" t="s">
        <v>2179</v>
      </c>
      <c r="CX207" t="s">
        <v>143</v>
      </c>
      <c r="CY207" t="s">
        <v>2180</v>
      </c>
      <c r="DA207" t="s">
        <v>181</v>
      </c>
      <c r="DC207" t="s">
        <v>144</v>
      </c>
      <c r="DH207" t="s">
        <v>146</v>
      </c>
    </row>
    <row r="208" spans="1:116" x14ac:dyDescent="0.25">
      <c r="A208" t="s">
        <v>2181</v>
      </c>
      <c r="B208" t="s">
        <v>118</v>
      </c>
      <c r="C208" t="s">
        <v>119</v>
      </c>
      <c r="D208" t="s">
        <v>2182</v>
      </c>
      <c r="E208" t="s">
        <v>2183</v>
      </c>
      <c r="F208" t="s">
        <v>297</v>
      </c>
      <c r="G208" t="s">
        <v>298</v>
      </c>
      <c r="H208" t="s">
        <v>152</v>
      </c>
      <c r="I208" t="s">
        <v>2184</v>
      </c>
      <c r="J208" t="s">
        <v>2185</v>
      </c>
      <c r="K208" t="s">
        <v>2186</v>
      </c>
      <c r="P208" t="s">
        <v>316</v>
      </c>
      <c r="T208" t="s">
        <v>236</v>
      </c>
      <c r="AD208" t="s">
        <v>132</v>
      </c>
      <c r="AG208" t="s">
        <v>2187</v>
      </c>
      <c r="AH208" t="s">
        <v>135</v>
      </c>
      <c r="AI208" t="s">
        <v>136</v>
      </c>
      <c r="AK208" t="s">
        <v>138</v>
      </c>
      <c r="AL208" t="s">
        <v>1402</v>
      </c>
      <c r="BJ208" t="s">
        <v>688</v>
      </c>
      <c r="BY208" t="s">
        <v>211</v>
      </c>
      <c r="CB208" t="s">
        <v>138</v>
      </c>
      <c r="CC208" t="s">
        <v>2188</v>
      </c>
      <c r="CO208" t="s">
        <v>140</v>
      </c>
      <c r="CQ208" t="s">
        <v>196</v>
      </c>
      <c r="CW208" t="s">
        <v>252</v>
      </c>
      <c r="CX208" t="s">
        <v>143</v>
      </c>
      <c r="CY208" t="s">
        <v>2189</v>
      </c>
      <c r="DA208" t="s">
        <v>181</v>
      </c>
      <c r="DC208" t="s">
        <v>144</v>
      </c>
      <c r="DH208" t="s">
        <v>146</v>
      </c>
    </row>
    <row r="209" spans="1:116" x14ac:dyDescent="0.25">
      <c r="A209" t="s">
        <v>2190</v>
      </c>
      <c r="B209" t="s">
        <v>118</v>
      </c>
      <c r="C209" t="s">
        <v>119</v>
      </c>
      <c r="D209" t="s">
        <v>2191</v>
      </c>
      <c r="E209" t="s">
        <v>2192</v>
      </c>
      <c r="F209" t="s">
        <v>122</v>
      </c>
      <c r="G209" t="s">
        <v>272</v>
      </c>
      <c r="H209" t="s">
        <v>152</v>
      </c>
      <c r="I209" t="s">
        <v>2193</v>
      </c>
      <c r="J209" t="s">
        <v>2194</v>
      </c>
      <c r="K209" t="s">
        <v>2195</v>
      </c>
      <c r="P209" t="s">
        <v>316</v>
      </c>
      <c r="T209" t="s">
        <v>236</v>
      </c>
      <c r="Z209" t="s">
        <v>130</v>
      </c>
      <c r="AA209" t="s">
        <v>192</v>
      </c>
      <c r="AG209" t="s">
        <v>2196</v>
      </c>
      <c r="AK209" t="s">
        <v>138</v>
      </c>
      <c r="AL209" t="s">
        <v>1402</v>
      </c>
      <c r="AS209" t="s">
        <v>262</v>
      </c>
      <c r="BY209" t="s">
        <v>211</v>
      </c>
      <c r="CB209" t="s">
        <v>138</v>
      </c>
      <c r="CC209" t="s">
        <v>2197</v>
      </c>
      <c r="CO209" t="s">
        <v>162</v>
      </c>
      <c r="CP209" t="s">
        <v>2198</v>
      </c>
      <c r="CU209" t="s">
        <v>138</v>
      </c>
      <c r="CV209" t="s">
        <v>1751</v>
      </c>
      <c r="CW209" t="s">
        <v>2199</v>
      </c>
      <c r="CX209" t="s">
        <v>143</v>
      </c>
      <c r="CY209" t="s">
        <v>2200</v>
      </c>
      <c r="DA209" t="s">
        <v>181</v>
      </c>
      <c r="DH209" t="s">
        <v>146</v>
      </c>
    </row>
    <row r="210" spans="1:116" x14ac:dyDescent="0.25">
      <c r="A210" t="s">
        <v>2201</v>
      </c>
      <c r="B210" t="s">
        <v>118</v>
      </c>
      <c r="C210" t="s">
        <v>119</v>
      </c>
      <c r="D210" t="s">
        <v>2202</v>
      </c>
      <c r="E210" t="s">
        <v>2203</v>
      </c>
      <c r="F210" t="s">
        <v>151</v>
      </c>
      <c r="G210" t="s">
        <v>217</v>
      </c>
      <c r="H210" t="s">
        <v>152</v>
      </c>
      <c r="I210" t="s">
        <v>2204</v>
      </c>
      <c r="J210" t="s">
        <v>2205</v>
      </c>
      <c r="K210" t="s">
        <v>2206</v>
      </c>
      <c r="P210" t="s">
        <v>316</v>
      </c>
      <c r="U210" t="s">
        <v>177</v>
      </c>
      <c r="AD210" t="s">
        <v>132</v>
      </c>
      <c r="AG210" t="s">
        <v>2207</v>
      </c>
      <c r="AJ210" t="s">
        <v>261</v>
      </c>
      <c r="AK210" t="s">
        <v>138</v>
      </c>
      <c r="AL210" t="s">
        <v>1402</v>
      </c>
      <c r="AM210" t="s">
        <v>209</v>
      </c>
      <c r="AN210" t="s">
        <v>210</v>
      </c>
      <c r="BX210" t="s">
        <v>137</v>
      </c>
      <c r="CB210" t="s">
        <v>138</v>
      </c>
      <c r="CC210" t="s">
        <v>733</v>
      </c>
      <c r="CO210" t="s">
        <v>140</v>
      </c>
      <c r="CQ210" t="s">
        <v>196</v>
      </c>
      <c r="CW210" t="s">
        <v>2208</v>
      </c>
      <c r="CX210" t="s">
        <v>143</v>
      </c>
      <c r="CY210" t="s">
        <v>2209</v>
      </c>
      <c r="DA210" t="s">
        <v>181</v>
      </c>
      <c r="DC210" t="s">
        <v>144</v>
      </c>
      <c r="DE210" t="s">
        <v>166</v>
      </c>
      <c r="DH210" t="s">
        <v>146</v>
      </c>
      <c r="DJ210" t="s">
        <v>168</v>
      </c>
    </row>
    <row r="211" spans="1:116" x14ac:dyDescent="0.25">
      <c r="A211" t="s">
        <v>2210</v>
      </c>
      <c r="B211" t="s">
        <v>118</v>
      </c>
      <c r="C211" t="s">
        <v>119</v>
      </c>
      <c r="D211" t="s">
        <v>2211</v>
      </c>
      <c r="E211" t="s">
        <v>2212</v>
      </c>
      <c r="F211" t="s">
        <v>202</v>
      </c>
      <c r="G211" t="s">
        <v>272</v>
      </c>
      <c r="H211" t="s">
        <v>152</v>
      </c>
      <c r="I211" t="s">
        <v>2213</v>
      </c>
      <c r="J211" t="s">
        <v>2214</v>
      </c>
      <c r="K211" t="s">
        <v>2215</v>
      </c>
      <c r="P211" t="s">
        <v>316</v>
      </c>
      <c r="W211" t="s">
        <v>129</v>
      </c>
      <c r="AB211" t="s">
        <v>158</v>
      </c>
      <c r="AC211" t="s">
        <v>571</v>
      </c>
      <c r="AG211" t="s">
        <v>2216</v>
      </c>
      <c r="AK211" t="s">
        <v>138</v>
      </c>
      <c r="AL211" t="s">
        <v>1402</v>
      </c>
      <c r="BX211" t="s">
        <v>137</v>
      </c>
      <c r="BY211" t="s">
        <v>211</v>
      </c>
      <c r="CB211" t="s">
        <v>138</v>
      </c>
      <c r="CC211" t="s">
        <v>733</v>
      </c>
      <c r="CO211" t="s">
        <v>140</v>
      </c>
      <c r="CR211" t="s">
        <v>141</v>
      </c>
      <c r="CW211" t="s">
        <v>2217</v>
      </c>
      <c r="CX211" t="s">
        <v>143</v>
      </c>
      <c r="CY211" t="s">
        <v>2218</v>
      </c>
      <c r="DA211" t="s">
        <v>181</v>
      </c>
      <c r="DC211" t="s">
        <v>144</v>
      </c>
      <c r="DE211" t="s">
        <v>166</v>
      </c>
      <c r="DH211" t="s">
        <v>146</v>
      </c>
      <c r="DJ211" t="s">
        <v>168</v>
      </c>
    </row>
    <row r="212" spans="1:116" x14ac:dyDescent="0.25">
      <c r="A212" t="s">
        <v>2219</v>
      </c>
      <c r="B212" t="s">
        <v>118</v>
      </c>
      <c r="C212" t="s">
        <v>119</v>
      </c>
      <c r="D212" t="s">
        <v>2220</v>
      </c>
      <c r="E212" t="s">
        <v>2221</v>
      </c>
      <c r="F212" t="s">
        <v>122</v>
      </c>
      <c r="G212" t="s">
        <v>272</v>
      </c>
      <c r="H212" t="s">
        <v>152</v>
      </c>
      <c r="I212" t="s">
        <v>2222</v>
      </c>
      <c r="J212" t="s">
        <v>2223</v>
      </c>
      <c r="K212" t="s">
        <v>2224</v>
      </c>
      <c r="Q212" t="s">
        <v>128</v>
      </c>
      <c r="T212" t="s">
        <v>236</v>
      </c>
      <c r="AD212" t="s">
        <v>132</v>
      </c>
      <c r="AG212" t="s">
        <v>2225</v>
      </c>
      <c r="AJ212" t="s">
        <v>261</v>
      </c>
      <c r="AK212" t="s">
        <v>138</v>
      </c>
      <c r="AL212" t="s">
        <v>2226</v>
      </c>
      <c r="BL212" t="s">
        <v>798</v>
      </c>
      <c r="BY212" t="s">
        <v>211</v>
      </c>
      <c r="CB212" t="s">
        <v>138</v>
      </c>
      <c r="CC212" t="s">
        <v>2227</v>
      </c>
      <c r="CO212" t="s">
        <v>140</v>
      </c>
      <c r="CU212" t="s">
        <v>138</v>
      </c>
      <c r="CV212" t="s">
        <v>1575</v>
      </c>
      <c r="CW212" t="s">
        <v>1945</v>
      </c>
      <c r="CX212" t="s">
        <v>143</v>
      </c>
      <c r="CY212" t="s">
        <v>2228</v>
      </c>
      <c r="DA212" t="s">
        <v>181</v>
      </c>
      <c r="DC212" t="s">
        <v>144</v>
      </c>
      <c r="DE212" t="s">
        <v>166</v>
      </c>
      <c r="DH212" t="s">
        <v>146</v>
      </c>
      <c r="DL212" t="s">
        <v>182</v>
      </c>
    </row>
    <row r="213" spans="1:116" x14ac:dyDescent="0.25">
      <c r="A213" t="s">
        <v>2229</v>
      </c>
      <c r="B213" t="s">
        <v>118</v>
      </c>
      <c r="C213" t="s">
        <v>119</v>
      </c>
      <c r="D213" t="s">
        <v>2230</v>
      </c>
      <c r="E213" t="s">
        <v>1733</v>
      </c>
      <c r="F213" t="s">
        <v>122</v>
      </c>
      <c r="G213" t="s">
        <v>370</v>
      </c>
      <c r="H213" t="s">
        <v>152</v>
      </c>
      <c r="I213" t="s">
        <v>2231</v>
      </c>
      <c r="J213" t="s">
        <v>2232</v>
      </c>
      <c r="K213" t="s">
        <v>2233</v>
      </c>
      <c r="P213" t="s">
        <v>316</v>
      </c>
      <c r="W213" t="s">
        <v>129</v>
      </c>
      <c r="AD213" t="s">
        <v>132</v>
      </c>
      <c r="AG213" t="s">
        <v>2234</v>
      </c>
      <c r="AR213" t="s">
        <v>249</v>
      </c>
      <c r="BF213" t="s">
        <v>519</v>
      </c>
      <c r="BX213" t="s">
        <v>137</v>
      </c>
      <c r="CB213" t="s">
        <v>138</v>
      </c>
      <c r="CC213" t="s">
        <v>938</v>
      </c>
      <c r="CO213" t="s">
        <v>140</v>
      </c>
      <c r="CR213" t="s">
        <v>141</v>
      </c>
      <c r="CW213" t="s">
        <v>1424</v>
      </c>
      <c r="CZ213" t="s">
        <v>252</v>
      </c>
      <c r="DG213" t="s">
        <v>252</v>
      </c>
      <c r="DH213" t="s">
        <v>146</v>
      </c>
      <c r="DJ213" t="s">
        <v>168</v>
      </c>
      <c r="DL213" t="s">
        <v>182</v>
      </c>
    </row>
    <row r="214" spans="1:116" x14ac:dyDescent="0.25">
      <c r="A214" t="s">
        <v>2235</v>
      </c>
      <c r="B214" t="s">
        <v>118</v>
      </c>
      <c r="C214" t="s">
        <v>119</v>
      </c>
      <c r="D214" t="s">
        <v>2236</v>
      </c>
      <c r="E214" t="s">
        <v>2237</v>
      </c>
      <c r="F214" t="s">
        <v>122</v>
      </c>
      <c r="G214" t="s">
        <v>651</v>
      </c>
      <c r="H214" t="s">
        <v>152</v>
      </c>
      <c r="I214" t="s">
        <v>2238</v>
      </c>
      <c r="J214" t="s">
        <v>2239</v>
      </c>
      <c r="K214" t="s">
        <v>2240</v>
      </c>
      <c r="P214" t="s">
        <v>316</v>
      </c>
      <c r="W214" t="s">
        <v>129</v>
      </c>
      <c r="AD214" t="s">
        <v>132</v>
      </c>
      <c r="AG214" t="s">
        <v>2241</v>
      </c>
      <c r="AK214" t="s">
        <v>138</v>
      </c>
      <c r="AL214" t="s">
        <v>1402</v>
      </c>
      <c r="AM214" t="s">
        <v>209</v>
      </c>
      <c r="AS214" t="s">
        <v>262</v>
      </c>
      <c r="BX214" t="s">
        <v>137</v>
      </c>
      <c r="CB214" t="s">
        <v>138</v>
      </c>
      <c r="CC214" t="s">
        <v>2242</v>
      </c>
      <c r="CO214" t="s">
        <v>140</v>
      </c>
      <c r="CR214" t="s">
        <v>141</v>
      </c>
      <c r="CW214" t="s">
        <v>2243</v>
      </c>
      <c r="CX214" t="s">
        <v>143</v>
      </c>
      <c r="CY214" t="s">
        <v>2244</v>
      </c>
      <c r="DA214" t="s">
        <v>181</v>
      </c>
      <c r="DC214" t="s">
        <v>144</v>
      </c>
      <c r="DE214" t="s">
        <v>166</v>
      </c>
      <c r="DH214" t="s">
        <v>146</v>
      </c>
      <c r="DJ214" t="s">
        <v>168</v>
      </c>
    </row>
    <row r="215" spans="1:116" x14ac:dyDescent="0.25">
      <c r="A215" t="s">
        <v>2245</v>
      </c>
      <c r="B215" t="s">
        <v>118</v>
      </c>
      <c r="C215" t="s">
        <v>119</v>
      </c>
      <c r="D215" t="s">
        <v>2246</v>
      </c>
      <c r="E215" t="s">
        <v>2247</v>
      </c>
      <c r="F215" t="s">
        <v>2248</v>
      </c>
      <c r="G215" t="s">
        <v>1062</v>
      </c>
      <c r="H215" t="s">
        <v>152</v>
      </c>
      <c r="I215" t="s">
        <v>2249</v>
      </c>
      <c r="J215" t="s">
        <v>2250</v>
      </c>
      <c r="K215" t="s">
        <v>2251</v>
      </c>
      <c r="N215" t="s">
        <v>156</v>
      </c>
      <c r="T215" t="s">
        <v>236</v>
      </c>
      <c r="Z215" t="s">
        <v>130</v>
      </c>
      <c r="AA215" t="s">
        <v>131</v>
      </c>
      <c r="AD215" t="s">
        <v>132</v>
      </c>
      <c r="AG215" t="s">
        <v>178</v>
      </c>
      <c r="AH215" t="s">
        <v>135</v>
      </c>
      <c r="AI215" t="s">
        <v>136</v>
      </c>
      <c r="AJ215" t="s">
        <v>261</v>
      </c>
      <c r="AK215" t="s">
        <v>138</v>
      </c>
      <c r="AL215" t="s">
        <v>1402</v>
      </c>
      <c r="BX215" t="s">
        <v>137</v>
      </c>
      <c r="CB215" t="s">
        <v>138</v>
      </c>
      <c r="CC215" t="s">
        <v>2242</v>
      </c>
      <c r="CO215" t="s">
        <v>140</v>
      </c>
      <c r="CQ215" t="s">
        <v>196</v>
      </c>
      <c r="CW215" t="s">
        <v>252</v>
      </c>
      <c r="CX215" t="s">
        <v>143</v>
      </c>
      <c r="CY215" t="s">
        <v>2252</v>
      </c>
      <c r="DA215" t="s">
        <v>181</v>
      </c>
      <c r="DC215" t="s">
        <v>144</v>
      </c>
      <c r="DE215" t="s">
        <v>166</v>
      </c>
      <c r="DH215" t="s">
        <v>146</v>
      </c>
    </row>
    <row r="216" spans="1:116" x14ac:dyDescent="0.25">
      <c r="A216" t="s">
        <v>2253</v>
      </c>
      <c r="B216" t="s">
        <v>118</v>
      </c>
      <c r="C216" t="s">
        <v>119</v>
      </c>
      <c r="D216" t="s">
        <v>2254</v>
      </c>
      <c r="E216" t="s">
        <v>2255</v>
      </c>
      <c r="F216" t="s">
        <v>421</v>
      </c>
      <c r="G216" t="s">
        <v>217</v>
      </c>
      <c r="H216" t="s">
        <v>152</v>
      </c>
      <c r="I216" t="s">
        <v>2256</v>
      </c>
      <c r="J216" t="s">
        <v>423</v>
      </c>
      <c r="K216" t="s">
        <v>2257</v>
      </c>
      <c r="P216" t="s">
        <v>316</v>
      </c>
      <c r="W216" t="s">
        <v>129</v>
      </c>
      <c r="AF216" t="s">
        <v>317</v>
      </c>
      <c r="AG216" t="s">
        <v>2258</v>
      </c>
      <c r="AK216" t="s">
        <v>138</v>
      </c>
      <c r="AL216" t="s">
        <v>1402</v>
      </c>
      <c r="BX216" t="s">
        <v>137</v>
      </c>
      <c r="CB216" t="s">
        <v>138</v>
      </c>
      <c r="CC216" t="s">
        <v>852</v>
      </c>
      <c r="CO216" t="s">
        <v>162</v>
      </c>
      <c r="CP216" t="s">
        <v>667</v>
      </c>
      <c r="CR216" t="s">
        <v>141</v>
      </c>
      <c r="CW216" t="s">
        <v>2259</v>
      </c>
      <c r="CZ216" t="s">
        <v>252</v>
      </c>
      <c r="DG216" t="s">
        <v>252</v>
      </c>
      <c r="DH216" t="s">
        <v>146</v>
      </c>
      <c r="DJ216" t="s">
        <v>168</v>
      </c>
    </row>
    <row r="217" spans="1:116" x14ac:dyDescent="0.25">
      <c r="A217" t="s">
        <v>2260</v>
      </c>
      <c r="B217" t="s">
        <v>118</v>
      </c>
      <c r="C217" t="s">
        <v>119</v>
      </c>
      <c r="D217" t="s">
        <v>2261</v>
      </c>
      <c r="E217" t="s">
        <v>2130</v>
      </c>
      <c r="F217" t="s">
        <v>421</v>
      </c>
      <c r="G217" t="s">
        <v>298</v>
      </c>
      <c r="H217" t="s">
        <v>152</v>
      </c>
      <c r="I217" t="s">
        <v>2262</v>
      </c>
      <c r="J217" t="s">
        <v>1789</v>
      </c>
      <c r="K217" t="s">
        <v>2263</v>
      </c>
      <c r="P217" t="s">
        <v>316</v>
      </c>
      <c r="W217" t="s">
        <v>129</v>
      </c>
      <c r="Z217" t="s">
        <v>130</v>
      </c>
      <c r="AB217" t="s">
        <v>158</v>
      </c>
      <c r="AD217" t="s">
        <v>132</v>
      </c>
      <c r="AG217" t="s">
        <v>2264</v>
      </c>
      <c r="AK217" t="s">
        <v>138</v>
      </c>
      <c r="AL217" t="s">
        <v>1402</v>
      </c>
      <c r="AR217" t="s">
        <v>249</v>
      </c>
      <c r="BX217" t="s">
        <v>137</v>
      </c>
      <c r="CB217" t="s">
        <v>138</v>
      </c>
      <c r="CC217" t="s">
        <v>2242</v>
      </c>
      <c r="CO217" t="s">
        <v>140</v>
      </c>
      <c r="CR217" t="s">
        <v>141</v>
      </c>
      <c r="CW217" t="s">
        <v>2265</v>
      </c>
      <c r="CX217" t="s">
        <v>143</v>
      </c>
      <c r="CY217" t="s">
        <v>2266</v>
      </c>
      <c r="DA217" t="s">
        <v>181</v>
      </c>
      <c r="DC217" t="s">
        <v>144</v>
      </c>
      <c r="DE217" t="s">
        <v>166</v>
      </c>
      <c r="DH217" t="s">
        <v>146</v>
      </c>
      <c r="DJ217" t="s">
        <v>168</v>
      </c>
      <c r="DL217" t="s">
        <v>182</v>
      </c>
    </row>
    <row r="218" spans="1:116" x14ac:dyDescent="0.25">
      <c r="A218" t="s">
        <v>2267</v>
      </c>
      <c r="B218" t="s">
        <v>118</v>
      </c>
      <c r="C218" t="s">
        <v>119</v>
      </c>
      <c r="D218" t="s">
        <v>2268</v>
      </c>
      <c r="E218" t="s">
        <v>2269</v>
      </c>
      <c r="F218" t="s">
        <v>202</v>
      </c>
      <c r="G218" t="s">
        <v>370</v>
      </c>
      <c r="H218" t="s">
        <v>152</v>
      </c>
      <c r="I218" t="s">
        <v>2270</v>
      </c>
      <c r="J218" t="s">
        <v>2271</v>
      </c>
      <c r="K218" t="s">
        <v>2272</v>
      </c>
      <c r="N218" t="s">
        <v>156</v>
      </c>
      <c r="T218" t="s">
        <v>236</v>
      </c>
      <c r="AD218" t="s">
        <v>132</v>
      </c>
      <c r="AG218" t="s">
        <v>2273</v>
      </c>
      <c r="AS218" t="s">
        <v>262</v>
      </c>
      <c r="BF218" t="s">
        <v>519</v>
      </c>
      <c r="BY218" t="s">
        <v>211</v>
      </c>
      <c r="CD218" t="s">
        <v>161</v>
      </c>
      <c r="CO218" t="s">
        <v>162</v>
      </c>
      <c r="CP218" t="s">
        <v>2274</v>
      </c>
      <c r="CQ218" t="s">
        <v>196</v>
      </c>
      <c r="CW218" t="s">
        <v>398</v>
      </c>
      <c r="CX218" t="s">
        <v>143</v>
      </c>
      <c r="CY218" t="s">
        <v>2275</v>
      </c>
      <c r="DA218" t="s">
        <v>181</v>
      </c>
      <c r="DC218" t="s">
        <v>144</v>
      </c>
      <c r="DE218" t="s">
        <v>166</v>
      </c>
      <c r="DH218" t="s">
        <v>146</v>
      </c>
    </row>
    <row r="219" spans="1:116" x14ac:dyDescent="0.25">
      <c r="A219" t="s">
        <v>2276</v>
      </c>
      <c r="B219" t="s">
        <v>118</v>
      </c>
      <c r="C219" t="s">
        <v>119</v>
      </c>
      <c r="D219" t="s">
        <v>2277</v>
      </c>
      <c r="E219" t="s">
        <v>2278</v>
      </c>
      <c r="F219" t="s">
        <v>122</v>
      </c>
      <c r="G219" t="s">
        <v>123</v>
      </c>
      <c r="H219" t="s">
        <v>152</v>
      </c>
      <c r="I219" t="s">
        <v>2279</v>
      </c>
      <c r="J219" t="s">
        <v>2280</v>
      </c>
      <c r="K219" t="s">
        <v>2281</v>
      </c>
      <c r="Q219" t="s">
        <v>128</v>
      </c>
      <c r="T219" t="s">
        <v>236</v>
      </c>
      <c r="AD219" t="s">
        <v>132</v>
      </c>
      <c r="AG219" t="s">
        <v>2282</v>
      </c>
      <c r="AH219" t="s">
        <v>135</v>
      </c>
      <c r="AK219" t="s">
        <v>138</v>
      </c>
      <c r="AL219" t="s">
        <v>1402</v>
      </c>
      <c r="BL219" t="s">
        <v>798</v>
      </c>
      <c r="BX219" t="s">
        <v>137</v>
      </c>
      <c r="CB219" t="s">
        <v>138</v>
      </c>
      <c r="CC219" t="s">
        <v>938</v>
      </c>
      <c r="CO219" t="s">
        <v>140</v>
      </c>
      <c r="CR219" t="s">
        <v>141</v>
      </c>
      <c r="CW219" t="s">
        <v>678</v>
      </c>
      <c r="CZ219" t="s">
        <v>252</v>
      </c>
      <c r="DG219" t="s">
        <v>252</v>
      </c>
      <c r="DH219" t="s">
        <v>146</v>
      </c>
    </row>
    <row r="220" spans="1:116" x14ac:dyDescent="0.25">
      <c r="A220" t="s">
        <v>2283</v>
      </c>
      <c r="B220" t="s">
        <v>118</v>
      </c>
      <c r="C220" t="s">
        <v>119</v>
      </c>
      <c r="D220" t="s">
        <v>2284</v>
      </c>
      <c r="E220" t="s">
        <v>2285</v>
      </c>
      <c r="F220" t="s">
        <v>446</v>
      </c>
      <c r="G220" t="s">
        <v>370</v>
      </c>
      <c r="H220" t="s">
        <v>124</v>
      </c>
      <c r="I220" t="s">
        <v>2286</v>
      </c>
      <c r="J220" t="s">
        <v>2287</v>
      </c>
      <c r="K220" t="s">
        <v>2288</v>
      </c>
      <c r="P220" t="s">
        <v>316</v>
      </c>
      <c r="T220" t="s">
        <v>236</v>
      </c>
      <c r="Z220" t="s">
        <v>130</v>
      </c>
      <c r="AA220" t="s">
        <v>131</v>
      </c>
      <c r="AB220" t="s">
        <v>158</v>
      </c>
      <c r="AC220" t="s">
        <v>571</v>
      </c>
      <c r="AG220" t="s">
        <v>2289</v>
      </c>
      <c r="AM220" t="s">
        <v>209</v>
      </c>
      <c r="AO220" t="s">
        <v>222</v>
      </c>
      <c r="AS220" t="s">
        <v>262</v>
      </c>
      <c r="AT220" t="s">
        <v>263</v>
      </c>
      <c r="BY220" t="s">
        <v>211</v>
      </c>
      <c r="CB220" t="s">
        <v>138</v>
      </c>
      <c r="CC220" t="s">
        <v>2290</v>
      </c>
      <c r="CO220" t="s">
        <v>140</v>
      </c>
      <c r="CQ220" t="s">
        <v>196</v>
      </c>
      <c r="CW220" t="s">
        <v>2291</v>
      </c>
      <c r="CZ220" t="s">
        <v>252</v>
      </c>
      <c r="DG220" t="s">
        <v>252</v>
      </c>
      <c r="DH220" t="s">
        <v>146</v>
      </c>
    </row>
    <row r="221" spans="1:116" x14ac:dyDescent="0.25">
      <c r="A221" t="s">
        <v>2292</v>
      </c>
      <c r="B221" t="s">
        <v>118</v>
      </c>
      <c r="C221" t="s">
        <v>119</v>
      </c>
      <c r="D221" t="s">
        <v>2293</v>
      </c>
      <c r="E221" t="s">
        <v>2294</v>
      </c>
      <c r="F221" t="s">
        <v>173</v>
      </c>
      <c r="G221" t="s">
        <v>203</v>
      </c>
      <c r="H221" t="s">
        <v>124</v>
      </c>
      <c r="I221" t="s">
        <v>2295</v>
      </c>
      <c r="J221" t="s">
        <v>2296</v>
      </c>
      <c r="K221" t="s">
        <v>2297</v>
      </c>
      <c r="P221" t="s">
        <v>316</v>
      </c>
      <c r="T221" t="s">
        <v>236</v>
      </c>
      <c r="Z221" t="s">
        <v>130</v>
      </c>
      <c r="AA221" t="s">
        <v>2298</v>
      </c>
      <c r="AB221" t="s">
        <v>158</v>
      </c>
      <c r="AC221" t="s">
        <v>571</v>
      </c>
      <c r="AF221" t="s">
        <v>317</v>
      </c>
      <c r="AG221" t="s">
        <v>2299</v>
      </c>
      <c r="AH221" t="s">
        <v>135</v>
      </c>
      <c r="AI221" t="s">
        <v>136</v>
      </c>
      <c r="AK221" t="s">
        <v>138</v>
      </c>
      <c r="AL221" t="s">
        <v>1402</v>
      </c>
      <c r="BF221" t="s">
        <v>519</v>
      </c>
      <c r="BP221" t="s">
        <v>1205</v>
      </c>
      <c r="BX221" t="s">
        <v>137</v>
      </c>
      <c r="CB221" t="s">
        <v>138</v>
      </c>
      <c r="CC221" t="s">
        <v>733</v>
      </c>
      <c r="CO221" t="s">
        <v>140</v>
      </c>
      <c r="CQ221" t="s">
        <v>196</v>
      </c>
      <c r="CW221" t="s">
        <v>2300</v>
      </c>
      <c r="CX221" t="s">
        <v>143</v>
      </c>
      <c r="CY221" t="s">
        <v>2301</v>
      </c>
      <c r="DA221" t="s">
        <v>181</v>
      </c>
      <c r="DC221" t="s">
        <v>144</v>
      </c>
      <c r="DE221" t="s">
        <v>166</v>
      </c>
      <c r="DH221" t="s">
        <v>146</v>
      </c>
    </row>
    <row r="222" spans="1:116" x14ac:dyDescent="0.25">
      <c r="A222" t="s">
        <v>2302</v>
      </c>
      <c r="B222" t="s">
        <v>118</v>
      </c>
      <c r="C222" t="s">
        <v>119</v>
      </c>
      <c r="D222" t="s">
        <v>2303</v>
      </c>
      <c r="E222" t="s">
        <v>2304</v>
      </c>
      <c r="F222" t="s">
        <v>446</v>
      </c>
      <c r="G222" t="s">
        <v>651</v>
      </c>
      <c r="H222" t="s">
        <v>152</v>
      </c>
      <c r="I222" t="s">
        <v>2305</v>
      </c>
      <c r="J222" t="s">
        <v>2306</v>
      </c>
      <c r="K222" t="s">
        <v>2307</v>
      </c>
      <c r="P222" t="s">
        <v>316</v>
      </c>
      <c r="T222" t="s">
        <v>236</v>
      </c>
      <c r="Z222" t="s">
        <v>130</v>
      </c>
      <c r="AA222" t="s">
        <v>192</v>
      </c>
      <c r="AB222" t="s">
        <v>158</v>
      </c>
      <c r="AC222" t="s">
        <v>571</v>
      </c>
      <c r="AG222" t="s">
        <v>2308</v>
      </c>
      <c r="AS222" t="s">
        <v>262</v>
      </c>
      <c r="AT222" t="s">
        <v>263</v>
      </c>
      <c r="BY222" t="s">
        <v>211</v>
      </c>
      <c r="CB222" t="s">
        <v>138</v>
      </c>
      <c r="CC222" t="s">
        <v>733</v>
      </c>
      <c r="CO222" t="s">
        <v>140</v>
      </c>
      <c r="CR222" t="s">
        <v>141</v>
      </c>
      <c r="CW222" t="s">
        <v>2309</v>
      </c>
      <c r="CX222" t="s">
        <v>143</v>
      </c>
      <c r="CY222" t="s">
        <v>2310</v>
      </c>
      <c r="DG222" t="s">
        <v>252</v>
      </c>
      <c r="DH222" t="s">
        <v>146</v>
      </c>
    </row>
    <row r="223" spans="1:116" x14ac:dyDescent="0.25">
      <c r="A223" t="s">
        <v>2311</v>
      </c>
      <c r="B223" t="s">
        <v>118</v>
      </c>
      <c r="C223" t="s">
        <v>119</v>
      </c>
      <c r="D223" t="s">
        <v>2312</v>
      </c>
      <c r="E223" t="s">
        <v>2313</v>
      </c>
      <c r="F223" t="s">
        <v>405</v>
      </c>
      <c r="G223" t="s">
        <v>203</v>
      </c>
      <c r="H223" t="s">
        <v>124</v>
      </c>
      <c r="I223" t="s">
        <v>2314</v>
      </c>
      <c r="J223" t="s">
        <v>2315</v>
      </c>
      <c r="K223" t="s">
        <v>2316</v>
      </c>
      <c r="P223" t="s">
        <v>316</v>
      </c>
      <c r="W223" t="s">
        <v>129</v>
      </c>
      <c r="Z223" t="s">
        <v>130</v>
      </c>
      <c r="AA223" t="s">
        <v>131</v>
      </c>
      <c r="AG223" t="s">
        <v>2317</v>
      </c>
      <c r="AK223" t="s">
        <v>138</v>
      </c>
      <c r="AL223" t="s">
        <v>2318</v>
      </c>
      <c r="AM223" t="s">
        <v>209</v>
      </c>
      <c r="AO223" t="s">
        <v>222</v>
      </c>
      <c r="BX223" t="s">
        <v>137</v>
      </c>
      <c r="CB223" t="s">
        <v>138</v>
      </c>
      <c r="CC223" t="s">
        <v>733</v>
      </c>
      <c r="CO223" t="s">
        <v>140</v>
      </c>
      <c r="CQ223" t="s">
        <v>196</v>
      </c>
      <c r="CW223" t="s">
        <v>2319</v>
      </c>
      <c r="CZ223" t="s">
        <v>252</v>
      </c>
      <c r="DG223" t="s">
        <v>252</v>
      </c>
      <c r="DH223" t="s">
        <v>146</v>
      </c>
      <c r="DJ223" t="s">
        <v>168</v>
      </c>
    </row>
    <row r="224" spans="1:116" x14ac:dyDescent="0.25">
      <c r="A224" t="s">
        <v>2320</v>
      </c>
      <c r="B224" t="s">
        <v>118</v>
      </c>
      <c r="C224" t="s">
        <v>119</v>
      </c>
      <c r="D224" t="s">
        <v>2321</v>
      </c>
      <c r="E224" t="s">
        <v>2322</v>
      </c>
      <c r="F224" t="s">
        <v>1658</v>
      </c>
      <c r="G224" t="s">
        <v>203</v>
      </c>
      <c r="H224" t="s">
        <v>124</v>
      </c>
      <c r="I224" t="s">
        <v>2323</v>
      </c>
      <c r="J224" t="s">
        <v>2324</v>
      </c>
      <c r="K224" t="s">
        <v>2325</v>
      </c>
      <c r="N224" t="s">
        <v>156</v>
      </c>
      <c r="T224" t="s">
        <v>236</v>
      </c>
      <c r="Z224" t="s">
        <v>130</v>
      </c>
      <c r="AA224" t="s">
        <v>192</v>
      </c>
      <c r="AG224" t="s">
        <v>2326</v>
      </c>
      <c r="AK224" t="s">
        <v>138</v>
      </c>
      <c r="AL224" t="s">
        <v>561</v>
      </c>
      <c r="BX224" t="s">
        <v>137</v>
      </c>
      <c r="CB224" t="s">
        <v>138</v>
      </c>
      <c r="CC224" t="s">
        <v>2327</v>
      </c>
      <c r="CO224" t="s">
        <v>140</v>
      </c>
      <c r="CR224" t="s">
        <v>141</v>
      </c>
      <c r="CW224" t="s">
        <v>252</v>
      </c>
      <c r="CX224" t="s">
        <v>143</v>
      </c>
      <c r="CY224" t="s">
        <v>2328</v>
      </c>
      <c r="DA224" t="s">
        <v>181</v>
      </c>
      <c r="DC224" t="s">
        <v>144</v>
      </c>
      <c r="DH224" t="s">
        <v>146</v>
      </c>
    </row>
    <row r="225" spans="1:116" x14ac:dyDescent="0.25">
      <c r="A225" t="s">
        <v>2329</v>
      </c>
      <c r="B225" t="s">
        <v>118</v>
      </c>
      <c r="C225" t="s">
        <v>119</v>
      </c>
      <c r="D225" t="s">
        <v>2330</v>
      </c>
      <c r="E225" t="s">
        <v>2331</v>
      </c>
      <c r="F225" t="s">
        <v>202</v>
      </c>
      <c r="G225" t="s">
        <v>203</v>
      </c>
      <c r="H225" t="s">
        <v>124</v>
      </c>
      <c r="I225" t="s">
        <v>2332</v>
      </c>
      <c r="J225" t="s">
        <v>2333</v>
      </c>
      <c r="K225" t="s">
        <v>2334</v>
      </c>
      <c r="P225" t="s">
        <v>316</v>
      </c>
      <c r="U225" t="s">
        <v>177</v>
      </c>
      <c r="Z225" t="s">
        <v>130</v>
      </c>
      <c r="AA225" t="s">
        <v>192</v>
      </c>
      <c r="AG225" t="s">
        <v>2335</v>
      </c>
      <c r="BF225" t="s">
        <v>519</v>
      </c>
      <c r="BX225" t="s">
        <v>137</v>
      </c>
      <c r="CB225" t="s">
        <v>138</v>
      </c>
      <c r="CC225" t="s">
        <v>2336</v>
      </c>
      <c r="CO225" t="s">
        <v>140</v>
      </c>
      <c r="CQ225" t="s">
        <v>196</v>
      </c>
      <c r="CW225" t="s">
        <v>2337</v>
      </c>
      <c r="CX225" t="s">
        <v>143</v>
      </c>
      <c r="CY225" t="s">
        <v>2338</v>
      </c>
      <c r="DA225" t="s">
        <v>181</v>
      </c>
      <c r="DC225" t="s">
        <v>144</v>
      </c>
      <c r="DE225" t="s">
        <v>166</v>
      </c>
      <c r="DH225" t="s">
        <v>146</v>
      </c>
      <c r="DJ225" t="s">
        <v>168</v>
      </c>
      <c r="DL225" t="s">
        <v>182</v>
      </c>
    </row>
    <row r="226" spans="1:116" x14ac:dyDescent="0.25">
      <c r="A226" t="s">
        <v>2339</v>
      </c>
      <c r="B226" t="s">
        <v>118</v>
      </c>
      <c r="C226" t="s">
        <v>119</v>
      </c>
      <c r="D226" t="s">
        <v>2340</v>
      </c>
      <c r="E226" t="s">
        <v>2341</v>
      </c>
      <c r="F226" t="s">
        <v>122</v>
      </c>
      <c r="G226" t="s">
        <v>203</v>
      </c>
      <c r="H226" t="s">
        <v>124</v>
      </c>
      <c r="I226" t="s">
        <v>2342</v>
      </c>
      <c r="J226" t="s">
        <v>2343</v>
      </c>
      <c r="K226" t="s">
        <v>2344</v>
      </c>
      <c r="L226" t="s">
        <v>191</v>
      </c>
      <c r="T226" t="s">
        <v>236</v>
      </c>
      <c r="Z226" t="s">
        <v>130</v>
      </c>
      <c r="AA226" t="s">
        <v>131</v>
      </c>
      <c r="AD226" t="s">
        <v>132</v>
      </c>
      <c r="AG226" t="s">
        <v>2345</v>
      </c>
      <c r="AH226" t="s">
        <v>135</v>
      </c>
      <c r="AI226" t="s">
        <v>136</v>
      </c>
      <c r="AK226" t="s">
        <v>138</v>
      </c>
      <c r="AL226" t="s">
        <v>2346</v>
      </c>
      <c r="BY226" t="s">
        <v>211</v>
      </c>
      <c r="CB226" t="s">
        <v>138</v>
      </c>
      <c r="CC226" t="s">
        <v>1146</v>
      </c>
      <c r="CO226" t="s">
        <v>162</v>
      </c>
      <c r="CP226" t="s">
        <v>633</v>
      </c>
      <c r="CR226" t="s">
        <v>141</v>
      </c>
      <c r="CW226" t="s">
        <v>2347</v>
      </c>
      <c r="CX226" t="s">
        <v>143</v>
      </c>
      <c r="CY226" t="s">
        <v>2348</v>
      </c>
      <c r="DA226" t="s">
        <v>181</v>
      </c>
      <c r="DC226" t="s">
        <v>144</v>
      </c>
      <c r="DE226" t="s">
        <v>166</v>
      </c>
      <c r="DH226" t="s">
        <v>146</v>
      </c>
    </row>
    <row r="227" spans="1:116" x14ac:dyDescent="0.25">
      <c r="A227" t="s">
        <v>2349</v>
      </c>
      <c r="B227" t="s">
        <v>118</v>
      </c>
      <c r="C227" t="s">
        <v>119</v>
      </c>
      <c r="D227" t="s">
        <v>2350</v>
      </c>
      <c r="E227" t="s">
        <v>2351</v>
      </c>
      <c r="F227" t="s">
        <v>216</v>
      </c>
      <c r="G227" t="s">
        <v>203</v>
      </c>
      <c r="H227" t="s">
        <v>124</v>
      </c>
      <c r="I227" t="s">
        <v>2352</v>
      </c>
      <c r="J227" t="s">
        <v>2353</v>
      </c>
      <c r="K227" t="s">
        <v>2354</v>
      </c>
      <c r="P227" t="s">
        <v>316</v>
      </c>
      <c r="T227" t="s">
        <v>236</v>
      </c>
      <c r="Z227" t="s">
        <v>130</v>
      </c>
      <c r="AA227" t="s">
        <v>192</v>
      </c>
      <c r="AG227" t="s">
        <v>2289</v>
      </c>
      <c r="AM227" t="s">
        <v>209</v>
      </c>
      <c r="AS227" t="s">
        <v>262</v>
      </c>
      <c r="BX227" t="s">
        <v>137</v>
      </c>
      <c r="CB227" t="s">
        <v>138</v>
      </c>
      <c r="CC227" t="s">
        <v>2355</v>
      </c>
      <c r="CO227" t="s">
        <v>162</v>
      </c>
      <c r="CP227" t="s">
        <v>2356</v>
      </c>
      <c r="CR227" t="s">
        <v>141</v>
      </c>
      <c r="CW227" t="s">
        <v>252</v>
      </c>
      <c r="CZ227" t="s">
        <v>252</v>
      </c>
      <c r="DG227" t="s">
        <v>252</v>
      </c>
      <c r="DH227" t="s">
        <v>146</v>
      </c>
    </row>
    <row r="228" spans="1:116" x14ac:dyDescent="0.25">
      <c r="A228" t="s">
        <v>2357</v>
      </c>
      <c r="B228" t="s">
        <v>118</v>
      </c>
      <c r="C228" t="s">
        <v>119</v>
      </c>
      <c r="D228" t="s">
        <v>2358</v>
      </c>
      <c r="E228" t="s">
        <v>2359</v>
      </c>
      <c r="F228" t="s">
        <v>525</v>
      </c>
      <c r="G228" t="s">
        <v>651</v>
      </c>
      <c r="H228" t="s">
        <v>124</v>
      </c>
      <c r="I228" t="s">
        <v>2360</v>
      </c>
      <c r="J228" t="s">
        <v>2361</v>
      </c>
      <c r="K228" t="s">
        <v>2362</v>
      </c>
      <c r="L228" t="s">
        <v>191</v>
      </c>
      <c r="P228" t="s">
        <v>316</v>
      </c>
      <c r="T228" t="s">
        <v>236</v>
      </c>
      <c r="Z228" t="s">
        <v>130</v>
      </c>
      <c r="AA228" t="s">
        <v>131</v>
      </c>
      <c r="AD228" t="s">
        <v>132</v>
      </c>
      <c r="AG228" t="s">
        <v>2363</v>
      </c>
      <c r="BP228" t="s">
        <v>1205</v>
      </c>
      <c r="BY228" t="s">
        <v>211</v>
      </c>
      <c r="CK228" t="s">
        <v>632</v>
      </c>
      <c r="CL228" t="s">
        <v>2364</v>
      </c>
      <c r="CO228" t="s">
        <v>162</v>
      </c>
      <c r="CP228" t="s">
        <v>2365</v>
      </c>
      <c r="CR228" t="s">
        <v>141</v>
      </c>
      <c r="CW228" t="s">
        <v>2366</v>
      </c>
      <c r="CX228" t="s">
        <v>143</v>
      </c>
      <c r="CY228" t="s">
        <v>2367</v>
      </c>
      <c r="DA228" t="s">
        <v>181</v>
      </c>
      <c r="DC228" t="s">
        <v>144</v>
      </c>
      <c r="DE228" t="s">
        <v>166</v>
      </c>
      <c r="DH228" t="s">
        <v>146</v>
      </c>
    </row>
    <row r="229" spans="1:116" x14ac:dyDescent="0.25">
      <c r="A229" t="s">
        <v>2368</v>
      </c>
      <c r="B229" t="s">
        <v>118</v>
      </c>
      <c r="C229" t="s">
        <v>119</v>
      </c>
      <c r="D229" t="s">
        <v>2369</v>
      </c>
      <c r="E229" t="s">
        <v>2370</v>
      </c>
      <c r="F229" t="s">
        <v>1041</v>
      </c>
      <c r="G229" t="s">
        <v>651</v>
      </c>
      <c r="H229" t="s">
        <v>152</v>
      </c>
      <c r="I229" t="s">
        <v>2371</v>
      </c>
      <c r="J229" t="s">
        <v>2372</v>
      </c>
      <c r="K229" t="s">
        <v>2373</v>
      </c>
      <c r="P229" t="s">
        <v>316</v>
      </c>
      <c r="T229" t="s">
        <v>236</v>
      </c>
      <c r="AB229" t="s">
        <v>158</v>
      </c>
      <c r="AC229" t="s">
        <v>571</v>
      </c>
      <c r="AG229" t="s">
        <v>2374</v>
      </c>
      <c r="AK229" t="s">
        <v>138</v>
      </c>
      <c r="AL229" t="s">
        <v>1402</v>
      </c>
      <c r="BX229" t="s">
        <v>137</v>
      </c>
      <c r="CB229" t="s">
        <v>138</v>
      </c>
      <c r="CC229" t="s">
        <v>2375</v>
      </c>
      <c r="CO229" t="s">
        <v>140</v>
      </c>
      <c r="CQ229" t="s">
        <v>196</v>
      </c>
      <c r="CW229" t="s">
        <v>2376</v>
      </c>
      <c r="CX229" t="s">
        <v>143</v>
      </c>
      <c r="CY229" t="s">
        <v>2377</v>
      </c>
      <c r="DG229" t="s">
        <v>252</v>
      </c>
      <c r="DH229" t="s">
        <v>146</v>
      </c>
    </row>
    <row r="230" spans="1:116" x14ac:dyDescent="0.25">
      <c r="A230" t="s">
        <v>2378</v>
      </c>
      <c r="B230" t="s">
        <v>118</v>
      </c>
      <c r="C230" t="s">
        <v>119</v>
      </c>
      <c r="D230" t="s">
        <v>2379</v>
      </c>
      <c r="E230" t="s">
        <v>1733</v>
      </c>
      <c r="F230" t="s">
        <v>186</v>
      </c>
      <c r="G230" t="s">
        <v>651</v>
      </c>
      <c r="H230" t="s">
        <v>124</v>
      </c>
      <c r="I230" t="s">
        <v>2380</v>
      </c>
      <c r="J230" t="s">
        <v>2381</v>
      </c>
      <c r="K230" t="s">
        <v>2382</v>
      </c>
      <c r="P230" t="s">
        <v>316</v>
      </c>
      <c r="Q230" t="s">
        <v>128</v>
      </c>
      <c r="W230" t="s">
        <v>129</v>
      </c>
      <c r="Z230" t="s">
        <v>130</v>
      </c>
      <c r="AA230" t="s">
        <v>131</v>
      </c>
      <c r="AD230" t="s">
        <v>132</v>
      </c>
      <c r="AG230" t="s">
        <v>2383</v>
      </c>
      <c r="AH230" t="s">
        <v>135</v>
      </c>
      <c r="AI230" t="s">
        <v>136</v>
      </c>
      <c r="AM230" t="s">
        <v>209</v>
      </c>
      <c r="AO230" t="s">
        <v>222</v>
      </c>
      <c r="AS230" t="s">
        <v>262</v>
      </c>
      <c r="AT230" t="s">
        <v>263</v>
      </c>
      <c r="BX230" t="s">
        <v>137</v>
      </c>
      <c r="CB230" t="s">
        <v>138</v>
      </c>
      <c r="CC230" t="s">
        <v>733</v>
      </c>
      <c r="CO230" t="s">
        <v>140</v>
      </c>
      <c r="CR230" t="s">
        <v>141</v>
      </c>
      <c r="CW230" t="s">
        <v>2384</v>
      </c>
      <c r="CX230" t="s">
        <v>143</v>
      </c>
      <c r="CY230" t="s">
        <v>2385</v>
      </c>
      <c r="DA230" t="s">
        <v>181</v>
      </c>
      <c r="DC230" t="s">
        <v>144</v>
      </c>
      <c r="DE230" t="s">
        <v>166</v>
      </c>
      <c r="DH230" t="s">
        <v>146</v>
      </c>
      <c r="DJ230" t="s">
        <v>168</v>
      </c>
      <c r="DL230" t="s">
        <v>182</v>
      </c>
    </row>
    <row r="231" spans="1:116" x14ac:dyDescent="0.25">
      <c r="A231" t="s">
        <v>2386</v>
      </c>
      <c r="B231" t="s">
        <v>118</v>
      </c>
      <c r="C231" t="s">
        <v>119</v>
      </c>
      <c r="D231" t="s">
        <v>2387</v>
      </c>
      <c r="E231" t="s">
        <v>2388</v>
      </c>
      <c r="F231" t="s">
        <v>793</v>
      </c>
      <c r="G231" t="s">
        <v>370</v>
      </c>
      <c r="H231" t="s">
        <v>124</v>
      </c>
      <c r="I231" t="s">
        <v>2389</v>
      </c>
      <c r="J231" t="s">
        <v>2390</v>
      </c>
      <c r="K231" t="s">
        <v>2391</v>
      </c>
      <c r="N231" t="s">
        <v>156</v>
      </c>
      <c r="T231" t="s">
        <v>236</v>
      </c>
      <c r="AD231" t="s">
        <v>132</v>
      </c>
      <c r="AF231" t="s">
        <v>317</v>
      </c>
      <c r="AG231" t="s">
        <v>2392</v>
      </c>
      <c r="AK231" t="s">
        <v>138</v>
      </c>
      <c r="AL231" t="s">
        <v>1402</v>
      </c>
      <c r="AM231" t="s">
        <v>209</v>
      </c>
      <c r="AS231" t="s">
        <v>262</v>
      </c>
      <c r="BX231" t="s">
        <v>137</v>
      </c>
      <c r="CB231" t="s">
        <v>138</v>
      </c>
      <c r="CC231" t="s">
        <v>2393</v>
      </c>
      <c r="CO231" t="s">
        <v>162</v>
      </c>
      <c r="CP231" t="s">
        <v>2394</v>
      </c>
      <c r="CR231" t="s">
        <v>141</v>
      </c>
      <c r="CW231" t="s">
        <v>2395</v>
      </c>
      <c r="CZ231" t="s">
        <v>252</v>
      </c>
      <c r="DG231" t="s">
        <v>252</v>
      </c>
      <c r="DH231" t="s">
        <v>146</v>
      </c>
      <c r="DL231" t="s">
        <v>182</v>
      </c>
    </row>
    <row r="232" spans="1:116" x14ac:dyDescent="0.25">
      <c r="A232" t="s">
        <v>2396</v>
      </c>
      <c r="B232" t="s">
        <v>118</v>
      </c>
      <c r="C232" t="s">
        <v>119</v>
      </c>
      <c r="D232" t="s">
        <v>2397</v>
      </c>
      <c r="E232" t="s">
        <v>2398</v>
      </c>
      <c r="F232" t="s">
        <v>122</v>
      </c>
      <c r="G232" t="s">
        <v>370</v>
      </c>
      <c r="H232" t="s">
        <v>124</v>
      </c>
      <c r="I232" t="s">
        <v>2399</v>
      </c>
      <c r="J232" t="s">
        <v>2400</v>
      </c>
      <c r="K232" t="s">
        <v>2401</v>
      </c>
      <c r="P232" t="s">
        <v>316</v>
      </c>
      <c r="W232" t="s">
        <v>129</v>
      </c>
      <c r="Z232" t="s">
        <v>130</v>
      </c>
      <c r="AA232" t="s">
        <v>192</v>
      </c>
      <c r="AG232" t="s">
        <v>2402</v>
      </c>
      <c r="AI232" t="s">
        <v>136</v>
      </c>
      <c r="BX232" t="s">
        <v>137</v>
      </c>
      <c r="CB232" t="s">
        <v>138</v>
      </c>
      <c r="CC232" t="s">
        <v>733</v>
      </c>
      <c r="CO232" t="s">
        <v>140</v>
      </c>
      <c r="CR232" t="s">
        <v>141</v>
      </c>
      <c r="CW232" t="s">
        <v>2403</v>
      </c>
      <c r="CX232" t="s">
        <v>143</v>
      </c>
      <c r="CY232" t="s">
        <v>2404</v>
      </c>
      <c r="DG232" t="s">
        <v>252</v>
      </c>
      <c r="DH232" t="s">
        <v>146</v>
      </c>
      <c r="DJ232" t="s">
        <v>168</v>
      </c>
    </row>
    <row r="233" spans="1:116" x14ac:dyDescent="0.25">
      <c r="A233" t="s">
        <v>2405</v>
      </c>
      <c r="B233" t="s">
        <v>118</v>
      </c>
      <c r="C233" t="s">
        <v>119</v>
      </c>
      <c r="D233" t="s">
        <v>2406</v>
      </c>
      <c r="E233" t="s">
        <v>2407</v>
      </c>
      <c r="F233" t="s">
        <v>122</v>
      </c>
      <c r="G233" t="s">
        <v>370</v>
      </c>
      <c r="H233" t="s">
        <v>124</v>
      </c>
      <c r="I233" t="s">
        <v>2408</v>
      </c>
      <c r="J233" t="s">
        <v>2409</v>
      </c>
      <c r="K233" t="s">
        <v>2410</v>
      </c>
      <c r="P233" t="s">
        <v>316</v>
      </c>
      <c r="W233" t="s">
        <v>129</v>
      </c>
      <c r="Z233" t="s">
        <v>130</v>
      </c>
      <c r="AA233" t="s">
        <v>131</v>
      </c>
      <c r="AD233" t="s">
        <v>132</v>
      </c>
      <c r="AG233" t="s">
        <v>2411</v>
      </c>
      <c r="AH233" t="s">
        <v>135</v>
      </c>
      <c r="AI233" t="s">
        <v>136</v>
      </c>
      <c r="AK233" t="s">
        <v>138</v>
      </c>
      <c r="AL233" t="s">
        <v>1402</v>
      </c>
      <c r="BX233" t="s">
        <v>137</v>
      </c>
      <c r="CB233" t="s">
        <v>138</v>
      </c>
      <c r="CC233" t="s">
        <v>2412</v>
      </c>
      <c r="CO233" t="s">
        <v>140</v>
      </c>
      <c r="CR233" t="s">
        <v>141</v>
      </c>
      <c r="CW233" t="s">
        <v>678</v>
      </c>
      <c r="CX233" t="s">
        <v>143</v>
      </c>
      <c r="CY233" t="s">
        <v>2413</v>
      </c>
      <c r="DA233" t="s">
        <v>181</v>
      </c>
      <c r="DC233" t="s">
        <v>144</v>
      </c>
      <c r="DE233" t="s">
        <v>166</v>
      </c>
      <c r="DH233" t="s">
        <v>146</v>
      </c>
      <c r="DJ233" t="s">
        <v>168</v>
      </c>
    </row>
    <row r="234" spans="1:116" x14ac:dyDescent="0.25">
      <c r="A234" t="s">
        <v>2414</v>
      </c>
      <c r="B234" t="s">
        <v>118</v>
      </c>
      <c r="C234" t="s">
        <v>119</v>
      </c>
      <c r="D234" t="s">
        <v>2415</v>
      </c>
      <c r="E234" t="s">
        <v>2416</v>
      </c>
      <c r="F234" t="s">
        <v>1041</v>
      </c>
      <c r="G234" t="s">
        <v>370</v>
      </c>
      <c r="H234" t="s">
        <v>124</v>
      </c>
      <c r="I234" t="s">
        <v>2417</v>
      </c>
      <c r="J234" t="s">
        <v>2418</v>
      </c>
      <c r="K234" t="s">
        <v>2419</v>
      </c>
      <c r="P234" t="s">
        <v>316</v>
      </c>
      <c r="T234" t="s">
        <v>236</v>
      </c>
      <c r="Z234" t="s">
        <v>130</v>
      </c>
      <c r="AA234" t="s">
        <v>131</v>
      </c>
      <c r="AB234" t="s">
        <v>158</v>
      </c>
      <c r="AC234" t="s">
        <v>571</v>
      </c>
      <c r="AG234" t="s">
        <v>2420</v>
      </c>
      <c r="AH234" t="s">
        <v>135</v>
      </c>
      <c r="AI234" t="s">
        <v>136</v>
      </c>
      <c r="AK234" t="s">
        <v>138</v>
      </c>
      <c r="AL234" t="s">
        <v>1366</v>
      </c>
      <c r="BY234" t="s">
        <v>211</v>
      </c>
      <c r="CB234" t="s">
        <v>138</v>
      </c>
      <c r="CC234" t="s">
        <v>2421</v>
      </c>
      <c r="CO234" t="s">
        <v>140</v>
      </c>
      <c r="CQ234" t="s">
        <v>196</v>
      </c>
      <c r="CW234" t="s">
        <v>2376</v>
      </c>
      <c r="CX234" t="s">
        <v>143</v>
      </c>
      <c r="CY234" t="s">
        <v>2422</v>
      </c>
      <c r="DA234" t="s">
        <v>181</v>
      </c>
      <c r="DC234" t="s">
        <v>144</v>
      </c>
      <c r="DE234" t="s">
        <v>166</v>
      </c>
      <c r="DH234" t="s">
        <v>146</v>
      </c>
    </row>
    <row r="235" spans="1:116" x14ac:dyDescent="0.25">
      <c r="A235" t="s">
        <v>2423</v>
      </c>
      <c r="B235" t="s">
        <v>118</v>
      </c>
      <c r="C235" t="s">
        <v>119</v>
      </c>
      <c r="D235" t="s">
        <v>2424</v>
      </c>
      <c r="E235" t="s">
        <v>2425</v>
      </c>
      <c r="F235" t="s">
        <v>122</v>
      </c>
      <c r="G235" t="s">
        <v>370</v>
      </c>
      <c r="H235" t="s">
        <v>124</v>
      </c>
      <c r="I235" t="s">
        <v>2426</v>
      </c>
      <c r="J235" t="s">
        <v>2427</v>
      </c>
      <c r="K235" t="s">
        <v>2428</v>
      </c>
      <c r="P235" t="s">
        <v>316</v>
      </c>
      <c r="T235" t="s">
        <v>236</v>
      </c>
      <c r="AD235" t="s">
        <v>132</v>
      </c>
      <c r="AG235" t="s">
        <v>2429</v>
      </c>
      <c r="AH235" t="s">
        <v>135</v>
      </c>
      <c r="AI235" t="s">
        <v>136</v>
      </c>
      <c r="AK235" t="s">
        <v>138</v>
      </c>
      <c r="AL235" t="s">
        <v>1366</v>
      </c>
      <c r="BX235" t="s">
        <v>137</v>
      </c>
      <c r="CB235" t="s">
        <v>138</v>
      </c>
      <c r="CC235" t="s">
        <v>733</v>
      </c>
      <c r="CO235" t="s">
        <v>140</v>
      </c>
      <c r="CR235" t="s">
        <v>141</v>
      </c>
      <c r="CW235" t="s">
        <v>2430</v>
      </c>
      <c r="CX235" t="s">
        <v>143</v>
      </c>
      <c r="CY235" t="s">
        <v>2431</v>
      </c>
      <c r="DG235" t="s">
        <v>252</v>
      </c>
      <c r="DH235" t="s">
        <v>146</v>
      </c>
    </row>
    <row r="236" spans="1:116" x14ac:dyDescent="0.25">
      <c r="A236" t="s">
        <v>2432</v>
      </c>
      <c r="B236" t="s">
        <v>118</v>
      </c>
      <c r="C236" t="s">
        <v>119</v>
      </c>
      <c r="D236" t="s">
        <v>2433</v>
      </c>
      <c r="E236" t="s">
        <v>2425</v>
      </c>
      <c r="F236" t="s">
        <v>122</v>
      </c>
      <c r="G236" t="s">
        <v>370</v>
      </c>
      <c r="H236" t="s">
        <v>124</v>
      </c>
      <c r="I236" t="s">
        <v>2434</v>
      </c>
      <c r="J236" t="s">
        <v>2409</v>
      </c>
      <c r="K236" t="s">
        <v>2435</v>
      </c>
      <c r="Q236" t="s">
        <v>128</v>
      </c>
      <c r="T236" t="s">
        <v>236</v>
      </c>
      <c r="AD236" t="s">
        <v>132</v>
      </c>
      <c r="AG236" t="s">
        <v>2436</v>
      </c>
      <c r="AK236" t="s">
        <v>138</v>
      </c>
      <c r="AL236" t="s">
        <v>1402</v>
      </c>
      <c r="AM236" t="s">
        <v>209</v>
      </c>
      <c r="AO236" t="s">
        <v>222</v>
      </c>
      <c r="AS236" t="s">
        <v>262</v>
      </c>
      <c r="BX236" t="s">
        <v>137</v>
      </c>
      <c r="CB236" t="s">
        <v>138</v>
      </c>
      <c r="CC236" t="s">
        <v>2412</v>
      </c>
      <c r="CO236" t="s">
        <v>140</v>
      </c>
      <c r="CR236" t="s">
        <v>141</v>
      </c>
      <c r="CW236" t="s">
        <v>678</v>
      </c>
      <c r="CZ236" t="s">
        <v>252</v>
      </c>
      <c r="DG236" t="s">
        <v>252</v>
      </c>
      <c r="DH236" t="s">
        <v>146</v>
      </c>
    </row>
    <row r="237" spans="1:116" x14ac:dyDescent="0.25">
      <c r="A237" t="s">
        <v>2437</v>
      </c>
      <c r="B237" t="s">
        <v>118</v>
      </c>
      <c r="C237" t="s">
        <v>119</v>
      </c>
      <c r="D237" t="s">
        <v>2438</v>
      </c>
      <c r="E237" t="s">
        <v>2407</v>
      </c>
      <c r="F237" t="s">
        <v>122</v>
      </c>
      <c r="G237" t="s">
        <v>370</v>
      </c>
      <c r="H237" t="s">
        <v>124</v>
      </c>
      <c r="I237" t="s">
        <v>2439</v>
      </c>
      <c r="J237" t="s">
        <v>2440</v>
      </c>
      <c r="K237" t="s">
        <v>2441</v>
      </c>
      <c r="L237" t="s">
        <v>191</v>
      </c>
      <c r="P237" t="s">
        <v>316</v>
      </c>
      <c r="T237" t="s">
        <v>236</v>
      </c>
      <c r="AD237" t="s">
        <v>132</v>
      </c>
      <c r="AG237" t="s">
        <v>2442</v>
      </c>
      <c r="AH237" t="s">
        <v>135</v>
      </c>
      <c r="AI237" t="s">
        <v>136</v>
      </c>
      <c r="AK237" t="s">
        <v>138</v>
      </c>
      <c r="AL237" t="s">
        <v>1402</v>
      </c>
      <c r="BY237" t="s">
        <v>211</v>
      </c>
      <c r="CB237" t="s">
        <v>138</v>
      </c>
      <c r="CC237" t="s">
        <v>938</v>
      </c>
      <c r="CO237" t="s">
        <v>140</v>
      </c>
      <c r="CR237" t="s">
        <v>141</v>
      </c>
      <c r="CW237" t="s">
        <v>2443</v>
      </c>
      <c r="CX237" t="s">
        <v>143</v>
      </c>
      <c r="CY237" t="s">
        <v>2444</v>
      </c>
      <c r="DA237" t="s">
        <v>181</v>
      </c>
      <c r="DC237" t="s">
        <v>144</v>
      </c>
      <c r="DE237" t="s">
        <v>166</v>
      </c>
      <c r="DH237" t="s">
        <v>146</v>
      </c>
    </row>
    <row r="238" spans="1:116" x14ac:dyDescent="0.25">
      <c r="A238" t="s">
        <v>2445</v>
      </c>
      <c r="B238" t="s">
        <v>118</v>
      </c>
      <c r="C238" t="s">
        <v>119</v>
      </c>
      <c r="D238" t="s">
        <v>2446</v>
      </c>
      <c r="E238" t="s">
        <v>2447</v>
      </c>
      <c r="F238" t="s">
        <v>2448</v>
      </c>
      <c r="G238" t="s">
        <v>370</v>
      </c>
      <c r="H238" t="s">
        <v>152</v>
      </c>
      <c r="I238" t="s">
        <v>2449</v>
      </c>
      <c r="J238" t="s">
        <v>2450</v>
      </c>
      <c r="K238" t="s">
        <v>2451</v>
      </c>
      <c r="L238" t="s">
        <v>191</v>
      </c>
      <c r="P238" t="s">
        <v>316</v>
      </c>
      <c r="T238" t="s">
        <v>236</v>
      </c>
      <c r="AD238" t="s">
        <v>132</v>
      </c>
      <c r="AG238" t="s">
        <v>2452</v>
      </c>
      <c r="AM238" t="s">
        <v>209</v>
      </c>
      <c r="AS238" t="s">
        <v>262</v>
      </c>
      <c r="BY238" t="s">
        <v>211</v>
      </c>
      <c r="CB238" t="s">
        <v>138</v>
      </c>
      <c r="CC238" t="s">
        <v>938</v>
      </c>
      <c r="CO238" t="s">
        <v>140</v>
      </c>
      <c r="CR238" t="s">
        <v>141</v>
      </c>
      <c r="CW238" t="s">
        <v>2453</v>
      </c>
      <c r="CX238" t="s">
        <v>143</v>
      </c>
      <c r="CY238" t="s">
        <v>2454</v>
      </c>
      <c r="DG238" t="s">
        <v>252</v>
      </c>
      <c r="DH238" t="s">
        <v>146</v>
      </c>
    </row>
    <row r="239" spans="1:116" x14ac:dyDescent="0.25">
      <c r="A239" t="s">
        <v>2455</v>
      </c>
      <c r="B239" t="s">
        <v>118</v>
      </c>
      <c r="C239" t="s">
        <v>119</v>
      </c>
      <c r="D239" t="s">
        <v>2456</v>
      </c>
      <c r="E239" t="s">
        <v>2457</v>
      </c>
      <c r="F239" t="s">
        <v>1493</v>
      </c>
      <c r="G239" t="s">
        <v>370</v>
      </c>
      <c r="H239" t="s">
        <v>152</v>
      </c>
      <c r="I239" t="s">
        <v>2458</v>
      </c>
      <c r="J239" t="s">
        <v>2459</v>
      </c>
      <c r="K239" t="s">
        <v>2460</v>
      </c>
      <c r="N239" t="s">
        <v>156</v>
      </c>
      <c r="T239" t="s">
        <v>236</v>
      </c>
      <c r="AF239" t="s">
        <v>317</v>
      </c>
      <c r="AG239" t="s">
        <v>2461</v>
      </c>
      <c r="AM239" t="s">
        <v>209</v>
      </c>
      <c r="AN239" t="s">
        <v>210</v>
      </c>
      <c r="BY239" t="s">
        <v>211</v>
      </c>
      <c r="CD239" t="s">
        <v>161</v>
      </c>
      <c r="CO239" t="s">
        <v>162</v>
      </c>
      <c r="CP239" t="s">
        <v>163</v>
      </c>
      <c r="CQ239" t="s">
        <v>196</v>
      </c>
      <c r="CW239" t="s">
        <v>531</v>
      </c>
      <c r="CX239" t="s">
        <v>143</v>
      </c>
      <c r="CY239" t="s">
        <v>2462</v>
      </c>
      <c r="DA239" t="s">
        <v>181</v>
      </c>
      <c r="DC239" t="s">
        <v>144</v>
      </c>
      <c r="DE239" t="s">
        <v>166</v>
      </c>
      <c r="DH239" t="s">
        <v>146</v>
      </c>
    </row>
    <row r="240" spans="1:116" x14ac:dyDescent="0.25">
      <c r="A240" t="s">
        <v>2463</v>
      </c>
      <c r="B240" t="s">
        <v>118</v>
      </c>
      <c r="C240" t="s">
        <v>119</v>
      </c>
      <c r="D240" t="s">
        <v>2464</v>
      </c>
      <c r="E240" t="s">
        <v>2465</v>
      </c>
      <c r="F240" t="s">
        <v>122</v>
      </c>
      <c r="G240" t="s">
        <v>123</v>
      </c>
      <c r="H240" t="s">
        <v>124</v>
      </c>
      <c r="I240" t="s">
        <v>2466</v>
      </c>
      <c r="J240" t="s">
        <v>2467</v>
      </c>
      <c r="K240" t="s">
        <v>2468</v>
      </c>
      <c r="P240" t="s">
        <v>316</v>
      </c>
      <c r="T240" t="s">
        <v>236</v>
      </c>
      <c r="AD240" t="s">
        <v>132</v>
      </c>
      <c r="AG240" t="s">
        <v>2469</v>
      </c>
      <c r="AI240" t="s">
        <v>136</v>
      </c>
      <c r="AK240" t="s">
        <v>138</v>
      </c>
      <c r="AL240" t="s">
        <v>1402</v>
      </c>
      <c r="AM240" t="s">
        <v>209</v>
      </c>
      <c r="AO240" t="s">
        <v>222</v>
      </c>
      <c r="AS240" t="s">
        <v>262</v>
      </c>
      <c r="BX240" t="s">
        <v>137</v>
      </c>
      <c r="CB240" t="s">
        <v>138</v>
      </c>
      <c r="CC240" t="s">
        <v>733</v>
      </c>
      <c r="CO240" t="s">
        <v>140</v>
      </c>
      <c r="CR240" t="s">
        <v>141</v>
      </c>
      <c r="CW240" t="s">
        <v>678</v>
      </c>
      <c r="CZ240" t="s">
        <v>252</v>
      </c>
      <c r="DG240" t="s">
        <v>252</v>
      </c>
      <c r="DH240" t="s">
        <v>146</v>
      </c>
    </row>
    <row r="241" spans="1:114" x14ac:dyDescent="0.25">
      <c r="A241" t="s">
        <v>2470</v>
      </c>
      <c r="B241" t="s">
        <v>118</v>
      </c>
      <c r="C241" t="s">
        <v>119</v>
      </c>
      <c r="D241" t="s">
        <v>2471</v>
      </c>
      <c r="E241" t="s">
        <v>2472</v>
      </c>
      <c r="F241" t="s">
        <v>122</v>
      </c>
      <c r="G241" t="s">
        <v>123</v>
      </c>
      <c r="H241" t="s">
        <v>124</v>
      </c>
      <c r="I241" t="s">
        <v>2473</v>
      </c>
      <c r="J241" t="s">
        <v>2072</v>
      </c>
      <c r="K241" t="s">
        <v>2474</v>
      </c>
      <c r="Q241" t="s">
        <v>128</v>
      </c>
      <c r="W241" t="s">
        <v>129</v>
      </c>
      <c r="Z241" t="s">
        <v>130</v>
      </c>
      <c r="AA241" t="s">
        <v>192</v>
      </c>
      <c r="AG241" t="s">
        <v>2475</v>
      </c>
      <c r="AM241" t="s">
        <v>209</v>
      </c>
      <c r="AS241" t="s">
        <v>262</v>
      </c>
      <c r="BX241" t="s">
        <v>137</v>
      </c>
      <c r="CB241" t="s">
        <v>138</v>
      </c>
      <c r="CC241" t="s">
        <v>2476</v>
      </c>
      <c r="CO241" t="s">
        <v>162</v>
      </c>
      <c r="CP241" t="s">
        <v>2477</v>
      </c>
      <c r="CR241" t="s">
        <v>141</v>
      </c>
      <c r="CW241" t="s">
        <v>2478</v>
      </c>
      <c r="CX241" t="s">
        <v>143</v>
      </c>
      <c r="CY241" t="s">
        <v>2479</v>
      </c>
      <c r="DA241" t="s">
        <v>181</v>
      </c>
      <c r="DC241" t="s">
        <v>144</v>
      </c>
      <c r="DE241" t="s">
        <v>166</v>
      </c>
      <c r="DH241" t="s">
        <v>146</v>
      </c>
      <c r="DJ241" t="s">
        <v>168</v>
      </c>
    </row>
    <row r="242" spans="1:114" x14ac:dyDescent="0.25">
      <c r="A242" t="s">
        <v>2480</v>
      </c>
      <c r="B242" t="s">
        <v>118</v>
      </c>
      <c r="C242" t="s">
        <v>119</v>
      </c>
      <c r="D242" t="s">
        <v>2481</v>
      </c>
      <c r="E242" t="s">
        <v>2482</v>
      </c>
      <c r="F242" t="s">
        <v>405</v>
      </c>
      <c r="G242" t="s">
        <v>123</v>
      </c>
      <c r="H242" t="s">
        <v>152</v>
      </c>
      <c r="I242" t="s">
        <v>2483</v>
      </c>
      <c r="J242" t="s">
        <v>2484</v>
      </c>
      <c r="K242" t="s">
        <v>2485</v>
      </c>
      <c r="N242" t="s">
        <v>156</v>
      </c>
      <c r="T242" t="s">
        <v>236</v>
      </c>
      <c r="Z242" t="s">
        <v>130</v>
      </c>
      <c r="AA242" t="s">
        <v>131</v>
      </c>
      <c r="AG242" t="s">
        <v>2486</v>
      </c>
      <c r="AM242" t="s">
        <v>209</v>
      </c>
      <c r="AS242" t="s">
        <v>262</v>
      </c>
      <c r="BX242" t="s">
        <v>137</v>
      </c>
      <c r="CB242" t="s">
        <v>138</v>
      </c>
      <c r="CC242" t="s">
        <v>733</v>
      </c>
      <c r="CO242" t="s">
        <v>140</v>
      </c>
      <c r="CQ242" t="s">
        <v>196</v>
      </c>
      <c r="CW242" t="s">
        <v>2487</v>
      </c>
      <c r="CX242" t="s">
        <v>143</v>
      </c>
      <c r="CY242" t="s">
        <v>2488</v>
      </c>
      <c r="DA242" t="s">
        <v>181</v>
      </c>
      <c r="DC242" t="s">
        <v>144</v>
      </c>
      <c r="DE242" t="s">
        <v>166</v>
      </c>
      <c r="DH242" t="s">
        <v>146</v>
      </c>
    </row>
    <row r="243" spans="1:114" x14ac:dyDescent="0.25">
      <c r="A243" t="s">
        <v>2489</v>
      </c>
      <c r="B243" t="s">
        <v>118</v>
      </c>
      <c r="C243" t="s">
        <v>119</v>
      </c>
      <c r="D243" t="s">
        <v>2490</v>
      </c>
      <c r="E243" t="s">
        <v>2491</v>
      </c>
      <c r="F243" t="s">
        <v>405</v>
      </c>
      <c r="G243" t="s">
        <v>123</v>
      </c>
      <c r="H243" t="s">
        <v>152</v>
      </c>
      <c r="I243" t="s">
        <v>2492</v>
      </c>
      <c r="J243" t="s">
        <v>2493</v>
      </c>
      <c r="K243" t="s">
        <v>2494</v>
      </c>
      <c r="N243" t="s">
        <v>156</v>
      </c>
      <c r="T243" t="s">
        <v>236</v>
      </c>
      <c r="Z243" t="s">
        <v>130</v>
      </c>
      <c r="AA243" t="s">
        <v>131</v>
      </c>
      <c r="AD243" t="s">
        <v>132</v>
      </c>
      <c r="AG243" t="s">
        <v>2495</v>
      </c>
      <c r="AK243" t="s">
        <v>138</v>
      </c>
      <c r="AL243" t="s">
        <v>1402</v>
      </c>
      <c r="BX243" t="s">
        <v>137</v>
      </c>
      <c r="CB243" t="s">
        <v>138</v>
      </c>
      <c r="CC243" t="s">
        <v>733</v>
      </c>
      <c r="CO243" t="s">
        <v>140</v>
      </c>
      <c r="CQ243" t="s">
        <v>196</v>
      </c>
      <c r="CW243" t="s">
        <v>252</v>
      </c>
      <c r="CX243" t="s">
        <v>143</v>
      </c>
      <c r="CY243" t="s">
        <v>2496</v>
      </c>
      <c r="DA243" t="s">
        <v>181</v>
      </c>
      <c r="DC243" t="s">
        <v>144</v>
      </c>
      <c r="DE243" t="s">
        <v>166</v>
      </c>
      <c r="DH243" t="s">
        <v>146</v>
      </c>
    </row>
    <row r="244" spans="1:114" x14ac:dyDescent="0.25">
      <c r="A244" t="s">
        <v>2497</v>
      </c>
      <c r="B244" t="s">
        <v>118</v>
      </c>
      <c r="C244" t="s">
        <v>119</v>
      </c>
      <c r="D244" t="s">
        <v>2498</v>
      </c>
      <c r="E244" t="s">
        <v>2499</v>
      </c>
      <c r="F244" t="s">
        <v>122</v>
      </c>
      <c r="G244" t="s">
        <v>123</v>
      </c>
      <c r="H244" t="s">
        <v>124</v>
      </c>
      <c r="I244" t="s">
        <v>2500</v>
      </c>
      <c r="J244" t="s">
        <v>2501</v>
      </c>
      <c r="K244" t="s">
        <v>2502</v>
      </c>
      <c r="P244" t="s">
        <v>316</v>
      </c>
      <c r="W244" t="s">
        <v>129</v>
      </c>
      <c r="AD244" t="s">
        <v>132</v>
      </c>
      <c r="AG244" t="s">
        <v>2503</v>
      </c>
      <c r="AH244" t="s">
        <v>135</v>
      </c>
      <c r="AI244" t="s">
        <v>136</v>
      </c>
      <c r="AK244" t="s">
        <v>138</v>
      </c>
      <c r="AL244" t="s">
        <v>1402</v>
      </c>
      <c r="AM244" t="s">
        <v>209</v>
      </c>
      <c r="AO244" t="s">
        <v>222</v>
      </c>
      <c r="AS244" t="s">
        <v>262</v>
      </c>
      <c r="AT244" t="s">
        <v>263</v>
      </c>
      <c r="BX244" t="s">
        <v>137</v>
      </c>
      <c r="CB244" t="s">
        <v>138</v>
      </c>
      <c r="CC244" t="s">
        <v>733</v>
      </c>
      <c r="CO244" t="s">
        <v>140</v>
      </c>
      <c r="CR244" t="s">
        <v>141</v>
      </c>
      <c r="CW244" t="s">
        <v>2504</v>
      </c>
      <c r="CZ244" t="s">
        <v>252</v>
      </c>
      <c r="DG244" t="s">
        <v>252</v>
      </c>
      <c r="DH244" t="s">
        <v>146</v>
      </c>
    </row>
    <row r="245" spans="1:114" x14ac:dyDescent="0.25">
      <c r="A245" t="s">
        <v>2505</v>
      </c>
      <c r="B245" t="s">
        <v>118</v>
      </c>
      <c r="C245" t="s">
        <v>119</v>
      </c>
      <c r="D245" t="s">
        <v>2506</v>
      </c>
      <c r="E245" t="s">
        <v>2507</v>
      </c>
      <c r="F245" t="s">
        <v>421</v>
      </c>
      <c r="G245" t="s">
        <v>298</v>
      </c>
      <c r="H245" t="s">
        <v>124</v>
      </c>
      <c r="I245" t="s">
        <v>2508</v>
      </c>
      <c r="J245" t="s">
        <v>2509</v>
      </c>
      <c r="K245" t="s">
        <v>2510</v>
      </c>
      <c r="P245" t="s">
        <v>316</v>
      </c>
      <c r="W245" t="s">
        <v>129</v>
      </c>
      <c r="AD245" t="s">
        <v>132</v>
      </c>
      <c r="AG245" t="s">
        <v>2511</v>
      </c>
      <c r="AK245" t="s">
        <v>138</v>
      </c>
      <c r="AL245" t="s">
        <v>1366</v>
      </c>
      <c r="BX245" t="s">
        <v>137</v>
      </c>
      <c r="CB245" t="s">
        <v>138</v>
      </c>
      <c r="CC245" t="s">
        <v>2512</v>
      </c>
      <c r="CO245" t="s">
        <v>140</v>
      </c>
      <c r="CR245" t="s">
        <v>141</v>
      </c>
      <c r="CW245" t="s">
        <v>2513</v>
      </c>
      <c r="CX245" t="s">
        <v>143</v>
      </c>
      <c r="CY245" t="s">
        <v>2514</v>
      </c>
      <c r="DA245" t="s">
        <v>181</v>
      </c>
      <c r="DC245" t="s">
        <v>144</v>
      </c>
      <c r="DH245" t="s">
        <v>146</v>
      </c>
    </row>
    <row r="246" spans="1:114" x14ac:dyDescent="0.25">
      <c r="A246" t="s">
        <v>2515</v>
      </c>
      <c r="B246" t="s">
        <v>118</v>
      </c>
      <c r="C246" t="s">
        <v>119</v>
      </c>
      <c r="D246" t="s">
        <v>2516</v>
      </c>
      <c r="E246" t="s">
        <v>2517</v>
      </c>
      <c r="F246" t="s">
        <v>122</v>
      </c>
      <c r="G246" t="s">
        <v>298</v>
      </c>
      <c r="H246" t="s">
        <v>152</v>
      </c>
      <c r="I246" t="s">
        <v>2518</v>
      </c>
      <c r="J246" t="s">
        <v>2519</v>
      </c>
      <c r="K246" t="s">
        <v>2520</v>
      </c>
      <c r="P246" t="s">
        <v>316</v>
      </c>
      <c r="W246" t="s">
        <v>129</v>
      </c>
      <c r="Z246" t="s">
        <v>130</v>
      </c>
      <c r="AA246" t="s">
        <v>192</v>
      </c>
      <c r="AD246" t="s">
        <v>132</v>
      </c>
      <c r="AG246" t="s">
        <v>2521</v>
      </c>
      <c r="AH246" t="s">
        <v>135</v>
      </c>
      <c r="AI246" t="s">
        <v>136</v>
      </c>
      <c r="AJ246" t="s">
        <v>261</v>
      </c>
      <c r="BX246" t="s">
        <v>137</v>
      </c>
      <c r="CB246" t="s">
        <v>138</v>
      </c>
      <c r="CC246" t="s">
        <v>2242</v>
      </c>
      <c r="CO246" t="s">
        <v>140</v>
      </c>
      <c r="CR246" t="s">
        <v>141</v>
      </c>
      <c r="CW246" t="s">
        <v>2522</v>
      </c>
      <c r="CX246" t="s">
        <v>143</v>
      </c>
      <c r="CY246" t="s">
        <v>2523</v>
      </c>
      <c r="DA246" t="s">
        <v>181</v>
      </c>
      <c r="DC246" t="s">
        <v>144</v>
      </c>
      <c r="DE246" t="s">
        <v>166</v>
      </c>
      <c r="DH246" t="s">
        <v>146</v>
      </c>
    </row>
    <row r="247" spans="1:114" x14ac:dyDescent="0.25">
      <c r="A247" t="s">
        <v>2524</v>
      </c>
      <c r="B247" t="s">
        <v>118</v>
      </c>
      <c r="C247" t="s">
        <v>119</v>
      </c>
      <c r="D247" t="s">
        <v>2525</v>
      </c>
      <c r="E247" t="s">
        <v>1502</v>
      </c>
      <c r="F247" t="s">
        <v>122</v>
      </c>
      <c r="G247" t="s">
        <v>298</v>
      </c>
      <c r="H247" t="s">
        <v>124</v>
      </c>
      <c r="I247" t="s">
        <v>2526</v>
      </c>
      <c r="J247" t="s">
        <v>2527</v>
      </c>
      <c r="K247" t="s">
        <v>667</v>
      </c>
      <c r="P247" t="s">
        <v>316</v>
      </c>
      <c r="T247" t="s">
        <v>236</v>
      </c>
      <c r="Z247" t="s">
        <v>130</v>
      </c>
      <c r="AA247" t="s">
        <v>131</v>
      </c>
      <c r="AG247" t="s">
        <v>667</v>
      </c>
      <c r="AH247" t="s">
        <v>135</v>
      </c>
      <c r="AI247" t="s">
        <v>136</v>
      </c>
      <c r="AK247" t="s">
        <v>138</v>
      </c>
      <c r="AL247" t="s">
        <v>1402</v>
      </c>
      <c r="BY247" t="s">
        <v>211</v>
      </c>
      <c r="CB247" t="s">
        <v>138</v>
      </c>
      <c r="CC247" t="s">
        <v>852</v>
      </c>
      <c r="CO247" t="s">
        <v>162</v>
      </c>
      <c r="CP247" t="s">
        <v>667</v>
      </c>
      <c r="CR247" t="s">
        <v>141</v>
      </c>
      <c r="CW247" t="s">
        <v>2528</v>
      </c>
      <c r="CX247" t="s">
        <v>143</v>
      </c>
      <c r="CY247" t="s">
        <v>2529</v>
      </c>
      <c r="DA247" t="s">
        <v>181</v>
      </c>
      <c r="DH247" t="s">
        <v>146</v>
      </c>
    </row>
    <row r="248" spans="1:114" x14ac:dyDescent="0.25">
      <c r="A248" t="s">
        <v>2530</v>
      </c>
      <c r="B248" t="s">
        <v>118</v>
      </c>
      <c r="C248" t="s">
        <v>119</v>
      </c>
      <c r="D248" t="s">
        <v>2531</v>
      </c>
      <c r="E248" t="s">
        <v>2532</v>
      </c>
      <c r="F248" t="s">
        <v>405</v>
      </c>
      <c r="G248" t="s">
        <v>298</v>
      </c>
      <c r="H248" t="s">
        <v>152</v>
      </c>
      <c r="I248" t="s">
        <v>2533</v>
      </c>
      <c r="J248" t="s">
        <v>2534</v>
      </c>
      <c r="K248" t="s">
        <v>2535</v>
      </c>
      <c r="N248" t="s">
        <v>156</v>
      </c>
      <c r="T248" t="s">
        <v>236</v>
      </c>
      <c r="Z248" t="s">
        <v>130</v>
      </c>
      <c r="AA248" t="s">
        <v>131</v>
      </c>
      <c r="AG248" t="s">
        <v>2536</v>
      </c>
      <c r="AM248" t="s">
        <v>209</v>
      </c>
      <c r="AN248" t="s">
        <v>210</v>
      </c>
      <c r="BX248" t="s">
        <v>137</v>
      </c>
      <c r="CI248" t="s">
        <v>631</v>
      </c>
      <c r="CJ248" t="s">
        <v>2537</v>
      </c>
      <c r="CO248" t="s">
        <v>162</v>
      </c>
      <c r="CP248" t="s">
        <v>2537</v>
      </c>
      <c r="CQ248" t="s">
        <v>196</v>
      </c>
      <c r="CW248" t="s">
        <v>2538</v>
      </c>
      <c r="CZ248" t="s">
        <v>252</v>
      </c>
      <c r="DG248" t="s">
        <v>252</v>
      </c>
      <c r="DH248" t="s">
        <v>146</v>
      </c>
    </row>
    <row r="249" spans="1:114" x14ac:dyDescent="0.25">
      <c r="A249" t="s">
        <v>2539</v>
      </c>
      <c r="B249" t="s">
        <v>118</v>
      </c>
      <c r="C249" t="s">
        <v>119</v>
      </c>
      <c r="D249" t="s">
        <v>2540</v>
      </c>
      <c r="E249" t="s">
        <v>2541</v>
      </c>
      <c r="F249" t="s">
        <v>2542</v>
      </c>
      <c r="G249" t="s">
        <v>298</v>
      </c>
      <c r="H249" t="s">
        <v>124</v>
      </c>
      <c r="I249" t="s">
        <v>2543</v>
      </c>
      <c r="J249" t="s">
        <v>2544</v>
      </c>
      <c r="K249" t="s">
        <v>2545</v>
      </c>
      <c r="P249" t="s">
        <v>316</v>
      </c>
      <c r="T249" t="s">
        <v>236</v>
      </c>
      <c r="Z249" t="s">
        <v>130</v>
      </c>
      <c r="AA249" t="s">
        <v>131</v>
      </c>
      <c r="AD249" t="s">
        <v>132</v>
      </c>
      <c r="AG249" t="s">
        <v>2546</v>
      </c>
      <c r="AH249" t="s">
        <v>135</v>
      </c>
      <c r="AK249" t="s">
        <v>138</v>
      </c>
      <c r="AL249" t="s">
        <v>1402</v>
      </c>
      <c r="AM249" t="s">
        <v>209</v>
      </c>
      <c r="AO249" t="s">
        <v>222</v>
      </c>
      <c r="AZ249" t="s">
        <v>412</v>
      </c>
      <c r="BX249" t="s">
        <v>137</v>
      </c>
      <c r="CB249" t="s">
        <v>138</v>
      </c>
      <c r="CC249" t="s">
        <v>2547</v>
      </c>
      <c r="CO249" t="s">
        <v>140</v>
      </c>
      <c r="CQ249" t="s">
        <v>196</v>
      </c>
      <c r="CW249" t="s">
        <v>2084</v>
      </c>
      <c r="CX249" t="s">
        <v>143</v>
      </c>
      <c r="CY249" t="s">
        <v>2548</v>
      </c>
      <c r="DA249" t="s">
        <v>181</v>
      </c>
      <c r="DC249" t="s">
        <v>144</v>
      </c>
      <c r="DE249" t="s">
        <v>166</v>
      </c>
      <c r="DH249" t="s">
        <v>146</v>
      </c>
    </row>
    <row r="250" spans="1:114" x14ac:dyDescent="0.25">
      <c r="A250" t="s">
        <v>2549</v>
      </c>
      <c r="B250" t="s">
        <v>118</v>
      </c>
      <c r="C250" t="s">
        <v>119</v>
      </c>
      <c r="D250" t="s">
        <v>2550</v>
      </c>
      <c r="E250" t="s">
        <v>2541</v>
      </c>
      <c r="F250" t="s">
        <v>421</v>
      </c>
      <c r="G250" t="s">
        <v>298</v>
      </c>
      <c r="H250" t="s">
        <v>152</v>
      </c>
      <c r="I250" t="s">
        <v>2551</v>
      </c>
      <c r="J250" t="s">
        <v>423</v>
      </c>
      <c r="K250" t="s">
        <v>2552</v>
      </c>
      <c r="P250" t="s">
        <v>316</v>
      </c>
      <c r="T250" t="s">
        <v>236</v>
      </c>
      <c r="Z250" t="s">
        <v>130</v>
      </c>
      <c r="AA250" t="s">
        <v>131</v>
      </c>
      <c r="AG250" t="s">
        <v>2553</v>
      </c>
      <c r="AK250" t="s">
        <v>138</v>
      </c>
      <c r="AL250" t="s">
        <v>1402</v>
      </c>
      <c r="AM250" t="s">
        <v>209</v>
      </c>
      <c r="AO250" t="s">
        <v>222</v>
      </c>
      <c r="AS250" t="s">
        <v>262</v>
      </c>
      <c r="AT250" t="s">
        <v>263</v>
      </c>
      <c r="BX250" t="s">
        <v>137</v>
      </c>
      <c r="CB250" t="s">
        <v>138</v>
      </c>
      <c r="CC250" t="s">
        <v>2554</v>
      </c>
      <c r="CO250" t="s">
        <v>140</v>
      </c>
      <c r="CR250" t="s">
        <v>141</v>
      </c>
      <c r="CW250" t="s">
        <v>2555</v>
      </c>
      <c r="CX250" t="s">
        <v>143</v>
      </c>
      <c r="CY250" t="s">
        <v>2556</v>
      </c>
      <c r="DA250" t="s">
        <v>181</v>
      </c>
      <c r="DC250" t="s">
        <v>144</v>
      </c>
      <c r="DE250" t="s">
        <v>166</v>
      </c>
      <c r="DH250" t="s">
        <v>146</v>
      </c>
    </row>
    <row r="251" spans="1:114" x14ac:dyDescent="0.25">
      <c r="A251" t="s">
        <v>2557</v>
      </c>
      <c r="B251" t="s">
        <v>118</v>
      </c>
      <c r="C251" t="s">
        <v>119</v>
      </c>
      <c r="D251" t="s">
        <v>2558</v>
      </c>
      <c r="E251" t="s">
        <v>2559</v>
      </c>
      <c r="F251" t="s">
        <v>122</v>
      </c>
      <c r="G251" t="s">
        <v>298</v>
      </c>
      <c r="H251" t="s">
        <v>152</v>
      </c>
      <c r="I251" t="s">
        <v>2560</v>
      </c>
      <c r="J251" t="s">
        <v>2561</v>
      </c>
      <c r="K251" t="s">
        <v>2562</v>
      </c>
      <c r="P251" t="s">
        <v>316</v>
      </c>
      <c r="T251" t="s">
        <v>236</v>
      </c>
      <c r="AD251" t="s">
        <v>132</v>
      </c>
      <c r="AG251" t="s">
        <v>2563</v>
      </c>
      <c r="AH251" t="s">
        <v>135</v>
      </c>
      <c r="AI251" t="s">
        <v>136</v>
      </c>
      <c r="BX251" t="s">
        <v>137</v>
      </c>
      <c r="CB251" t="s">
        <v>138</v>
      </c>
      <c r="CC251" t="s">
        <v>938</v>
      </c>
      <c r="CO251" t="s">
        <v>140</v>
      </c>
      <c r="CR251" t="s">
        <v>141</v>
      </c>
      <c r="CW251" t="s">
        <v>2564</v>
      </c>
      <c r="CX251" t="s">
        <v>143</v>
      </c>
      <c r="CY251" t="s">
        <v>2565</v>
      </c>
      <c r="DG251" t="s">
        <v>252</v>
      </c>
      <c r="DH251" t="s">
        <v>146</v>
      </c>
    </row>
    <row r="252" spans="1:114" x14ac:dyDescent="0.25">
      <c r="A252" t="s">
        <v>2566</v>
      </c>
      <c r="B252" t="s">
        <v>118</v>
      </c>
      <c r="C252" t="s">
        <v>119</v>
      </c>
      <c r="D252" t="s">
        <v>2567</v>
      </c>
      <c r="E252" t="s">
        <v>650</v>
      </c>
      <c r="F252" t="s">
        <v>122</v>
      </c>
      <c r="G252" t="s">
        <v>298</v>
      </c>
      <c r="H252" t="s">
        <v>124</v>
      </c>
      <c r="I252" t="s">
        <v>2568</v>
      </c>
      <c r="J252" t="s">
        <v>2072</v>
      </c>
      <c r="K252" t="s">
        <v>2569</v>
      </c>
      <c r="P252" t="s">
        <v>316</v>
      </c>
      <c r="V252" t="s">
        <v>303</v>
      </c>
      <c r="Z252" t="s">
        <v>130</v>
      </c>
      <c r="AA252" t="s">
        <v>131</v>
      </c>
      <c r="AB252" t="s">
        <v>158</v>
      </c>
      <c r="AC252" t="s">
        <v>571</v>
      </c>
      <c r="AG252" t="s">
        <v>2570</v>
      </c>
      <c r="AM252" t="s">
        <v>209</v>
      </c>
      <c r="AS252" t="s">
        <v>262</v>
      </c>
      <c r="BX252" t="s">
        <v>137</v>
      </c>
      <c r="CB252" t="s">
        <v>138</v>
      </c>
      <c r="CC252" t="s">
        <v>2571</v>
      </c>
      <c r="CO252" t="s">
        <v>140</v>
      </c>
      <c r="CQ252" t="s">
        <v>196</v>
      </c>
      <c r="CW252" t="s">
        <v>252</v>
      </c>
      <c r="CX252" t="s">
        <v>143</v>
      </c>
      <c r="CY252" t="s">
        <v>2572</v>
      </c>
      <c r="DA252" t="s">
        <v>181</v>
      </c>
      <c r="DC252" t="s">
        <v>144</v>
      </c>
      <c r="DH252" t="s">
        <v>146</v>
      </c>
    </row>
    <row r="253" spans="1:114" x14ac:dyDescent="0.25">
      <c r="A253" t="s">
        <v>2573</v>
      </c>
      <c r="B253" t="s">
        <v>118</v>
      </c>
      <c r="C253" t="s">
        <v>119</v>
      </c>
      <c r="D253" t="s">
        <v>2574</v>
      </c>
      <c r="E253" t="s">
        <v>2575</v>
      </c>
      <c r="F253" t="s">
        <v>122</v>
      </c>
      <c r="G253" t="s">
        <v>298</v>
      </c>
      <c r="H253" t="s">
        <v>124</v>
      </c>
      <c r="I253" t="s">
        <v>273</v>
      </c>
      <c r="J253" t="s">
        <v>2576</v>
      </c>
      <c r="K253" t="s">
        <v>2577</v>
      </c>
      <c r="P253" t="s">
        <v>316</v>
      </c>
      <c r="T253" t="s">
        <v>236</v>
      </c>
      <c r="Z253" t="s">
        <v>130</v>
      </c>
      <c r="AA253" t="s">
        <v>131</v>
      </c>
      <c r="AD253" t="s">
        <v>132</v>
      </c>
      <c r="AG253" t="s">
        <v>2578</v>
      </c>
      <c r="AK253" t="s">
        <v>138</v>
      </c>
      <c r="AL253" t="s">
        <v>1402</v>
      </c>
      <c r="BY253" t="s">
        <v>211</v>
      </c>
      <c r="CB253" t="s">
        <v>138</v>
      </c>
      <c r="CC253" t="s">
        <v>938</v>
      </c>
      <c r="CO253" t="s">
        <v>140</v>
      </c>
      <c r="CR253" t="s">
        <v>141</v>
      </c>
      <c r="CW253" t="s">
        <v>2579</v>
      </c>
      <c r="CZ253" t="s">
        <v>252</v>
      </c>
      <c r="DG253" t="s">
        <v>252</v>
      </c>
      <c r="DH253" t="s">
        <v>146</v>
      </c>
    </row>
    <row r="254" spans="1:114" x14ac:dyDescent="0.25">
      <c r="A254" t="s">
        <v>2580</v>
      </c>
      <c r="B254" t="s">
        <v>118</v>
      </c>
      <c r="C254" t="s">
        <v>119</v>
      </c>
      <c r="D254" t="s">
        <v>2581</v>
      </c>
      <c r="E254" t="s">
        <v>2582</v>
      </c>
      <c r="F254" t="s">
        <v>186</v>
      </c>
      <c r="G254" t="s">
        <v>298</v>
      </c>
      <c r="H254" t="s">
        <v>124</v>
      </c>
      <c r="I254" t="s">
        <v>283</v>
      </c>
      <c r="J254" t="s">
        <v>2583</v>
      </c>
      <c r="K254" t="s">
        <v>2584</v>
      </c>
      <c r="Q254" t="s">
        <v>128</v>
      </c>
      <c r="T254" t="s">
        <v>236</v>
      </c>
      <c r="Z254" t="s">
        <v>130</v>
      </c>
      <c r="AA254" t="s">
        <v>192</v>
      </c>
      <c r="AG254" t="s">
        <v>2585</v>
      </c>
      <c r="BU254" t="s">
        <v>2586</v>
      </c>
      <c r="BX254" t="s">
        <v>137</v>
      </c>
      <c r="CB254" t="s">
        <v>138</v>
      </c>
      <c r="CC254" t="s">
        <v>733</v>
      </c>
      <c r="CO254" t="s">
        <v>140</v>
      </c>
      <c r="CR254" t="s">
        <v>141</v>
      </c>
      <c r="CW254" t="s">
        <v>2587</v>
      </c>
      <c r="CX254" t="s">
        <v>143</v>
      </c>
      <c r="CY254" t="s">
        <v>2588</v>
      </c>
      <c r="DA254" t="s">
        <v>181</v>
      </c>
      <c r="DC254" t="s">
        <v>144</v>
      </c>
      <c r="DE254" t="s">
        <v>166</v>
      </c>
      <c r="DH254" t="s">
        <v>146</v>
      </c>
    </row>
    <row r="255" spans="1:114" x14ac:dyDescent="0.25">
      <c r="A255" t="s">
        <v>2589</v>
      </c>
      <c r="B255" t="s">
        <v>118</v>
      </c>
      <c r="C255" t="s">
        <v>119</v>
      </c>
      <c r="D255" t="s">
        <v>2590</v>
      </c>
      <c r="E255" t="s">
        <v>2591</v>
      </c>
      <c r="F255" t="s">
        <v>122</v>
      </c>
      <c r="G255" t="s">
        <v>298</v>
      </c>
      <c r="H255" t="s">
        <v>124</v>
      </c>
      <c r="I255" t="s">
        <v>2592</v>
      </c>
      <c r="J255" t="s">
        <v>2593</v>
      </c>
      <c r="K255" t="s">
        <v>2594</v>
      </c>
      <c r="P255" t="s">
        <v>316</v>
      </c>
      <c r="T255" t="s">
        <v>236</v>
      </c>
      <c r="Z255" t="s">
        <v>130</v>
      </c>
      <c r="AA255" t="s">
        <v>131</v>
      </c>
      <c r="AD255" t="s">
        <v>132</v>
      </c>
      <c r="AG255" t="s">
        <v>2595</v>
      </c>
      <c r="AK255" t="s">
        <v>138</v>
      </c>
      <c r="AL255" t="s">
        <v>2596</v>
      </c>
      <c r="AY255" t="s">
        <v>411</v>
      </c>
      <c r="AZ255" t="s">
        <v>412</v>
      </c>
      <c r="BY255" t="s">
        <v>211</v>
      </c>
      <c r="CB255" t="s">
        <v>138</v>
      </c>
      <c r="CC255" t="s">
        <v>1413</v>
      </c>
      <c r="CO255" t="s">
        <v>140</v>
      </c>
      <c r="CQ255" t="s">
        <v>196</v>
      </c>
      <c r="CW255" t="s">
        <v>415</v>
      </c>
      <c r="CX255" t="s">
        <v>143</v>
      </c>
      <c r="CY255" t="s">
        <v>2597</v>
      </c>
      <c r="DA255" t="s">
        <v>181</v>
      </c>
      <c r="DC255" t="s">
        <v>144</v>
      </c>
      <c r="DH255" t="s">
        <v>146</v>
      </c>
    </row>
    <row r="256" spans="1:114" x14ac:dyDescent="0.25">
      <c r="A256" t="s">
        <v>2598</v>
      </c>
      <c r="B256" t="s">
        <v>118</v>
      </c>
      <c r="C256" t="s">
        <v>119</v>
      </c>
      <c r="D256" t="s">
        <v>2498</v>
      </c>
      <c r="E256" t="s">
        <v>2599</v>
      </c>
      <c r="F256" t="s">
        <v>122</v>
      </c>
      <c r="G256" t="s">
        <v>298</v>
      </c>
      <c r="H256" t="s">
        <v>124</v>
      </c>
      <c r="I256" t="s">
        <v>2500</v>
      </c>
      <c r="J256" t="s">
        <v>2501</v>
      </c>
      <c r="K256" t="s">
        <v>2502</v>
      </c>
      <c r="P256" t="s">
        <v>316</v>
      </c>
      <c r="W256" t="s">
        <v>129</v>
      </c>
      <c r="Z256" t="s">
        <v>130</v>
      </c>
      <c r="AA256" t="s">
        <v>131</v>
      </c>
      <c r="AG256" t="s">
        <v>2600</v>
      </c>
      <c r="AI256" t="s">
        <v>136</v>
      </c>
      <c r="AK256" t="s">
        <v>138</v>
      </c>
      <c r="AL256" t="s">
        <v>1402</v>
      </c>
      <c r="AM256" t="s">
        <v>209</v>
      </c>
      <c r="AO256" t="s">
        <v>222</v>
      </c>
      <c r="AS256" t="s">
        <v>262</v>
      </c>
      <c r="BX256" t="s">
        <v>137</v>
      </c>
      <c r="CB256" t="s">
        <v>138</v>
      </c>
      <c r="CC256" t="s">
        <v>733</v>
      </c>
      <c r="CO256" t="s">
        <v>140</v>
      </c>
      <c r="CR256" t="s">
        <v>141</v>
      </c>
      <c r="CW256" t="s">
        <v>832</v>
      </c>
      <c r="CX256" t="s">
        <v>143</v>
      </c>
      <c r="CY256" t="s">
        <v>2601</v>
      </c>
      <c r="DA256" t="s">
        <v>181</v>
      </c>
      <c r="DC256" t="s">
        <v>144</v>
      </c>
      <c r="DE256" t="s">
        <v>166</v>
      </c>
      <c r="DH256" t="s">
        <v>146</v>
      </c>
    </row>
    <row r="257" spans="1:116" x14ac:dyDescent="0.25">
      <c r="A257" t="s">
        <v>2602</v>
      </c>
      <c r="B257" t="s">
        <v>118</v>
      </c>
      <c r="C257" t="s">
        <v>119</v>
      </c>
      <c r="D257" t="s">
        <v>2603</v>
      </c>
      <c r="E257" t="s">
        <v>640</v>
      </c>
      <c r="F257" t="s">
        <v>186</v>
      </c>
      <c r="G257" t="s">
        <v>298</v>
      </c>
      <c r="H257" t="s">
        <v>152</v>
      </c>
      <c r="I257" t="s">
        <v>2604</v>
      </c>
      <c r="J257" t="s">
        <v>2605</v>
      </c>
      <c r="K257" t="s">
        <v>2606</v>
      </c>
      <c r="P257" t="s">
        <v>316</v>
      </c>
      <c r="W257" t="s">
        <v>129</v>
      </c>
      <c r="AD257" t="s">
        <v>132</v>
      </c>
      <c r="AG257" t="s">
        <v>2607</v>
      </c>
      <c r="AJ257" t="s">
        <v>261</v>
      </c>
      <c r="AM257" t="s">
        <v>209</v>
      </c>
      <c r="AS257" t="s">
        <v>262</v>
      </c>
      <c r="BX257" t="s">
        <v>137</v>
      </c>
      <c r="CB257" t="s">
        <v>138</v>
      </c>
      <c r="CC257" t="s">
        <v>1146</v>
      </c>
      <c r="CO257" t="s">
        <v>162</v>
      </c>
      <c r="CP257" t="s">
        <v>2608</v>
      </c>
      <c r="CR257" t="s">
        <v>141</v>
      </c>
      <c r="CW257" t="s">
        <v>1906</v>
      </c>
      <c r="CX257" t="s">
        <v>143</v>
      </c>
      <c r="CY257" t="s">
        <v>2609</v>
      </c>
      <c r="DA257" t="s">
        <v>181</v>
      </c>
      <c r="DC257" t="s">
        <v>144</v>
      </c>
      <c r="DH257" t="s">
        <v>146</v>
      </c>
      <c r="DJ257" t="s">
        <v>168</v>
      </c>
    </row>
    <row r="258" spans="1:116" x14ac:dyDescent="0.25">
      <c r="A258" t="s">
        <v>2610</v>
      </c>
      <c r="B258" t="s">
        <v>118</v>
      </c>
      <c r="C258" t="s">
        <v>119</v>
      </c>
      <c r="D258" t="s">
        <v>2611</v>
      </c>
      <c r="E258" t="s">
        <v>2612</v>
      </c>
      <c r="F258" t="s">
        <v>122</v>
      </c>
      <c r="G258" t="s">
        <v>187</v>
      </c>
      <c r="H258" t="s">
        <v>124</v>
      </c>
      <c r="I258" t="s">
        <v>2613</v>
      </c>
      <c r="J258" t="s">
        <v>2614</v>
      </c>
      <c r="K258" t="s">
        <v>2615</v>
      </c>
      <c r="P258" t="s">
        <v>316</v>
      </c>
      <c r="T258" t="s">
        <v>236</v>
      </c>
      <c r="AD258" t="s">
        <v>132</v>
      </c>
      <c r="AG258" t="s">
        <v>2429</v>
      </c>
      <c r="BV258" t="s">
        <v>2596</v>
      </c>
      <c r="BW258" t="s">
        <v>2616</v>
      </c>
      <c r="BX258" t="s">
        <v>137</v>
      </c>
      <c r="CB258" t="s">
        <v>138</v>
      </c>
      <c r="CC258" t="s">
        <v>733</v>
      </c>
      <c r="CO258" t="s">
        <v>140</v>
      </c>
      <c r="CR258" t="s">
        <v>141</v>
      </c>
      <c r="CW258" t="s">
        <v>252</v>
      </c>
      <c r="CX258" t="s">
        <v>143</v>
      </c>
      <c r="CY258" t="s">
        <v>2617</v>
      </c>
      <c r="DA258" t="s">
        <v>181</v>
      </c>
      <c r="DC258" t="s">
        <v>144</v>
      </c>
      <c r="DE258" t="s">
        <v>166</v>
      </c>
      <c r="DH258" t="s">
        <v>146</v>
      </c>
    </row>
    <row r="259" spans="1:116" x14ac:dyDescent="0.25">
      <c r="A259" t="s">
        <v>2618</v>
      </c>
      <c r="B259" t="s">
        <v>118</v>
      </c>
      <c r="C259" t="s">
        <v>119</v>
      </c>
      <c r="D259" t="s">
        <v>2619</v>
      </c>
      <c r="E259" t="s">
        <v>1733</v>
      </c>
      <c r="F259" t="s">
        <v>186</v>
      </c>
      <c r="G259" t="s">
        <v>187</v>
      </c>
      <c r="H259" t="s">
        <v>124</v>
      </c>
      <c r="I259" t="s">
        <v>2620</v>
      </c>
      <c r="J259" t="s">
        <v>2605</v>
      </c>
      <c r="K259" t="s">
        <v>2621</v>
      </c>
      <c r="P259" t="s">
        <v>316</v>
      </c>
      <c r="W259" t="s">
        <v>129</v>
      </c>
      <c r="Z259" t="s">
        <v>130</v>
      </c>
      <c r="AA259" t="s">
        <v>192</v>
      </c>
      <c r="AD259" t="s">
        <v>132</v>
      </c>
      <c r="AG259" t="s">
        <v>2622</v>
      </c>
      <c r="AJ259" t="s">
        <v>261</v>
      </c>
      <c r="AK259" t="s">
        <v>138</v>
      </c>
      <c r="AL259" t="s">
        <v>1402</v>
      </c>
      <c r="BY259" t="s">
        <v>211</v>
      </c>
      <c r="CB259" t="s">
        <v>138</v>
      </c>
      <c r="CC259" t="s">
        <v>955</v>
      </c>
      <c r="CK259" t="s">
        <v>632</v>
      </c>
      <c r="CL259" t="s">
        <v>2623</v>
      </c>
      <c r="CM259" t="s">
        <v>634</v>
      </c>
      <c r="CO259" t="s">
        <v>162</v>
      </c>
      <c r="CP259" t="s">
        <v>2624</v>
      </c>
      <c r="CQ259" t="s">
        <v>196</v>
      </c>
      <c r="CW259" t="s">
        <v>2625</v>
      </c>
      <c r="CX259" t="s">
        <v>143</v>
      </c>
      <c r="CY259" t="s">
        <v>2626</v>
      </c>
      <c r="DA259" t="s">
        <v>181</v>
      </c>
      <c r="DC259" t="s">
        <v>144</v>
      </c>
      <c r="DH259" t="s">
        <v>146</v>
      </c>
      <c r="DJ259" t="s">
        <v>168</v>
      </c>
    </row>
    <row r="260" spans="1:116" x14ac:dyDescent="0.25">
      <c r="A260" t="s">
        <v>2627</v>
      </c>
      <c r="B260" t="s">
        <v>118</v>
      </c>
      <c r="C260" t="s">
        <v>119</v>
      </c>
      <c r="D260" t="s">
        <v>2628</v>
      </c>
      <c r="E260" t="s">
        <v>2629</v>
      </c>
      <c r="F260" t="s">
        <v>421</v>
      </c>
      <c r="G260" t="s">
        <v>187</v>
      </c>
      <c r="H260" t="s">
        <v>152</v>
      </c>
      <c r="I260" t="s">
        <v>2630</v>
      </c>
      <c r="J260" t="s">
        <v>2631</v>
      </c>
      <c r="K260" t="s">
        <v>2632</v>
      </c>
      <c r="Q260" t="s">
        <v>128</v>
      </c>
      <c r="T260" t="s">
        <v>236</v>
      </c>
      <c r="Z260" t="s">
        <v>130</v>
      </c>
      <c r="AA260" t="s">
        <v>192</v>
      </c>
      <c r="AG260" t="s">
        <v>134</v>
      </c>
      <c r="AI260" t="s">
        <v>136</v>
      </c>
      <c r="AJ260" t="s">
        <v>261</v>
      </c>
      <c r="AK260" t="s">
        <v>138</v>
      </c>
      <c r="AL260" t="s">
        <v>1402</v>
      </c>
      <c r="AY260" t="s">
        <v>411</v>
      </c>
      <c r="AZ260" t="s">
        <v>412</v>
      </c>
      <c r="BY260" t="s">
        <v>211</v>
      </c>
      <c r="CB260" t="s">
        <v>138</v>
      </c>
      <c r="CC260" t="s">
        <v>852</v>
      </c>
      <c r="CO260" t="s">
        <v>162</v>
      </c>
      <c r="CP260" t="s">
        <v>667</v>
      </c>
      <c r="CR260" t="s">
        <v>141</v>
      </c>
      <c r="CW260" t="s">
        <v>2633</v>
      </c>
      <c r="CX260" t="s">
        <v>143</v>
      </c>
      <c r="CY260" t="s">
        <v>2634</v>
      </c>
      <c r="DA260" t="s">
        <v>181</v>
      </c>
      <c r="DC260" t="s">
        <v>144</v>
      </c>
      <c r="DE260" t="s">
        <v>166</v>
      </c>
      <c r="DH260" t="s">
        <v>146</v>
      </c>
    </row>
    <row r="261" spans="1:116" x14ac:dyDescent="0.25">
      <c r="A261" t="s">
        <v>2635</v>
      </c>
      <c r="B261" t="s">
        <v>118</v>
      </c>
      <c r="C261" t="s">
        <v>119</v>
      </c>
      <c r="D261" t="s">
        <v>2636</v>
      </c>
      <c r="E261" t="s">
        <v>1613</v>
      </c>
      <c r="F261" t="s">
        <v>122</v>
      </c>
      <c r="G261" t="s">
        <v>187</v>
      </c>
      <c r="H261" t="s">
        <v>152</v>
      </c>
      <c r="I261" t="s">
        <v>2637</v>
      </c>
      <c r="J261" t="s">
        <v>2638</v>
      </c>
      <c r="K261" t="s">
        <v>2639</v>
      </c>
      <c r="Q261" t="s">
        <v>128</v>
      </c>
      <c r="W261" t="s">
        <v>129</v>
      </c>
      <c r="Z261" t="s">
        <v>130</v>
      </c>
      <c r="AA261" t="s">
        <v>192</v>
      </c>
      <c r="AD261" t="s">
        <v>132</v>
      </c>
      <c r="AG261" t="s">
        <v>2640</v>
      </c>
      <c r="AK261" t="s">
        <v>138</v>
      </c>
      <c r="AL261" t="s">
        <v>1402</v>
      </c>
      <c r="AY261" t="s">
        <v>411</v>
      </c>
      <c r="AZ261" t="s">
        <v>412</v>
      </c>
      <c r="BL261" t="s">
        <v>798</v>
      </c>
      <c r="BX261" t="s">
        <v>137</v>
      </c>
      <c r="CB261" t="s">
        <v>138</v>
      </c>
      <c r="CC261" t="s">
        <v>852</v>
      </c>
      <c r="CO261" t="s">
        <v>162</v>
      </c>
      <c r="CP261" t="s">
        <v>667</v>
      </c>
      <c r="CR261" t="s">
        <v>141</v>
      </c>
      <c r="CW261" t="s">
        <v>636</v>
      </c>
      <c r="CX261" t="s">
        <v>143</v>
      </c>
      <c r="CY261" t="s">
        <v>2641</v>
      </c>
      <c r="DA261" t="s">
        <v>181</v>
      </c>
      <c r="DC261" t="s">
        <v>144</v>
      </c>
      <c r="DE261" t="s">
        <v>166</v>
      </c>
      <c r="DH261" t="s">
        <v>146</v>
      </c>
      <c r="DJ261" t="s">
        <v>168</v>
      </c>
    </row>
    <row r="262" spans="1:116" x14ac:dyDescent="0.25">
      <c r="A262" t="s">
        <v>2642</v>
      </c>
      <c r="B262" t="s">
        <v>118</v>
      </c>
      <c r="C262" t="s">
        <v>119</v>
      </c>
      <c r="D262" t="s">
        <v>2643</v>
      </c>
      <c r="E262" t="s">
        <v>2644</v>
      </c>
      <c r="F262" t="s">
        <v>202</v>
      </c>
      <c r="G262" t="s">
        <v>187</v>
      </c>
      <c r="H262" t="s">
        <v>152</v>
      </c>
      <c r="I262" t="s">
        <v>2645</v>
      </c>
      <c r="J262" t="s">
        <v>1399</v>
      </c>
      <c r="K262" t="s">
        <v>2646</v>
      </c>
      <c r="P262" t="s">
        <v>316</v>
      </c>
      <c r="W262" t="s">
        <v>129</v>
      </c>
      <c r="AB262" t="s">
        <v>158</v>
      </c>
      <c r="AC262" t="s">
        <v>571</v>
      </c>
      <c r="AG262" t="s">
        <v>2647</v>
      </c>
      <c r="AK262" t="s">
        <v>138</v>
      </c>
      <c r="AL262" t="s">
        <v>1402</v>
      </c>
      <c r="BG262" t="s">
        <v>595</v>
      </c>
      <c r="BN262" t="s">
        <v>810</v>
      </c>
      <c r="BX262" t="s">
        <v>137</v>
      </c>
      <c r="CB262" t="s">
        <v>138</v>
      </c>
      <c r="CC262" t="s">
        <v>1403</v>
      </c>
      <c r="CO262" t="s">
        <v>162</v>
      </c>
      <c r="CP262" t="s">
        <v>1404</v>
      </c>
      <c r="CQ262" t="s">
        <v>196</v>
      </c>
      <c r="CW262" t="s">
        <v>252</v>
      </c>
      <c r="CX262" t="s">
        <v>143</v>
      </c>
      <c r="CY262" t="s">
        <v>2648</v>
      </c>
      <c r="DA262" t="s">
        <v>181</v>
      </c>
      <c r="DC262" t="s">
        <v>144</v>
      </c>
      <c r="DE262" t="s">
        <v>166</v>
      </c>
      <c r="DH262" t="s">
        <v>146</v>
      </c>
      <c r="DJ262" t="s">
        <v>168</v>
      </c>
    </row>
    <row r="263" spans="1:116" x14ac:dyDescent="0.25">
      <c r="A263" t="s">
        <v>2649</v>
      </c>
      <c r="B263" t="s">
        <v>118</v>
      </c>
      <c r="C263" t="s">
        <v>119</v>
      </c>
      <c r="D263" t="s">
        <v>2650</v>
      </c>
      <c r="E263" t="s">
        <v>2651</v>
      </c>
      <c r="F263" t="s">
        <v>297</v>
      </c>
      <c r="G263" t="s">
        <v>187</v>
      </c>
      <c r="H263" t="s">
        <v>124</v>
      </c>
      <c r="I263" t="s">
        <v>2652</v>
      </c>
      <c r="J263" t="s">
        <v>2653</v>
      </c>
      <c r="K263" t="s">
        <v>2654</v>
      </c>
      <c r="P263" t="s">
        <v>316</v>
      </c>
      <c r="W263" t="s">
        <v>129</v>
      </c>
      <c r="AD263" t="s">
        <v>132</v>
      </c>
      <c r="AG263" t="s">
        <v>2655</v>
      </c>
      <c r="AJ263" t="s">
        <v>261</v>
      </c>
      <c r="AK263" t="s">
        <v>138</v>
      </c>
      <c r="AL263" t="s">
        <v>1366</v>
      </c>
      <c r="BX263" t="s">
        <v>137</v>
      </c>
      <c r="CB263" t="s">
        <v>138</v>
      </c>
      <c r="CC263" t="s">
        <v>852</v>
      </c>
      <c r="CO263" t="s">
        <v>162</v>
      </c>
      <c r="CP263" t="s">
        <v>667</v>
      </c>
      <c r="CR263" t="s">
        <v>141</v>
      </c>
      <c r="CW263" t="s">
        <v>2656</v>
      </c>
      <c r="CX263" t="s">
        <v>143</v>
      </c>
      <c r="CY263" t="s">
        <v>2657</v>
      </c>
      <c r="DA263" t="s">
        <v>181</v>
      </c>
      <c r="DC263" t="s">
        <v>144</v>
      </c>
      <c r="DE263" t="s">
        <v>166</v>
      </c>
      <c r="DH263" t="s">
        <v>146</v>
      </c>
      <c r="DJ263" t="s">
        <v>168</v>
      </c>
      <c r="DL263" t="s">
        <v>182</v>
      </c>
    </row>
    <row r="264" spans="1:116" x14ac:dyDescent="0.25">
      <c r="A264" t="s">
        <v>2658</v>
      </c>
      <c r="B264" t="s">
        <v>118</v>
      </c>
      <c r="C264" t="s">
        <v>119</v>
      </c>
      <c r="D264" t="s">
        <v>2659</v>
      </c>
      <c r="E264" t="s">
        <v>2660</v>
      </c>
      <c r="F264" t="s">
        <v>151</v>
      </c>
      <c r="G264" t="s">
        <v>217</v>
      </c>
      <c r="H264" t="s">
        <v>152</v>
      </c>
      <c r="I264" t="s">
        <v>2661</v>
      </c>
      <c r="J264" t="s">
        <v>2662</v>
      </c>
      <c r="K264" t="s">
        <v>2663</v>
      </c>
      <c r="P264" t="s">
        <v>316</v>
      </c>
      <c r="T264" t="s">
        <v>236</v>
      </c>
      <c r="AD264" t="s">
        <v>132</v>
      </c>
      <c r="AG264" t="s">
        <v>2664</v>
      </c>
      <c r="AH264" t="s">
        <v>135</v>
      </c>
      <c r="AI264" t="s">
        <v>136</v>
      </c>
      <c r="AK264" t="s">
        <v>138</v>
      </c>
      <c r="AL264" t="s">
        <v>1402</v>
      </c>
      <c r="BF264" t="s">
        <v>519</v>
      </c>
      <c r="BY264" t="s">
        <v>211</v>
      </c>
      <c r="CB264" t="s">
        <v>138</v>
      </c>
      <c r="CC264" t="s">
        <v>2665</v>
      </c>
      <c r="CO264" t="s">
        <v>140</v>
      </c>
      <c r="CQ264" t="s">
        <v>196</v>
      </c>
      <c r="CW264" t="s">
        <v>252</v>
      </c>
      <c r="CX264" t="s">
        <v>143</v>
      </c>
      <c r="CY264" t="s">
        <v>2666</v>
      </c>
      <c r="DA264" t="s">
        <v>181</v>
      </c>
      <c r="DC264" t="s">
        <v>144</v>
      </c>
      <c r="DE264" t="s">
        <v>166</v>
      </c>
      <c r="DH264" t="s">
        <v>146</v>
      </c>
    </row>
    <row r="265" spans="1:116" x14ac:dyDescent="0.25">
      <c r="A265" t="s">
        <v>2667</v>
      </c>
      <c r="B265" t="s">
        <v>118</v>
      </c>
      <c r="C265" t="s">
        <v>119</v>
      </c>
      <c r="D265" t="s">
        <v>2668</v>
      </c>
      <c r="E265" t="s">
        <v>1613</v>
      </c>
      <c r="F265" t="s">
        <v>122</v>
      </c>
      <c r="G265" t="s">
        <v>217</v>
      </c>
      <c r="H265" t="s">
        <v>124</v>
      </c>
      <c r="I265" t="s">
        <v>313</v>
      </c>
      <c r="J265" t="s">
        <v>1615</v>
      </c>
      <c r="K265" t="s">
        <v>2669</v>
      </c>
      <c r="P265" t="s">
        <v>316</v>
      </c>
      <c r="Q265" t="s">
        <v>128</v>
      </c>
      <c r="T265" t="s">
        <v>236</v>
      </c>
      <c r="Z265" t="s">
        <v>130</v>
      </c>
      <c r="AA265" t="s">
        <v>192</v>
      </c>
      <c r="AD265" t="s">
        <v>132</v>
      </c>
      <c r="AG265" t="s">
        <v>2670</v>
      </c>
      <c r="AK265" t="s">
        <v>138</v>
      </c>
      <c r="AL265" t="s">
        <v>1402</v>
      </c>
      <c r="AY265" t="s">
        <v>411</v>
      </c>
      <c r="AZ265" t="s">
        <v>412</v>
      </c>
      <c r="BL265" t="s">
        <v>798</v>
      </c>
      <c r="BQ265" t="s">
        <v>1206</v>
      </c>
      <c r="BY265" t="s">
        <v>211</v>
      </c>
      <c r="CB265" t="s">
        <v>138</v>
      </c>
      <c r="CC265" t="s">
        <v>2671</v>
      </c>
      <c r="CO265" t="s">
        <v>162</v>
      </c>
      <c r="CP265" t="s">
        <v>2672</v>
      </c>
      <c r="CU265" t="s">
        <v>138</v>
      </c>
      <c r="CV265" t="s">
        <v>1987</v>
      </c>
      <c r="CW265" t="s">
        <v>2673</v>
      </c>
      <c r="CZ265" t="s">
        <v>252</v>
      </c>
      <c r="DG265" t="s">
        <v>252</v>
      </c>
      <c r="DH265" t="s">
        <v>146</v>
      </c>
    </row>
    <row r="266" spans="1:116" x14ac:dyDescent="0.25">
      <c r="A266" t="s">
        <v>2674</v>
      </c>
      <c r="B266" t="s">
        <v>118</v>
      </c>
      <c r="C266" t="s">
        <v>119</v>
      </c>
      <c r="D266" t="s">
        <v>2675</v>
      </c>
      <c r="E266" t="s">
        <v>2676</v>
      </c>
      <c r="F266" t="s">
        <v>122</v>
      </c>
      <c r="G266" t="s">
        <v>217</v>
      </c>
      <c r="H266" t="s">
        <v>124</v>
      </c>
      <c r="I266" t="s">
        <v>2677</v>
      </c>
      <c r="J266" t="s">
        <v>2678</v>
      </c>
      <c r="K266" t="s">
        <v>2679</v>
      </c>
      <c r="N266" t="s">
        <v>156</v>
      </c>
      <c r="Q266" t="s">
        <v>128</v>
      </c>
      <c r="W266" t="s">
        <v>129</v>
      </c>
      <c r="Z266" t="s">
        <v>130</v>
      </c>
      <c r="AA266" t="s">
        <v>192</v>
      </c>
      <c r="AG266" t="s">
        <v>2680</v>
      </c>
      <c r="AI266" t="s">
        <v>136</v>
      </c>
      <c r="AJ266" t="s">
        <v>261</v>
      </c>
      <c r="AK266" t="s">
        <v>138</v>
      </c>
      <c r="AL266" t="s">
        <v>561</v>
      </c>
      <c r="AM266" t="s">
        <v>209</v>
      </c>
      <c r="AS266" t="s">
        <v>262</v>
      </c>
      <c r="BY266" t="s">
        <v>211</v>
      </c>
      <c r="CK266" t="s">
        <v>632</v>
      </c>
      <c r="CO266" t="s">
        <v>162</v>
      </c>
      <c r="CP266" t="s">
        <v>633</v>
      </c>
      <c r="CR266" t="s">
        <v>141</v>
      </c>
      <c r="CW266" t="s">
        <v>2681</v>
      </c>
      <c r="CX266" t="s">
        <v>143</v>
      </c>
      <c r="CY266" t="s">
        <v>2682</v>
      </c>
      <c r="DA266" t="s">
        <v>181</v>
      </c>
      <c r="DC266" t="s">
        <v>144</v>
      </c>
      <c r="DE266" t="s">
        <v>166</v>
      </c>
      <c r="DH266" t="s">
        <v>146</v>
      </c>
      <c r="DJ266" t="s">
        <v>168</v>
      </c>
    </row>
    <row r="267" spans="1:116" x14ac:dyDescent="0.25">
      <c r="A267" t="s">
        <v>2683</v>
      </c>
      <c r="B267" t="s">
        <v>118</v>
      </c>
      <c r="C267" t="s">
        <v>119</v>
      </c>
      <c r="D267" t="s">
        <v>2684</v>
      </c>
      <c r="E267" t="s">
        <v>2685</v>
      </c>
      <c r="F267" t="s">
        <v>2686</v>
      </c>
      <c r="G267" t="s">
        <v>217</v>
      </c>
      <c r="H267" t="s">
        <v>124</v>
      </c>
      <c r="I267" t="s">
        <v>2687</v>
      </c>
      <c r="J267" t="s">
        <v>2688</v>
      </c>
      <c r="K267" t="s">
        <v>2689</v>
      </c>
      <c r="P267" t="s">
        <v>316</v>
      </c>
      <c r="T267" t="s">
        <v>236</v>
      </c>
      <c r="Z267" t="s">
        <v>130</v>
      </c>
      <c r="AA267" t="s">
        <v>192</v>
      </c>
      <c r="AD267" t="s">
        <v>132</v>
      </c>
      <c r="AG267" t="s">
        <v>2690</v>
      </c>
      <c r="AK267" t="s">
        <v>138</v>
      </c>
      <c r="AL267" t="s">
        <v>1402</v>
      </c>
      <c r="BP267" t="s">
        <v>1205</v>
      </c>
      <c r="BX267" t="s">
        <v>137</v>
      </c>
      <c r="CB267" t="s">
        <v>138</v>
      </c>
      <c r="CC267" t="s">
        <v>938</v>
      </c>
      <c r="CO267" t="s">
        <v>140</v>
      </c>
      <c r="CQ267" t="s">
        <v>196</v>
      </c>
      <c r="CW267" t="s">
        <v>252</v>
      </c>
      <c r="CX267" t="s">
        <v>143</v>
      </c>
      <c r="CY267" t="s">
        <v>2691</v>
      </c>
      <c r="DA267" t="s">
        <v>181</v>
      </c>
      <c r="DC267" t="s">
        <v>144</v>
      </c>
      <c r="DH267" t="s">
        <v>146</v>
      </c>
    </row>
    <row r="268" spans="1:116" x14ac:dyDescent="0.25">
      <c r="A268" t="s">
        <v>2692</v>
      </c>
      <c r="B268" t="s">
        <v>118</v>
      </c>
      <c r="C268" t="s">
        <v>119</v>
      </c>
      <c r="D268" t="s">
        <v>2693</v>
      </c>
      <c r="E268" t="s">
        <v>2694</v>
      </c>
      <c r="F268" t="s">
        <v>2695</v>
      </c>
      <c r="G268" t="s">
        <v>217</v>
      </c>
      <c r="H268" t="s">
        <v>152</v>
      </c>
      <c r="I268" t="s">
        <v>2696</v>
      </c>
      <c r="J268" t="s">
        <v>2697</v>
      </c>
      <c r="K268" t="s">
        <v>2698</v>
      </c>
      <c r="N268" t="s">
        <v>156</v>
      </c>
      <c r="T268" t="s">
        <v>236</v>
      </c>
      <c r="AF268" t="s">
        <v>317</v>
      </c>
      <c r="AG268" t="s">
        <v>2699</v>
      </c>
      <c r="AH268" t="s">
        <v>135</v>
      </c>
      <c r="AI268" t="s">
        <v>136</v>
      </c>
      <c r="AM268" t="s">
        <v>209</v>
      </c>
      <c r="AS268" t="s">
        <v>262</v>
      </c>
      <c r="AT268" t="s">
        <v>263</v>
      </c>
      <c r="BY268" t="s">
        <v>211</v>
      </c>
      <c r="CB268" t="s">
        <v>138</v>
      </c>
      <c r="CC268" t="s">
        <v>733</v>
      </c>
      <c r="CO268" t="s">
        <v>140</v>
      </c>
      <c r="CR268" t="s">
        <v>141</v>
      </c>
      <c r="CW268" t="s">
        <v>2700</v>
      </c>
      <c r="CX268" t="s">
        <v>143</v>
      </c>
      <c r="CY268" t="s">
        <v>2701</v>
      </c>
      <c r="DA268" t="s">
        <v>181</v>
      </c>
      <c r="DC268" t="s">
        <v>144</v>
      </c>
      <c r="DH268" t="s">
        <v>146</v>
      </c>
    </row>
    <row r="269" spans="1:116" x14ac:dyDescent="0.25">
      <c r="A269" t="s">
        <v>2702</v>
      </c>
      <c r="B269" t="s">
        <v>118</v>
      </c>
      <c r="C269" t="s">
        <v>119</v>
      </c>
      <c r="D269" t="s">
        <v>2703</v>
      </c>
      <c r="E269" t="s">
        <v>2704</v>
      </c>
      <c r="F269" t="s">
        <v>122</v>
      </c>
      <c r="G269" t="s">
        <v>217</v>
      </c>
      <c r="H269" t="s">
        <v>124</v>
      </c>
      <c r="I269" t="s">
        <v>313</v>
      </c>
      <c r="J269" t="s">
        <v>2705</v>
      </c>
      <c r="K269" t="s">
        <v>2706</v>
      </c>
      <c r="N269" t="s">
        <v>156</v>
      </c>
      <c r="U269" t="s">
        <v>177</v>
      </c>
      <c r="Z269" t="s">
        <v>130</v>
      </c>
      <c r="AA269" t="s">
        <v>192</v>
      </c>
      <c r="AG269" t="s">
        <v>2707</v>
      </c>
      <c r="AI269" t="s">
        <v>136</v>
      </c>
      <c r="AJ269" t="s">
        <v>261</v>
      </c>
      <c r="AK269" t="s">
        <v>138</v>
      </c>
      <c r="AL269" t="s">
        <v>1402</v>
      </c>
      <c r="AM269" t="s">
        <v>209</v>
      </c>
      <c r="AS269" t="s">
        <v>262</v>
      </c>
      <c r="BX269" t="s">
        <v>137</v>
      </c>
      <c r="CK269" t="s">
        <v>632</v>
      </c>
      <c r="CO269" t="s">
        <v>162</v>
      </c>
      <c r="CP269" t="s">
        <v>633</v>
      </c>
      <c r="CQ269" t="s">
        <v>196</v>
      </c>
      <c r="CW269" t="s">
        <v>2708</v>
      </c>
      <c r="CZ269" t="s">
        <v>252</v>
      </c>
      <c r="DG269" t="s">
        <v>252</v>
      </c>
      <c r="DH269" t="s">
        <v>146</v>
      </c>
      <c r="DJ269" t="s">
        <v>168</v>
      </c>
      <c r="DL269" t="s">
        <v>182</v>
      </c>
    </row>
    <row r="270" spans="1:116" x14ac:dyDescent="0.25">
      <c r="A270" t="s">
        <v>2709</v>
      </c>
      <c r="B270" t="s">
        <v>118</v>
      </c>
      <c r="C270" t="s">
        <v>119</v>
      </c>
      <c r="D270" t="s">
        <v>2710</v>
      </c>
      <c r="E270" t="s">
        <v>2416</v>
      </c>
      <c r="F270" t="s">
        <v>1041</v>
      </c>
      <c r="G270" t="s">
        <v>217</v>
      </c>
      <c r="H270" t="s">
        <v>124</v>
      </c>
      <c r="I270" t="s">
        <v>2711</v>
      </c>
      <c r="J270" t="s">
        <v>2712</v>
      </c>
      <c r="K270" t="s">
        <v>2713</v>
      </c>
      <c r="P270" t="s">
        <v>316</v>
      </c>
      <c r="T270" t="s">
        <v>236</v>
      </c>
      <c r="AB270" t="s">
        <v>158</v>
      </c>
      <c r="AC270" t="s">
        <v>571</v>
      </c>
      <c r="AG270" t="s">
        <v>2714</v>
      </c>
      <c r="AK270" t="s">
        <v>138</v>
      </c>
      <c r="AL270" t="s">
        <v>1402</v>
      </c>
      <c r="BK270" t="s">
        <v>709</v>
      </c>
      <c r="BX270" t="s">
        <v>137</v>
      </c>
      <c r="CB270" t="s">
        <v>138</v>
      </c>
      <c r="CC270" t="s">
        <v>2715</v>
      </c>
      <c r="CO270" t="s">
        <v>140</v>
      </c>
      <c r="CR270" t="s">
        <v>141</v>
      </c>
      <c r="CW270" t="s">
        <v>2716</v>
      </c>
      <c r="CX270" t="s">
        <v>143</v>
      </c>
      <c r="CY270" t="s">
        <v>2717</v>
      </c>
      <c r="DA270" t="s">
        <v>181</v>
      </c>
      <c r="DC270" t="s">
        <v>144</v>
      </c>
      <c r="DE270" t="s">
        <v>166</v>
      </c>
      <c r="DH270" t="s">
        <v>146</v>
      </c>
    </row>
    <row r="271" spans="1:116" x14ac:dyDescent="0.25">
      <c r="A271" t="s">
        <v>2718</v>
      </c>
      <c r="B271" t="s">
        <v>118</v>
      </c>
      <c r="C271" t="s">
        <v>119</v>
      </c>
      <c r="D271" t="s">
        <v>2719</v>
      </c>
      <c r="E271" t="s">
        <v>2720</v>
      </c>
      <c r="F271" t="s">
        <v>1835</v>
      </c>
      <c r="G271" t="s">
        <v>217</v>
      </c>
      <c r="H271" t="s">
        <v>152</v>
      </c>
      <c r="I271" t="s">
        <v>2449</v>
      </c>
      <c r="J271" t="s">
        <v>2721</v>
      </c>
      <c r="K271" t="s">
        <v>2722</v>
      </c>
      <c r="P271" t="s">
        <v>316</v>
      </c>
      <c r="T271" t="s">
        <v>236</v>
      </c>
      <c r="AD271" t="s">
        <v>132</v>
      </c>
      <c r="AG271" t="s">
        <v>2723</v>
      </c>
      <c r="AM271" t="s">
        <v>209</v>
      </c>
      <c r="BY271" t="s">
        <v>211</v>
      </c>
      <c r="CB271" t="s">
        <v>138</v>
      </c>
      <c r="CC271" t="s">
        <v>2724</v>
      </c>
      <c r="CO271" t="s">
        <v>140</v>
      </c>
      <c r="CS271" t="s">
        <v>179</v>
      </c>
      <c r="CW271" t="s">
        <v>252</v>
      </c>
      <c r="CX271" t="s">
        <v>143</v>
      </c>
      <c r="CY271" t="s">
        <v>2725</v>
      </c>
      <c r="DA271" t="s">
        <v>181</v>
      </c>
      <c r="DC271" t="s">
        <v>144</v>
      </c>
      <c r="DE271" t="s">
        <v>166</v>
      </c>
      <c r="DH271" t="s">
        <v>146</v>
      </c>
    </row>
    <row r="272" spans="1:116" x14ac:dyDescent="0.25">
      <c r="A272" t="s">
        <v>2726</v>
      </c>
      <c r="B272" t="s">
        <v>118</v>
      </c>
      <c r="C272" t="s">
        <v>119</v>
      </c>
      <c r="D272" t="s">
        <v>2727</v>
      </c>
      <c r="E272" t="s">
        <v>2728</v>
      </c>
      <c r="F272" t="s">
        <v>202</v>
      </c>
      <c r="G272" t="s">
        <v>217</v>
      </c>
      <c r="H272" t="s">
        <v>124</v>
      </c>
      <c r="I272" t="s">
        <v>2711</v>
      </c>
      <c r="J272" t="s">
        <v>2729</v>
      </c>
      <c r="K272" t="s">
        <v>2730</v>
      </c>
      <c r="P272" t="s">
        <v>316</v>
      </c>
      <c r="T272" t="s">
        <v>236</v>
      </c>
      <c r="AD272" t="s">
        <v>132</v>
      </c>
      <c r="AG272" t="s">
        <v>2731</v>
      </c>
      <c r="AK272" t="s">
        <v>138</v>
      </c>
      <c r="AL272" t="s">
        <v>1402</v>
      </c>
      <c r="AY272" t="s">
        <v>411</v>
      </c>
      <c r="AZ272" t="s">
        <v>412</v>
      </c>
      <c r="BL272" t="s">
        <v>798</v>
      </c>
      <c r="BX272" t="s">
        <v>137</v>
      </c>
      <c r="CB272" t="s">
        <v>138</v>
      </c>
      <c r="CC272" t="s">
        <v>733</v>
      </c>
      <c r="CO272" t="s">
        <v>140</v>
      </c>
      <c r="CU272" t="s">
        <v>138</v>
      </c>
      <c r="CV272" t="s">
        <v>252</v>
      </c>
      <c r="CW272" t="s">
        <v>252</v>
      </c>
      <c r="CX272" t="s">
        <v>143</v>
      </c>
      <c r="CY272" t="s">
        <v>2732</v>
      </c>
      <c r="DC272" t="s">
        <v>144</v>
      </c>
      <c r="DE272" t="s">
        <v>166</v>
      </c>
      <c r="DH272" t="s">
        <v>146</v>
      </c>
    </row>
    <row r="273" spans="1:116" x14ac:dyDescent="0.25">
      <c r="A273" t="s">
        <v>2733</v>
      </c>
      <c r="B273" t="s">
        <v>118</v>
      </c>
      <c r="C273" t="s">
        <v>119</v>
      </c>
      <c r="D273" t="s">
        <v>2734</v>
      </c>
      <c r="E273" t="s">
        <v>1531</v>
      </c>
      <c r="F273" t="s">
        <v>369</v>
      </c>
      <c r="G273" t="s">
        <v>217</v>
      </c>
      <c r="H273" t="s">
        <v>124</v>
      </c>
      <c r="I273" t="s">
        <v>2711</v>
      </c>
      <c r="J273" t="s">
        <v>2735</v>
      </c>
      <c r="K273" t="s">
        <v>2736</v>
      </c>
      <c r="N273" t="s">
        <v>156</v>
      </c>
      <c r="P273" t="s">
        <v>316</v>
      </c>
      <c r="T273" t="s">
        <v>236</v>
      </c>
      <c r="Z273" t="s">
        <v>130</v>
      </c>
      <c r="AA273" t="s">
        <v>131</v>
      </c>
      <c r="AB273" t="s">
        <v>158</v>
      </c>
      <c r="AC273" t="s">
        <v>571</v>
      </c>
      <c r="AD273" t="s">
        <v>132</v>
      </c>
      <c r="AG273" t="s">
        <v>2737</v>
      </c>
      <c r="AM273" t="s">
        <v>209</v>
      </c>
      <c r="AN273" t="s">
        <v>210</v>
      </c>
      <c r="BY273" t="s">
        <v>211</v>
      </c>
      <c r="CB273" t="s">
        <v>138</v>
      </c>
      <c r="CC273" t="s">
        <v>2738</v>
      </c>
      <c r="CO273" t="s">
        <v>162</v>
      </c>
      <c r="CP273" t="s">
        <v>2739</v>
      </c>
      <c r="CQ273" t="s">
        <v>196</v>
      </c>
      <c r="CW273" t="s">
        <v>2740</v>
      </c>
      <c r="CX273" t="s">
        <v>143</v>
      </c>
      <c r="CY273" t="s">
        <v>2741</v>
      </c>
      <c r="DA273" t="s">
        <v>181</v>
      </c>
      <c r="DC273" t="s">
        <v>144</v>
      </c>
      <c r="DE273" t="s">
        <v>166</v>
      </c>
      <c r="DH273" t="s">
        <v>146</v>
      </c>
    </row>
    <row r="274" spans="1:116" x14ac:dyDescent="0.25">
      <c r="A274" t="s">
        <v>2742</v>
      </c>
      <c r="B274" t="s">
        <v>118</v>
      </c>
      <c r="C274" t="s">
        <v>119</v>
      </c>
      <c r="D274" t="s">
        <v>2743</v>
      </c>
      <c r="E274" t="s">
        <v>2744</v>
      </c>
      <c r="F274" t="s">
        <v>173</v>
      </c>
      <c r="G274" t="s">
        <v>272</v>
      </c>
      <c r="H274" t="s">
        <v>124</v>
      </c>
      <c r="I274" t="s">
        <v>2745</v>
      </c>
      <c r="J274" t="s">
        <v>2746</v>
      </c>
      <c r="K274" t="s">
        <v>2747</v>
      </c>
      <c r="P274" t="s">
        <v>316</v>
      </c>
      <c r="W274" t="s">
        <v>129</v>
      </c>
      <c r="Z274" t="s">
        <v>130</v>
      </c>
      <c r="AA274" t="s">
        <v>131</v>
      </c>
      <c r="AB274" t="s">
        <v>158</v>
      </c>
      <c r="AC274" t="s">
        <v>571</v>
      </c>
      <c r="AK274" t="s">
        <v>138</v>
      </c>
      <c r="AL274" t="s">
        <v>1402</v>
      </c>
      <c r="AZ274" t="s">
        <v>412</v>
      </c>
      <c r="BX274" t="s">
        <v>137</v>
      </c>
      <c r="CB274" t="s">
        <v>138</v>
      </c>
      <c r="CC274" t="s">
        <v>733</v>
      </c>
      <c r="CO274" t="s">
        <v>140</v>
      </c>
      <c r="CR274" t="s">
        <v>141</v>
      </c>
      <c r="CW274" t="s">
        <v>415</v>
      </c>
      <c r="CX274" t="s">
        <v>143</v>
      </c>
      <c r="CY274" t="s">
        <v>2748</v>
      </c>
      <c r="DA274" t="s">
        <v>181</v>
      </c>
      <c r="DC274" t="s">
        <v>144</v>
      </c>
      <c r="DE274" t="s">
        <v>166</v>
      </c>
      <c r="DH274" t="s">
        <v>146</v>
      </c>
      <c r="DJ274" t="s">
        <v>168</v>
      </c>
      <c r="DL274" t="s">
        <v>182</v>
      </c>
    </row>
    <row r="275" spans="1:116" x14ac:dyDescent="0.25">
      <c r="A275" t="s">
        <v>2749</v>
      </c>
      <c r="B275" t="s">
        <v>118</v>
      </c>
      <c r="C275" t="s">
        <v>119</v>
      </c>
      <c r="D275" t="s">
        <v>2750</v>
      </c>
      <c r="E275" t="s">
        <v>2751</v>
      </c>
      <c r="F275" t="s">
        <v>2752</v>
      </c>
      <c r="G275" t="s">
        <v>272</v>
      </c>
      <c r="H275" t="s">
        <v>152</v>
      </c>
      <c r="I275" t="s">
        <v>2753</v>
      </c>
      <c r="J275" t="s">
        <v>2754</v>
      </c>
      <c r="K275" t="s">
        <v>2755</v>
      </c>
      <c r="P275" t="s">
        <v>316</v>
      </c>
      <c r="W275" t="s">
        <v>129</v>
      </c>
      <c r="Z275" t="s">
        <v>130</v>
      </c>
      <c r="AA275" t="s">
        <v>192</v>
      </c>
      <c r="AD275" t="s">
        <v>132</v>
      </c>
      <c r="AG275" t="s">
        <v>2756</v>
      </c>
      <c r="BC275" t="s">
        <v>439</v>
      </c>
      <c r="BX275" t="s">
        <v>137</v>
      </c>
      <c r="CB275" t="s">
        <v>138</v>
      </c>
      <c r="CC275" t="s">
        <v>733</v>
      </c>
      <c r="CO275" t="s">
        <v>140</v>
      </c>
      <c r="CU275" t="s">
        <v>138</v>
      </c>
      <c r="CV275" t="s">
        <v>2757</v>
      </c>
      <c r="CW275" t="s">
        <v>2758</v>
      </c>
      <c r="CZ275" t="s">
        <v>252</v>
      </c>
      <c r="DG275" t="s">
        <v>252</v>
      </c>
      <c r="DH275" t="s">
        <v>146</v>
      </c>
      <c r="DJ275" t="s">
        <v>168</v>
      </c>
    </row>
    <row r="276" spans="1:116" x14ac:dyDescent="0.25">
      <c r="A276" t="s">
        <v>2759</v>
      </c>
      <c r="B276" t="s">
        <v>118</v>
      </c>
      <c r="C276" t="s">
        <v>119</v>
      </c>
      <c r="D276" t="s">
        <v>2760</v>
      </c>
      <c r="E276" t="s">
        <v>2761</v>
      </c>
      <c r="F276" t="s">
        <v>793</v>
      </c>
      <c r="G276" t="s">
        <v>272</v>
      </c>
      <c r="H276" t="s">
        <v>152</v>
      </c>
      <c r="I276" t="s">
        <v>2762</v>
      </c>
      <c r="J276" t="s">
        <v>2763</v>
      </c>
      <c r="K276" t="s">
        <v>2764</v>
      </c>
      <c r="P276" t="s">
        <v>316</v>
      </c>
      <c r="W276" t="s">
        <v>129</v>
      </c>
      <c r="Z276" t="s">
        <v>130</v>
      </c>
      <c r="AA276" t="s">
        <v>131</v>
      </c>
      <c r="AG276" t="s">
        <v>2765</v>
      </c>
      <c r="AH276" t="s">
        <v>135</v>
      </c>
      <c r="AI276" t="s">
        <v>136</v>
      </c>
      <c r="AJ276" t="s">
        <v>261</v>
      </c>
      <c r="AK276" t="s">
        <v>138</v>
      </c>
      <c r="AL276" t="s">
        <v>1402</v>
      </c>
      <c r="BX276" t="s">
        <v>137</v>
      </c>
      <c r="CB276" t="s">
        <v>138</v>
      </c>
      <c r="CC276" t="s">
        <v>733</v>
      </c>
      <c r="CO276" t="s">
        <v>140</v>
      </c>
      <c r="CQ276" t="s">
        <v>196</v>
      </c>
      <c r="CW276" t="s">
        <v>2766</v>
      </c>
      <c r="CX276" t="s">
        <v>143</v>
      </c>
      <c r="CY276" t="s">
        <v>2767</v>
      </c>
      <c r="DA276" t="s">
        <v>181</v>
      </c>
      <c r="DC276" t="s">
        <v>144</v>
      </c>
      <c r="DE276" t="s">
        <v>166</v>
      </c>
      <c r="DH276" t="s">
        <v>146</v>
      </c>
      <c r="DJ276" t="s">
        <v>168</v>
      </c>
    </row>
    <row r="277" spans="1:116" x14ac:dyDescent="0.25">
      <c r="A277" t="s">
        <v>2768</v>
      </c>
      <c r="B277" t="s">
        <v>118</v>
      </c>
      <c r="C277" t="s">
        <v>119</v>
      </c>
      <c r="D277" t="s">
        <v>2769</v>
      </c>
      <c r="E277" t="s">
        <v>2770</v>
      </c>
      <c r="F277" t="s">
        <v>122</v>
      </c>
      <c r="G277" t="s">
        <v>272</v>
      </c>
      <c r="H277" t="s">
        <v>124</v>
      </c>
      <c r="I277" t="s">
        <v>2771</v>
      </c>
      <c r="J277" t="s">
        <v>1615</v>
      </c>
      <c r="K277" t="s">
        <v>2772</v>
      </c>
      <c r="P277" t="s">
        <v>316</v>
      </c>
      <c r="Q277" t="s">
        <v>128</v>
      </c>
      <c r="W277" t="s">
        <v>129</v>
      </c>
      <c r="Z277" t="s">
        <v>130</v>
      </c>
      <c r="AA277" t="s">
        <v>192</v>
      </c>
      <c r="AD277" t="s">
        <v>132</v>
      </c>
      <c r="AG277" t="s">
        <v>2773</v>
      </c>
      <c r="AK277" t="s">
        <v>138</v>
      </c>
      <c r="AL277" t="s">
        <v>2774</v>
      </c>
      <c r="BY277" t="s">
        <v>211</v>
      </c>
      <c r="CB277" t="s">
        <v>138</v>
      </c>
      <c r="CC277" t="s">
        <v>2775</v>
      </c>
      <c r="CO277" t="s">
        <v>162</v>
      </c>
      <c r="CP277" t="s">
        <v>2672</v>
      </c>
      <c r="CU277" t="s">
        <v>138</v>
      </c>
      <c r="CV277" t="s">
        <v>1751</v>
      </c>
      <c r="CW277" t="s">
        <v>2776</v>
      </c>
      <c r="CX277" t="s">
        <v>143</v>
      </c>
      <c r="CY277" t="s">
        <v>2777</v>
      </c>
      <c r="DA277" t="s">
        <v>181</v>
      </c>
      <c r="DC277" t="s">
        <v>144</v>
      </c>
      <c r="DE277" t="s">
        <v>166</v>
      </c>
      <c r="DH277" t="s">
        <v>146</v>
      </c>
    </row>
    <row r="278" spans="1:116" x14ac:dyDescent="0.25">
      <c r="A278" t="s">
        <v>2778</v>
      </c>
      <c r="B278" t="s">
        <v>118</v>
      </c>
      <c r="C278" t="s">
        <v>119</v>
      </c>
      <c r="D278" t="s">
        <v>2779</v>
      </c>
      <c r="E278" t="s">
        <v>2780</v>
      </c>
      <c r="F278" t="s">
        <v>421</v>
      </c>
      <c r="G278" t="s">
        <v>272</v>
      </c>
      <c r="H278" t="s">
        <v>124</v>
      </c>
      <c r="I278" t="s">
        <v>2781</v>
      </c>
      <c r="J278" t="s">
        <v>2782</v>
      </c>
      <c r="K278" t="s">
        <v>2783</v>
      </c>
      <c r="L278" t="s">
        <v>191</v>
      </c>
      <c r="U278" t="s">
        <v>177</v>
      </c>
      <c r="AF278" t="s">
        <v>317</v>
      </c>
      <c r="AG278" t="s">
        <v>2784</v>
      </c>
      <c r="AK278" t="s">
        <v>138</v>
      </c>
      <c r="AL278" t="s">
        <v>1402</v>
      </c>
      <c r="BY278" t="s">
        <v>211</v>
      </c>
      <c r="CB278" t="s">
        <v>138</v>
      </c>
      <c r="CC278" t="s">
        <v>938</v>
      </c>
      <c r="CO278" t="s">
        <v>140</v>
      </c>
      <c r="CU278" t="s">
        <v>138</v>
      </c>
      <c r="CV278" t="s">
        <v>1121</v>
      </c>
      <c r="CW278" t="s">
        <v>2785</v>
      </c>
      <c r="CZ278" t="s">
        <v>252</v>
      </c>
      <c r="DG278" t="s">
        <v>252</v>
      </c>
      <c r="DH278" t="s">
        <v>146</v>
      </c>
      <c r="DJ278" t="s">
        <v>168</v>
      </c>
      <c r="DL278" t="s">
        <v>182</v>
      </c>
    </row>
    <row r="279" spans="1:116" x14ac:dyDescent="0.25">
      <c r="A279" t="s">
        <v>2786</v>
      </c>
      <c r="B279" t="s">
        <v>118</v>
      </c>
      <c r="C279" t="s">
        <v>119</v>
      </c>
      <c r="D279" t="s">
        <v>2787</v>
      </c>
      <c r="E279" t="s">
        <v>2788</v>
      </c>
      <c r="F279" t="s">
        <v>2789</v>
      </c>
      <c r="G279" t="s">
        <v>272</v>
      </c>
      <c r="H279" t="s">
        <v>124</v>
      </c>
      <c r="I279" t="s">
        <v>2790</v>
      </c>
      <c r="J279" t="s">
        <v>2791</v>
      </c>
      <c r="K279" t="s">
        <v>2792</v>
      </c>
      <c r="P279" t="s">
        <v>316</v>
      </c>
      <c r="T279" t="s">
        <v>236</v>
      </c>
      <c r="AD279" t="s">
        <v>132</v>
      </c>
      <c r="AG279" t="s">
        <v>2793</v>
      </c>
      <c r="AH279" t="s">
        <v>135</v>
      </c>
      <c r="AI279" t="s">
        <v>136</v>
      </c>
      <c r="AK279" t="s">
        <v>138</v>
      </c>
      <c r="AL279" t="s">
        <v>1402</v>
      </c>
      <c r="BY279" t="s">
        <v>211</v>
      </c>
      <c r="CB279" t="s">
        <v>138</v>
      </c>
      <c r="CC279" t="s">
        <v>2794</v>
      </c>
      <c r="CO279" t="s">
        <v>140</v>
      </c>
      <c r="CQ279" t="s">
        <v>196</v>
      </c>
      <c r="CW279" t="s">
        <v>252</v>
      </c>
      <c r="CX279" t="s">
        <v>143</v>
      </c>
      <c r="CY279" t="s">
        <v>2795</v>
      </c>
      <c r="DA279" t="s">
        <v>181</v>
      </c>
      <c r="DE279" t="s">
        <v>166</v>
      </c>
      <c r="DH279" t="s">
        <v>146</v>
      </c>
    </row>
    <row r="280" spans="1:116" x14ac:dyDescent="0.25">
      <c r="A280" t="s">
        <v>2796</v>
      </c>
      <c r="B280" t="s">
        <v>118</v>
      </c>
      <c r="C280" t="s">
        <v>119</v>
      </c>
      <c r="D280" t="s">
        <v>2797</v>
      </c>
      <c r="E280" t="s">
        <v>2798</v>
      </c>
      <c r="F280" t="s">
        <v>1835</v>
      </c>
      <c r="G280" t="s">
        <v>272</v>
      </c>
      <c r="H280" t="s">
        <v>124</v>
      </c>
      <c r="I280" t="s">
        <v>283</v>
      </c>
      <c r="J280" t="s">
        <v>2799</v>
      </c>
      <c r="K280" t="s">
        <v>2800</v>
      </c>
      <c r="P280" t="s">
        <v>316</v>
      </c>
      <c r="T280" t="s">
        <v>236</v>
      </c>
      <c r="AD280" t="s">
        <v>132</v>
      </c>
      <c r="AG280" t="s">
        <v>2801</v>
      </c>
      <c r="AM280" t="s">
        <v>209</v>
      </c>
      <c r="BY280" t="s">
        <v>211</v>
      </c>
      <c r="CB280" t="s">
        <v>138</v>
      </c>
      <c r="CC280" t="s">
        <v>1403</v>
      </c>
      <c r="CO280" t="s">
        <v>162</v>
      </c>
      <c r="CP280" t="s">
        <v>1404</v>
      </c>
      <c r="CQ280" t="s">
        <v>196</v>
      </c>
      <c r="CW280" t="s">
        <v>252</v>
      </c>
      <c r="CZ280" t="s">
        <v>252</v>
      </c>
      <c r="DG280" t="s">
        <v>252</v>
      </c>
      <c r="DH280" t="s">
        <v>146</v>
      </c>
    </row>
    <row r="281" spans="1:116" x14ac:dyDescent="0.25">
      <c r="A281" t="s">
        <v>2802</v>
      </c>
      <c r="B281" t="s">
        <v>118</v>
      </c>
      <c r="C281" t="s">
        <v>119</v>
      </c>
      <c r="D281" t="s">
        <v>2803</v>
      </c>
      <c r="E281" t="s">
        <v>1061</v>
      </c>
      <c r="F281" t="s">
        <v>122</v>
      </c>
      <c r="G281" t="s">
        <v>352</v>
      </c>
      <c r="H281" t="s">
        <v>124</v>
      </c>
      <c r="I281" t="s">
        <v>2804</v>
      </c>
      <c r="J281" t="s">
        <v>2805</v>
      </c>
      <c r="K281" t="s">
        <v>2806</v>
      </c>
      <c r="Q281" t="s">
        <v>128</v>
      </c>
      <c r="W281" t="s">
        <v>129</v>
      </c>
      <c r="Z281" t="s">
        <v>130</v>
      </c>
      <c r="AA281" t="s">
        <v>131</v>
      </c>
      <c r="AG281" t="s">
        <v>2807</v>
      </c>
      <c r="AH281" t="s">
        <v>135</v>
      </c>
      <c r="AI281" t="s">
        <v>136</v>
      </c>
      <c r="AK281" t="s">
        <v>138</v>
      </c>
      <c r="AL281" t="s">
        <v>1402</v>
      </c>
      <c r="BY281" t="s">
        <v>211</v>
      </c>
      <c r="CB281" t="s">
        <v>138</v>
      </c>
      <c r="CC281" t="s">
        <v>2808</v>
      </c>
      <c r="CO281" t="s">
        <v>140</v>
      </c>
      <c r="CU281" t="s">
        <v>138</v>
      </c>
      <c r="CV281" t="s">
        <v>1121</v>
      </c>
      <c r="CW281" t="s">
        <v>2809</v>
      </c>
      <c r="CX281" t="s">
        <v>143</v>
      </c>
      <c r="CY281" t="s">
        <v>2810</v>
      </c>
      <c r="DA281" t="s">
        <v>181</v>
      </c>
      <c r="DC281" t="s">
        <v>144</v>
      </c>
      <c r="DH281" t="s">
        <v>146</v>
      </c>
    </row>
    <row r="282" spans="1:116" x14ac:dyDescent="0.25">
      <c r="A282" t="s">
        <v>2811</v>
      </c>
      <c r="B282" t="s">
        <v>118</v>
      </c>
      <c r="C282" t="s">
        <v>119</v>
      </c>
      <c r="D282" t="s">
        <v>2812</v>
      </c>
      <c r="E282" t="s">
        <v>2813</v>
      </c>
      <c r="F282" t="s">
        <v>202</v>
      </c>
      <c r="G282" t="s">
        <v>352</v>
      </c>
      <c r="H282" t="s">
        <v>152</v>
      </c>
      <c r="I282" t="s">
        <v>2814</v>
      </c>
      <c r="J282" t="s">
        <v>2815</v>
      </c>
      <c r="K282" t="s">
        <v>2816</v>
      </c>
      <c r="N282" t="s">
        <v>156</v>
      </c>
      <c r="T282" t="s">
        <v>236</v>
      </c>
      <c r="Z282" t="s">
        <v>130</v>
      </c>
      <c r="AA282" t="s">
        <v>192</v>
      </c>
      <c r="AG282" t="s">
        <v>2817</v>
      </c>
      <c r="AM282" t="s">
        <v>209</v>
      </c>
      <c r="AN282" t="s">
        <v>210</v>
      </c>
      <c r="BX282" t="s">
        <v>137</v>
      </c>
      <c r="CD282" t="s">
        <v>161</v>
      </c>
      <c r="CO282" t="s">
        <v>162</v>
      </c>
      <c r="CP282" t="s">
        <v>2274</v>
      </c>
      <c r="CQ282" t="s">
        <v>196</v>
      </c>
      <c r="CW282" t="s">
        <v>398</v>
      </c>
      <c r="CX282" t="s">
        <v>143</v>
      </c>
      <c r="CY282" t="s">
        <v>2818</v>
      </c>
      <c r="DA282" t="s">
        <v>181</v>
      </c>
      <c r="DC282" t="s">
        <v>144</v>
      </c>
      <c r="DH282" t="s">
        <v>146</v>
      </c>
      <c r="DJ282" t="s">
        <v>168</v>
      </c>
    </row>
    <row r="283" spans="1:116" x14ac:dyDescent="0.25">
      <c r="A283" t="s">
        <v>2819</v>
      </c>
      <c r="B283" t="s">
        <v>118</v>
      </c>
      <c r="C283" t="s">
        <v>119</v>
      </c>
      <c r="D283" t="s">
        <v>2820</v>
      </c>
      <c r="E283" t="s">
        <v>2821</v>
      </c>
      <c r="F283" t="s">
        <v>2822</v>
      </c>
      <c r="G283" t="s">
        <v>352</v>
      </c>
      <c r="H283" t="s">
        <v>152</v>
      </c>
      <c r="I283" t="s">
        <v>2823</v>
      </c>
      <c r="J283" t="s">
        <v>2824</v>
      </c>
      <c r="K283" t="s">
        <v>2825</v>
      </c>
      <c r="L283" t="s">
        <v>191</v>
      </c>
      <c r="T283" t="s">
        <v>236</v>
      </c>
      <c r="AD283" t="s">
        <v>132</v>
      </c>
      <c r="AG283" t="s">
        <v>2826</v>
      </c>
      <c r="AK283" t="s">
        <v>138</v>
      </c>
      <c r="AL283" t="s">
        <v>1402</v>
      </c>
      <c r="BY283" t="s">
        <v>211</v>
      </c>
      <c r="CD283" t="s">
        <v>161</v>
      </c>
      <c r="CO283" t="s">
        <v>162</v>
      </c>
      <c r="CP283" t="s">
        <v>2274</v>
      </c>
      <c r="CQ283" t="s">
        <v>196</v>
      </c>
      <c r="CW283" t="s">
        <v>252</v>
      </c>
      <c r="CX283" t="s">
        <v>143</v>
      </c>
      <c r="CY283" t="s">
        <v>2827</v>
      </c>
      <c r="DA283" t="s">
        <v>181</v>
      </c>
      <c r="DC283" t="s">
        <v>144</v>
      </c>
      <c r="DE283" t="s">
        <v>166</v>
      </c>
      <c r="DH283" t="s">
        <v>146</v>
      </c>
    </row>
    <row r="284" spans="1:116" x14ac:dyDescent="0.25">
      <c r="A284" t="s">
        <v>2828</v>
      </c>
      <c r="B284" t="s">
        <v>118</v>
      </c>
      <c r="C284" t="s">
        <v>119</v>
      </c>
      <c r="D284" t="s">
        <v>2829</v>
      </c>
      <c r="E284" t="s">
        <v>2830</v>
      </c>
      <c r="F284" t="s">
        <v>421</v>
      </c>
      <c r="G284" t="s">
        <v>352</v>
      </c>
      <c r="H284" t="s">
        <v>152</v>
      </c>
      <c r="I284" t="s">
        <v>2831</v>
      </c>
      <c r="J284" t="s">
        <v>2832</v>
      </c>
      <c r="K284" t="s">
        <v>2833</v>
      </c>
      <c r="Q284" t="s">
        <v>128</v>
      </c>
      <c r="T284" t="s">
        <v>236</v>
      </c>
      <c r="Z284" t="s">
        <v>130</v>
      </c>
      <c r="AA284" t="s">
        <v>192</v>
      </c>
      <c r="AD284" t="s">
        <v>132</v>
      </c>
      <c r="AG284" t="s">
        <v>2834</v>
      </c>
      <c r="AK284" t="s">
        <v>138</v>
      </c>
      <c r="AL284" t="s">
        <v>1402</v>
      </c>
      <c r="BY284" t="s">
        <v>211</v>
      </c>
      <c r="CB284" t="s">
        <v>138</v>
      </c>
      <c r="CC284" t="s">
        <v>2835</v>
      </c>
      <c r="CO284" t="s">
        <v>162</v>
      </c>
      <c r="CP284" t="s">
        <v>2836</v>
      </c>
      <c r="CR284" t="s">
        <v>141</v>
      </c>
      <c r="CU284" t="s">
        <v>138</v>
      </c>
      <c r="CW284" t="s">
        <v>2837</v>
      </c>
      <c r="CX284" t="s">
        <v>143</v>
      </c>
      <c r="CY284" t="s">
        <v>2838</v>
      </c>
      <c r="DA284" t="s">
        <v>181</v>
      </c>
      <c r="DC284" t="s">
        <v>144</v>
      </c>
      <c r="DE284" t="s">
        <v>166</v>
      </c>
      <c r="DH284" t="s">
        <v>146</v>
      </c>
    </row>
    <row r="285" spans="1:116" x14ac:dyDescent="0.25">
      <c r="A285" t="s">
        <v>2839</v>
      </c>
      <c r="B285" t="s">
        <v>118</v>
      </c>
      <c r="C285" t="s">
        <v>119</v>
      </c>
      <c r="D285" t="s">
        <v>2840</v>
      </c>
      <c r="E285" t="s">
        <v>2841</v>
      </c>
      <c r="F285" t="s">
        <v>2842</v>
      </c>
      <c r="G285" t="s">
        <v>352</v>
      </c>
      <c r="H285" t="s">
        <v>152</v>
      </c>
      <c r="I285" t="s">
        <v>2843</v>
      </c>
      <c r="J285" t="s">
        <v>2844</v>
      </c>
      <c r="K285" t="s">
        <v>2845</v>
      </c>
      <c r="P285" t="s">
        <v>316</v>
      </c>
      <c r="T285" t="s">
        <v>236</v>
      </c>
      <c r="Z285" t="s">
        <v>130</v>
      </c>
      <c r="AA285" t="s">
        <v>192</v>
      </c>
      <c r="AD285" t="s">
        <v>132</v>
      </c>
      <c r="AG285" t="s">
        <v>2846</v>
      </c>
      <c r="AH285" t="s">
        <v>135</v>
      </c>
      <c r="AI285" t="s">
        <v>136</v>
      </c>
      <c r="AJ285" t="s">
        <v>261</v>
      </c>
      <c r="AK285" t="s">
        <v>138</v>
      </c>
      <c r="AL285" t="s">
        <v>1402</v>
      </c>
      <c r="BY285" t="s">
        <v>211</v>
      </c>
      <c r="CB285" t="s">
        <v>138</v>
      </c>
      <c r="CC285" t="s">
        <v>733</v>
      </c>
      <c r="CO285" t="s">
        <v>140</v>
      </c>
      <c r="CQ285" t="s">
        <v>196</v>
      </c>
      <c r="CW285" t="s">
        <v>2847</v>
      </c>
      <c r="CX285" t="s">
        <v>143</v>
      </c>
      <c r="CY285" t="s">
        <v>2848</v>
      </c>
      <c r="DA285" t="s">
        <v>181</v>
      </c>
      <c r="DC285" t="s">
        <v>144</v>
      </c>
      <c r="DE285" t="s">
        <v>166</v>
      </c>
      <c r="DH285" t="s">
        <v>146</v>
      </c>
    </row>
    <row r="286" spans="1:116" x14ac:dyDescent="0.25">
      <c r="A286" t="s">
        <v>2849</v>
      </c>
      <c r="B286" t="s">
        <v>118</v>
      </c>
      <c r="C286" t="s">
        <v>119</v>
      </c>
      <c r="D286" t="s">
        <v>2850</v>
      </c>
      <c r="E286" t="s">
        <v>2851</v>
      </c>
      <c r="F286" t="s">
        <v>297</v>
      </c>
      <c r="G286" t="s">
        <v>352</v>
      </c>
      <c r="H286" t="s">
        <v>124</v>
      </c>
      <c r="I286" t="s">
        <v>2852</v>
      </c>
      <c r="J286" t="s">
        <v>2653</v>
      </c>
      <c r="K286" t="s">
        <v>2853</v>
      </c>
      <c r="N286" t="s">
        <v>156</v>
      </c>
      <c r="W286" t="s">
        <v>129</v>
      </c>
      <c r="Z286" t="s">
        <v>130</v>
      </c>
      <c r="AA286" t="s">
        <v>517</v>
      </c>
      <c r="AD286" t="s">
        <v>132</v>
      </c>
      <c r="AG286" t="s">
        <v>2854</v>
      </c>
      <c r="AJ286" t="s">
        <v>261</v>
      </c>
      <c r="AK286" t="s">
        <v>138</v>
      </c>
      <c r="AL286" t="s">
        <v>1402</v>
      </c>
      <c r="BX286" t="s">
        <v>137</v>
      </c>
      <c r="CB286" t="s">
        <v>138</v>
      </c>
      <c r="CC286" t="s">
        <v>852</v>
      </c>
      <c r="CO286" t="s">
        <v>162</v>
      </c>
      <c r="CP286" t="s">
        <v>667</v>
      </c>
      <c r="CR286" t="s">
        <v>141</v>
      </c>
      <c r="CW286" t="s">
        <v>2656</v>
      </c>
      <c r="CX286" t="s">
        <v>143</v>
      </c>
      <c r="CY286" t="s">
        <v>2855</v>
      </c>
      <c r="DA286" t="s">
        <v>181</v>
      </c>
      <c r="DH286" t="s">
        <v>146</v>
      </c>
    </row>
    <row r="287" spans="1:116" x14ac:dyDescent="0.25">
      <c r="A287" t="s">
        <v>2856</v>
      </c>
      <c r="B287" t="s">
        <v>118</v>
      </c>
      <c r="C287" t="s">
        <v>119</v>
      </c>
      <c r="D287" t="s">
        <v>2857</v>
      </c>
      <c r="E287" t="s">
        <v>1613</v>
      </c>
      <c r="F287" t="s">
        <v>2858</v>
      </c>
      <c r="G287" t="s">
        <v>352</v>
      </c>
      <c r="H287" t="s">
        <v>124</v>
      </c>
      <c r="I287" t="s">
        <v>2473</v>
      </c>
      <c r="J287" t="s">
        <v>2859</v>
      </c>
      <c r="K287" t="s">
        <v>2860</v>
      </c>
      <c r="P287" t="s">
        <v>316</v>
      </c>
      <c r="W287" t="s">
        <v>129</v>
      </c>
      <c r="Z287" t="s">
        <v>130</v>
      </c>
      <c r="AA287" t="s">
        <v>192</v>
      </c>
      <c r="AD287" t="s">
        <v>132</v>
      </c>
      <c r="AG287" t="s">
        <v>2861</v>
      </c>
      <c r="AK287" t="s">
        <v>138</v>
      </c>
      <c r="AL287" t="s">
        <v>1402</v>
      </c>
      <c r="AY287" t="s">
        <v>411</v>
      </c>
      <c r="AZ287" t="s">
        <v>412</v>
      </c>
      <c r="BL287" t="s">
        <v>798</v>
      </c>
      <c r="BY287" t="s">
        <v>211</v>
      </c>
      <c r="CB287" t="s">
        <v>138</v>
      </c>
      <c r="CC287" t="s">
        <v>1986</v>
      </c>
      <c r="CO287" t="s">
        <v>162</v>
      </c>
      <c r="CP287" t="s">
        <v>2862</v>
      </c>
      <c r="CU287" t="s">
        <v>138</v>
      </c>
      <c r="CV287" t="s">
        <v>1751</v>
      </c>
      <c r="CW287" t="s">
        <v>2863</v>
      </c>
      <c r="CZ287" t="s">
        <v>252</v>
      </c>
      <c r="DG287" t="s">
        <v>252</v>
      </c>
      <c r="DH287" t="s">
        <v>146</v>
      </c>
      <c r="DJ287" t="s">
        <v>168</v>
      </c>
    </row>
    <row r="288" spans="1:116" x14ac:dyDescent="0.25">
      <c r="A288" t="s">
        <v>2864</v>
      </c>
      <c r="B288" t="s">
        <v>118</v>
      </c>
      <c r="C288" t="s">
        <v>119</v>
      </c>
      <c r="D288" t="s">
        <v>2865</v>
      </c>
      <c r="E288" t="s">
        <v>2866</v>
      </c>
      <c r="F288" t="s">
        <v>202</v>
      </c>
      <c r="G288" t="s">
        <v>352</v>
      </c>
      <c r="H288" t="s">
        <v>124</v>
      </c>
      <c r="I288" t="s">
        <v>2867</v>
      </c>
      <c r="J288" t="s">
        <v>2868</v>
      </c>
      <c r="K288" t="s">
        <v>2869</v>
      </c>
      <c r="P288" t="s">
        <v>316</v>
      </c>
      <c r="T288" t="s">
        <v>236</v>
      </c>
      <c r="Z288" t="s">
        <v>130</v>
      </c>
      <c r="AA288" t="s">
        <v>192</v>
      </c>
      <c r="AD288" t="s">
        <v>132</v>
      </c>
      <c r="AG288" t="s">
        <v>2870</v>
      </c>
      <c r="AK288" t="s">
        <v>138</v>
      </c>
      <c r="AL288" t="s">
        <v>1402</v>
      </c>
      <c r="BX288" t="s">
        <v>137</v>
      </c>
      <c r="CB288" t="s">
        <v>138</v>
      </c>
      <c r="CC288" t="s">
        <v>733</v>
      </c>
      <c r="CO288" t="s">
        <v>140</v>
      </c>
      <c r="CQ288" t="s">
        <v>196</v>
      </c>
      <c r="CW288" t="s">
        <v>252</v>
      </c>
      <c r="CX288" t="s">
        <v>143</v>
      </c>
      <c r="CY288" t="s">
        <v>2871</v>
      </c>
      <c r="DA288" t="s">
        <v>181</v>
      </c>
      <c r="DC288" t="s">
        <v>144</v>
      </c>
      <c r="DE288" t="s">
        <v>166</v>
      </c>
      <c r="DH288" t="s">
        <v>146</v>
      </c>
    </row>
    <row r="289" spans="1:116" x14ac:dyDescent="0.25">
      <c r="A289" t="s">
        <v>2872</v>
      </c>
      <c r="B289" t="s">
        <v>118</v>
      </c>
      <c r="C289" t="s">
        <v>119</v>
      </c>
      <c r="D289" t="s">
        <v>2873</v>
      </c>
      <c r="E289" t="s">
        <v>2874</v>
      </c>
      <c r="F289" t="s">
        <v>122</v>
      </c>
      <c r="G289" t="s">
        <v>352</v>
      </c>
      <c r="H289" t="s">
        <v>124</v>
      </c>
      <c r="I289" t="s">
        <v>283</v>
      </c>
      <c r="J289" t="s">
        <v>2875</v>
      </c>
      <c r="K289" t="s">
        <v>2876</v>
      </c>
      <c r="Q289" t="s">
        <v>128</v>
      </c>
      <c r="T289" t="s">
        <v>236</v>
      </c>
      <c r="Z289" t="s">
        <v>130</v>
      </c>
      <c r="AA289" t="s">
        <v>131</v>
      </c>
      <c r="AD289" t="s">
        <v>132</v>
      </c>
      <c r="AG289" t="s">
        <v>2877</v>
      </c>
      <c r="AK289" t="s">
        <v>138</v>
      </c>
      <c r="AL289" t="s">
        <v>1402</v>
      </c>
      <c r="BX289" t="s">
        <v>137</v>
      </c>
      <c r="CB289" t="s">
        <v>138</v>
      </c>
      <c r="CC289" t="s">
        <v>733</v>
      </c>
      <c r="CO289" t="s">
        <v>140</v>
      </c>
      <c r="CR289" t="s">
        <v>141</v>
      </c>
      <c r="CW289" t="s">
        <v>583</v>
      </c>
      <c r="CX289" t="s">
        <v>143</v>
      </c>
      <c r="CY289" t="s">
        <v>2878</v>
      </c>
      <c r="DA289" t="s">
        <v>181</v>
      </c>
      <c r="DC289" t="s">
        <v>144</v>
      </c>
      <c r="DE289" t="s">
        <v>166</v>
      </c>
      <c r="DH289" t="s">
        <v>146</v>
      </c>
    </row>
    <row r="290" spans="1:116" x14ac:dyDescent="0.25">
      <c r="A290" t="s">
        <v>2879</v>
      </c>
      <c r="B290" t="s">
        <v>118</v>
      </c>
      <c r="C290" t="s">
        <v>119</v>
      </c>
      <c r="D290" t="s">
        <v>1918</v>
      </c>
      <c r="E290" t="s">
        <v>1919</v>
      </c>
      <c r="F290" t="s">
        <v>216</v>
      </c>
      <c r="G290" t="s">
        <v>352</v>
      </c>
      <c r="H290" t="s">
        <v>152</v>
      </c>
      <c r="I290" t="s">
        <v>2880</v>
      </c>
      <c r="J290" t="s">
        <v>2881</v>
      </c>
      <c r="K290" t="s">
        <v>2882</v>
      </c>
      <c r="P290" t="s">
        <v>316</v>
      </c>
      <c r="W290" t="s">
        <v>129</v>
      </c>
      <c r="AD290" t="s">
        <v>132</v>
      </c>
      <c r="AG290" t="s">
        <v>2883</v>
      </c>
      <c r="AK290" t="s">
        <v>138</v>
      </c>
      <c r="AL290" t="s">
        <v>1402</v>
      </c>
      <c r="AM290" t="s">
        <v>209</v>
      </c>
      <c r="AS290" t="s">
        <v>262</v>
      </c>
      <c r="BX290" t="s">
        <v>137</v>
      </c>
      <c r="CB290" t="s">
        <v>138</v>
      </c>
      <c r="CC290" t="s">
        <v>955</v>
      </c>
      <c r="CK290" t="s">
        <v>632</v>
      </c>
      <c r="CO290" t="s">
        <v>162</v>
      </c>
      <c r="CP290" t="s">
        <v>633</v>
      </c>
      <c r="CR290" t="s">
        <v>141</v>
      </c>
      <c r="CW290" t="s">
        <v>2884</v>
      </c>
      <c r="CX290" t="s">
        <v>143</v>
      </c>
      <c r="CY290" t="s">
        <v>2885</v>
      </c>
      <c r="DA290" t="s">
        <v>181</v>
      </c>
      <c r="DC290" t="s">
        <v>144</v>
      </c>
      <c r="DE290" t="s">
        <v>166</v>
      </c>
      <c r="DH290" t="s">
        <v>146</v>
      </c>
      <c r="DJ290" t="s">
        <v>168</v>
      </c>
      <c r="DL290" t="s">
        <v>182</v>
      </c>
    </row>
    <row r="291" spans="1:116" x14ac:dyDescent="0.25">
      <c r="A291" t="s">
        <v>2886</v>
      </c>
      <c r="B291" t="s">
        <v>118</v>
      </c>
      <c r="C291" t="s">
        <v>119</v>
      </c>
      <c r="D291" t="s">
        <v>1200</v>
      </c>
      <c r="E291" t="s">
        <v>2887</v>
      </c>
      <c r="F291" t="s">
        <v>1041</v>
      </c>
      <c r="G291" t="s">
        <v>352</v>
      </c>
      <c r="H291" t="s">
        <v>124</v>
      </c>
      <c r="I291" t="s">
        <v>283</v>
      </c>
      <c r="J291" t="s">
        <v>2888</v>
      </c>
      <c r="K291" t="s">
        <v>2889</v>
      </c>
      <c r="L291" t="s">
        <v>191</v>
      </c>
      <c r="W291" t="s">
        <v>129</v>
      </c>
      <c r="Z291" t="s">
        <v>130</v>
      </c>
      <c r="AA291" t="s">
        <v>192</v>
      </c>
      <c r="AB291" t="s">
        <v>158</v>
      </c>
      <c r="AC291" t="s">
        <v>571</v>
      </c>
      <c r="AD291" t="s">
        <v>132</v>
      </c>
      <c r="AG291" t="s">
        <v>2890</v>
      </c>
      <c r="AK291" t="s">
        <v>138</v>
      </c>
      <c r="AL291" t="s">
        <v>1402</v>
      </c>
      <c r="BQ291" t="s">
        <v>1206</v>
      </c>
      <c r="BY291" t="s">
        <v>211</v>
      </c>
      <c r="CM291" t="s">
        <v>634</v>
      </c>
      <c r="CO291" t="s">
        <v>140</v>
      </c>
      <c r="CR291" t="s">
        <v>141</v>
      </c>
      <c r="CW291" t="s">
        <v>252</v>
      </c>
      <c r="CX291" t="s">
        <v>143</v>
      </c>
      <c r="CY291" t="s">
        <v>2891</v>
      </c>
      <c r="DA291" t="s">
        <v>181</v>
      </c>
      <c r="DC291" t="s">
        <v>144</v>
      </c>
      <c r="DE291" t="s">
        <v>166</v>
      </c>
      <c r="DH291" t="s">
        <v>146</v>
      </c>
      <c r="DJ291" t="s">
        <v>168</v>
      </c>
    </row>
    <row r="292" spans="1:116" x14ac:dyDescent="0.25">
      <c r="A292" t="s">
        <v>2892</v>
      </c>
      <c r="B292" t="s">
        <v>118</v>
      </c>
      <c r="C292" t="s">
        <v>119</v>
      </c>
      <c r="D292" t="s">
        <v>2893</v>
      </c>
      <c r="E292" t="s">
        <v>2894</v>
      </c>
      <c r="F292" t="s">
        <v>186</v>
      </c>
      <c r="G292" t="s">
        <v>1062</v>
      </c>
      <c r="H292" t="s">
        <v>152</v>
      </c>
      <c r="I292" t="s">
        <v>2895</v>
      </c>
      <c r="J292" t="s">
        <v>2896</v>
      </c>
      <c r="K292" t="s">
        <v>2897</v>
      </c>
      <c r="P292" t="s">
        <v>316</v>
      </c>
      <c r="W292" t="s">
        <v>129</v>
      </c>
      <c r="AD292" t="s">
        <v>132</v>
      </c>
      <c r="AG292" t="s">
        <v>2898</v>
      </c>
      <c r="AH292" t="s">
        <v>135</v>
      </c>
      <c r="AJ292" t="s">
        <v>261</v>
      </c>
      <c r="AK292" t="s">
        <v>138</v>
      </c>
      <c r="AL292" t="s">
        <v>1402</v>
      </c>
      <c r="BX292" t="s">
        <v>137</v>
      </c>
      <c r="CM292" t="s">
        <v>634</v>
      </c>
      <c r="CO292" t="s">
        <v>140</v>
      </c>
      <c r="CR292" t="s">
        <v>141</v>
      </c>
      <c r="CW292" t="s">
        <v>611</v>
      </c>
      <c r="CX292" t="s">
        <v>143</v>
      </c>
      <c r="CY292" t="s">
        <v>2899</v>
      </c>
      <c r="DA292" t="s">
        <v>181</v>
      </c>
      <c r="DC292" t="s">
        <v>144</v>
      </c>
      <c r="DE292" t="s">
        <v>166</v>
      </c>
      <c r="DH292" t="s">
        <v>146</v>
      </c>
      <c r="DJ292" t="s">
        <v>168</v>
      </c>
      <c r="DL292" t="s">
        <v>182</v>
      </c>
    </row>
    <row r="293" spans="1:116" x14ac:dyDescent="0.25">
      <c r="A293" t="s">
        <v>2900</v>
      </c>
      <c r="B293" t="s">
        <v>118</v>
      </c>
      <c r="C293" t="s">
        <v>119</v>
      </c>
      <c r="D293" t="s">
        <v>2901</v>
      </c>
      <c r="E293" t="s">
        <v>2902</v>
      </c>
      <c r="F293" t="s">
        <v>122</v>
      </c>
      <c r="G293" t="s">
        <v>1062</v>
      </c>
      <c r="H293" t="s">
        <v>124</v>
      </c>
      <c r="I293" t="s">
        <v>2903</v>
      </c>
      <c r="J293" t="s">
        <v>2904</v>
      </c>
      <c r="K293" t="s">
        <v>2905</v>
      </c>
      <c r="N293" t="s">
        <v>156</v>
      </c>
      <c r="T293" t="s">
        <v>236</v>
      </c>
      <c r="Z293" t="s">
        <v>130</v>
      </c>
      <c r="AA293" t="s">
        <v>192</v>
      </c>
      <c r="AG293" t="s">
        <v>2906</v>
      </c>
      <c r="AS293" t="s">
        <v>262</v>
      </c>
      <c r="BK293" t="s">
        <v>709</v>
      </c>
      <c r="BX293" t="s">
        <v>137</v>
      </c>
      <c r="BY293" t="s">
        <v>211</v>
      </c>
      <c r="CB293" t="s">
        <v>138</v>
      </c>
      <c r="CC293" t="s">
        <v>2907</v>
      </c>
      <c r="CO293" t="s">
        <v>140</v>
      </c>
      <c r="CQ293" t="s">
        <v>196</v>
      </c>
      <c r="CW293" t="s">
        <v>1016</v>
      </c>
      <c r="CX293" t="s">
        <v>143</v>
      </c>
      <c r="DG293" t="s">
        <v>252</v>
      </c>
      <c r="DH293" t="s">
        <v>146</v>
      </c>
    </row>
    <row r="294" spans="1:116" x14ac:dyDescent="0.25">
      <c r="A294" t="s">
        <v>2908</v>
      </c>
      <c r="B294" t="s">
        <v>118</v>
      </c>
      <c r="C294" t="s">
        <v>119</v>
      </c>
      <c r="D294" t="s">
        <v>2909</v>
      </c>
      <c r="E294" t="s">
        <v>2910</v>
      </c>
      <c r="F294" t="s">
        <v>122</v>
      </c>
      <c r="G294" t="s">
        <v>1062</v>
      </c>
      <c r="H294" t="s">
        <v>124</v>
      </c>
      <c r="I294" t="s">
        <v>2911</v>
      </c>
      <c r="J294" t="s">
        <v>2912</v>
      </c>
      <c r="K294" t="s">
        <v>2913</v>
      </c>
      <c r="Q294" t="s">
        <v>128</v>
      </c>
      <c r="T294" t="s">
        <v>236</v>
      </c>
      <c r="Z294" t="s">
        <v>130</v>
      </c>
      <c r="AA294" t="s">
        <v>192</v>
      </c>
      <c r="AG294" t="s">
        <v>2914</v>
      </c>
      <c r="AJ294" t="s">
        <v>261</v>
      </c>
      <c r="BF294" t="s">
        <v>519</v>
      </c>
      <c r="BX294" t="s">
        <v>137</v>
      </c>
      <c r="CB294" t="s">
        <v>138</v>
      </c>
      <c r="CC294" t="s">
        <v>852</v>
      </c>
      <c r="CO294" t="s">
        <v>140</v>
      </c>
      <c r="CR294" t="s">
        <v>141</v>
      </c>
      <c r="CW294" t="s">
        <v>2915</v>
      </c>
      <c r="CX294" t="s">
        <v>143</v>
      </c>
      <c r="DG294" t="s">
        <v>252</v>
      </c>
      <c r="DH294" t="s">
        <v>146</v>
      </c>
      <c r="DJ294" t="s">
        <v>168</v>
      </c>
    </row>
    <row r="295" spans="1:116" x14ac:dyDescent="0.25">
      <c r="A295" t="s">
        <v>2916</v>
      </c>
      <c r="B295" t="s">
        <v>118</v>
      </c>
      <c r="C295" t="s">
        <v>119</v>
      </c>
      <c r="D295" t="s">
        <v>2917</v>
      </c>
      <c r="E295" t="s">
        <v>2918</v>
      </c>
      <c r="F295" t="s">
        <v>122</v>
      </c>
      <c r="G295" t="s">
        <v>1062</v>
      </c>
      <c r="H295" t="s">
        <v>124</v>
      </c>
      <c r="I295" t="s">
        <v>283</v>
      </c>
      <c r="J295" t="s">
        <v>2919</v>
      </c>
      <c r="K295" t="s">
        <v>2920</v>
      </c>
      <c r="N295" t="s">
        <v>156</v>
      </c>
      <c r="W295" t="s">
        <v>129</v>
      </c>
      <c r="AD295" t="s">
        <v>132</v>
      </c>
      <c r="AG295" t="s">
        <v>2921</v>
      </c>
      <c r="AW295" t="s">
        <v>359</v>
      </c>
      <c r="BY295" t="s">
        <v>211</v>
      </c>
      <c r="CM295" t="s">
        <v>634</v>
      </c>
      <c r="CO295" t="s">
        <v>140</v>
      </c>
      <c r="CS295" t="s">
        <v>179</v>
      </c>
      <c r="CW295" t="s">
        <v>2922</v>
      </c>
      <c r="CZ295" t="s">
        <v>252</v>
      </c>
      <c r="DG295" t="s">
        <v>252</v>
      </c>
      <c r="DH295" t="s">
        <v>146</v>
      </c>
      <c r="DJ295" t="s">
        <v>168</v>
      </c>
    </row>
    <row r="296" spans="1:116" x14ac:dyDescent="0.25">
      <c r="A296" t="s">
        <v>2923</v>
      </c>
      <c r="B296" t="s">
        <v>118</v>
      </c>
      <c r="C296" t="s">
        <v>119</v>
      </c>
      <c r="D296" t="s">
        <v>2924</v>
      </c>
      <c r="E296" t="s">
        <v>2925</v>
      </c>
      <c r="F296" t="s">
        <v>122</v>
      </c>
      <c r="G296" t="s">
        <v>1062</v>
      </c>
      <c r="H296" t="s">
        <v>124</v>
      </c>
      <c r="I296" t="s">
        <v>2926</v>
      </c>
      <c r="J296" t="s">
        <v>2927</v>
      </c>
      <c r="K296" t="s">
        <v>2928</v>
      </c>
      <c r="P296" t="s">
        <v>316</v>
      </c>
      <c r="W296" t="s">
        <v>129</v>
      </c>
      <c r="Z296" t="s">
        <v>130</v>
      </c>
      <c r="AA296" t="s">
        <v>192</v>
      </c>
      <c r="AB296" t="s">
        <v>158</v>
      </c>
      <c r="AC296" t="s">
        <v>571</v>
      </c>
      <c r="AD296" t="s">
        <v>132</v>
      </c>
      <c r="AG296" t="s">
        <v>2929</v>
      </c>
      <c r="AK296" t="s">
        <v>138</v>
      </c>
      <c r="AL296" t="s">
        <v>2930</v>
      </c>
      <c r="AN296" t="s">
        <v>210</v>
      </c>
      <c r="BX296" t="s">
        <v>137</v>
      </c>
      <c r="CB296" t="s">
        <v>138</v>
      </c>
      <c r="CC296" t="s">
        <v>938</v>
      </c>
      <c r="CO296" t="s">
        <v>140</v>
      </c>
      <c r="CR296" t="s">
        <v>141</v>
      </c>
      <c r="CW296" t="s">
        <v>2931</v>
      </c>
      <c r="CX296" t="s">
        <v>143</v>
      </c>
      <c r="CY296" t="s">
        <v>2932</v>
      </c>
      <c r="DA296" t="s">
        <v>181</v>
      </c>
      <c r="DC296" t="s">
        <v>144</v>
      </c>
      <c r="DE296" t="s">
        <v>166</v>
      </c>
      <c r="DH296" t="s">
        <v>146</v>
      </c>
      <c r="DJ296" t="s">
        <v>168</v>
      </c>
      <c r="DL296" t="s">
        <v>182</v>
      </c>
    </row>
    <row r="297" spans="1:116" x14ac:dyDescent="0.25">
      <c r="A297" t="s">
        <v>2933</v>
      </c>
      <c r="B297" t="s">
        <v>118</v>
      </c>
      <c r="C297" t="s">
        <v>119</v>
      </c>
      <c r="D297" t="s">
        <v>2934</v>
      </c>
      <c r="E297" t="s">
        <v>1622</v>
      </c>
      <c r="F297" t="s">
        <v>1493</v>
      </c>
      <c r="G297" t="s">
        <v>1062</v>
      </c>
      <c r="H297" t="s">
        <v>124</v>
      </c>
      <c r="I297" t="s">
        <v>2935</v>
      </c>
      <c r="J297" t="s">
        <v>2936</v>
      </c>
      <c r="K297" t="s">
        <v>2937</v>
      </c>
      <c r="N297" t="s">
        <v>156</v>
      </c>
      <c r="W297" t="s">
        <v>129</v>
      </c>
      <c r="AD297" t="s">
        <v>132</v>
      </c>
      <c r="AG297" t="s">
        <v>2938</v>
      </c>
      <c r="AK297" t="s">
        <v>138</v>
      </c>
      <c r="AL297" t="s">
        <v>1402</v>
      </c>
      <c r="AM297" t="s">
        <v>209</v>
      </c>
      <c r="AO297" t="s">
        <v>222</v>
      </c>
      <c r="BY297" t="s">
        <v>211</v>
      </c>
      <c r="CB297" t="s">
        <v>138</v>
      </c>
      <c r="CC297" t="s">
        <v>2939</v>
      </c>
      <c r="CO297" t="s">
        <v>140</v>
      </c>
      <c r="CR297" t="s">
        <v>141</v>
      </c>
      <c r="CW297" t="s">
        <v>2940</v>
      </c>
      <c r="CZ297" t="s">
        <v>252</v>
      </c>
      <c r="DG297" t="s">
        <v>252</v>
      </c>
      <c r="DH297" t="s">
        <v>146</v>
      </c>
      <c r="DL297" t="s">
        <v>182</v>
      </c>
    </row>
    <row r="298" spans="1:116" x14ac:dyDescent="0.25">
      <c r="A298" t="s">
        <v>2941</v>
      </c>
      <c r="B298" t="s">
        <v>118</v>
      </c>
      <c r="C298" t="s">
        <v>119</v>
      </c>
      <c r="D298" t="s">
        <v>2942</v>
      </c>
      <c r="E298" t="s">
        <v>2943</v>
      </c>
      <c r="F298" t="s">
        <v>243</v>
      </c>
      <c r="G298" t="s">
        <v>1062</v>
      </c>
      <c r="H298" t="s">
        <v>124</v>
      </c>
      <c r="I298" t="s">
        <v>2944</v>
      </c>
      <c r="J298" t="s">
        <v>2945</v>
      </c>
      <c r="K298" t="s">
        <v>2946</v>
      </c>
      <c r="N298" t="s">
        <v>156</v>
      </c>
      <c r="T298" t="s">
        <v>236</v>
      </c>
      <c r="Z298" t="s">
        <v>130</v>
      </c>
      <c r="AA298" t="s">
        <v>192</v>
      </c>
      <c r="AG298" t="s">
        <v>2947</v>
      </c>
      <c r="AH298" t="s">
        <v>135</v>
      </c>
      <c r="AI298" t="s">
        <v>136</v>
      </c>
      <c r="AJ298" t="s">
        <v>261</v>
      </c>
      <c r="AK298" t="s">
        <v>138</v>
      </c>
      <c r="AL298" t="s">
        <v>1402</v>
      </c>
      <c r="AM298" t="s">
        <v>209</v>
      </c>
      <c r="AO298" t="s">
        <v>222</v>
      </c>
      <c r="AS298" t="s">
        <v>262</v>
      </c>
      <c r="AT298" t="s">
        <v>263</v>
      </c>
      <c r="BY298" t="s">
        <v>211</v>
      </c>
      <c r="CB298" t="s">
        <v>138</v>
      </c>
      <c r="CC298" t="s">
        <v>733</v>
      </c>
      <c r="CO298" t="s">
        <v>140</v>
      </c>
      <c r="CR298" t="s">
        <v>141</v>
      </c>
      <c r="CW298" t="s">
        <v>252</v>
      </c>
      <c r="CX298" t="s">
        <v>143</v>
      </c>
      <c r="CY298" t="s">
        <v>2948</v>
      </c>
      <c r="DA298" t="s">
        <v>181</v>
      </c>
      <c r="DC298" t="s">
        <v>144</v>
      </c>
      <c r="DE298" t="s">
        <v>166</v>
      </c>
      <c r="DH298" t="s">
        <v>146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4421-4671-4F90-B3F1-B2C8775A5327}">
  <dimension ref="A1:K297"/>
  <sheetViews>
    <sheetView workbookViewId="0">
      <selection activeCell="H5" sqref="H5"/>
    </sheetView>
  </sheetViews>
  <sheetFormatPr defaultColWidth="6.140625" defaultRowHeight="15" x14ac:dyDescent="0.25"/>
  <cols>
    <col min="1" max="1" width="6.140625" style="2"/>
    <col min="2" max="2" width="9.140625" style="4" customWidth="1"/>
    <col min="3" max="3" width="18.7109375" style="4" customWidth="1"/>
    <col min="4" max="4" width="6.140625" style="5"/>
    <col min="5" max="5" width="13.85546875" style="4" customWidth="1"/>
    <col min="10" max="10" width="15.85546875" customWidth="1"/>
    <col min="11" max="11" width="19.5703125" customWidth="1"/>
  </cols>
  <sheetData>
    <row r="1" spans="1:11" ht="30.75" thickBot="1" x14ac:dyDescent="0.3">
      <c r="A1" s="115" t="s">
        <v>3103</v>
      </c>
      <c r="B1" s="144" t="s">
        <v>0</v>
      </c>
      <c r="C1" s="134" t="s">
        <v>1</v>
      </c>
      <c r="D1" s="144" t="s">
        <v>2</v>
      </c>
      <c r="E1" s="145" t="s">
        <v>2949</v>
      </c>
    </row>
    <row r="2" spans="1:11" x14ac:dyDescent="0.25">
      <c r="A2" s="37">
        <v>1</v>
      </c>
      <c r="B2" s="141">
        <v>2</v>
      </c>
      <c r="C2" s="101" t="s">
        <v>118</v>
      </c>
      <c r="D2" s="142">
        <v>4</v>
      </c>
      <c r="E2" s="143">
        <v>2012</v>
      </c>
    </row>
    <row r="3" spans="1:11" x14ac:dyDescent="0.25">
      <c r="A3" s="31">
        <v>2</v>
      </c>
      <c r="B3" s="6">
        <v>8</v>
      </c>
      <c r="C3" s="7" t="s">
        <v>118</v>
      </c>
      <c r="D3" s="8">
        <v>4</v>
      </c>
      <c r="E3" s="9">
        <v>2012</v>
      </c>
    </row>
    <row r="4" spans="1:11" x14ac:dyDescent="0.25">
      <c r="A4" s="31">
        <v>3</v>
      </c>
      <c r="B4" s="6">
        <v>9</v>
      </c>
      <c r="C4" s="7" t="s">
        <v>118</v>
      </c>
      <c r="D4" s="8">
        <v>4</v>
      </c>
      <c r="E4" s="9">
        <v>2012</v>
      </c>
    </row>
    <row r="5" spans="1:11" x14ac:dyDescent="0.25">
      <c r="A5" s="31">
        <v>4</v>
      </c>
      <c r="B5" s="8">
        <v>12</v>
      </c>
      <c r="C5" s="7" t="s">
        <v>118</v>
      </c>
      <c r="D5" s="8">
        <v>4</v>
      </c>
      <c r="E5" s="9">
        <v>2014</v>
      </c>
    </row>
    <row r="6" spans="1:11" ht="15.75" thickBot="1" x14ac:dyDescent="0.3">
      <c r="A6" s="31">
        <v>5</v>
      </c>
      <c r="B6" s="8">
        <v>13</v>
      </c>
      <c r="C6" s="7" t="s">
        <v>118</v>
      </c>
      <c r="D6" s="8">
        <v>4</v>
      </c>
      <c r="E6" s="9">
        <v>2009</v>
      </c>
    </row>
    <row r="7" spans="1:11" x14ac:dyDescent="0.25">
      <c r="A7" s="31">
        <v>6</v>
      </c>
      <c r="B7" s="8">
        <v>18</v>
      </c>
      <c r="C7" s="7" t="s">
        <v>118</v>
      </c>
      <c r="D7" s="8">
        <v>4</v>
      </c>
      <c r="E7" s="9">
        <v>2015</v>
      </c>
      <c r="J7" s="19" t="s">
        <v>2949</v>
      </c>
      <c r="K7" s="20" t="s">
        <v>2950</v>
      </c>
    </row>
    <row r="8" spans="1:11" x14ac:dyDescent="0.25">
      <c r="A8" s="31">
        <v>7</v>
      </c>
      <c r="B8" s="8">
        <v>24</v>
      </c>
      <c r="C8" s="7" t="s">
        <v>118</v>
      </c>
      <c r="D8" s="8">
        <v>4</v>
      </c>
      <c r="E8" s="9">
        <v>2009</v>
      </c>
      <c r="J8" s="15">
        <v>2009</v>
      </c>
      <c r="K8" s="16">
        <f>COUNTIF(E2:E297, 2009)</f>
        <v>23</v>
      </c>
    </row>
    <row r="9" spans="1:11" x14ac:dyDescent="0.25">
      <c r="A9" s="31">
        <v>8</v>
      </c>
      <c r="B9" s="8">
        <v>32</v>
      </c>
      <c r="C9" s="7" t="s">
        <v>118</v>
      </c>
      <c r="D9" s="8">
        <v>4</v>
      </c>
      <c r="E9" s="9">
        <v>2012</v>
      </c>
      <c r="J9" s="15">
        <v>2010</v>
      </c>
      <c r="K9" s="16">
        <f>COUNTIF(E2:E297, 2010)</f>
        <v>14</v>
      </c>
    </row>
    <row r="10" spans="1:11" x14ac:dyDescent="0.25">
      <c r="A10" s="31">
        <v>9</v>
      </c>
      <c r="B10" s="8">
        <v>47</v>
      </c>
      <c r="C10" s="7" t="s">
        <v>118</v>
      </c>
      <c r="D10" s="8">
        <v>4</v>
      </c>
      <c r="E10" s="9">
        <v>2015</v>
      </c>
      <c r="J10" s="15">
        <v>2011</v>
      </c>
      <c r="K10" s="16">
        <f>COUNTIF(E2:E297, 2011)</f>
        <v>31</v>
      </c>
    </row>
    <row r="11" spans="1:11" x14ac:dyDescent="0.25">
      <c r="A11" s="31">
        <v>10</v>
      </c>
      <c r="B11" s="8">
        <v>48</v>
      </c>
      <c r="C11" s="7" t="s">
        <v>118</v>
      </c>
      <c r="D11" s="8">
        <v>4</v>
      </c>
      <c r="E11" s="9">
        <v>2016</v>
      </c>
      <c r="J11" s="15">
        <v>2012</v>
      </c>
      <c r="K11" s="16">
        <f>COUNTIF(E2:E297, 2012)</f>
        <v>26</v>
      </c>
    </row>
    <row r="12" spans="1:11" x14ac:dyDescent="0.25">
      <c r="A12" s="31">
        <v>11</v>
      </c>
      <c r="B12" s="8">
        <v>50</v>
      </c>
      <c r="C12" s="7" t="s">
        <v>118</v>
      </c>
      <c r="D12" s="8">
        <v>4</v>
      </c>
      <c r="E12" s="9">
        <v>2009</v>
      </c>
      <c r="J12" s="15">
        <v>2013</v>
      </c>
      <c r="K12" s="16">
        <f>COUNTIF(E2:E297, 2013)</f>
        <v>37</v>
      </c>
    </row>
    <row r="13" spans="1:11" x14ac:dyDescent="0.25">
      <c r="A13" s="31">
        <v>12</v>
      </c>
      <c r="B13" s="8">
        <v>51</v>
      </c>
      <c r="C13" s="7" t="s">
        <v>118</v>
      </c>
      <c r="D13" s="8">
        <v>4</v>
      </c>
      <c r="E13" s="9">
        <v>2013</v>
      </c>
      <c r="J13" s="15">
        <v>2014</v>
      </c>
      <c r="K13" s="16">
        <f>COUNTIF(E2:E297, 2014)</f>
        <v>33</v>
      </c>
    </row>
    <row r="14" spans="1:11" x14ac:dyDescent="0.25">
      <c r="A14" s="31">
        <v>13</v>
      </c>
      <c r="B14" s="8">
        <v>52</v>
      </c>
      <c r="C14" s="7" t="s">
        <v>118</v>
      </c>
      <c r="D14" s="8">
        <v>4</v>
      </c>
      <c r="E14" s="9">
        <v>2012</v>
      </c>
      <c r="J14" s="15">
        <v>2015</v>
      </c>
      <c r="K14" s="16">
        <f>COUNTIF(E2:E297, 2015)</f>
        <v>30</v>
      </c>
    </row>
    <row r="15" spans="1:11" x14ac:dyDescent="0.25">
      <c r="A15" s="31">
        <v>14</v>
      </c>
      <c r="B15" s="8">
        <v>53</v>
      </c>
      <c r="C15" s="7" t="s">
        <v>118</v>
      </c>
      <c r="D15" s="8">
        <v>4</v>
      </c>
      <c r="E15" s="9">
        <v>2009</v>
      </c>
      <c r="J15" s="15">
        <v>2016</v>
      </c>
      <c r="K15" s="16">
        <f>COUNTIF(E2:E297, 2016)</f>
        <v>42</v>
      </c>
    </row>
    <row r="16" spans="1:11" x14ac:dyDescent="0.25">
      <c r="A16" s="31">
        <v>15</v>
      </c>
      <c r="B16" s="8">
        <v>56</v>
      </c>
      <c r="C16" s="7" t="s">
        <v>118</v>
      </c>
      <c r="D16" s="8">
        <v>4</v>
      </c>
      <c r="E16" s="9">
        <v>2015</v>
      </c>
      <c r="J16" s="15">
        <v>2017</v>
      </c>
      <c r="K16" s="16">
        <f>COUNTIF(E2:E297, 2017)</f>
        <v>44</v>
      </c>
    </row>
    <row r="17" spans="1:11" ht="15.75" thickBot="1" x14ac:dyDescent="0.3">
      <c r="A17" s="31">
        <v>16</v>
      </c>
      <c r="B17" s="8">
        <v>58</v>
      </c>
      <c r="C17" s="7" t="s">
        <v>118</v>
      </c>
      <c r="D17" s="8">
        <v>4</v>
      </c>
      <c r="E17" s="9">
        <v>2017</v>
      </c>
      <c r="J17" s="17">
        <v>2018</v>
      </c>
      <c r="K17" s="18">
        <f>COUNTIF(E2:E297, 2018)</f>
        <v>16</v>
      </c>
    </row>
    <row r="18" spans="1:11" x14ac:dyDescent="0.25">
      <c r="A18" s="31">
        <v>17</v>
      </c>
      <c r="B18" s="8">
        <v>59</v>
      </c>
      <c r="C18" s="7" t="s">
        <v>118</v>
      </c>
      <c r="D18" s="8">
        <v>4</v>
      </c>
      <c r="E18" s="9">
        <v>2011</v>
      </c>
      <c r="J18" s="21" t="s">
        <v>2951</v>
      </c>
      <c r="K18">
        <f>SUM(K8:K17)</f>
        <v>296</v>
      </c>
    </row>
    <row r="19" spans="1:11" x14ac:dyDescent="0.25">
      <c r="A19" s="31">
        <v>18</v>
      </c>
      <c r="B19" s="8">
        <v>63</v>
      </c>
      <c r="C19" s="7" t="s">
        <v>118</v>
      </c>
      <c r="D19" s="8">
        <v>4</v>
      </c>
      <c r="E19" s="9">
        <v>2016</v>
      </c>
    </row>
    <row r="20" spans="1:11" x14ac:dyDescent="0.25">
      <c r="A20" s="31">
        <v>19</v>
      </c>
      <c r="B20" s="8">
        <v>64</v>
      </c>
      <c r="C20" s="7" t="s">
        <v>118</v>
      </c>
      <c r="D20" s="8">
        <v>4</v>
      </c>
      <c r="E20" s="9">
        <v>2009</v>
      </c>
    </row>
    <row r="21" spans="1:11" x14ac:dyDescent="0.25">
      <c r="A21" s="31">
        <v>20</v>
      </c>
      <c r="B21" s="8">
        <v>74</v>
      </c>
      <c r="C21" s="7" t="s">
        <v>118</v>
      </c>
      <c r="D21" s="8">
        <v>4</v>
      </c>
      <c r="E21" s="9">
        <v>2016</v>
      </c>
    </row>
    <row r="22" spans="1:11" x14ac:dyDescent="0.25">
      <c r="A22" s="31">
        <v>21</v>
      </c>
      <c r="B22" s="8">
        <v>109</v>
      </c>
      <c r="C22" s="7" t="s">
        <v>118</v>
      </c>
      <c r="D22" s="8">
        <v>4</v>
      </c>
      <c r="E22" s="9">
        <v>2016</v>
      </c>
    </row>
    <row r="23" spans="1:11" x14ac:dyDescent="0.25">
      <c r="A23" s="31">
        <v>22</v>
      </c>
      <c r="B23" s="8">
        <v>133</v>
      </c>
      <c r="C23" s="7" t="s">
        <v>118</v>
      </c>
      <c r="D23" s="8">
        <v>4</v>
      </c>
      <c r="E23" s="9">
        <v>2011</v>
      </c>
    </row>
    <row r="24" spans="1:11" x14ac:dyDescent="0.25">
      <c r="A24" s="31">
        <v>23</v>
      </c>
      <c r="B24" s="8">
        <v>149</v>
      </c>
      <c r="C24" s="7" t="s">
        <v>118</v>
      </c>
      <c r="D24" s="8">
        <v>4</v>
      </c>
      <c r="E24" s="9">
        <v>2009</v>
      </c>
    </row>
    <row r="25" spans="1:11" x14ac:dyDescent="0.25">
      <c r="A25" s="31">
        <v>24</v>
      </c>
      <c r="B25" s="8">
        <v>166</v>
      </c>
      <c r="C25" s="7" t="s">
        <v>118</v>
      </c>
      <c r="D25" s="8">
        <v>4</v>
      </c>
      <c r="E25" s="9">
        <v>2017</v>
      </c>
    </row>
    <row r="26" spans="1:11" x14ac:dyDescent="0.25">
      <c r="A26" s="31">
        <v>25</v>
      </c>
      <c r="B26" s="8">
        <v>167</v>
      </c>
      <c r="C26" s="7" t="s">
        <v>118</v>
      </c>
      <c r="D26" s="8">
        <v>4</v>
      </c>
      <c r="E26" s="9">
        <v>2013</v>
      </c>
    </row>
    <row r="27" spans="1:11" x14ac:dyDescent="0.25">
      <c r="A27" s="31">
        <v>26</v>
      </c>
      <c r="B27" s="8">
        <v>168</v>
      </c>
      <c r="C27" s="7" t="s">
        <v>118</v>
      </c>
      <c r="D27" s="8">
        <v>4</v>
      </c>
      <c r="E27" s="9">
        <v>2017</v>
      </c>
    </row>
    <row r="28" spans="1:11" x14ac:dyDescent="0.25">
      <c r="A28" s="31">
        <v>27</v>
      </c>
      <c r="B28" s="8">
        <v>169</v>
      </c>
      <c r="C28" s="7" t="s">
        <v>118</v>
      </c>
      <c r="D28" s="8">
        <v>4</v>
      </c>
      <c r="E28" s="9">
        <v>2016</v>
      </c>
    </row>
    <row r="29" spans="1:11" x14ac:dyDescent="0.25">
      <c r="A29" s="31">
        <v>28</v>
      </c>
      <c r="B29" s="8">
        <v>171</v>
      </c>
      <c r="C29" s="7" t="s">
        <v>118</v>
      </c>
      <c r="D29" s="8">
        <v>4</v>
      </c>
      <c r="E29" s="9">
        <v>2015</v>
      </c>
    </row>
    <row r="30" spans="1:11" x14ac:dyDescent="0.25">
      <c r="A30" s="31">
        <v>29</v>
      </c>
      <c r="B30" s="8">
        <v>173</v>
      </c>
      <c r="C30" s="7" t="s">
        <v>118</v>
      </c>
      <c r="D30" s="8">
        <v>4</v>
      </c>
      <c r="E30" s="9">
        <v>2012</v>
      </c>
    </row>
    <row r="31" spans="1:11" x14ac:dyDescent="0.25">
      <c r="A31" s="31">
        <v>30</v>
      </c>
      <c r="B31" s="8">
        <v>180</v>
      </c>
      <c r="C31" s="7" t="s">
        <v>118</v>
      </c>
      <c r="D31" s="8">
        <v>4</v>
      </c>
      <c r="E31" s="9">
        <v>2016</v>
      </c>
    </row>
    <row r="32" spans="1:11" x14ac:dyDescent="0.25">
      <c r="A32" s="31">
        <v>31</v>
      </c>
      <c r="B32" s="8">
        <v>183</v>
      </c>
      <c r="C32" s="7" t="s">
        <v>118</v>
      </c>
      <c r="D32" s="8">
        <v>4</v>
      </c>
      <c r="E32" s="9">
        <v>2017</v>
      </c>
    </row>
    <row r="33" spans="1:5" x14ac:dyDescent="0.25">
      <c r="A33" s="31">
        <v>32</v>
      </c>
      <c r="B33" s="8">
        <v>185</v>
      </c>
      <c r="C33" s="7" t="s">
        <v>118</v>
      </c>
      <c r="D33" s="8">
        <v>4</v>
      </c>
      <c r="E33" s="9">
        <v>2016</v>
      </c>
    </row>
    <row r="34" spans="1:5" x14ac:dyDescent="0.25">
      <c r="A34" s="31">
        <v>33</v>
      </c>
      <c r="B34" s="8">
        <v>188</v>
      </c>
      <c r="C34" s="7" t="s">
        <v>118</v>
      </c>
      <c r="D34" s="8">
        <v>4</v>
      </c>
      <c r="E34" s="9">
        <v>2013</v>
      </c>
    </row>
    <row r="35" spans="1:5" x14ac:dyDescent="0.25">
      <c r="A35" s="31">
        <v>34</v>
      </c>
      <c r="B35" s="8">
        <v>195</v>
      </c>
      <c r="C35" s="7" t="s">
        <v>118</v>
      </c>
      <c r="D35" s="8">
        <v>4</v>
      </c>
      <c r="E35" s="9">
        <v>2016</v>
      </c>
    </row>
    <row r="36" spans="1:5" x14ac:dyDescent="0.25">
      <c r="A36" s="31">
        <v>35</v>
      </c>
      <c r="B36" s="8">
        <v>196</v>
      </c>
      <c r="C36" s="7" t="s">
        <v>118</v>
      </c>
      <c r="D36" s="8">
        <v>4</v>
      </c>
      <c r="E36" s="9">
        <v>2012</v>
      </c>
    </row>
    <row r="37" spans="1:5" x14ac:dyDescent="0.25">
      <c r="A37" s="31">
        <v>36</v>
      </c>
      <c r="B37" s="8">
        <v>199</v>
      </c>
      <c r="C37" s="7" t="s">
        <v>118</v>
      </c>
      <c r="D37" s="8">
        <v>4</v>
      </c>
      <c r="E37" s="9">
        <v>2016</v>
      </c>
    </row>
    <row r="38" spans="1:5" x14ac:dyDescent="0.25">
      <c r="A38" s="31">
        <v>37</v>
      </c>
      <c r="B38" s="8">
        <v>202</v>
      </c>
      <c r="C38" s="7" t="s">
        <v>118</v>
      </c>
      <c r="D38" s="8">
        <v>4</v>
      </c>
      <c r="E38" s="9">
        <v>2015</v>
      </c>
    </row>
    <row r="39" spans="1:5" x14ac:dyDescent="0.25">
      <c r="A39" s="31">
        <v>38</v>
      </c>
      <c r="B39" s="8">
        <v>208</v>
      </c>
      <c r="C39" s="7" t="s">
        <v>118</v>
      </c>
      <c r="D39" s="8">
        <v>4</v>
      </c>
      <c r="E39" s="9">
        <v>2014</v>
      </c>
    </row>
    <row r="40" spans="1:5" x14ac:dyDescent="0.25">
      <c r="A40" s="31">
        <v>39</v>
      </c>
      <c r="B40" s="8">
        <v>213</v>
      </c>
      <c r="C40" s="7" t="s">
        <v>118</v>
      </c>
      <c r="D40" s="8">
        <v>4</v>
      </c>
      <c r="E40" s="9">
        <v>2013</v>
      </c>
    </row>
    <row r="41" spans="1:5" x14ac:dyDescent="0.25">
      <c r="A41" s="31">
        <v>40</v>
      </c>
      <c r="B41" s="8">
        <v>217</v>
      </c>
      <c r="C41" s="7" t="s">
        <v>118</v>
      </c>
      <c r="D41" s="8">
        <v>4</v>
      </c>
      <c r="E41" s="9">
        <v>2010</v>
      </c>
    </row>
    <row r="42" spans="1:5" x14ac:dyDescent="0.25">
      <c r="A42" s="31">
        <v>41</v>
      </c>
      <c r="B42" s="8">
        <v>219</v>
      </c>
      <c r="C42" s="7" t="s">
        <v>118</v>
      </c>
      <c r="D42" s="8">
        <v>4</v>
      </c>
      <c r="E42" s="9">
        <v>2013</v>
      </c>
    </row>
    <row r="43" spans="1:5" x14ac:dyDescent="0.25">
      <c r="A43" s="31">
        <v>42</v>
      </c>
      <c r="B43" s="8">
        <v>222</v>
      </c>
      <c r="C43" s="7" t="s">
        <v>118</v>
      </c>
      <c r="D43" s="8">
        <v>4</v>
      </c>
      <c r="E43" s="9">
        <v>2014</v>
      </c>
    </row>
    <row r="44" spans="1:5" x14ac:dyDescent="0.25">
      <c r="A44" s="31">
        <v>43</v>
      </c>
      <c r="B44" s="8">
        <v>232</v>
      </c>
      <c r="C44" s="7" t="s">
        <v>118</v>
      </c>
      <c r="D44" s="8">
        <v>4</v>
      </c>
      <c r="E44" s="9">
        <v>2013</v>
      </c>
    </row>
    <row r="45" spans="1:5" x14ac:dyDescent="0.25">
      <c r="A45" s="31">
        <v>44</v>
      </c>
      <c r="B45" s="8">
        <v>235</v>
      </c>
      <c r="C45" s="7" t="s">
        <v>118</v>
      </c>
      <c r="D45" s="8">
        <v>4</v>
      </c>
      <c r="E45" s="9">
        <v>2013</v>
      </c>
    </row>
    <row r="46" spans="1:5" x14ac:dyDescent="0.25">
      <c r="A46" s="31">
        <v>45</v>
      </c>
      <c r="B46" s="8">
        <v>237</v>
      </c>
      <c r="C46" s="7" t="s">
        <v>118</v>
      </c>
      <c r="D46" s="8">
        <v>4</v>
      </c>
      <c r="E46" s="9">
        <v>2013</v>
      </c>
    </row>
    <row r="47" spans="1:5" x14ac:dyDescent="0.25">
      <c r="A47" s="31">
        <v>46</v>
      </c>
      <c r="B47" s="8">
        <v>240</v>
      </c>
      <c r="C47" s="7" t="s">
        <v>118</v>
      </c>
      <c r="D47" s="8">
        <v>4</v>
      </c>
      <c r="E47" s="9">
        <v>2017</v>
      </c>
    </row>
    <row r="48" spans="1:5" x14ac:dyDescent="0.25">
      <c r="A48" s="31">
        <v>47</v>
      </c>
      <c r="B48" s="8">
        <v>242</v>
      </c>
      <c r="C48" s="7" t="s">
        <v>118</v>
      </c>
      <c r="D48" s="8">
        <v>4</v>
      </c>
      <c r="E48" s="9">
        <v>2014</v>
      </c>
    </row>
    <row r="49" spans="1:5" x14ac:dyDescent="0.25">
      <c r="A49" s="31">
        <v>48</v>
      </c>
      <c r="B49" s="8">
        <v>243</v>
      </c>
      <c r="C49" s="7" t="s">
        <v>118</v>
      </c>
      <c r="D49" s="8">
        <v>4</v>
      </c>
      <c r="E49" s="9">
        <v>2015</v>
      </c>
    </row>
    <row r="50" spans="1:5" x14ac:dyDescent="0.25">
      <c r="A50" s="31">
        <v>49</v>
      </c>
      <c r="B50" s="8">
        <v>248</v>
      </c>
      <c r="C50" s="7" t="s">
        <v>118</v>
      </c>
      <c r="D50" s="8">
        <v>4</v>
      </c>
      <c r="E50" s="9">
        <v>2012</v>
      </c>
    </row>
    <row r="51" spans="1:5" x14ac:dyDescent="0.25">
      <c r="A51" s="31">
        <v>50</v>
      </c>
      <c r="B51" s="8">
        <v>249</v>
      </c>
      <c r="C51" s="7" t="s">
        <v>118</v>
      </c>
      <c r="D51" s="8">
        <v>4</v>
      </c>
      <c r="E51" s="9">
        <v>2015</v>
      </c>
    </row>
    <row r="52" spans="1:5" x14ac:dyDescent="0.25">
      <c r="A52" s="31">
        <v>51</v>
      </c>
      <c r="B52" s="8">
        <v>251</v>
      </c>
      <c r="C52" s="7" t="s">
        <v>118</v>
      </c>
      <c r="D52" s="8">
        <v>4</v>
      </c>
      <c r="E52" s="9">
        <v>2011</v>
      </c>
    </row>
    <row r="53" spans="1:5" x14ac:dyDescent="0.25">
      <c r="A53" s="31">
        <v>52</v>
      </c>
      <c r="B53" s="8">
        <v>253</v>
      </c>
      <c r="C53" s="7" t="s">
        <v>118</v>
      </c>
      <c r="D53" s="8">
        <v>4</v>
      </c>
      <c r="E53" s="9">
        <v>2014</v>
      </c>
    </row>
    <row r="54" spans="1:5" x14ac:dyDescent="0.25">
      <c r="A54" s="31">
        <v>53</v>
      </c>
      <c r="B54" s="8">
        <v>254</v>
      </c>
      <c r="C54" s="7" t="s">
        <v>118</v>
      </c>
      <c r="D54" s="8">
        <v>4</v>
      </c>
      <c r="E54" s="9">
        <v>2011</v>
      </c>
    </row>
    <row r="55" spans="1:5" x14ac:dyDescent="0.25">
      <c r="A55" s="31">
        <v>54</v>
      </c>
      <c r="B55" s="8">
        <v>260</v>
      </c>
      <c r="C55" s="7" t="s">
        <v>118</v>
      </c>
      <c r="D55" s="8">
        <v>4</v>
      </c>
      <c r="E55" s="9">
        <v>2015</v>
      </c>
    </row>
    <row r="56" spans="1:5" x14ac:dyDescent="0.25">
      <c r="A56" s="31">
        <v>55</v>
      </c>
      <c r="B56" s="8">
        <v>261</v>
      </c>
      <c r="C56" s="7" t="s">
        <v>118</v>
      </c>
      <c r="D56" s="8">
        <v>4</v>
      </c>
      <c r="E56" s="9">
        <v>2014</v>
      </c>
    </row>
    <row r="57" spans="1:5" x14ac:dyDescent="0.25">
      <c r="A57" s="31">
        <v>56</v>
      </c>
      <c r="B57" s="8">
        <v>264</v>
      </c>
      <c r="C57" s="7" t="s">
        <v>118</v>
      </c>
      <c r="D57" s="8">
        <v>4</v>
      </c>
      <c r="E57" s="9">
        <v>2016</v>
      </c>
    </row>
    <row r="58" spans="1:5" x14ac:dyDescent="0.25">
      <c r="A58" s="31">
        <v>57</v>
      </c>
      <c r="B58" s="8">
        <v>267</v>
      </c>
      <c r="C58" s="7" t="s">
        <v>118</v>
      </c>
      <c r="D58" s="8">
        <v>4</v>
      </c>
      <c r="E58" s="9">
        <v>2012</v>
      </c>
    </row>
    <row r="59" spans="1:5" x14ac:dyDescent="0.25">
      <c r="A59" s="31">
        <v>58</v>
      </c>
      <c r="B59" s="8">
        <v>269</v>
      </c>
      <c r="C59" s="7" t="s">
        <v>118</v>
      </c>
      <c r="D59" s="8">
        <v>4</v>
      </c>
      <c r="E59" s="9">
        <v>2015</v>
      </c>
    </row>
    <row r="60" spans="1:5" x14ac:dyDescent="0.25">
      <c r="A60" s="31">
        <v>59</v>
      </c>
      <c r="B60" s="8">
        <v>282</v>
      </c>
      <c r="C60" s="7" t="s">
        <v>118</v>
      </c>
      <c r="D60" s="8">
        <v>4</v>
      </c>
      <c r="E60" s="9">
        <v>2014</v>
      </c>
    </row>
    <row r="61" spans="1:5" x14ac:dyDescent="0.25">
      <c r="A61" s="31">
        <v>60</v>
      </c>
      <c r="B61" s="8">
        <v>286</v>
      </c>
      <c r="C61" s="7" t="s">
        <v>118</v>
      </c>
      <c r="D61" s="8">
        <v>4</v>
      </c>
      <c r="E61" s="9">
        <v>2017</v>
      </c>
    </row>
    <row r="62" spans="1:5" x14ac:dyDescent="0.25">
      <c r="A62" s="31">
        <v>61</v>
      </c>
      <c r="B62" s="8">
        <v>292</v>
      </c>
      <c r="C62" s="7" t="s">
        <v>118</v>
      </c>
      <c r="D62" s="8">
        <v>4</v>
      </c>
      <c r="E62" s="9">
        <v>2011</v>
      </c>
    </row>
    <row r="63" spans="1:5" x14ac:dyDescent="0.25">
      <c r="A63" s="31">
        <v>62</v>
      </c>
      <c r="B63" s="8">
        <v>294</v>
      </c>
      <c r="C63" s="7" t="s">
        <v>118</v>
      </c>
      <c r="D63" s="8">
        <v>4</v>
      </c>
      <c r="E63" s="9">
        <v>2017</v>
      </c>
    </row>
    <row r="64" spans="1:5" x14ac:dyDescent="0.25">
      <c r="A64" s="31">
        <v>63</v>
      </c>
      <c r="B64" s="8">
        <v>297</v>
      </c>
      <c r="C64" s="7" t="s">
        <v>118</v>
      </c>
      <c r="D64" s="8">
        <v>4</v>
      </c>
      <c r="E64" s="9">
        <v>2017</v>
      </c>
    </row>
    <row r="65" spans="1:5" x14ac:dyDescent="0.25">
      <c r="A65" s="31">
        <v>64</v>
      </c>
      <c r="B65" s="8">
        <v>304</v>
      </c>
      <c r="C65" s="7" t="s">
        <v>118</v>
      </c>
      <c r="D65" s="8">
        <v>4</v>
      </c>
      <c r="E65" s="9">
        <v>2017</v>
      </c>
    </row>
    <row r="66" spans="1:5" x14ac:dyDescent="0.25">
      <c r="A66" s="31">
        <v>65</v>
      </c>
      <c r="B66" s="8">
        <v>306</v>
      </c>
      <c r="C66" s="7" t="s">
        <v>118</v>
      </c>
      <c r="D66" s="8">
        <v>4</v>
      </c>
      <c r="E66" s="9">
        <v>2013</v>
      </c>
    </row>
    <row r="67" spans="1:5" x14ac:dyDescent="0.25">
      <c r="A67" s="31">
        <v>66</v>
      </c>
      <c r="B67" s="8">
        <v>308</v>
      </c>
      <c r="C67" s="7" t="s">
        <v>118</v>
      </c>
      <c r="D67" s="8">
        <v>4</v>
      </c>
      <c r="E67" s="9">
        <v>2017</v>
      </c>
    </row>
    <row r="68" spans="1:5" x14ac:dyDescent="0.25">
      <c r="A68" s="31">
        <v>67</v>
      </c>
      <c r="B68" s="8">
        <v>311</v>
      </c>
      <c r="C68" s="7" t="s">
        <v>118</v>
      </c>
      <c r="D68" s="8">
        <v>4</v>
      </c>
      <c r="E68" s="9">
        <v>2011</v>
      </c>
    </row>
    <row r="69" spans="1:5" x14ac:dyDescent="0.25">
      <c r="A69" s="31">
        <v>68</v>
      </c>
      <c r="B69" s="8">
        <v>313</v>
      </c>
      <c r="C69" s="7" t="s">
        <v>118</v>
      </c>
      <c r="D69" s="8">
        <v>4</v>
      </c>
      <c r="E69" s="9">
        <v>2014</v>
      </c>
    </row>
    <row r="70" spans="1:5" x14ac:dyDescent="0.25">
      <c r="A70" s="31">
        <v>69</v>
      </c>
      <c r="B70" s="8">
        <v>317</v>
      </c>
      <c r="C70" s="7" t="s">
        <v>118</v>
      </c>
      <c r="D70" s="8">
        <v>4</v>
      </c>
      <c r="E70" s="9">
        <v>2016</v>
      </c>
    </row>
    <row r="71" spans="1:5" x14ac:dyDescent="0.25">
      <c r="A71" s="31">
        <v>70</v>
      </c>
      <c r="B71" s="8">
        <v>323</v>
      </c>
      <c r="C71" s="7" t="s">
        <v>118</v>
      </c>
      <c r="D71" s="8">
        <v>4</v>
      </c>
      <c r="E71" s="9">
        <v>2013</v>
      </c>
    </row>
    <row r="72" spans="1:5" x14ac:dyDescent="0.25">
      <c r="A72" s="31">
        <v>71</v>
      </c>
      <c r="B72" s="8">
        <v>328</v>
      </c>
      <c r="C72" s="7" t="s">
        <v>118</v>
      </c>
      <c r="D72" s="8">
        <v>4</v>
      </c>
      <c r="E72" s="9">
        <v>2017</v>
      </c>
    </row>
    <row r="73" spans="1:5" x14ac:dyDescent="0.25">
      <c r="A73" s="31">
        <v>72</v>
      </c>
      <c r="B73" s="8">
        <v>333</v>
      </c>
      <c r="C73" s="7" t="s">
        <v>118</v>
      </c>
      <c r="D73" s="8">
        <v>4</v>
      </c>
      <c r="E73" s="9">
        <v>2015</v>
      </c>
    </row>
    <row r="74" spans="1:5" x14ac:dyDescent="0.25">
      <c r="A74" s="31">
        <v>73</v>
      </c>
      <c r="B74" s="8">
        <v>336</v>
      </c>
      <c r="C74" s="7" t="s">
        <v>118</v>
      </c>
      <c r="D74" s="8">
        <v>4</v>
      </c>
      <c r="E74" s="9">
        <v>2016</v>
      </c>
    </row>
    <row r="75" spans="1:5" x14ac:dyDescent="0.25">
      <c r="A75" s="31">
        <v>74</v>
      </c>
      <c r="B75" s="8">
        <v>342</v>
      </c>
      <c r="C75" s="7" t="s">
        <v>118</v>
      </c>
      <c r="D75" s="8">
        <v>4</v>
      </c>
      <c r="E75" s="9">
        <v>2011</v>
      </c>
    </row>
    <row r="76" spans="1:5" x14ac:dyDescent="0.25">
      <c r="A76" s="31">
        <v>75</v>
      </c>
      <c r="B76" s="8">
        <v>352</v>
      </c>
      <c r="C76" s="7" t="s">
        <v>118</v>
      </c>
      <c r="D76" s="8">
        <v>4</v>
      </c>
      <c r="E76" s="9">
        <v>2012</v>
      </c>
    </row>
    <row r="77" spans="1:5" x14ac:dyDescent="0.25">
      <c r="A77" s="31">
        <v>76</v>
      </c>
      <c r="B77" s="8">
        <v>353</v>
      </c>
      <c r="C77" s="7" t="s">
        <v>118</v>
      </c>
      <c r="D77" s="8">
        <v>4</v>
      </c>
      <c r="E77" s="9">
        <v>2014</v>
      </c>
    </row>
    <row r="78" spans="1:5" x14ac:dyDescent="0.25">
      <c r="A78" s="31">
        <v>77</v>
      </c>
      <c r="B78" s="8">
        <v>354</v>
      </c>
      <c r="C78" s="7" t="s">
        <v>118</v>
      </c>
      <c r="D78" s="8">
        <v>4</v>
      </c>
      <c r="E78" s="9">
        <v>2013</v>
      </c>
    </row>
    <row r="79" spans="1:5" x14ac:dyDescent="0.25">
      <c r="A79" s="31">
        <v>78</v>
      </c>
      <c r="B79" s="8">
        <v>357</v>
      </c>
      <c r="C79" s="7" t="s">
        <v>118</v>
      </c>
      <c r="D79" s="8">
        <v>4</v>
      </c>
      <c r="E79" s="9">
        <v>2014</v>
      </c>
    </row>
    <row r="80" spans="1:5" x14ac:dyDescent="0.25">
      <c r="A80" s="31">
        <v>79</v>
      </c>
      <c r="B80" s="8">
        <v>360</v>
      </c>
      <c r="C80" s="7" t="s">
        <v>118</v>
      </c>
      <c r="D80" s="8">
        <v>4</v>
      </c>
      <c r="E80" s="9">
        <v>2017</v>
      </c>
    </row>
    <row r="81" spans="1:5" x14ac:dyDescent="0.25">
      <c r="A81" s="31">
        <v>80</v>
      </c>
      <c r="B81" s="8">
        <v>363</v>
      </c>
      <c r="C81" s="7" t="s">
        <v>118</v>
      </c>
      <c r="D81" s="8">
        <v>4</v>
      </c>
      <c r="E81" s="9">
        <v>2016</v>
      </c>
    </row>
    <row r="82" spans="1:5" x14ac:dyDescent="0.25">
      <c r="A82" s="31">
        <v>81</v>
      </c>
      <c r="B82" s="8">
        <v>375</v>
      </c>
      <c r="C82" s="7" t="s">
        <v>118</v>
      </c>
      <c r="D82" s="8">
        <v>4</v>
      </c>
      <c r="E82" s="9">
        <v>2018</v>
      </c>
    </row>
    <row r="83" spans="1:5" x14ac:dyDescent="0.25">
      <c r="A83" s="31">
        <v>82</v>
      </c>
      <c r="B83" s="8">
        <v>392</v>
      </c>
      <c r="C83" s="7" t="s">
        <v>118</v>
      </c>
      <c r="D83" s="8">
        <v>4</v>
      </c>
      <c r="E83" s="9">
        <v>2017</v>
      </c>
    </row>
    <row r="84" spans="1:5" x14ac:dyDescent="0.25">
      <c r="A84" s="31">
        <v>83</v>
      </c>
      <c r="B84" s="8">
        <v>400</v>
      </c>
      <c r="C84" s="7" t="s">
        <v>118</v>
      </c>
      <c r="D84" s="8">
        <v>4</v>
      </c>
      <c r="E84" s="9">
        <v>2017</v>
      </c>
    </row>
    <row r="85" spans="1:5" x14ac:dyDescent="0.25">
      <c r="A85" s="31">
        <v>84</v>
      </c>
      <c r="B85" s="8">
        <v>412</v>
      </c>
      <c r="C85" s="7" t="s">
        <v>118</v>
      </c>
      <c r="D85" s="8">
        <v>4</v>
      </c>
      <c r="E85" s="9">
        <v>2016</v>
      </c>
    </row>
    <row r="86" spans="1:5" x14ac:dyDescent="0.25">
      <c r="A86" s="31">
        <v>85</v>
      </c>
      <c r="B86" s="8">
        <v>418</v>
      </c>
      <c r="C86" s="7" t="s">
        <v>118</v>
      </c>
      <c r="D86" s="8">
        <v>4</v>
      </c>
      <c r="E86" s="9">
        <v>2016</v>
      </c>
    </row>
    <row r="87" spans="1:5" x14ac:dyDescent="0.25">
      <c r="A87" s="31">
        <v>86</v>
      </c>
      <c r="B87" s="8">
        <v>419</v>
      </c>
      <c r="C87" s="7" t="s">
        <v>118</v>
      </c>
      <c r="D87" s="8">
        <v>4</v>
      </c>
      <c r="E87" s="9">
        <v>2016</v>
      </c>
    </row>
    <row r="88" spans="1:5" x14ac:dyDescent="0.25">
      <c r="A88" s="31">
        <v>87</v>
      </c>
      <c r="B88" s="8">
        <v>433</v>
      </c>
      <c r="C88" s="7" t="s">
        <v>118</v>
      </c>
      <c r="D88" s="8">
        <v>4</v>
      </c>
      <c r="E88" s="9">
        <v>2015</v>
      </c>
    </row>
    <row r="89" spans="1:5" x14ac:dyDescent="0.25">
      <c r="A89" s="31">
        <v>88</v>
      </c>
      <c r="B89" s="8">
        <v>439</v>
      </c>
      <c r="C89" s="7" t="s">
        <v>118</v>
      </c>
      <c r="D89" s="8">
        <v>4</v>
      </c>
      <c r="E89" s="9">
        <v>2015</v>
      </c>
    </row>
    <row r="90" spans="1:5" x14ac:dyDescent="0.25">
      <c r="A90" s="31">
        <v>89</v>
      </c>
      <c r="B90" s="8">
        <v>452</v>
      </c>
      <c r="C90" s="7" t="s">
        <v>118</v>
      </c>
      <c r="D90" s="8">
        <v>4</v>
      </c>
      <c r="E90" s="9">
        <v>2014</v>
      </c>
    </row>
    <row r="91" spans="1:5" x14ac:dyDescent="0.25">
      <c r="A91" s="31">
        <v>90</v>
      </c>
      <c r="B91" s="8">
        <v>453</v>
      </c>
      <c r="C91" s="7" t="s">
        <v>118</v>
      </c>
      <c r="D91" s="8">
        <v>4</v>
      </c>
      <c r="E91" s="9">
        <v>2014</v>
      </c>
    </row>
    <row r="92" spans="1:5" x14ac:dyDescent="0.25">
      <c r="A92" s="31">
        <v>91</v>
      </c>
      <c r="B92" s="8">
        <v>489</v>
      </c>
      <c r="C92" s="7" t="s">
        <v>118</v>
      </c>
      <c r="D92" s="8">
        <v>4</v>
      </c>
      <c r="E92" s="9">
        <v>2012</v>
      </c>
    </row>
    <row r="93" spans="1:5" x14ac:dyDescent="0.25">
      <c r="A93" s="31">
        <v>92</v>
      </c>
      <c r="B93" s="8">
        <v>547</v>
      </c>
      <c r="C93" s="7" t="s">
        <v>118</v>
      </c>
      <c r="D93" s="8">
        <v>4</v>
      </c>
      <c r="E93" s="9">
        <v>2010</v>
      </c>
    </row>
    <row r="94" spans="1:5" x14ac:dyDescent="0.25">
      <c r="A94" s="31">
        <v>93</v>
      </c>
      <c r="B94" s="8">
        <v>548</v>
      </c>
      <c r="C94" s="7" t="s">
        <v>118</v>
      </c>
      <c r="D94" s="8">
        <v>4</v>
      </c>
      <c r="E94" s="9">
        <v>2017</v>
      </c>
    </row>
    <row r="95" spans="1:5" x14ac:dyDescent="0.25">
      <c r="A95" s="31">
        <v>94</v>
      </c>
      <c r="B95" s="8">
        <v>549</v>
      </c>
      <c r="C95" s="7" t="s">
        <v>118</v>
      </c>
      <c r="D95" s="8">
        <v>4</v>
      </c>
      <c r="E95" s="9">
        <v>2016</v>
      </c>
    </row>
    <row r="96" spans="1:5" x14ac:dyDescent="0.25">
      <c r="A96" s="31">
        <v>95</v>
      </c>
      <c r="B96" s="8">
        <v>560</v>
      </c>
      <c r="C96" s="7" t="s">
        <v>118</v>
      </c>
      <c r="D96" s="8">
        <v>4</v>
      </c>
      <c r="E96" s="9">
        <v>2017</v>
      </c>
    </row>
    <row r="97" spans="1:5" x14ac:dyDescent="0.25">
      <c r="A97" s="31">
        <v>96</v>
      </c>
      <c r="B97" s="8">
        <v>569</v>
      </c>
      <c r="C97" s="7" t="s">
        <v>118</v>
      </c>
      <c r="D97" s="8">
        <v>4</v>
      </c>
      <c r="E97" s="9">
        <v>2017</v>
      </c>
    </row>
    <row r="98" spans="1:5" x14ac:dyDescent="0.25">
      <c r="A98" s="31">
        <v>97</v>
      </c>
      <c r="B98" s="8">
        <v>577</v>
      </c>
      <c r="C98" s="7" t="s">
        <v>118</v>
      </c>
      <c r="D98" s="8">
        <v>4</v>
      </c>
      <c r="E98" s="9">
        <v>2014</v>
      </c>
    </row>
    <row r="99" spans="1:5" x14ac:dyDescent="0.25">
      <c r="A99" s="31">
        <v>98</v>
      </c>
      <c r="B99" s="8">
        <v>583</v>
      </c>
      <c r="C99" s="7" t="s">
        <v>118</v>
      </c>
      <c r="D99" s="8">
        <v>4</v>
      </c>
      <c r="E99" s="9">
        <v>2009</v>
      </c>
    </row>
    <row r="100" spans="1:5" x14ac:dyDescent="0.25">
      <c r="A100" s="31">
        <v>99</v>
      </c>
      <c r="B100" s="8">
        <v>598</v>
      </c>
      <c r="C100" s="7" t="s">
        <v>118</v>
      </c>
      <c r="D100" s="8">
        <v>4</v>
      </c>
      <c r="E100" s="9">
        <v>2016</v>
      </c>
    </row>
    <row r="101" spans="1:5" x14ac:dyDescent="0.25">
      <c r="A101" s="31">
        <v>100</v>
      </c>
      <c r="B101" s="8">
        <v>603</v>
      </c>
      <c r="C101" s="7" t="s">
        <v>118</v>
      </c>
      <c r="D101" s="8">
        <v>4</v>
      </c>
      <c r="E101" s="9">
        <v>2015</v>
      </c>
    </row>
    <row r="102" spans="1:5" x14ac:dyDescent="0.25">
      <c r="A102" s="31">
        <v>101</v>
      </c>
      <c r="B102" s="8">
        <v>610</v>
      </c>
      <c r="C102" s="7" t="s">
        <v>118</v>
      </c>
      <c r="D102" s="8">
        <v>4</v>
      </c>
      <c r="E102" s="9">
        <v>2016</v>
      </c>
    </row>
    <row r="103" spans="1:5" x14ac:dyDescent="0.25">
      <c r="A103" s="31">
        <v>102</v>
      </c>
      <c r="B103" s="8">
        <v>611</v>
      </c>
      <c r="C103" s="7" t="s">
        <v>118</v>
      </c>
      <c r="D103" s="8">
        <v>4</v>
      </c>
      <c r="E103" s="9">
        <v>2015</v>
      </c>
    </row>
    <row r="104" spans="1:5" x14ac:dyDescent="0.25">
      <c r="A104" s="31">
        <v>103</v>
      </c>
      <c r="B104" s="8">
        <v>618</v>
      </c>
      <c r="C104" s="7" t="s">
        <v>118</v>
      </c>
      <c r="D104" s="8">
        <v>4</v>
      </c>
      <c r="E104" s="9">
        <v>2018</v>
      </c>
    </row>
    <row r="105" spans="1:5" x14ac:dyDescent="0.25">
      <c r="A105" s="31">
        <v>104</v>
      </c>
      <c r="B105" s="8">
        <v>644</v>
      </c>
      <c r="C105" s="7" t="s">
        <v>118</v>
      </c>
      <c r="D105" s="8">
        <v>4</v>
      </c>
      <c r="E105" s="9">
        <v>2017</v>
      </c>
    </row>
    <row r="106" spans="1:5" x14ac:dyDescent="0.25">
      <c r="A106" s="31">
        <v>105</v>
      </c>
      <c r="B106" s="8">
        <v>660</v>
      </c>
      <c r="C106" s="7" t="s">
        <v>118</v>
      </c>
      <c r="D106" s="8">
        <v>4</v>
      </c>
      <c r="E106" s="9">
        <v>2010</v>
      </c>
    </row>
    <row r="107" spans="1:5" x14ac:dyDescent="0.25">
      <c r="A107" s="31">
        <v>106</v>
      </c>
      <c r="B107" s="8">
        <v>663</v>
      </c>
      <c r="C107" s="7" t="s">
        <v>118</v>
      </c>
      <c r="D107" s="8">
        <v>4</v>
      </c>
      <c r="E107" s="9">
        <v>2011</v>
      </c>
    </row>
    <row r="108" spans="1:5" x14ac:dyDescent="0.25">
      <c r="A108" s="31">
        <v>107</v>
      </c>
      <c r="B108" s="8">
        <v>664</v>
      </c>
      <c r="C108" s="7" t="s">
        <v>118</v>
      </c>
      <c r="D108" s="8">
        <v>4</v>
      </c>
      <c r="E108" s="9">
        <v>2013</v>
      </c>
    </row>
    <row r="109" spans="1:5" x14ac:dyDescent="0.25">
      <c r="A109" s="31">
        <v>108</v>
      </c>
      <c r="B109" s="8">
        <v>676</v>
      </c>
      <c r="C109" s="7" t="s">
        <v>118</v>
      </c>
      <c r="D109" s="8">
        <v>4</v>
      </c>
      <c r="E109" s="9">
        <v>2017</v>
      </c>
    </row>
    <row r="110" spans="1:5" x14ac:dyDescent="0.25">
      <c r="A110" s="31">
        <v>109</v>
      </c>
      <c r="B110" s="8">
        <v>689</v>
      </c>
      <c r="C110" s="7" t="s">
        <v>118</v>
      </c>
      <c r="D110" s="8">
        <v>4</v>
      </c>
      <c r="E110" s="9">
        <v>2015</v>
      </c>
    </row>
    <row r="111" spans="1:5" x14ac:dyDescent="0.25">
      <c r="A111" s="31">
        <v>110</v>
      </c>
      <c r="B111" s="8">
        <v>691</v>
      </c>
      <c r="C111" s="7" t="s">
        <v>118</v>
      </c>
      <c r="D111" s="8">
        <v>4</v>
      </c>
      <c r="E111" s="9">
        <v>2010</v>
      </c>
    </row>
    <row r="112" spans="1:5" x14ac:dyDescent="0.25">
      <c r="A112" s="31">
        <v>111</v>
      </c>
      <c r="B112" s="8">
        <v>704</v>
      </c>
      <c r="C112" s="7" t="s">
        <v>118</v>
      </c>
      <c r="D112" s="8">
        <v>4</v>
      </c>
      <c r="E112" s="9">
        <v>2017</v>
      </c>
    </row>
    <row r="113" spans="1:5" x14ac:dyDescent="0.25">
      <c r="A113" s="31">
        <v>112</v>
      </c>
      <c r="B113" s="8">
        <v>707</v>
      </c>
      <c r="C113" s="7" t="s">
        <v>118</v>
      </c>
      <c r="D113" s="8">
        <v>4</v>
      </c>
      <c r="E113" s="9">
        <v>2016</v>
      </c>
    </row>
    <row r="114" spans="1:5" x14ac:dyDescent="0.25">
      <c r="A114" s="31">
        <v>113</v>
      </c>
      <c r="B114" s="8">
        <v>710</v>
      </c>
      <c r="C114" s="7" t="s">
        <v>118</v>
      </c>
      <c r="D114" s="8">
        <v>4</v>
      </c>
      <c r="E114" s="9">
        <v>2010</v>
      </c>
    </row>
    <row r="115" spans="1:5" x14ac:dyDescent="0.25">
      <c r="A115" s="31">
        <v>114</v>
      </c>
      <c r="B115" s="8">
        <v>718</v>
      </c>
      <c r="C115" s="7" t="s">
        <v>118</v>
      </c>
      <c r="D115" s="8">
        <v>4</v>
      </c>
      <c r="E115" s="9">
        <v>2009</v>
      </c>
    </row>
    <row r="116" spans="1:5" x14ac:dyDescent="0.25">
      <c r="A116" s="31">
        <v>115</v>
      </c>
      <c r="B116" s="8">
        <v>724</v>
      </c>
      <c r="C116" s="7" t="s">
        <v>118</v>
      </c>
      <c r="D116" s="8">
        <v>4</v>
      </c>
      <c r="E116" s="9">
        <v>2009</v>
      </c>
    </row>
    <row r="117" spans="1:5" x14ac:dyDescent="0.25">
      <c r="A117" s="31">
        <v>116</v>
      </c>
      <c r="B117" s="8">
        <v>725</v>
      </c>
      <c r="C117" s="7" t="s">
        <v>118</v>
      </c>
      <c r="D117" s="8">
        <v>4</v>
      </c>
      <c r="E117" s="9">
        <v>2011</v>
      </c>
    </row>
    <row r="118" spans="1:5" x14ac:dyDescent="0.25">
      <c r="A118" s="31">
        <v>117</v>
      </c>
      <c r="B118" s="8">
        <v>727</v>
      </c>
      <c r="C118" s="7" t="s">
        <v>118</v>
      </c>
      <c r="D118" s="8">
        <v>4</v>
      </c>
      <c r="E118" s="9">
        <v>2009</v>
      </c>
    </row>
    <row r="119" spans="1:5" x14ac:dyDescent="0.25">
      <c r="A119" s="31">
        <v>118</v>
      </c>
      <c r="B119" s="8">
        <v>729</v>
      </c>
      <c r="C119" s="7" t="s">
        <v>118</v>
      </c>
      <c r="D119" s="8">
        <v>4</v>
      </c>
      <c r="E119" s="9">
        <v>2013</v>
      </c>
    </row>
    <row r="120" spans="1:5" x14ac:dyDescent="0.25">
      <c r="A120" s="31">
        <v>119</v>
      </c>
      <c r="B120" s="8">
        <v>738</v>
      </c>
      <c r="C120" s="7" t="s">
        <v>118</v>
      </c>
      <c r="D120" s="8">
        <v>4</v>
      </c>
      <c r="E120" s="9">
        <v>2012</v>
      </c>
    </row>
    <row r="121" spans="1:5" x14ac:dyDescent="0.25">
      <c r="A121" s="31">
        <v>120</v>
      </c>
      <c r="B121" s="8">
        <v>741</v>
      </c>
      <c r="C121" s="7" t="s">
        <v>118</v>
      </c>
      <c r="D121" s="8">
        <v>4</v>
      </c>
      <c r="E121" s="9">
        <v>2014</v>
      </c>
    </row>
    <row r="122" spans="1:5" x14ac:dyDescent="0.25">
      <c r="A122" s="31">
        <v>121</v>
      </c>
      <c r="B122" s="8">
        <v>746</v>
      </c>
      <c r="C122" s="7" t="s">
        <v>118</v>
      </c>
      <c r="D122" s="8">
        <v>4</v>
      </c>
      <c r="E122" s="9">
        <v>2010</v>
      </c>
    </row>
    <row r="123" spans="1:5" x14ac:dyDescent="0.25">
      <c r="A123" s="31">
        <v>122</v>
      </c>
      <c r="B123" s="8">
        <v>756</v>
      </c>
      <c r="C123" s="7" t="s">
        <v>118</v>
      </c>
      <c r="D123" s="8">
        <v>4</v>
      </c>
      <c r="E123" s="9">
        <v>2016</v>
      </c>
    </row>
    <row r="124" spans="1:5" x14ac:dyDescent="0.25">
      <c r="A124" s="31">
        <v>123</v>
      </c>
      <c r="B124" s="8">
        <v>759</v>
      </c>
      <c r="C124" s="7" t="s">
        <v>118</v>
      </c>
      <c r="D124" s="8">
        <v>4</v>
      </c>
      <c r="E124" s="9">
        <v>2012</v>
      </c>
    </row>
    <row r="125" spans="1:5" x14ac:dyDescent="0.25">
      <c r="A125" s="31">
        <v>124</v>
      </c>
      <c r="B125" s="8">
        <v>762</v>
      </c>
      <c r="C125" s="7" t="s">
        <v>118</v>
      </c>
      <c r="D125" s="8">
        <v>4</v>
      </c>
      <c r="E125" s="9">
        <v>2010</v>
      </c>
    </row>
    <row r="126" spans="1:5" x14ac:dyDescent="0.25">
      <c r="A126" s="31">
        <v>125</v>
      </c>
      <c r="B126" s="8">
        <v>763</v>
      </c>
      <c r="C126" s="7" t="s">
        <v>118</v>
      </c>
      <c r="D126" s="8">
        <v>4</v>
      </c>
      <c r="E126" s="9">
        <v>2009</v>
      </c>
    </row>
    <row r="127" spans="1:5" x14ac:dyDescent="0.25">
      <c r="A127" s="31">
        <v>126</v>
      </c>
      <c r="B127" s="8">
        <v>778</v>
      </c>
      <c r="C127" s="7" t="s">
        <v>118</v>
      </c>
      <c r="D127" s="8">
        <v>4</v>
      </c>
      <c r="E127" s="9">
        <v>2017</v>
      </c>
    </row>
    <row r="128" spans="1:5" x14ac:dyDescent="0.25">
      <c r="A128" s="31">
        <v>127</v>
      </c>
      <c r="B128" s="8">
        <v>782</v>
      </c>
      <c r="C128" s="7" t="s">
        <v>118</v>
      </c>
      <c r="D128" s="8">
        <v>4</v>
      </c>
      <c r="E128" s="9">
        <v>2009</v>
      </c>
    </row>
    <row r="129" spans="1:5" x14ac:dyDescent="0.25">
      <c r="A129" s="31">
        <v>128</v>
      </c>
      <c r="B129" s="8">
        <v>785</v>
      </c>
      <c r="C129" s="7" t="s">
        <v>118</v>
      </c>
      <c r="D129" s="8">
        <v>4</v>
      </c>
      <c r="E129" s="9">
        <v>2018</v>
      </c>
    </row>
    <row r="130" spans="1:5" x14ac:dyDescent="0.25">
      <c r="A130" s="31">
        <v>129</v>
      </c>
      <c r="B130" s="8">
        <v>791</v>
      </c>
      <c r="C130" s="7" t="s">
        <v>118</v>
      </c>
      <c r="D130" s="8">
        <v>4</v>
      </c>
      <c r="E130" s="9">
        <v>2012</v>
      </c>
    </row>
    <row r="131" spans="1:5" x14ac:dyDescent="0.25">
      <c r="A131" s="31">
        <v>130</v>
      </c>
      <c r="B131" s="8">
        <v>799</v>
      </c>
      <c r="C131" s="7" t="s">
        <v>118</v>
      </c>
      <c r="D131" s="8">
        <v>4</v>
      </c>
      <c r="E131" s="9">
        <v>2011</v>
      </c>
    </row>
    <row r="132" spans="1:5" x14ac:dyDescent="0.25">
      <c r="A132" s="31">
        <v>131</v>
      </c>
      <c r="B132" s="8">
        <v>809</v>
      </c>
      <c r="C132" s="7" t="s">
        <v>118</v>
      </c>
      <c r="D132" s="8">
        <v>4</v>
      </c>
      <c r="E132" s="9">
        <v>2017</v>
      </c>
    </row>
    <row r="133" spans="1:5" x14ac:dyDescent="0.25">
      <c r="A133" s="31">
        <v>132</v>
      </c>
      <c r="B133" s="8">
        <v>810</v>
      </c>
      <c r="C133" s="7" t="s">
        <v>118</v>
      </c>
      <c r="D133" s="8">
        <v>4</v>
      </c>
      <c r="E133" s="9">
        <v>2009</v>
      </c>
    </row>
    <row r="134" spans="1:5" x14ac:dyDescent="0.25">
      <c r="A134" s="31">
        <v>133</v>
      </c>
      <c r="B134" s="8">
        <v>816</v>
      </c>
      <c r="C134" s="7" t="s">
        <v>118</v>
      </c>
      <c r="D134" s="8">
        <v>4</v>
      </c>
      <c r="E134" s="9">
        <v>2016</v>
      </c>
    </row>
    <row r="135" spans="1:5" x14ac:dyDescent="0.25">
      <c r="A135" s="31">
        <v>134</v>
      </c>
      <c r="B135" s="8">
        <v>818</v>
      </c>
      <c r="C135" s="7" t="s">
        <v>118</v>
      </c>
      <c r="D135" s="8">
        <v>4</v>
      </c>
      <c r="E135" s="9">
        <v>2009</v>
      </c>
    </row>
    <row r="136" spans="1:5" x14ac:dyDescent="0.25">
      <c r="A136" s="31">
        <v>135</v>
      </c>
      <c r="B136" s="8">
        <v>829</v>
      </c>
      <c r="C136" s="7" t="s">
        <v>118</v>
      </c>
      <c r="D136" s="8">
        <v>4</v>
      </c>
      <c r="E136" s="9">
        <v>2014</v>
      </c>
    </row>
    <row r="137" spans="1:5" x14ac:dyDescent="0.25">
      <c r="A137" s="31">
        <v>136</v>
      </c>
      <c r="B137" s="8">
        <v>835</v>
      </c>
      <c r="C137" s="7" t="s">
        <v>118</v>
      </c>
      <c r="D137" s="8">
        <v>4</v>
      </c>
      <c r="E137" s="9">
        <v>2013</v>
      </c>
    </row>
    <row r="138" spans="1:5" x14ac:dyDescent="0.25">
      <c r="A138" s="31">
        <v>137</v>
      </c>
      <c r="B138" s="8">
        <v>837</v>
      </c>
      <c r="C138" s="7" t="s">
        <v>118</v>
      </c>
      <c r="D138" s="8">
        <v>4</v>
      </c>
      <c r="E138" s="9">
        <v>2014</v>
      </c>
    </row>
    <row r="139" spans="1:5" x14ac:dyDescent="0.25">
      <c r="A139" s="31">
        <v>138</v>
      </c>
      <c r="B139" s="8">
        <v>841</v>
      </c>
      <c r="C139" s="7" t="s">
        <v>118</v>
      </c>
      <c r="D139" s="8">
        <v>4</v>
      </c>
      <c r="E139" s="9">
        <v>2014</v>
      </c>
    </row>
    <row r="140" spans="1:5" x14ac:dyDescent="0.25">
      <c r="A140" s="31">
        <v>139</v>
      </c>
      <c r="B140" s="8">
        <v>849</v>
      </c>
      <c r="C140" s="7" t="s">
        <v>118</v>
      </c>
      <c r="D140" s="8">
        <v>4</v>
      </c>
      <c r="E140" s="9">
        <v>2012</v>
      </c>
    </row>
    <row r="141" spans="1:5" x14ac:dyDescent="0.25">
      <c r="A141" s="31">
        <v>140</v>
      </c>
      <c r="B141" s="8">
        <v>852</v>
      </c>
      <c r="C141" s="7" t="s">
        <v>118</v>
      </c>
      <c r="D141" s="8">
        <v>4</v>
      </c>
      <c r="E141" s="9">
        <v>2017</v>
      </c>
    </row>
    <row r="142" spans="1:5" x14ac:dyDescent="0.25">
      <c r="A142" s="31">
        <v>141</v>
      </c>
      <c r="B142" s="8">
        <v>854</v>
      </c>
      <c r="C142" s="7" t="s">
        <v>118</v>
      </c>
      <c r="D142" s="8">
        <v>4</v>
      </c>
      <c r="E142" s="9">
        <v>2014</v>
      </c>
    </row>
    <row r="143" spans="1:5" x14ac:dyDescent="0.25">
      <c r="A143" s="31">
        <v>142</v>
      </c>
      <c r="B143" s="8">
        <v>855</v>
      </c>
      <c r="C143" s="7" t="s">
        <v>118</v>
      </c>
      <c r="D143" s="8">
        <v>4</v>
      </c>
      <c r="E143" s="9">
        <v>2017</v>
      </c>
    </row>
    <row r="144" spans="1:5" x14ac:dyDescent="0.25">
      <c r="A144" s="31">
        <v>143</v>
      </c>
      <c r="B144" s="8">
        <v>859</v>
      </c>
      <c r="C144" s="7" t="s">
        <v>118</v>
      </c>
      <c r="D144" s="8">
        <v>4</v>
      </c>
      <c r="E144" s="9">
        <v>2017</v>
      </c>
    </row>
    <row r="145" spans="1:5" x14ac:dyDescent="0.25">
      <c r="A145" s="31">
        <v>144</v>
      </c>
      <c r="B145" s="8">
        <v>866</v>
      </c>
      <c r="C145" s="7" t="s">
        <v>118</v>
      </c>
      <c r="D145" s="8">
        <v>4</v>
      </c>
      <c r="E145" s="9">
        <v>2015</v>
      </c>
    </row>
    <row r="146" spans="1:5" x14ac:dyDescent="0.25">
      <c r="A146" s="31">
        <v>145</v>
      </c>
      <c r="B146" s="8">
        <v>870</v>
      </c>
      <c r="C146" s="7" t="s">
        <v>118</v>
      </c>
      <c r="D146" s="8">
        <v>4</v>
      </c>
      <c r="E146" s="9">
        <v>2016</v>
      </c>
    </row>
    <row r="147" spans="1:5" x14ac:dyDescent="0.25">
      <c r="A147" s="31">
        <v>146</v>
      </c>
      <c r="B147" s="8">
        <v>873</v>
      </c>
      <c r="C147" s="7" t="s">
        <v>118</v>
      </c>
      <c r="D147" s="8">
        <v>4</v>
      </c>
      <c r="E147" s="9">
        <v>2014</v>
      </c>
    </row>
    <row r="148" spans="1:5" x14ac:dyDescent="0.25">
      <c r="A148" s="31">
        <v>147</v>
      </c>
      <c r="B148" s="8">
        <v>882</v>
      </c>
      <c r="C148" s="7" t="s">
        <v>118</v>
      </c>
      <c r="D148" s="8">
        <v>4</v>
      </c>
      <c r="E148" s="9">
        <v>2011</v>
      </c>
    </row>
    <row r="149" spans="1:5" x14ac:dyDescent="0.25">
      <c r="A149" s="31">
        <v>148</v>
      </c>
      <c r="B149" s="8">
        <v>890</v>
      </c>
      <c r="C149" s="7" t="s">
        <v>118</v>
      </c>
      <c r="D149" s="8">
        <v>4</v>
      </c>
      <c r="E149" s="9">
        <v>2018</v>
      </c>
    </row>
    <row r="150" spans="1:5" x14ac:dyDescent="0.25">
      <c r="A150" s="31">
        <v>149</v>
      </c>
      <c r="B150" s="8">
        <v>892</v>
      </c>
      <c r="C150" s="7" t="s">
        <v>118</v>
      </c>
      <c r="D150" s="8">
        <v>4</v>
      </c>
      <c r="E150" s="9">
        <v>2011</v>
      </c>
    </row>
    <row r="151" spans="1:5" x14ac:dyDescent="0.25">
      <c r="A151" s="31">
        <v>150</v>
      </c>
      <c r="B151" s="8">
        <v>895</v>
      </c>
      <c r="C151" s="7" t="s">
        <v>118</v>
      </c>
      <c r="D151" s="8">
        <v>4</v>
      </c>
      <c r="E151" s="9">
        <v>2010</v>
      </c>
    </row>
    <row r="152" spans="1:5" x14ac:dyDescent="0.25">
      <c r="A152" s="31">
        <v>151</v>
      </c>
      <c r="B152" s="8">
        <v>903</v>
      </c>
      <c r="C152" s="7" t="s">
        <v>118</v>
      </c>
      <c r="D152" s="8">
        <v>4</v>
      </c>
      <c r="E152" s="9">
        <v>2018</v>
      </c>
    </row>
    <row r="153" spans="1:5" x14ac:dyDescent="0.25">
      <c r="A153" s="31">
        <v>152</v>
      </c>
      <c r="B153" s="8">
        <v>904</v>
      </c>
      <c r="C153" s="7" t="s">
        <v>118</v>
      </c>
      <c r="D153" s="8">
        <v>4</v>
      </c>
      <c r="E153" s="9">
        <v>2009</v>
      </c>
    </row>
    <row r="154" spans="1:5" x14ac:dyDescent="0.25">
      <c r="A154" s="31">
        <v>153</v>
      </c>
      <c r="B154" s="8">
        <v>905</v>
      </c>
      <c r="C154" s="7" t="s">
        <v>118</v>
      </c>
      <c r="D154" s="8">
        <v>4</v>
      </c>
      <c r="E154" s="9">
        <v>2012</v>
      </c>
    </row>
    <row r="155" spans="1:5" x14ac:dyDescent="0.25">
      <c r="A155" s="31">
        <v>154</v>
      </c>
      <c r="B155" s="8">
        <v>919</v>
      </c>
      <c r="C155" s="7" t="s">
        <v>118</v>
      </c>
      <c r="D155" s="8">
        <v>4</v>
      </c>
      <c r="E155" s="9">
        <v>2014</v>
      </c>
    </row>
    <row r="156" spans="1:5" x14ac:dyDescent="0.25">
      <c r="A156" s="31">
        <v>155</v>
      </c>
      <c r="B156" s="8">
        <v>926</v>
      </c>
      <c r="C156" s="7" t="s">
        <v>118</v>
      </c>
      <c r="D156" s="8">
        <v>4</v>
      </c>
      <c r="E156" s="9">
        <v>2014</v>
      </c>
    </row>
    <row r="157" spans="1:5" x14ac:dyDescent="0.25">
      <c r="A157" s="31">
        <v>156</v>
      </c>
      <c r="B157" s="8">
        <v>928</v>
      </c>
      <c r="C157" s="7" t="s">
        <v>118</v>
      </c>
      <c r="D157" s="8">
        <v>4</v>
      </c>
      <c r="E157" s="9">
        <v>2017</v>
      </c>
    </row>
    <row r="158" spans="1:5" x14ac:dyDescent="0.25">
      <c r="A158" s="31">
        <v>157</v>
      </c>
      <c r="B158" s="8">
        <v>930</v>
      </c>
      <c r="C158" s="7" t="s">
        <v>118</v>
      </c>
      <c r="D158" s="8">
        <v>4</v>
      </c>
      <c r="E158" s="9">
        <v>2012</v>
      </c>
    </row>
    <row r="159" spans="1:5" x14ac:dyDescent="0.25">
      <c r="A159" s="31">
        <v>158</v>
      </c>
      <c r="B159" s="8">
        <v>934</v>
      </c>
      <c r="C159" s="7" t="s">
        <v>118</v>
      </c>
      <c r="D159" s="8">
        <v>4</v>
      </c>
      <c r="E159" s="9">
        <v>2011</v>
      </c>
    </row>
    <row r="160" spans="1:5" x14ac:dyDescent="0.25">
      <c r="A160" s="31">
        <v>159</v>
      </c>
      <c r="B160" s="8">
        <v>938</v>
      </c>
      <c r="C160" s="7" t="s">
        <v>118</v>
      </c>
      <c r="D160" s="8">
        <v>4</v>
      </c>
      <c r="E160" s="9">
        <v>2011</v>
      </c>
    </row>
    <row r="161" spans="1:5" x14ac:dyDescent="0.25">
      <c r="A161" s="31">
        <v>160</v>
      </c>
      <c r="B161" s="8">
        <v>951</v>
      </c>
      <c r="C161" s="7" t="s">
        <v>118</v>
      </c>
      <c r="D161" s="8">
        <v>4</v>
      </c>
      <c r="E161" s="9">
        <v>2012</v>
      </c>
    </row>
    <row r="162" spans="1:5" x14ac:dyDescent="0.25">
      <c r="A162" s="31">
        <v>161</v>
      </c>
      <c r="B162" s="8">
        <v>958</v>
      </c>
      <c r="C162" s="7" t="s">
        <v>118</v>
      </c>
      <c r="D162" s="8">
        <v>4</v>
      </c>
      <c r="E162" s="9">
        <v>2013</v>
      </c>
    </row>
    <row r="163" spans="1:5" x14ac:dyDescent="0.25">
      <c r="A163" s="31">
        <v>162</v>
      </c>
      <c r="B163" s="8">
        <v>959</v>
      </c>
      <c r="C163" s="7" t="s">
        <v>118</v>
      </c>
      <c r="D163" s="8">
        <v>4</v>
      </c>
      <c r="E163" s="9">
        <v>2017</v>
      </c>
    </row>
    <row r="164" spans="1:5" x14ac:dyDescent="0.25">
      <c r="A164" s="31">
        <v>163</v>
      </c>
      <c r="B164" s="8">
        <v>962</v>
      </c>
      <c r="C164" s="7" t="s">
        <v>118</v>
      </c>
      <c r="D164" s="8">
        <v>4</v>
      </c>
      <c r="E164" s="9">
        <v>2011</v>
      </c>
    </row>
    <row r="165" spans="1:5" x14ac:dyDescent="0.25">
      <c r="A165" s="31">
        <v>164</v>
      </c>
      <c r="B165" s="8">
        <v>963</v>
      </c>
      <c r="C165" s="7" t="s">
        <v>118</v>
      </c>
      <c r="D165" s="8">
        <v>4</v>
      </c>
      <c r="E165" s="9">
        <v>2012</v>
      </c>
    </row>
    <row r="166" spans="1:5" x14ac:dyDescent="0.25">
      <c r="A166" s="31">
        <v>165</v>
      </c>
      <c r="B166" s="8">
        <v>973</v>
      </c>
      <c r="C166" s="7" t="s">
        <v>118</v>
      </c>
      <c r="D166" s="8">
        <v>4</v>
      </c>
      <c r="E166" s="9">
        <v>2016</v>
      </c>
    </row>
    <row r="167" spans="1:5" x14ac:dyDescent="0.25">
      <c r="A167" s="31">
        <v>166</v>
      </c>
      <c r="B167" s="8">
        <v>974</v>
      </c>
      <c r="C167" s="7" t="s">
        <v>118</v>
      </c>
      <c r="D167" s="8">
        <v>4</v>
      </c>
      <c r="E167" s="9">
        <v>2013</v>
      </c>
    </row>
    <row r="168" spans="1:5" x14ac:dyDescent="0.25">
      <c r="A168" s="31">
        <v>167</v>
      </c>
      <c r="B168" s="8">
        <v>978</v>
      </c>
      <c r="C168" s="7" t="s">
        <v>118</v>
      </c>
      <c r="D168" s="8">
        <v>4</v>
      </c>
      <c r="E168" s="9">
        <v>2018</v>
      </c>
    </row>
    <row r="169" spans="1:5" x14ac:dyDescent="0.25">
      <c r="A169" s="31">
        <v>168</v>
      </c>
      <c r="B169" s="8">
        <v>980</v>
      </c>
      <c r="C169" s="7" t="s">
        <v>118</v>
      </c>
      <c r="D169" s="8">
        <v>4</v>
      </c>
      <c r="E169" s="9">
        <v>2016</v>
      </c>
    </row>
    <row r="170" spans="1:5" x14ac:dyDescent="0.25">
      <c r="A170" s="31">
        <v>169</v>
      </c>
      <c r="B170" s="8">
        <v>981</v>
      </c>
      <c r="C170" s="7" t="s">
        <v>118</v>
      </c>
      <c r="D170" s="8">
        <v>4</v>
      </c>
      <c r="E170" s="9">
        <v>2013</v>
      </c>
    </row>
    <row r="171" spans="1:5" x14ac:dyDescent="0.25">
      <c r="A171" s="31">
        <v>170</v>
      </c>
      <c r="B171" s="8">
        <v>984</v>
      </c>
      <c r="C171" s="7" t="s">
        <v>118</v>
      </c>
      <c r="D171" s="8">
        <v>4</v>
      </c>
      <c r="E171" s="9">
        <v>2016</v>
      </c>
    </row>
    <row r="172" spans="1:5" x14ac:dyDescent="0.25">
      <c r="A172" s="31">
        <v>171</v>
      </c>
      <c r="B172" s="8">
        <v>985</v>
      </c>
      <c r="C172" s="7" t="s">
        <v>118</v>
      </c>
      <c r="D172" s="8">
        <v>4</v>
      </c>
      <c r="E172" s="9">
        <v>2011</v>
      </c>
    </row>
    <row r="173" spans="1:5" x14ac:dyDescent="0.25">
      <c r="A173" s="31">
        <v>172</v>
      </c>
      <c r="B173" s="8">
        <v>992</v>
      </c>
      <c r="C173" s="7" t="s">
        <v>118</v>
      </c>
      <c r="D173" s="8">
        <v>4</v>
      </c>
      <c r="E173" s="9">
        <v>2014</v>
      </c>
    </row>
    <row r="174" spans="1:5" x14ac:dyDescent="0.25">
      <c r="A174" s="31">
        <v>173</v>
      </c>
      <c r="B174" s="8">
        <v>997</v>
      </c>
      <c r="C174" s="7" t="s">
        <v>118</v>
      </c>
      <c r="D174" s="8">
        <v>4</v>
      </c>
      <c r="E174" s="9">
        <v>2009</v>
      </c>
    </row>
    <row r="175" spans="1:5" x14ac:dyDescent="0.25">
      <c r="A175" s="31">
        <v>174</v>
      </c>
      <c r="B175" s="8">
        <v>999</v>
      </c>
      <c r="C175" s="7" t="s">
        <v>118</v>
      </c>
      <c r="D175" s="8">
        <v>4</v>
      </c>
      <c r="E175" s="9">
        <v>2011</v>
      </c>
    </row>
    <row r="176" spans="1:5" x14ac:dyDescent="0.25">
      <c r="A176" s="31">
        <v>175</v>
      </c>
      <c r="B176" s="8">
        <v>1001</v>
      </c>
      <c r="C176" s="7" t="s">
        <v>118</v>
      </c>
      <c r="D176" s="8">
        <v>4</v>
      </c>
      <c r="E176" s="9">
        <v>2017</v>
      </c>
    </row>
    <row r="177" spans="1:5" x14ac:dyDescent="0.25">
      <c r="A177" s="31">
        <v>176</v>
      </c>
      <c r="B177" s="8">
        <v>1003</v>
      </c>
      <c r="C177" s="7" t="s">
        <v>118</v>
      </c>
      <c r="D177" s="8">
        <v>4</v>
      </c>
      <c r="E177" s="9">
        <v>2012</v>
      </c>
    </row>
    <row r="178" spans="1:5" x14ac:dyDescent="0.25">
      <c r="A178" s="31">
        <v>177</v>
      </c>
      <c r="B178" s="8">
        <v>1005</v>
      </c>
      <c r="C178" s="7" t="s">
        <v>118</v>
      </c>
      <c r="D178" s="8">
        <v>4</v>
      </c>
      <c r="E178" s="9">
        <v>2011</v>
      </c>
    </row>
    <row r="179" spans="1:5" x14ac:dyDescent="0.25">
      <c r="A179" s="31">
        <v>178</v>
      </c>
      <c r="B179" s="8">
        <v>1012</v>
      </c>
      <c r="C179" s="7" t="s">
        <v>118</v>
      </c>
      <c r="D179" s="8">
        <v>4</v>
      </c>
      <c r="E179" s="9">
        <v>2017</v>
      </c>
    </row>
    <row r="180" spans="1:5" x14ac:dyDescent="0.25">
      <c r="A180" s="31">
        <v>179</v>
      </c>
      <c r="B180" s="8">
        <v>1018</v>
      </c>
      <c r="C180" s="7" t="s">
        <v>118</v>
      </c>
      <c r="D180" s="8">
        <v>4</v>
      </c>
      <c r="E180" s="9">
        <v>2011</v>
      </c>
    </row>
    <row r="181" spans="1:5" x14ac:dyDescent="0.25">
      <c r="A181" s="31">
        <v>180</v>
      </c>
      <c r="B181" s="8">
        <v>1032</v>
      </c>
      <c r="C181" s="7" t="s">
        <v>118</v>
      </c>
      <c r="D181" s="8">
        <v>4</v>
      </c>
      <c r="E181" s="9">
        <v>2015</v>
      </c>
    </row>
    <row r="182" spans="1:5" x14ac:dyDescent="0.25">
      <c r="A182" s="31">
        <v>181</v>
      </c>
      <c r="B182" s="8">
        <v>1056</v>
      </c>
      <c r="C182" s="7" t="s">
        <v>118</v>
      </c>
      <c r="D182" s="8">
        <v>4</v>
      </c>
      <c r="E182" s="9">
        <v>2014</v>
      </c>
    </row>
    <row r="183" spans="1:5" x14ac:dyDescent="0.25">
      <c r="A183" s="31">
        <v>182</v>
      </c>
      <c r="B183" s="8">
        <v>1062</v>
      </c>
      <c r="C183" s="7" t="s">
        <v>118</v>
      </c>
      <c r="D183" s="8">
        <v>4</v>
      </c>
      <c r="E183" s="9">
        <v>2017</v>
      </c>
    </row>
    <row r="184" spans="1:5" x14ac:dyDescent="0.25">
      <c r="A184" s="31">
        <v>183</v>
      </c>
      <c r="B184" s="8">
        <v>1065</v>
      </c>
      <c r="C184" s="7" t="s">
        <v>118</v>
      </c>
      <c r="D184" s="8">
        <v>4</v>
      </c>
      <c r="E184" s="9">
        <v>2016</v>
      </c>
    </row>
    <row r="185" spans="1:5" x14ac:dyDescent="0.25">
      <c r="A185" s="31">
        <v>184</v>
      </c>
      <c r="B185" s="8">
        <v>1068</v>
      </c>
      <c r="C185" s="7" t="s">
        <v>118</v>
      </c>
      <c r="D185" s="8">
        <v>4</v>
      </c>
      <c r="E185" s="9">
        <v>2016</v>
      </c>
    </row>
    <row r="186" spans="1:5" x14ac:dyDescent="0.25">
      <c r="A186" s="31">
        <v>185</v>
      </c>
      <c r="B186" s="8">
        <v>1071</v>
      </c>
      <c r="C186" s="7" t="s">
        <v>118</v>
      </c>
      <c r="D186" s="8">
        <v>4</v>
      </c>
      <c r="E186" s="9">
        <v>2009</v>
      </c>
    </row>
    <row r="187" spans="1:5" x14ac:dyDescent="0.25">
      <c r="A187" s="31">
        <v>186</v>
      </c>
      <c r="B187" s="8">
        <v>1077</v>
      </c>
      <c r="C187" s="7" t="s">
        <v>118</v>
      </c>
      <c r="D187" s="8">
        <v>4</v>
      </c>
      <c r="E187" s="9">
        <v>2018</v>
      </c>
    </row>
    <row r="188" spans="1:5" x14ac:dyDescent="0.25">
      <c r="A188" s="31">
        <v>187</v>
      </c>
      <c r="B188" s="8">
        <v>1078</v>
      </c>
      <c r="C188" s="7" t="s">
        <v>118</v>
      </c>
      <c r="D188" s="8">
        <v>4</v>
      </c>
      <c r="E188" s="9">
        <v>2015</v>
      </c>
    </row>
    <row r="189" spans="1:5" x14ac:dyDescent="0.25">
      <c r="A189" s="31">
        <v>188</v>
      </c>
      <c r="B189" s="8">
        <v>1080</v>
      </c>
      <c r="C189" s="7" t="s">
        <v>118</v>
      </c>
      <c r="D189" s="8">
        <v>4</v>
      </c>
      <c r="E189" s="9">
        <v>2016</v>
      </c>
    </row>
    <row r="190" spans="1:5" x14ac:dyDescent="0.25">
      <c r="A190" s="31">
        <v>189</v>
      </c>
      <c r="B190" s="8">
        <v>1084</v>
      </c>
      <c r="C190" s="7" t="s">
        <v>118</v>
      </c>
      <c r="D190" s="8">
        <v>4</v>
      </c>
      <c r="E190" s="9">
        <v>2014</v>
      </c>
    </row>
    <row r="191" spans="1:5" x14ac:dyDescent="0.25">
      <c r="A191" s="31">
        <v>190</v>
      </c>
      <c r="B191" s="8">
        <v>1086</v>
      </c>
      <c r="C191" s="7" t="s">
        <v>118</v>
      </c>
      <c r="D191" s="8">
        <v>4</v>
      </c>
      <c r="E191" s="9">
        <v>2017</v>
      </c>
    </row>
    <row r="192" spans="1:5" x14ac:dyDescent="0.25">
      <c r="A192" s="31">
        <v>191</v>
      </c>
      <c r="B192" s="8">
        <v>1091</v>
      </c>
      <c r="C192" s="7" t="s">
        <v>118</v>
      </c>
      <c r="D192" s="8">
        <v>4</v>
      </c>
      <c r="E192" s="9">
        <v>2014</v>
      </c>
    </row>
    <row r="193" spans="1:5" x14ac:dyDescent="0.25">
      <c r="A193" s="31">
        <v>192</v>
      </c>
      <c r="B193" s="8">
        <v>1093</v>
      </c>
      <c r="C193" s="7" t="s">
        <v>118</v>
      </c>
      <c r="D193" s="8">
        <v>4</v>
      </c>
      <c r="E193" s="9">
        <v>2017</v>
      </c>
    </row>
    <row r="194" spans="1:5" x14ac:dyDescent="0.25">
      <c r="A194" s="31">
        <v>193</v>
      </c>
      <c r="B194" s="8">
        <v>1094</v>
      </c>
      <c r="C194" s="7" t="s">
        <v>118</v>
      </c>
      <c r="D194" s="8">
        <v>4</v>
      </c>
      <c r="E194" s="9">
        <v>2013</v>
      </c>
    </row>
    <row r="195" spans="1:5" x14ac:dyDescent="0.25">
      <c r="A195" s="31">
        <v>194</v>
      </c>
      <c r="B195" s="8">
        <v>1095</v>
      </c>
      <c r="C195" s="7" t="s">
        <v>118</v>
      </c>
      <c r="D195" s="8">
        <v>4</v>
      </c>
      <c r="E195" s="9">
        <v>2016</v>
      </c>
    </row>
    <row r="196" spans="1:5" x14ac:dyDescent="0.25">
      <c r="A196" s="31">
        <v>195</v>
      </c>
      <c r="B196" s="8">
        <v>1096</v>
      </c>
      <c r="C196" s="7" t="s">
        <v>118</v>
      </c>
      <c r="D196" s="8">
        <v>4</v>
      </c>
      <c r="E196" s="9">
        <v>2018</v>
      </c>
    </row>
    <row r="197" spans="1:5" x14ac:dyDescent="0.25">
      <c r="A197" s="31">
        <v>196</v>
      </c>
      <c r="B197" s="8">
        <v>1098</v>
      </c>
      <c r="C197" s="7" t="s">
        <v>118</v>
      </c>
      <c r="D197" s="8">
        <v>4</v>
      </c>
      <c r="E197" s="9">
        <v>2014</v>
      </c>
    </row>
    <row r="198" spans="1:5" x14ac:dyDescent="0.25">
      <c r="A198" s="31">
        <v>197</v>
      </c>
      <c r="B198" s="8">
        <v>1099</v>
      </c>
      <c r="C198" s="7" t="s">
        <v>118</v>
      </c>
      <c r="D198" s="8">
        <v>4</v>
      </c>
      <c r="E198" s="9">
        <v>2014</v>
      </c>
    </row>
    <row r="199" spans="1:5" x14ac:dyDescent="0.25">
      <c r="A199" s="31">
        <v>198</v>
      </c>
      <c r="B199" s="8">
        <v>1104</v>
      </c>
      <c r="C199" s="7" t="s">
        <v>118</v>
      </c>
      <c r="D199" s="8">
        <v>4</v>
      </c>
      <c r="E199" s="9">
        <v>2013</v>
      </c>
    </row>
    <row r="200" spans="1:5" x14ac:dyDescent="0.25">
      <c r="A200" s="31">
        <v>199</v>
      </c>
      <c r="B200" s="8">
        <v>1107</v>
      </c>
      <c r="C200" s="7" t="s">
        <v>118</v>
      </c>
      <c r="D200" s="8">
        <v>4</v>
      </c>
      <c r="E200" s="9">
        <v>2013</v>
      </c>
    </row>
    <row r="201" spans="1:5" x14ac:dyDescent="0.25">
      <c r="A201" s="31">
        <v>200</v>
      </c>
      <c r="B201" s="8">
        <v>1110</v>
      </c>
      <c r="C201" s="7" t="s">
        <v>118</v>
      </c>
      <c r="D201" s="8">
        <v>4</v>
      </c>
      <c r="E201" s="9">
        <v>2016</v>
      </c>
    </row>
    <row r="202" spans="1:5" x14ac:dyDescent="0.25">
      <c r="A202" s="31">
        <v>201</v>
      </c>
      <c r="B202" s="8">
        <v>1111</v>
      </c>
      <c r="C202" s="7" t="s">
        <v>118</v>
      </c>
      <c r="D202" s="8">
        <v>4</v>
      </c>
      <c r="E202" s="9">
        <v>2010</v>
      </c>
    </row>
    <row r="203" spans="1:5" x14ac:dyDescent="0.25">
      <c r="A203" s="31">
        <v>202</v>
      </c>
      <c r="B203" s="8">
        <v>1112</v>
      </c>
      <c r="C203" s="7" t="s">
        <v>118</v>
      </c>
      <c r="D203" s="8">
        <v>4</v>
      </c>
      <c r="E203" s="9">
        <v>2016</v>
      </c>
    </row>
    <row r="204" spans="1:5" x14ac:dyDescent="0.25">
      <c r="A204" s="31">
        <v>203</v>
      </c>
      <c r="B204" s="8">
        <v>1118</v>
      </c>
      <c r="C204" s="7" t="s">
        <v>118</v>
      </c>
      <c r="D204" s="8">
        <v>4</v>
      </c>
      <c r="E204" s="9">
        <v>2017</v>
      </c>
    </row>
    <row r="205" spans="1:5" x14ac:dyDescent="0.25">
      <c r="A205" s="31">
        <v>204</v>
      </c>
      <c r="B205" s="8">
        <v>1120</v>
      </c>
      <c r="C205" s="7" t="s">
        <v>118</v>
      </c>
      <c r="D205" s="8">
        <v>4</v>
      </c>
      <c r="E205" s="9">
        <v>2013</v>
      </c>
    </row>
    <row r="206" spans="1:5" x14ac:dyDescent="0.25">
      <c r="A206" s="31">
        <v>205</v>
      </c>
      <c r="B206" s="8">
        <v>1151</v>
      </c>
      <c r="C206" s="7" t="s">
        <v>118</v>
      </c>
      <c r="D206" s="8">
        <v>4</v>
      </c>
      <c r="E206" s="9">
        <v>2013</v>
      </c>
    </row>
    <row r="207" spans="1:5" x14ac:dyDescent="0.25">
      <c r="A207" s="31">
        <v>206</v>
      </c>
      <c r="B207" s="8">
        <v>1157</v>
      </c>
      <c r="C207" s="7" t="s">
        <v>118</v>
      </c>
      <c r="D207" s="8">
        <v>4</v>
      </c>
      <c r="E207" s="9">
        <v>2013</v>
      </c>
    </row>
    <row r="208" spans="1:5" x14ac:dyDescent="0.25">
      <c r="A208" s="31">
        <v>207</v>
      </c>
      <c r="B208" s="8">
        <v>1160</v>
      </c>
      <c r="C208" s="7" t="s">
        <v>118</v>
      </c>
      <c r="D208" s="8">
        <v>4</v>
      </c>
      <c r="E208" s="9">
        <v>2016</v>
      </c>
    </row>
    <row r="209" spans="1:5" x14ac:dyDescent="0.25">
      <c r="A209" s="31">
        <v>208</v>
      </c>
      <c r="B209" s="8">
        <v>1166</v>
      </c>
      <c r="C209" s="7" t="s">
        <v>118</v>
      </c>
      <c r="D209" s="8">
        <v>4</v>
      </c>
      <c r="E209" s="9">
        <v>2015</v>
      </c>
    </row>
    <row r="210" spans="1:5" x14ac:dyDescent="0.25">
      <c r="A210" s="31">
        <v>209</v>
      </c>
      <c r="B210" s="8">
        <v>1180</v>
      </c>
      <c r="C210" s="7" t="s">
        <v>118</v>
      </c>
      <c r="D210" s="8">
        <v>4</v>
      </c>
      <c r="E210" s="9">
        <v>2016</v>
      </c>
    </row>
    <row r="211" spans="1:5" x14ac:dyDescent="0.25">
      <c r="A211" s="31">
        <v>210</v>
      </c>
      <c r="B211" s="8">
        <v>1184</v>
      </c>
      <c r="C211" s="7" t="s">
        <v>118</v>
      </c>
      <c r="D211" s="8">
        <v>4</v>
      </c>
      <c r="E211" s="9">
        <v>2016</v>
      </c>
    </row>
    <row r="212" spans="1:5" x14ac:dyDescent="0.25">
      <c r="A212" s="31">
        <v>211</v>
      </c>
      <c r="B212" s="8">
        <v>1185</v>
      </c>
      <c r="C212" s="7" t="s">
        <v>118</v>
      </c>
      <c r="D212" s="8">
        <v>4</v>
      </c>
      <c r="E212" s="9">
        <v>2011</v>
      </c>
    </row>
    <row r="213" spans="1:5" x14ac:dyDescent="0.25">
      <c r="A213" s="31">
        <v>212</v>
      </c>
      <c r="B213" s="8">
        <v>1186</v>
      </c>
      <c r="C213" s="7" t="s">
        <v>118</v>
      </c>
      <c r="D213" s="8">
        <v>4</v>
      </c>
      <c r="E213" s="9">
        <v>2010</v>
      </c>
    </row>
    <row r="214" spans="1:5" x14ac:dyDescent="0.25">
      <c r="A214" s="31">
        <v>213</v>
      </c>
      <c r="B214" s="8">
        <v>1190</v>
      </c>
      <c r="C214" s="7" t="s">
        <v>118</v>
      </c>
      <c r="D214" s="8">
        <v>4</v>
      </c>
      <c r="E214" s="9">
        <v>2018</v>
      </c>
    </row>
    <row r="215" spans="1:5" x14ac:dyDescent="0.25">
      <c r="A215" s="31">
        <v>214</v>
      </c>
      <c r="B215" s="8">
        <v>1194</v>
      </c>
      <c r="C215" s="7" t="s">
        <v>118</v>
      </c>
      <c r="D215" s="8">
        <v>4</v>
      </c>
      <c r="E215" s="9">
        <v>2015</v>
      </c>
    </row>
    <row r="216" spans="1:5" x14ac:dyDescent="0.25">
      <c r="A216" s="31">
        <v>215</v>
      </c>
      <c r="B216" s="8">
        <v>1195</v>
      </c>
      <c r="C216" s="7" t="s">
        <v>118</v>
      </c>
      <c r="D216" s="8">
        <v>4</v>
      </c>
      <c r="E216" s="9">
        <v>2013</v>
      </c>
    </row>
    <row r="217" spans="1:5" x14ac:dyDescent="0.25">
      <c r="A217" s="31">
        <v>216</v>
      </c>
      <c r="B217" s="8">
        <v>1198</v>
      </c>
      <c r="C217" s="7" t="s">
        <v>118</v>
      </c>
      <c r="D217" s="8">
        <v>4</v>
      </c>
      <c r="E217" s="9">
        <v>2011</v>
      </c>
    </row>
    <row r="218" spans="1:5" x14ac:dyDescent="0.25">
      <c r="A218" s="31">
        <v>217</v>
      </c>
      <c r="B218" s="8">
        <v>1204</v>
      </c>
      <c r="C218" s="7" t="s">
        <v>118</v>
      </c>
      <c r="D218" s="8">
        <v>4</v>
      </c>
      <c r="E218" s="9">
        <v>2012</v>
      </c>
    </row>
    <row r="219" spans="1:5" x14ac:dyDescent="0.25">
      <c r="A219" s="31">
        <v>218</v>
      </c>
      <c r="B219" s="8">
        <v>1205</v>
      </c>
      <c r="C219" s="7" t="s">
        <v>118</v>
      </c>
      <c r="D219" s="8">
        <v>4</v>
      </c>
      <c r="E219" s="9">
        <v>2011</v>
      </c>
    </row>
    <row r="220" spans="1:5" x14ac:dyDescent="0.25">
      <c r="A220" s="31">
        <v>219</v>
      </c>
      <c r="B220" s="8">
        <v>1217</v>
      </c>
      <c r="C220" s="7" t="s">
        <v>118</v>
      </c>
      <c r="D220" s="8">
        <v>4</v>
      </c>
      <c r="E220" s="9">
        <v>2009</v>
      </c>
    </row>
    <row r="221" spans="1:5" x14ac:dyDescent="0.25">
      <c r="A221" s="31">
        <v>220</v>
      </c>
      <c r="B221" s="8">
        <v>1219</v>
      </c>
      <c r="C221" s="7" t="s">
        <v>118</v>
      </c>
      <c r="D221" s="8">
        <v>4</v>
      </c>
      <c r="E221" s="9">
        <v>2010</v>
      </c>
    </row>
    <row r="222" spans="1:5" x14ac:dyDescent="0.25">
      <c r="A222" s="31">
        <v>221</v>
      </c>
      <c r="B222" s="8">
        <v>1225</v>
      </c>
      <c r="C222" s="7" t="s">
        <v>118</v>
      </c>
      <c r="D222" s="8">
        <v>4</v>
      </c>
      <c r="E222" s="9">
        <v>2009</v>
      </c>
    </row>
    <row r="223" spans="1:5" x14ac:dyDescent="0.25">
      <c r="A223" s="31">
        <v>222</v>
      </c>
      <c r="B223" s="8">
        <v>1226</v>
      </c>
      <c r="C223" s="7" t="s">
        <v>118</v>
      </c>
      <c r="D223" s="8">
        <v>4</v>
      </c>
      <c r="E223" s="9">
        <v>2009</v>
      </c>
    </row>
    <row r="224" spans="1:5" x14ac:dyDescent="0.25">
      <c r="A224" s="31">
        <v>223</v>
      </c>
      <c r="B224" s="8">
        <v>1227</v>
      </c>
      <c r="C224" s="7" t="s">
        <v>118</v>
      </c>
      <c r="D224" s="8">
        <v>4</v>
      </c>
      <c r="E224" s="9">
        <v>2009</v>
      </c>
    </row>
    <row r="225" spans="1:5" x14ac:dyDescent="0.25">
      <c r="A225" s="31">
        <v>224</v>
      </c>
      <c r="B225" s="8">
        <v>1228</v>
      </c>
      <c r="C225" s="7" t="s">
        <v>118</v>
      </c>
      <c r="D225" s="8">
        <v>4</v>
      </c>
      <c r="E225" s="9">
        <v>2009</v>
      </c>
    </row>
    <row r="226" spans="1:5" x14ac:dyDescent="0.25">
      <c r="A226" s="31">
        <v>225</v>
      </c>
      <c r="B226" s="8">
        <v>1230</v>
      </c>
      <c r="C226" s="7" t="s">
        <v>118</v>
      </c>
      <c r="D226" s="8">
        <v>4</v>
      </c>
      <c r="E226" s="9">
        <v>2009</v>
      </c>
    </row>
    <row r="227" spans="1:5" x14ac:dyDescent="0.25">
      <c r="A227" s="31">
        <v>226</v>
      </c>
      <c r="B227" s="8">
        <v>1262</v>
      </c>
      <c r="C227" s="7" t="s">
        <v>118</v>
      </c>
      <c r="D227" s="8">
        <v>4</v>
      </c>
      <c r="E227" s="9">
        <v>2010</v>
      </c>
    </row>
    <row r="228" spans="1:5" x14ac:dyDescent="0.25">
      <c r="A228" s="31">
        <v>227</v>
      </c>
      <c r="B228" s="8">
        <v>1265</v>
      </c>
      <c r="C228" s="7" t="s">
        <v>118</v>
      </c>
      <c r="D228" s="8">
        <v>4</v>
      </c>
      <c r="E228" s="9">
        <v>2010</v>
      </c>
    </row>
    <row r="229" spans="1:5" x14ac:dyDescent="0.25">
      <c r="A229" s="31">
        <v>228</v>
      </c>
      <c r="B229" s="8">
        <v>1277</v>
      </c>
      <c r="C229" s="7" t="s">
        <v>118</v>
      </c>
      <c r="D229" s="8">
        <v>4</v>
      </c>
      <c r="E229" s="9">
        <v>2010</v>
      </c>
    </row>
    <row r="230" spans="1:5" x14ac:dyDescent="0.25">
      <c r="A230" s="31">
        <v>229</v>
      </c>
      <c r="B230" s="8">
        <v>1307</v>
      </c>
      <c r="C230" s="7" t="s">
        <v>118</v>
      </c>
      <c r="D230" s="8">
        <v>4</v>
      </c>
      <c r="E230" s="9">
        <v>2011</v>
      </c>
    </row>
    <row r="231" spans="1:5" x14ac:dyDescent="0.25">
      <c r="A231" s="31">
        <v>230</v>
      </c>
      <c r="B231" s="8">
        <v>1310</v>
      </c>
      <c r="C231" s="7" t="s">
        <v>118</v>
      </c>
      <c r="D231" s="8">
        <v>4</v>
      </c>
      <c r="E231" s="9">
        <v>2011</v>
      </c>
    </row>
    <row r="232" spans="1:5" x14ac:dyDescent="0.25">
      <c r="A232" s="31">
        <v>231</v>
      </c>
      <c r="B232" s="8">
        <v>1311</v>
      </c>
      <c r="C232" s="7" t="s">
        <v>118</v>
      </c>
      <c r="D232" s="8">
        <v>4</v>
      </c>
      <c r="E232" s="9">
        <v>2011</v>
      </c>
    </row>
    <row r="233" spans="1:5" x14ac:dyDescent="0.25">
      <c r="A233" s="31">
        <v>232</v>
      </c>
      <c r="B233" s="8">
        <v>1312</v>
      </c>
      <c r="C233" s="7" t="s">
        <v>118</v>
      </c>
      <c r="D233" s="8">
        <v>4</v>
      </c>
      <c r="E233" s="9">
        <v>2011</v>
      </c>
    </row>
    <row r="234" spans="1:5" x14ac:dyDescent="0.25">
      <c r="A234" s="31">
        <v>233</v>
      </c>
      <c r="B234" s="8">
        <v>1314</v>
      </c>
      <c r="C234" s="7" t="s">
        <v>118</v>
      </c>
      <c r="D234" s="8">
        <v>4</v>
      </c>
      <c r="E234" s="9">
        <v>2011</v>
      </c>
    </row>
    <row r="235" spans="1:5" x14ac:dyDescent="0.25">
      <c r="A235" s="31">
        <v>234</v>
      </c>
      <c r="B235" s="8">
        <v>1316</v>
      </c>
      <c r="C235" s="7" t="s">
        <v>118</v>
      </c>
      <c r="D235" s="8">
        <v>4</v>
      </c>
      <c r="E235" s="9">
        <v>2011</v>
      </c>
    </row>
    <row r="236" spans="1:5" x14ac:dyDescent="0.25">
      <c r="A236" s="31">
        <v>235</v>
      </c>
      <c r="B236" s="8">
        <v>1317</v>
      </c>
      <c r="C236" s="7" t="s">
        <v>118</v>
      </c>
      <c r="D236" s="8">
        <v>4</v>
      </c>
      <c r="E236" s="9">
        <v>2011</v>
      </c>
    </row>
    <row r="237" spans="1:5" x14ac:dyDescent="0.25">
      <c r="A237" s="31">
        <v>236</v>
      </c>
      <c r="B237" s="8">
        <v>1330</v>
      </c>
      <c r="C237" s="7" t="s">
        <v>118</v>
      </c>
      <c r="D237" s="8">
        <v>4</v>
      </c>
      <c r="E237" s="9">
        <v>2011</v>
      </c>
    </row>
    <row r="238" spans="1:5" x14ac:dyDescent="0.25">
      <c r="A238" s="31">
        <v>237</v>
      </c>
      <c r="B238" s="8">
        <v>1336</v>
      </c>
      <c r="C238" s="7" t="s">
        <v>118</v>
      </c>
      <c r="D238" s="8">
        <v>4</v>
      </c>
      <c r="E238" s="9">
        <v>2011</v>
      </c>
    </row>
    <row r="239" spans="1:5" x14ac:dyDescent="0.25">
      <c r="A239" s="31">
        <v>238</v>
      </c>
      <c r="B239" s="8">
        <v>1358</v>
      </c>
      <c r="C239" s="7" t="s">
        <v>118</v>
      </c>
      <c r="D239" s="8">
        <v>4</v>
      </c>
      <c r="E239" s="9">
        <v>2012</v>
      </c>
    </row>
    <row r="240" spans="1:5" x14ac:dyDescent="0.25">
      <c r="A240" s="31">
        <v>239</v>
      </c>
      <c r="B240" s="8">
        <v>1367</v>
      </c>
      <c r="C240" s="7" t="s">
        <v>118</v>
      </c>
      <c r="D240" s="8">
        <v>4</v>
      </c>
      <c r="E240" s="9">
        <v>2012</v>
      </c>
    </row>
    <row r="241" spans="1:5" x14ac:dyDescent="0.25">
      <c r="A241" s="31">
        <v>240</v>
      </c>
      <c r="B241" s="8">
        <v>1370</v>
      </c>
      <c r="C241" s="7" t="s">
        <v>118</v>
      </c>
      <c r="D241" s="8">
        <v>4</v>
      </c>
      <c r="E241" s="9">
        <v>2012</v>
      </c>
    </row>
    <row r="242" spans="1:5" x14ac:dyDescent="0.25">
      <c r="A242" s="31">
        <v>241</v>
      </c>
      <c r="B242" s="8">
        <v>1372</v>
      </c>
      <c r="C242" s="7" t="s">
        <v>118</v>
      </c>
      <c r="D242" s="8">
        <v>4</v>
      </c>
      <c r="E242" s="9">
        <v>2012</v>
      </c>
    </row>
    <row r="243" spans="1:5" x14ac:dyDescent="0.25">
      <c r="A243" s="31">
        <v>242</v>
      </c>
      <c r="B243" s="8">
        <v>1397</v>
      </c>
      <c r="C243" s="7" t="s">
        <v>118</v>
      </c>
      <c r="D243" s="8">
        <v>4</v>
      </c>
      <c r="E243" s="9">
        <v>2012</v>
      </c>
    </row>
    <row r="244" spans="1:5" x14ac:dyDescent="0.25">
      <c r="A244" s="31">
        <v>243</v>
      </c>
      <c r="B244" s="8">
        <v>1402</v>
      </c>
      <c r="C244" s="7" t="s">
        <v>118</v>
      </c>
      <c r="D244" s="8">
        <v>4</v>
      </c>
      <c r="E244" s="9">
        <v>2013</v>
      </c>
    </row>
    <row r="245" spans="1:5" x14ac:dyDescent="0.25">
      <c r="A245" s="31">
        <v>244</v>
      </c>
      <c r="B245" s="8">
        <v>1404</v>
      </c>
      <c r="C245" s="7" t="s">
        <v>118</v>
      </c>
      <c r="D245" s="8">
        <v>4</v>
      </c>
      <c r="E245" s="9">
        <v>2013</v>
      </c>
    </row>
    <row r="246" spans="1:5" x14ac:dyDescent="0.25">
      <c r="A246" s="31">
        <v>245</v>
      </c>
      <c r="B246" s="8">
        <v>1407</v>
      </c>
      <c r="C246" s="7" t="s">
        <v>118</v>
      </c>
      <c r="D246" s="8">
        <v>4</v>
      </c>
      <c r="E246" s="9">
        <v>2013</v>
      </c>
    </row>
    <row r="247" spans="1:5" x14ac:dyDescent="0.25">
      <c r="A247" s="31">
        <v>246</v>
      </c>
      <c r="B247" s="8">
        <v>1408</v>
      </c>
      <c r="C247" s="7" t="s">
        <v>118</v>
      </c>
      <c r="D247" s="8">
        <v>4</v>
      </c>
      <c r="E247" s="9">
        <v>2013</v>
      </c>
    </row>
    <row r="248" spans="1:5" x14ac:dyDescent="0.25">
      <c r="A248" s="31">
        <v>247</v>
      </c>
      <c r="B248" s="8">
        <v>1413</v>
      </c>
      <c r="C248" s="7" t="s">
        <v>118</v>
      </c>
      <c r="D248" s="8">
        <v>4</v>
      </c>
      <c r="E248" s="9">
        <v>2013</v>
      </c>
    </row>
    <row r="249" spans="1:5" x14ac:dyDescent="0.25">
      <c r="A249" s="31">
        <v>248</v>
      </c>
      <c r="B249" s="8">
        <v>1414</v>
      </c>
      <c r="C249" s="7" t="s">
        <v>118</v>
      </c>
      <c r="D249" s="8">
        <v>4</v>
      </c>
      <c r="E249" s="9">
        <v>2013</v>
      </c>
    </row>
    <row r="250" spans="1:5" x14ac:dyDescent="0.25">
      <c r="A250" s="31">
        <v>249</v>
      </c>
      <c r="B250" s="8">
        <v>1418</v>
      </c>
      <c r="C250" s="7" t="s">
        <v>118</v>
      </c>
      <c r="D250" s="8">
        <v>4</v>
      </c>
      <c r="E250" s="9">
        <v>2013</v>
      </c>
    </row>
    <row r="251" spans="1:5" x14ac:dyDescent="0.25">
      <c r="A251" s="31">
        <v>250</v>
      </c>
      <c r="B251" s="8">
        <v>1420</v>
      </c>
      <c r="C251" s="7" t="s">
        <v>118</v>
      </c>
      <c r="D251" s="8">
        <v>4</v>
      </c>
      <c r="E251" s="9">
        <v>2013</v>
      </c>
    </row>
    <row r="252" spans="1:5" x14ac:dyDescent="0.25">
      <c r="A252" s="31">
        <v>251</v>
      </c>
      <c r="B252" s="8">
        <v>1423</v>
      </c>
      <c r="C252" s="7" t="s">
        <v>118</v>
      </c>
      <c r="D252" s="8">
        <v>4</v>
      </c>
      <c r="E252" s="9">
        <v>2013</v>
      </c>
    </row>
    <row r="253" spans="1:5" x14ac:dyDescent="0.25">
      <c r="A253" s="31">
        <v>252</v>
      </c>
      <c r="B253" s="8">
        <v>1428</v>
      </c>
      <c r="C253" s="7" t="s">
        <v>118</v>
      </c>
      <c r="D253" s="8">
        <v>4</v>
      </c>
      <c r="E253" s="9">
        <v>2013</v>
      </c>
    </row>
    <row r="254" spans="1:5" x14ac:dyDescent="0.25">
      <c r="A254" s="31">
        <v>253</v>
      </c>
      <c r="B254" s="8">
        <v>1442</v>
      </c>
      <c r="C254" s="7" t="s">
        <v>118</v>
      </c>
      <c r="D254" s="8">
        <v>4</v>
      </c>
      <c r="E254" s="9">
        <v>2013</v>
      </c>
    </row>
    <row r="255" spans="1:5" x14ac:dyDescent="0.25">
      <c r="A255" s="31">
        <v>254</v>
      </c>
      <c r="B255" s="8">
        <v>1449</v>
      </c>
      <c r="C255" s="7" t="s">
        <v>118</v>
      </c>
      <c r="D255" s="8">
        <v>4</v>
      </c>
      <c r="E255" s="9">
        <v>2013</v>
      </c>
    </row>
    <row r="256" spans="1:5" x14ac:dyDescent="0.25">
      <c r="A256" s="31">
        <v>255</v>
      </c>
      <c r="B256" s="8">
        <v>1453</v>
      </c>
      <c r="C256" s="7" t="s">
        <v>118</v>
      </c>
      <c r="D256" s="8">
        <v>4</v>
      </c>
      <c r="E256" s="9">
        <v>2013</v>
      </c>
    </row>
    <row r="257" spans="1:5" x14ac:dyDescent="0.25">
      <c r="A257" s="31">
        <v>256</v>
      </c>
      <c r="B257" s="8">
        <v>1470</v>
      </c>
      <c r="C257" s="7" t="s">
        <v>118</v>
      </c>
      <c r="D257" s="8">
        <v>4</v>
      </c>
      <c r="E257" s="9">
        <v>2014</v>
      </c>
    </row>
    <row r="258" spans="1:5" x14ac:dyDescent="0.25">
      <c r="A258" s="31">
        <v>257</v>
      </c>
      <c r="B258" s="8">
        <v>1471</v>
      </c>
      <c r="C258" s="7" t="s">
        <v>118</v>
      </c>
      <c r="D258" s="8">
        <v>4</v>
      </c>
      <c r="E258" s="9">
        <v>2014</v>
      </c>
    </row>
    <row r="259" spans="1:5" x14ac:dyDescent="0.25">
      <c r="A259" s="31">
        <v>258</v>
      </c>
      <c r="B259" s="8">
        <v>1490</v>
      </c>
      <c r="C259" s="7" t="s">
        <v>118</v>
      </c>
      <c r="D259" s="8">
        <v>4</v>
      </c>
      <c r="E259" s="9">
        <v>2014</v>
      </c>
    </row>
    <row r="260" spans="1:5" x14ac:dyDescent="0.25">
      <c r="A260" s="31">
        <v>259</v>
      </c>
      <c r="B260" s="8">
        <v>1495</v>
      </c>
      <c r="C260" s="7" t="s">
        <v>118</v>
      </c>
      <c r="D260" s="8">
        <v>4</v>
      </c>
      <c r="E260" s="9">
        <v>2014</v>
      </c>
    </row>
    <row r="261" spans="1:5" x14ac:dyDescent="0.25">
      <c r="A261" s="31">
        <v>260</v>
      </c>
      <c r="B261" s="8">
        <v>1498</v>
      </c>
      <c r="C261" s="7" t="s">
        <v>118</v>
      </c>
      <c r="D261" s="8">
        <v>4</v>
      </c>
      <c r="E261" s="9">
        <v>2014</v>
      </c>
    </row>
    <row r="262" spans="1:5" x14ac:dyDescent="0.25">
      <c r="A262" s="31">
        <v>261</v>
      </c>
      <c r="B262" s="8">
        <v>1506</v>
      </c>
      <c r="C262" s="7" t="s">
        <v>118</v>
      </c>
      <c r="D262" s="8">
        <v>4</v>
      </c>
      <c r="E262" s="9">
        <v>2014</v>
      </c>
    </row>
    <row r="263" spans="1:5" x14ac:dyDescent="0.25">
      <c r="A263" s="31">
        <v>262</v>
      </c>
      <c r="B263" s="8">
        <v>1534</v>
      </c>
      <c r="C263" s="7" t="s">
        <v>118</v>
      </c>
      <c r="D263" s="8">
        <v>4</v>
      </c>
      <c r="E263" s="9">
        <v>2015</v>
      </c>
    </row>
    <row r="264" spans="1:5" x14ac:dyDescent="0.25">
      <c r="A264" s="31">
        <v>263</v>
      </c>
      <c r="B264" s="8">
        <v>1540</v>
      </c>
      <c r="C264" s="7" t="s">
        <v>118</v>
      </c>
      <c r="D264" s="8">
        <v>4</v>
      </c>
      <c r="E264" s="9">
        <v>2015</v>
      </c>
    </row>
    <row r="265" spans="1:5" x14ac:dyDescent="0.25">
      <c r="A265" s="31">
        <v>264</v>
      </c>
      <c r="B265" s="8">
        <v>1554</v>
      </c>
      <c r="C265" s="7" t="s">
        <v>118</v>
      </c>
      <c r="D265" s="8">
        <v>4</v>
      </c>
      <c r="E265" s="9">
        <v>2015</v>
      </c>
    </row>
    <row r="266" spans="1:5" x14ac:dyDescent="0.25">
      <c r="A266" s="31">
        <v>265</v>
      </c>
      <c r="B266" s="8">
        <v>1555</v>
      </c>
      <c r="C266" s="7" t="s">
        <v>118</v>
      </c>
      <c r="D266" s="8">
        <v>4</v>
      </c>
      <c r="E266" s="9">
        <v>2015</v>
      </c>
    </row>
    <row r="267" spans="1:5" x14ac:dyDescent="0.25">
      <c r="A267" s="31">
        <v>266</v>
      </c>
      <c r="B267" s="8">
        <v>1557</v>
      </c>
      <c r="C267" s="7" t="s">
        <v>118</v>
      </c>
      <c r="D267" s="8">
        <v>4</v>
      </c>
      <c r="E267" s="9">
        <v>2015</v>
      </c>
    </row>
    <row r="268" spans="1:5" x14ac:dyDescent="0.25">
      <c r="A268" s="31">
        <v>267</v>
      </c>
      <c r="B268" s="8">
        <v>1561</v>
      </c>
      <c r="C268" s="7" t="s">
        <v>118</v>
      </c>
      <c r="D268" s="8">
        <v>4</v>
      </c>
      <c r="E268" s="9">
        <v>2015</v>
      </c>
    </row>
    <row r="269" spans="1:5" x14ac:dyDescent="0.25">
      <c r="A269" s="31">
        <v>268</v>
      </c>
      <c r="B269" s="8">
        <v>1564</v>
      </c>
      <c r="C269" s="7" t="s">
        <v>118</v>
      </c>
      <c r="D269" s="8">
        <v>4</v>
      </c>
      <c r="E269" s="9">
        <v>2015</v>
      </c>
    </row>
    <row r="270" spans="1:5" x14ac:dyDescent="0.25">
      <c r="A270" s="31">
        <v>269</v>
      </c>
      <c r="B270" s="8">
        <v>1571</v>
      </c>
      <c r="C270" s="7" t="s">
        <v>118</v>
      </c>
      <c r="D270" s="8">
        <v>4</v>
      </c>
      <c r="E270" s="9">
        <v>2015</v>
      </c>
    </row>
    <row r="271" spans="1:5" x14ac:dyDescent="0.25">
      <c r="A271" s="31">
        <v>270</v>
      </c>
      <c r="B271" s="8">
        <v>1575</v>
      </c>
      <c r="C271" s="7" t="s">
        <v>118</v>
      </c>
      <c r="D271" s="8">
        <v>4</v>
      </c>
      <c r="E271" s="9">
        <v>2015</v>
      </c>
    </row>
    <row r="272" spans="1:5" x14ac:dyDescent="0.25">
      <c r="A272" s="31">
        <v>271</v>
      </c>
      <c r="B272" s="8">
        <v>1576</v>
      </c>
      <c r="C272" s="7" t="s">
        <v>118</v>
      </c>
      <c r="D272" s="8">
        <v>4</v>
      </c>
      <c r="E272" s="9">
        <v>2015</v>
      </c>
    </row>
    <row r="273" spans="1:5" x14ac:dyDescent="0.25">
      <c r="A273" s="31">
        <v>272</v>
      </c>
      <c r="B273" s="8">
        <v>1585</v>
      </c>
      <c r="C273" s="7" t="s">
        <v>118</v>
      </c>
      <c r="D273" s="8">
        <v>4</v>
      </c>
      <c r="E273" s="9">
        <v>2016</v>
      </c>
    </row>
    <row r="274" spans="1:5" x14ac:dyDescent="0.25">
      <c r="A274" s="31">
        <v>273</v>
      </c>
      <c r="B274" s="8">
        <v>1590</v>
      </c>
      <c r="C274" s="7" t="s">
        <v>118</v>
      </c>
      <c r="D274" s="8">
        <v>4</v>
      </c>
      <c r="E274" s="9">
        <v>2016</v>
      </c>
    </row>
    <row r="275" spans="1:5" x14ac:dyDescent="0.25">
      <c r="A275" s="31">
        <v>274</v>
      </c>
      <c r="B275" s="8">
        <v>1591</v>
      </c>
      <c r="C275" s="7" t="s">
        <v>118</v>
      </c>
      <c r="D275" s="8">
        <v>4</v>
      </c>
      <c r="E275" s="9">
        <v>2016</v>
      </c>
    </row>
    <row r="276" spans="1:5" x14ac:dyDescent="0.25">
      <c r="A276" s="31">
        <v>275</v>
      </c>
      <c r="B276" s="8">
        <v>1607</v>
      </c>
      <c r="C276" s="7" t="s">
        <v>118</v>
      </c>
      <c r="D276" s="8">
        <v>4</v>
      </c>
      <c r="E276" s="9">
        <v>2016</v>
      </c>
    </row>
    <row r="277" spans="1:5" x14ac:dyDescent="0.25">
      <c r="A277" s="31">
        <v>276</v>
      </c>
      <c r="B277" s="8">
        <v>1619</v>
      </c>
      <c r="C277" s="7" t="s">
        <v>118</v>
      </c>
      <c r="D277" s="8">
        <v>4</v>
      </c>
      <c r="E277" s="9">
        <v>2016</v>
      </c>
    </row>
    <row r="278" spans="1:5" x14ac:dyDescent="0.25">
      <c r="A278" s="31">
        <v>277</v>
      </c>
      <c r="B278" s="8">
        <v>1635</v>
      </c>
      <c r="C278" s="7" t="s">
        <v>118</v>
      </c>
      <c r="D278" s="8">
        <v>4</v>
      </c>
      <c r="E278" s="9">
        <v>2016</v>
      </c>
    </row>
    <row r="279" spans="1:5" x14ac:dyDescent="0.25">
      <c r="A279" s="31">
        <v>278</v>
      </c>
      <c r="B279" s="8">
        <v>1636</v>
      </c>
      <c r="C279" s="7" t="s">
        <v>118</v>
      </c>
      <c r="D279" s="8">
        <v>4</v>
      </c>
      <c r="E279" s="9">
        <v>2016</v>
      </c>
    </row>
    <row r="280" spans="1:5" x14ac:dyDescent="0.25">
      <c r="A280" s="31">
        <v>279</v>
      </c>
      <c r="B280" s="8">
        <v>1652</v>
      </c>
      <c r="C280" s="7" t="s">
        <v>118</v>
      </c>
      <c r="D280" s="8">
        <v>4</v>
      </c>
      <c r="E280" s="9">
        <v>2017</v>
      </c>
    </row>
    <row r="281" spans="1:5" x14ac:dyDescent="0.25">
      <c r="A281" s="31">
        <v>280</v>
      </c>
      <c r="B281" s="8">
        <v>1655</v>
      </c>
      <c r="C281" s="7" t="s">
        <v>118</v>
      </c>
      <c r="D281" s="8">
        <v>4</v>
      </c>
      <c r="E281" s="9">
        <v>2017</v>
      </c>
    </row>
    <row r="282" spans="1:5" x14ac:dyDescent="0.25">
      <c r="A282" s="31">
        <v>281</v>
      </c>
      <c r="B282" s="8">
        <v>1657</v>
      </c>
      <c r="C282" s="7" t="s">
        <v>118</v>
      </c>
      <c r="D282" s="8">
        <v>4</v>
      </c>
      <c r="E282" s="9">
        <v>2017</v>
      </c>
    </row>
    <row r="283" spans="1:5" x14ac:dyDescent="0.25">
      <c r="A283" s="31">
        <v>282</v>
      </c>
      <c r="B283" s="8">
        <v>1658</v>
      </c>
      <c r="C283" s="7" t="s">
        <v>118</v>
      </c>
      <c r="D283" s="8">
        <v>4</v>
      </c>
      <c r="E283" s="9">
        <v>2017</v>
      </c>
    </row>
    <row r="284" spans="1:5" x14ac:dyDescent="0.25">
      <c r="A284" s="31">
        <v>283</v>
      </c>
      <c r="B284" s="8">
        <v>1661</v>
      </c>
      <c r="C284" s="7" t="s">
        <v>118</v>
      </c>
      <c r="D284" s="8">
        <v>4</v>
      </c>
      <c r="E284" s="9">
        <v>2017</v>
      </c>
    </row>
    <row r="285" spans="1:5" x14ac:dyDescent="0.25">
      <c r="A285" s="31">
        <v>284</v>
      </c>
      <c r="B285" s="8">
        <v>1671</v>
      </c>
      <c r="C285" s="7" t="s">
        <v>118</v>
      </c>
      <c r="D285" s="8">
        <v>4</v>
      </c>
      <c r="E285" s="9">
        <v>2017</v>
      </c>
    </row>
    <row r="286" spans="1:5" x14ac:dyDescent="0.25">
      <c r="A286" s="31">
        <v>285</v>
      </c>
      <c r="B286" s="8">
        <v>1677</v>
      </c>
      <c r="C286" s="7" t="s">
        <v>118</v>
      </c>
      <c r="D286" s="8">
        <v>4</v>
      </c>
      <c r="E286" s="9">
        <v>2017</v>
      </c>
    </row>
    <row r="287" spans="1:5" x14ac:dyDescent="0.25">
      <c r="A287" s="31">
        <v>286</v>
      </c>
      <c r="B287" s="8">
        <v>1680</v>
      </c>
      <c r="C287" s="7" t="s">
        <v>118</v>
      </c>
      <c r="D287" s="8">
        <v>4</v>
      </c>
      <c r="E287" s="9">
        <v>2017</v>
      </c>
    </row>
    <row r="288" spans="1:5" x14ac:dyDescent="0.25">
      <c r="A288" s="31">
        <v>287</v>
      </c>
      <c r="B288" s="8">
        <v>1683</v>
      </c>
      <c r="C288" s="7" t="s">
        <v>118</v>
      </c>
      <c r="D288" s="8">
        <v>4</v>
      </c>
      <c r="E288" s="9">
        <v>2017</v>
      </c>
    </row>
    <row r="289" spans="1:5" x14ac:dyDescent="0.25">
      <c r="A289" s="31">
        <v>288</v>
      </c>
      <c r="B289" s="8">
        <v>1691</v>
      </c>
      <c r="C289" s="7" t="s">
        <v>118</v>
      </c>
      <c r="D289" s="8">
        <v>4</v>
      </c>
      <c r="E289" s="9">
        <v>2017</v>
      </c>
    </row>
    <row r="290" spans="1:5" x14ac:dyDescent="0.25">
      <c r="A290" s="31">
        <v>289</v>
      </c>
      <c r="B290" s="8">
        <v>1706</v>
      </c>
      <c r="C290" s="7" t="s">
        <v>118</v>
      </c>
      <c r="D290" s="8">
        <v>4</v>
      </c>
      <c r="E290" s="9">
        <v>2017</v>
      </c>
    </row>
    <row r="291" spans="1:5" x14ac:dyDescent="0.25">
      <c r="A291" s="31">
        <v>290</v>
      </c>
      <c r="B291" s="8">
        <v>1718</v>
      </c>
      <c r="C291" s="7" t="s">
        <v>118</v>
      </c>
      <c r="D291" s="8">
        <v>4</v>
      </c>
      <c r="E291" s="9">
        <v>2018</v>
      </c>
    </row>
    <row r="292" spans="1:5" x14ac:dyDescent="0.25">
      <c r="A292" s="31">
        <v>291</v>
      </c>
      <c r="B292" s="8">
        <v>1719</v>
      </c>
      <c r="C292" s="7" t="s">
        <v>118</v>
      </c>
      <c r="D292" s="8">
        <v>4</v>
      </c>
      <c r="E292" s="9">
        <v>2018</v>
      </c>
    </row>
    <row r="293" spans="1:5" x14ac:dyDescent="0.25">
      <c r="A293" s="31">
        <v>292</v>
      </c>
      <c r="B293" s="8">
        <v>1735</v>
      </c>
      <c r="C293" s="7" t="s">
        <v>118</v>
      </c>
      <c r="D293" s="8">
        <v>4</v>
      </c>
      <c r="E293" s="9">
        <v>2018</v>
      </c>
    </row>
    <row r="294" spans="1:5" x14ac:dyDescent="0.25">
      <c r="A294" s="31">
        <v>293</v>
      </c>
      <c r="B294" s="8">
        <v>1740</v>
      </c>
      <c r="C294" s="7" t="s">
        <v>118</v>
      </c>
      <c r="D294" s="8">
        <v>4</v>
      </c>
      <c r="E294" s="9">
        <v>2018</v>
      </c>
    </row>
    <row r="295" spans="1:5" x14ac:dyDescent="0.25">
      <c r="A295" s="31">
        <v>294</v>
      </c>
      <c r="B295" s="8">
        <v>1741</v>
      </c>
      <c r="C295" s="7" t="s">
        <v>118</v>
      </c>
      <c r="D295" s="8">
        <v>4</v>
      </c>
      <c r="E295" s="9">
        <v>2018</v>
      </c>
    </row>
    <row r="296" spans="1:5" x14ac:dyDescent="0.25">
      <c r="A296" s="31">
        <v>295</v>
      </c>
      <c r="B296" s="8">
        <v>1742</v>
      </c>
      <c r="C296" s="7" t="s">
        <v>118</v>
      </c>
      <c r="D296" s="8">
        <v>4</v>
      </c>
      <c r="E296" s="9">
        <v>2018</v>
      </c>
    </row>
    <row r="297" spans="1:5" ht="15.75" thickBot="1" x14ac:dyDescent="0.3">
      <c r="A297" s="33">
        <v>296</v>
      </c>
      <c r="B297" s="11">
        <v>1745</v>
      </c>
      <c r="C297" s="10" t="s">
        <v>118</v>
      </c>
      <c r="D297" s="11">
        <v>4</v>
      </c>
      <c r="E297" s="12">
        <v>2018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8AEE5-9B48-4DE0-9F89-1E26302A7D36}">
  <dimension ref="A1:I297"/>
  <sheetViews>
    <sheetView workbookViewId="0">
      <selection activeCell="G9" sqref="G9:I9"/>
    </sheetView>
  </sheetViews>
  <sheetFormatPr defaultRowHeight="15" x14ac:dyDescent="0.25"/>
  <cols>
    <col min="1" max="1" width="9.140625" style="2"/>
    <col min="4" max="4" width="17.7109375" customWidth="1"/>
    <col min="7" max="7" width="17" customWidth="1"/>
    <col min="8" max="8" width="18.5703125" customWidth="1"/>
    <col min="9" max="9" width="16.42578125" customWidth="1"/>
  </cols>
  <sheetData>
    <row r="1" spans="1:9" ht="30" customHeight="1" thickBot="1" x14ac:dyDescent="0.3">
      <c r="A1" s="59" t="s">
        <v>3157</v>
      </c>
      <c r="B1" s="178" t="s">
        <v>0</v>
      </c>
      <c r="C1" s="178" t="s">
        <v>2</v>
      </c>
      <c r="D1" s="179" t="s">
        <v>5</v>
      </c>
    </row>
    <row r="2" spans="1:9" x14ac:dyDescent="0.25">
      <c r="A2" s="37">
        <v>1</v>
      </c>
      <c r="B2" s="176">
        <v>453</v>
      </c>
      <c r="C2" s="176">
        <v>4</v>
      </c>
      <c r="D2" s="177" t="s">
        <v>2952</v>
      </c>
    </row>
    <row r="3" spans="1:9" x14ac:dyDescent="0.25">
      <c r="A3" s="31">
        <v>2</v>
      </c>
      <c r="B3" s="172">
        <v>12</v>
      </c>
      <c r="C3" s="172">
        <v>4</v>
      </c>
      <c r="D3" s="173" t="s">
        <v>186</v>
      </c>
    </row>
    <row r="4" spans="1:9" x14ac:dyDescent="0.25">
      <c r="A4" s="31">
        <v>3</v>
      </c>
      <c r="B4" s="172">
        <v>56</v>
      </c>
      <c r="C4" s="172">
        <v>4</v>
      </c>
      <c r="D4" s="173" t="s">
        <v>186</v>
      </c>
    </row>
    <row r="5" spans="1:9" x14ac:dyDescent="0.25">
      <c r="A5" s="31">
        <v>4</v>
      </c>
      <c r="B5" s="172">
        <v>64</v>
      </c>
      <c r="C5" s="172">
        <v>4</v>
      </c>
      <c r="D5" s="173" t="s">
        <v>186</v>
      </c>
    </row>
    <row r="6" spans="1:9" x14ac:dyDescent="0.25">
      <c r="A6" s="31">
        <v>5</v>
      </c>
      <c r="B6" s="172">
        <v>180</v>
      </c>
      <c r="C6" s="172">
        <v>4</v>
      </c>
      <c r="D6" s="173" t="s">
        <v>186</v>
      </c>
    </row>
    <row r="7" spans="1:9" x14ac:dyDescent="0.25">
      <c r="A7" s="31">
        <v>6</v>
      </c>
      <c r="B7" s="172">
        <v>188</v>
      </c>
      <c r="C7" s="172">
        <v>4</v>
      </c>
      <c r="D7" s="173" t="s">
        <v>186</v>
      </c>
    </row>
    <row r="8" spans="1:9" ht="15.75" thickBot="1" x14ac:dyDescent="0.3">
      <c r="A8" s="31">
        <v>7</v>
      </c>
      <c r="B8" s="172">
        <v>208</v>
      </c>
      <c r="C8" s="172">
        <v>4</v>
      </c>
      <c r="D8" s="173" t="s">
        <v>186</v>
      </c>
    </row>
    <row r="9" spans="1:9" ht="15.75" thickBot="1" x14ac:dyDescent="0.3">
      <c r="A9" s="31">
        <v>8</v>
      </c>
      <c r="B9" s="172">
        <v>213</v>
      </c>
      <c r="C9" s="172">
        <v>4</v>
      </c>
      <c r="D9" s="173" t="s">
        <v>186</v>
      </c>
      <c r="G9" s="59" t="s">
        <v>2953</v>
      </c>
      <c r="H9" s="74" t="s">
        <v>2950</v>
      </c>
      <c r="I9" s="99" t="s">
        <v>2954</v>
      </c>
    </row>
    <row r="10" spans="1:9" x14ac:dyDescent="0.25">
      <c r="A10" s="31">
        <v>9</v>
      </c>
      <c r="B10" s="172">
        <v>292</v>
      </c>
      <c r="C10" s="172">
        <v>4</v>
      </c>
      <c r="D10" s="173" t="s">
        <v>186</v>
      </c>
      <c r="G10" s="100" t="s">
        <v>186</v>
      </c>
      <c r="H10" s="101">
        <v>26</v>
      </c>
      <c r="I10" s="183">
        <f>H10/296</f>
        <v>8.7837837837837843E-2</v>
      </c>
    </row>
    <row r="11" spans="1:9" x14ac:dyDescent="0.25">
      <c r="A11" s="31">
        <v>10</v>
      </c>
      <c r="B11" s="172">
        <v>306</v>
      </c>
      <c r="C11" s="172">
        <v>4</v>
      </c>
      <c r="D11" s="173" t="s">
        <v>186</v>
      </c>
      <c r="G11" s="52" t="s">
        <v>1835</v>
      </c>
      <c r="H11" s="7">
        <v>3</v>
      </c>
      <c r="I11" s="181">
        <f t="shared" ref="I11:I44" si="0">H11/296</f>
        <v>1.0135135135135136E-2</v>
      </c>
    </row>
    <row r="12" spans="1:9" x14ac:dyDescent="0.25">
      <c r="A12" s="31">
        <v>11</v>
      </c>
      <c r="B12" s="172">
        <v>317</v>
      </c>
      <c r="C12" s="172">
        <v>4</v>
      </c>
      <c r="D12" s="173" t="s">
        <v>186</v>
      </c>
      <c r="G12" s="52" t="s">
        <v>683</v>
      </c>
      <c r="H12" s="7">
        <v>4</v>
      </c>
      <c r="I12" s="181">
        <f t="shared" si="0"/>
        <v>1.3513513513513514E-2</v>
      </c>
    </row>
    <row r="13" spans="1:9" x14ac:dyDescent="0.25">
      <c r="A13" s="31">
        <v>12</v>
      </c>
      <c r="B13" s="172">
        <v>323</v>
      </c>
      <c r="C13" s="172">
        <v>4</v>
      </c>
      <c r="D13" s="173" t="s">
        <v>186</v>
      </c>
      <c r="G13" s="52" t="s">
        <v>405</v>
      </c>
      <c r="H13" s="7">
        <v>23</v>
      </c>
      <c r="I13" s="181">
        <f t="shared" si="0"/>
        <v>7.77027027027027E-2</v>
      </c>
    </row>
    <row r="14" spans="1:9" x14ac:dyDescent="0.25">
      <c r="A14" s="31">
        <v>13</v>
      </c>
      <c r="B14" s="172">
        <v>333</v>
      </c>
      <c r="C14" s="172">
        <v>4</v>
      </c>
      <c r="D14" s="173" t="s">
        <v>186</v>
      </c>
      <c r="G14" s="52" t="s">
        <v>2955</v>
      </c>
      <c r="H14" s="7">
        <v>86</v>
      </c>
      <c r="I14" s="181">
        <f t="shared" si="0"/>
        <v>0.29054054054054052</v>
      </c>
    </row>
    <row r="15" spans="1:9" x14ac:dyDescent="0.25">
      <c r="A15" s="31">
        <v>14</v>
      </c>
      <c r="B15" s="172">
        <v>400</v>
      </c>
      <c r="C15" s="172">
        <v>4</v>
      </c>
      <c r="D15" s="173" t="s">
        <v>186</v>
      </c>
      <c r="G15" s="52" t="s">
        <v>2157</v>
      </c>
      <c r="H15" s="7">
        <v>1</v>
      </c>
      <c r="I15" s="181">
        <f t="shared" si="0"/>
        <v>3.3783783783783786E-3</v>
      </c>
    </row>
    <row r="16" spans="1:9" x14ac:dyDescent="0.25">
      <c r="A16" s="31">
        <v>15</v>
      </c>
      <c r="B16" s="172">
        <v>418</v>
      </c>
      <c r="C16" s="172">
        <v>4</v>
      </c>
      <c r="D16" s="173" t="s">
        <v>186</v>
      </c>
      <c r="G16" s="52" t="s">
        <v>2686</v>
      </c>
      <c r="H16" s="7">
        <v>1</v>
      </c>
      <c r="I16" s="181">
        <f t="shared" si="0"/>
        <v>3.3783783783783786E-3</v>
      </c>
    </row>
    <row r="17" spans="1:9" x14ac:dyDescent="0.25">
      <c r="A17" s="31">
        <v>16</v>
      </c>
      <c r="B17" s="172">
        <v>727</v>
      </c>
      <c r="C17" s="172">
        <v>4</v>
      </c>
      <c r="D17" s="173" t="s">
        <v>186</v>
      </c>
      <c r="G17" s="15" t="s">
        <v>2695</v>
      </c>
      <c r="H17" s="7">
        <v>1</v>
      </c>
      <c r="I17" s="181">
        <f t="shared" si="0"/>
        <v>3.3783783783783786E-3</v>
      </c>
    </row>
    <row r="18" spans="1:9" x14ac:dyDescent="0.25">
      <c r="A18" s="31">
        <v>17</v>
      </c>
      <c r="B18" s="172">
        <v>738</v>
      </c>
      <c r="C18" s="172">
        <v>4</v>
      </c>
      <c r="D18" s="173" t="s">
        <v>186</v>
      </c>
      <c r="G18" s="15" t="s">
        <v>738</v>
      </c>
      <c r="H18" s="7">
        <v>2</v>
      </c>
      <c r="I18" s="181">
        <f t="shared" si="0"/>
        <v>6.7567567567567571E-3</v>
      </c>
    </row>
    <row r="19" spans="1:9" x14ac:dyDescent="0.25">
      <c r="A19" s="31">
        <v>18</v>
      </c>
      <c r="B19" s="172">
        <v>849</v>
      </c>
      <c r="C19" s="172">
        <v>4</v>
      </c>
      <c r="D19" s="173" t="s">
        <v>186</v>
      </c>
      <c r="G19" s="52" t="s">
        <v>2956</v>
      </c>
      <c r="H19" s="7">
        <v>11</v>
      </c>
      <c r="I19" s="181">
        <f t="shared" si="0"/>
        <v>3.7162162162162164E-2</v>
      </c>
    </row>
    <row r="20" spans="1:9" x14ac:dyDescent="0.25">
      <c r="A20" s="31">
        <v>19</v>
      </c>
      <c r="B20" s="172">
        <v>934</v>
      </c>
      <c r="C20" s="172">
        <v>4</v>
      </c>
      <c r="D20" s="173" t="s">
        <v>186</v>
      </c>
      <c r="G20" s="15" t="s">
        <v>525</v>
      </c>
      <c r="H20" s="7">
        <v>2</v>
      </c>
      <c r="I20" s="181">
        <f t="shared" si="0"/>
        <v>6.7567567567567571E-3</v>
      </c>
    </row>
    <row r="21" spans="1:9" x14ac:dyDescent="0.25">
      <c r="A21" s="31">
        <v>20</v>
      </c>
      <c r="B21" s="172">
        <v>974</v>
      </c>
      <c r="C21" s="172">
        <v>4</v>
      </c>
      <c r="D21" s="173" t="s">
        <v>186</v>
      </c>
      <c r="G21" s="52" t="s">
        <v>2448</v>
      </c>
      <c r="H21" s="7">
        <v>1</v>
      </c>
      <c r="I21" s="181">
        <f t="shared" si="0"/>
        <v>3.3783783783783786E-3</v>
      </c>
    </row>
    <row r="22" spans="1:9" x14ac:dyDescent="0.25">
      <c r="A22" s="31">
        <v>21</v>
      </c>
      <c r="B22" s="172">
        <v>984</v>
      </c>
      <c r="C22" s="172">
        <v>4</v>
      </c>
      <c r="D22" s="173" t="s">
        <v>186</v>
      </c>
      <c r="G22" s="52" t="s">
        <v>2957</v>
      </c>
      <c r="H22" s="7">
        <v>29</v>
      </c>
      <c r="I22" s="181">
        <f t="shared" si="0"/>
        <v>9.7972972972972971E-2</v>
      </c>
    </row>
    <row r="23" spans="1:9" x14ac:dyDescent="0.25">
      <c r="A23" s="31">
        <v>22</v>
      </c>
      <c r="B23" s="172">
        <v>1277</v>
      </c>
      <c r="C23" s="172">
        <v>4</v>
      </c>
      <c r="D23" s="173" t="s">
        <v>186</v>
      </c>
      <c r="G23" s="52" t="s">
        <v>1261</v>
      </c>
      <c r="H23" s="7">
        <v>4</v>
      </c>
      <c r="I23" s="181">
        <f t="shared" si="0"/>
        <v>1.3513513513513514E-2</v>
      </c>
    </row>
    <row r="24" spans="1:9" x14ac:dyDescent="0.25">
      <c r="A24" s="31">
        <v>23</v>
      </c>
      <c r="B24" s="172">
        <v>1428</v>
      </c>
      <c r="C24" s="172">
        <v>4</v>
      </c>
      <c r="D24" s="173" t="s">
        <v>186</v>
      </c>
      <c r="G24" s="52" t="s">
        <v>793</v>
      </c>
      <c r="H24" s="7">
        <v>4</v>
      </c>
      <c r="I24" s="181">
        <f t="shared" si="0"/>
        <v>1.3513513513513514E-2</v>
      </c>
    </row>
    <row r="25" spans="1:9" x14ac:dyDescent="0.25">
      <c r="A25" s="31">
        <v>24</v>
      </c>
      <c r="B25" s="172">
        <v>1453</v>
      </c>
      <c r="C25" s="172">
        <v>4</v>
      </c>
      <c r="D25" s="173" t="s">
        <v>186</v>
      </c>
      <c r="G25" s="52" t="s">
        <v>216</v>
      </c>
      <c r="H25" s="7">
        <v>13</v>
      </c>
      <c r="I25" s="181">
        <f t="shared" si="0"/>
        <v>4.3918918918918921E-2</v>
      </c>
    </row>
    <row r="26" spans="1:9" x14ac:dyDescent="0.25">
      <c r="A26" s="31">
        <v>25</v>
      </c>
      <c r="B26" s="172">
        <v>1471</v>
      </c>
      <c r="C26" s="172">
        <v>4</v>
      </c>
      <c r="D26" s="173" t="s">
        <v>186</v>
      </c>
      <c r="G26" s="52" t="s">
        <v>1493</v>
      </c>
      <c r="H26" s="7">
        <v>7</v>
      </c>
      <c r="I26" s="181">
        <f t="shared" si="0"/>
        <v>2.364864864864865E-2</v>
      </c>
    </row>
    <row r="27" spans="1:9" x14ac:dyDescent="0.25">
      <c r="A27" s="31">
        <v>26</v>
      </c>
      <c r="B27" s="172">
        <v>1718</v>
      </c>
      <c r="C27" s="172">
        <v>4</v>
      </c>
      <c r="D27" s="173" t="s">
        <v>186</v>
      </c>
      <c r="G27" s="52" t="s">
        <v>2789</v>
      </c>
      <c r="H27" s="7">
        <v>1</v>
      </c>
      <c r="I27" s="181">
        <f t="shared" si="0"/>
        <v>3.3783783783783786E-3</v>
      </c>
    </row>
    <row r="28" spans="1:9" x14ac:dyDescent="0.25">
      <c r="A28" s="31">
        <v>27</v>
      </c>
      <c r="B28" s="172">
        <v>973</v>
      </c>
      <c r="C28" s="172">
        <v>4</v>
      </c>
      <c r="D28" s="173" t="s">
        <v>1835</v>
      </c>
      <c r="G28" s="52" t="s">
        <v>297</v>
      </c>
      <c r="H28" s="7">
        <v>5</v>
      </c>
      <c r="I28" s="181">
        <f t="shared" si="0"/>
        <v>1.6891891891891893E-2</v>
      </c>
    </row>
    <row r="29" spans="1:9" x14ac:dyDescent="0.25">
      <c r="A29" s="31">
        <v>28</v>
      </c>
      <c r="B29" s="172">
        <v>1571</v>
      </c>
      <c r="C29" s="172">
        <v>4</v>
      </c>
      <c r="D29" s="173" t="s">
        <v>1835</v>
      </c>
      <c r="G29" s="52" t="s">
        <v>2248</v>
      </c>
      <c r="H29" s="7">
        <v>1</v>
      </c>
      <c r="I29" s="181">
        <f t="shared" si="0"/>
        <v>3.3783783783783786E-3</v>
      </c>
    </row>
    <row r="30" spans="1:9" x14ac:dyDescent="0.25">
      <c r="A30" s="31">
        <v>29</v>
      </c>
      <c r="B30" s="172">
        <v>1636</v>
      </c>
      <c r="C30" s="172">
        <v>4</v>
      </c>
      <c r="D30" s="173" t="s">
        <v>1835</v>
      </c>
      <c r="G30" s="15" t="s">
        <v>421</v>
      </c>
      <c r="H30" s="7">
        <v>11</v>
      </c>
      <c r="I30" s="181">
        <f t="shared" si="0"/>
        <v>3.7162162162162164E-2</v>
      </c>
    </row>
    <row r="31" spans="1:9" x14ac:dyDescent="0.25">
      <c r="A31" s="31">
        <v>30</v>
      </c>
      <c r="B31" s="172">
        <v>232</v>
      </c>
      <c r="C31" s="172">
        <v>4</v>
      </c>
      <c r="D31" s="173" t="s">
        <v>683</v>
      </c>
      <c r="G31" s="52" t="s">
        <v>2752</v>
      </c>
      <c r="H31" s="7">
        <v>1</v>
      </c>
      <c r="I31" s="181">
        <f t="shared" si="0"/>
        <v>3.3783783783783786E-3</v>
      </c>
    </row>
    <row r="32" spans="1:9" x14ac:dyDescent="0.25">
      <c r="A32" s="31">
        <v>31</v>
      </c>
      <c r="B32" s="172">
        <v>242</v>
      </c>
      <c r="C32" s="172">
        <v>4</v>
      </c>
      <c r="D32" s="173" t="s">
        <v>683</v>
      </c>
      <c r="G32" s="52" t="s">
        <v>243</v>
      </c>
      <c r="H32" s="7">
        <v>3</v>
      </c>
      <c r="I32" s="181">
        <f t="shared" si="0"/>
        <v>1.0135135135135136E-2</v>
      </c>
    </row>
    <row r="33" spans="1:9" x14ac:dyDescent="0.25">
      <c r="A33" s="31">
        <v>32</v>
      </c>
      <c r="B33" s="172">
        <v>261</v>
      </c>
      <c r="C33" s="172">
        <v>4</v>
      </c>
      <c r="D33" s="173" t="s">
        <v>683</v>
      </c>
      <c r="G33" s="52" t="s">
        <v>1886</v>
      </c>
      <c r="H33" s="7">
        <v>1</v>
      </c>
      <c r="I33" s="181">
        <f t="shared" si="0"/>
        <v>3.3783783783783786E-3</v>
      </c>
    </row>
    <row r="34" spans="1:9" x14ac:dyDescent="0.25">
      <c r="A34" s="31">
        <v>33</v>
      </c>
      <c r="B34" s="172">
        <v>547</v>
      </c>
      <c r="C34" s="172">
        <v>4</v>
      </c>
      <c r="D34" s="173" t="s">
        <v>683</v>
      </c>
      <c r="G34" s="52" t="s">
        <v>1071</v>
      </c>
      <c r="H34" s="7">
        <v>2</v>
      </c>
      <c r="I34" s="181">
        <f t="shared" si="0"/>
        <v>6.7567567567567571E-3</v>
      </c>
    </row>
    <row r="35" spans="1:9" x14ac:dyDescent="0.25">
      <c r="A35" s="31">
        <v>34</v>
      </c>
      <c r="B35" s="172">
        <v>149</v>
      </c>
      <c r="C35" s="172">
        <v>4</v>
      </c>
      <c r="D35" s="173" t="s">
        <v>405</v>
      </c>
      <c r="G35" s="15" t="s">
        <v>369</v>
      </c>
      <c r="H35" s="7">
        <v>3</v>
      </c>
      <c r="I35" s="181">
        <f t="shared" si="0"/>
        <v>1.0135135135135136E-2</v>
      </c>
    </row>
    <row r="36" spans="1:9" x14ac:dyDescent="0.25">
      <c r="A36" s="31">
        <v>35</v>
      </c>
      <c r="B36" s="172">
        <v>171</v>
      </c>
      <c r="C36" s="172">
        <v>4</v>
      </c>
      <c r="D36" s="173" t="s">
        <v>405</v>
      </c>
      <c r="G36" s="52" t="s">
        <v>2842</v>
      </c>
      <c r="H36" s="7">
        <v>1</v>
      </c>
      <c r="I36" s="181">
        <f t="shared" si="0"/>
        <v>3.3783783783783786E-3</v>
      </c>
    </row>
    <row r="37" spans="1:9" x14ac:dyDescent="0.25">
      <c r="A37" s="31">
        <v>36</v>
      </c>
      <c r="B37" s="172">
        <v>202</v>
      </c>
      <c r="C37" s="172">
        <v>4</v>
      </c>
      <c r="D37" s="173" t="s">
        <v>405</v>
      </c>
      <c r="G37" s="15" t="s">
        <v>2822</v>
      </c>
      <c r="H37" s="7">
        <v>1</v>
      </c>
      <c r="I37" s="181">
        <f t="shared" si="0"/>
        <v>3.3783783783783786E-3</v>
      </c>
    </row>
    <row r="38" spans="1:9" x14ac:dyDescent="0.25">
      <c r="A38" s="31">
        <v>37</v>
      </c>
      <c r="B38" s="172">
        <v>219</v>
      </c>
      <c r="C38" s="172">
        <v>4</v>
      </c>
      <c r="D38" s="173" t="s">
        <v>405</v>
      </c>
      <c r="G38" s="52" t="s">
        <v>1041</v>
      </c>
      <c r="H38" s="7">
        <v>7</v>
      </c>
      <c r="I38" s="181">
        <f t="shared" si="0"/>
        <v>2.364864864864865E-2</v>
      </c>
    </row>
    <row r="39" spans="1:9" x14ac:dyDescent="0.25">
      <c r="A39" s="31">
        <v>38</v>
      </c>
      <c r="B39" s="172">
        <v>357</v>
      </c>
      <c r="C39" s="172">
        <v>4</v>
      </c>
      <c r="D39" s="173" t="s">
        <v>405</v>
      </c>
      <c r="G39" s="15" t="s">
        <v>694</v>
      </c>
      <c r="H39" s="7">
        <v>1</v>
      </c>
      <c r="I39" s="181">
        <f t="shared" si="0"/>
        <v>3.3783783783783786E-3</v>
      </c>
    </row>
    <row r="40" spans="1:9" x14ac:dyDescent="0.25">
      <c r="A40" s="31">
        <v>39</v>
      </c>
      <c r="B40" s="172">
        <v>412</v>
      </c>
      <c r="C40" s="172">
        <v>4</v>
      </c>
      <c r="D40" s="173" t="s">
        <v>405</v>
      </c>
      <c r="G40" s="52" t="s">
        <v>1658</v>
      </c>
      <c r="H40" s="7">
        <v>2</v>
      </c>
      <c r="I40" s="181">
        <f t="shared" si="0"/>
        <v>6.7567567567567571E-3</v>
      </c>
    </row>
    <row r="41" spans="1:9" x14ac:dyDescent="0.25">
      <c r="A41" s="31">
        <v>40</v>
      </c>
      <c r="B41" s="172">
        <v>433</v>
      </c>
      <c r="C41" s="172">
        <v>4</v>
      </c>
      <c r="D41" s="173" t="s">
        <v>405</v>
      </c>
      <c r="G41" s="52" t="s">
        <v>1280</v>
      </c>
      <c r="H41" s="7">
        <v>2</v>
      </c>
      <c r="I41" s="181">
        <f t="shared" si="0"/>
        <v>6.7567567567567571E-3</v>
      </c>
    </row>
    <row r="42" spans="1:9" x14ac:dyDescent="0.25">
      <c r="A42" s="31">
        <v>41</v>
      </c>
      <c r="B42" s="172">
        <v>741</v>
      </c>
      <c r="C42" s="172">
        <v>4</v>
      </c>
      <c r="D42" s="173" t="s">
        <v>405</v>
      </c>
      <c r="G42" s="52" t="s">
        <v>173</v>
      </c>
      <c r="H42" s="7">
        <v>5</v>
      </c>
      <c r="I42" s="181">
        <f t="shared" si="0"/>
        <v>1.6891891891891893E-2</v>
      </c>
    </row>
    <row r="43" spans="1:9" x14ac:dyDescent="0.25">
      <c r="A43" s="31">
        <v>42</v>
      </c>
      <c r="B43" s="172">
        <v>756</v>
      </c>
      <c r="C43" s="172">
        <v>4</v>
      </c>
      <c r="D43" s="173" t="s">
        <v>405</v>
      </c>
      <c r="G43" s="52" t="s">
        <v>1011</v>
      </c>
      <c r="H43" s="7">
        <v>3</v>
      </c>
      <c r="I43" s="181">
        <f t="shared" si="0"/>
        <v>1.0135135135135136E-2</v>
      </c>
    </row>
    <row r="44" spans="1:9" ht="15.75" thickBot="1" x14ac:dyDescent="0.3">
      <c r="A44" s="31">
        <v>43</v>
      </c>
      <c r="B44" s="172">
        <v>763</v>
      </c>
      <c r="C44" s="172">
        <v>4</v>
      </c>
      <c r="D44" s="173" t="s">
        <v>405</v>
      </c>
      <c r="G44" s="53" t="s">
        <v>202</v>
      </c>
      <c r="H44" s="10">
        <v>28</v>
      </c>
      <c r="I44" s="182">
        <f t="shared" si="0"/>
        <v>9.45945945945946E-2</v>
      </c>
    </row>
    <row r="45" spans="1:9" x14ac:dyDescent="0.25">
      <c r="A45" s="31">
        <v>44</v>
      </c>
      <c r="B45" s="172">
        <v>810</v>
      </c>
      <c r="C45" s="172">
        <v>4</v>
      </c>
      <c r="D45" s="173" t="s">
        <v>405</v>
      </c>
      <c r="G45" s="24" t="s">
        <v>2951</v>
      </c>
      <c r="H45" s="101">
        <f>SUM(H10:H44)</f>
        <v>296</v>
      </c>
      <c r="I45" s="180">
        <f>SUM(I10:I44)</f>
        <v>1.0000000000000002</v>
      </c>
    </row>
    <row r="46" spans="1:9" x14ac:dyDescent="0.25">
      <c r="A46" s="31">
        <v>45</v>
      </c>
      <c r="B46" s="172">
        <v>882</v>
      </c>
      <c r="C46" s="172">
        <v>4</v>
      </c>
      <c r="D46" s="173" t="s">
        <v>405</v>
      </c>
    </row>
    <row r="47" spans="1:9" x14ac:dyDescent="0.25">
      <c r="A47" s="31">
        <v>46</v>
      </c>
      <c r="B47" s="172">
        <v>904</v>
      </c>
      <c r="C47" s="172">
        <v>4</v>
      </c>
      <c r="D47" s="173" t="s">
        <v>405</v>
      </c>
    </row>
    <row r="48" spans="1:9" x14ac:dyDescent="0.25">
      <c r="A48" s="31">
        <v>47</v>
      </c>
      <c r="B48" s="172">
        <v>905</v>
      </c>
      <c r="C48" s="172">
        <v>4</v>
      </c>
      <c r="D48" s="173" t="s">
        <v>405</v>
      </c>
    </row>
    <row r="49" spans="1:4" x14ac:dyDescent="0.25">
      <c r="A49" s="31">
        <v>48</v>
      </c>
      <c r="B49" s="172">
        <v>930</v>
      </c>
      <c r="C49" s="172">
        <v>4</v>
      </c>
      <c r="D49" s="173" t="s">
        <v>405</v>
      </c>
    </row>
    <row r="50" spans="1:4" x14ac:dyDescent="0.25">
      <c r="A50" s="31">
        <v>49</v>
      </c>
      <c r="B50" s="172">
        <v>959</v>
      </c>
      <c r="C50" s="172">
        <v>4</v>
      </c>
      <c r="D50" s="173" t="s">
        <v>405</v>
      </c>
    </row>
    <row r="51" spans="1:4" x14ac:dyDescent="0.25">
      <c r="A51" s="31">
        <v>50</v>
      </c>
      <c r="B51" s="172">
        <v>999</v>
      </c>
      <c r="C51" s="172">
        <v>4</v>
      </c>
      <c r="D51" s="173" t="s">
        <v>405</v>
      </c>
    </row>
    <row r="52" spans="1:4" x14ac:dyDescent="0.25">
      <c r="A52" s="31">
        <v>51</v>
      </c>
      <c r="B52" s="172">
        <v>1071</v>
      </c>
      <c r="C52" s="172">
        <v>4</v>
      </c>
      <c r="D52" s="173" t="s">
        <v>405</v>
      </c>
    </row>
    <row r="53" spans="1:4" x14ac:dyDescent="0.25">
      <c r="A53" s="31">
        <v>52</v>
      </c>
      <c r="B53" s="172">
        <v>1095</v>
      </c>
      <c r="C53" s="172">
        <v>4</v>
      </c>
      <c r="D53" s="173" t="s">
        <v>405</v>
      </c>
    </row>
    <row r="54" spans="1:4" x14ac:dyDescent="0.25">
      <c r="A54" s="31">
        <v>53</v>
      </c>
      <c r="B54" s="172">
        <v>1225</v>
      </c>
      <c r="C54" s="172">
        <v>4</v>
      </c>
      <c r="D54" s="173" t="s">
        <v>405</v>
      </c>
    </row>
    <row r="55" spans="1:4" x14ac:dyDescent="0.25">
      <c r="A55" s="31">
        <v>54</v>
      </c>
      <c r="B55" s="172">
        <v>1370</v>
      </c>
      <c r="C55" s="172">
        <v>4</v>
      </c>
      <c r="D55" s="173" t="s">
        <v>405</v>
      </c>
    </row>
    <row r="56" spans="1:4" x14ac:dyDescent="0.25">
      <c r="A56" s="31">
        <v>55</v>
      </c>
      <c r="B56" s="172">
        <v>1372</v>
      </c>
      <c r="C56" s="172">
        <v>4</v>
      </c>
      <c r="D56" s="173" t="s">
        <v>405</v>
      </c>
    </row>
    <row r="57" spans="1:4" x14ac:dyDescent="0.25">
      <c r="A57" s="31">
        <v>56</v>
      </c>
      <c r="B57" s="172">
        <v>1408</v>
      </c>
      <c r="C57" s="172">
        <v>4</v>
      </c>
      <c r="D57" s="173" t="s">
        <v>405</v>
      </c>
    </row>
    <row r="58" spans="1:4" x14ac:dyDescent="0.25">
      <c r="A58" s="31">
        <v>57</v>
      </c>
      <c r="B58" s="172">
        <v>2</v>
      </c>
      <c r="C58" s="172">
        <v>4</v>
      </c>
      <c r="D58" s="173" t="s">
        <v>122</v>
      </c>
    </row>
    <row r="59" spans="1:4" x14ac:dyDescent="0.25">
      <c r="A59" s="31">
        <v>58</v>
      </c>
      <c r="B59" s="172">
        <v>52</v>
      </c>
      <c r="C59" s="172">
        <v>4</v>
      </c>
      <c r="D59" s="173" t="s">
        <v>122</v>
      </c>
    </row>
    <row r="60" spans="1:4" x14ac:dyDescent="0.25">
      <c r="A60" s="31">
        <v>59</v>
      </c>
      <c r="B60" s="172">
        <v>217</v>
      </c>
      <c r="C60" s="172">
        <v>4</v>
      </c>
      <c r="D60" s="173" t="s">
        <v>122</v>
      </c>
    </row>
    <row r="61" spans="1:4" x14ac:dyDescent="0.25">
      <c r="A61" s="31">
        <v>60</v>
      </c>
      <c r="B61" s="172">
        <v>254</v>
      </c>
      <c r="C61" s="172">
        <v>4</v>
      </c>
      <c r="D61" s="173" t="s">
        <v>122</v>
      </c>
    </row>
    <row r="62" spans="1:4" x14ac:dyDescent="0.25">
      <c r="A62" s="31">
        <v>61</v>
      </c>
      <c r="B62" s="172">
        <v>282</v>
      </c>
      <c r="C62" s="172">
        <v>4</v>
      </c>
      <c r="D62" s="173" t="s">
        <v>122</v>
      </c>
    </row>
    <row r="63" spans="1:4" x14ac:dyDescent="0.25">
      <c r="A63" s="31">
        <v>62</v>
      </c>
      <c r="B63" s="172">
        <v>286</v>
      </c>
      <c r="C63" s="172">
        <v>4</v>
      </c>
      <c r="D63" s="173" t="s">
        <v>122</v>
      </c>
    </row>
    <row r="64" spans="1:4" x14ac:dyDescent="0.25">
      <c r="A64" s="31">
        <v>63</v>
      </c>
      <c r="B64" s="172">
        <v>308</v>
      </c>
      <c r="C64" s="172">
        <v>4</v>
      </c>
      <c r="D64" s="173" t="s">
        <v>122</v>
      </c>
    </row>
    <row r="65" spans="1:4" x14ac:dyDescent="0.25">
      <c r="A65" s="31">
        <v>64</v>
      </c>
      <c r="B65" s="172">
        <v>311</v>
      </c>
      <c r="C65" s="172">
        <v>4</v>
      </c>
      <c r="D65" s="173" t="s">
        <v>122</v>
      </c>
    </row>
    <row r="66" spans="1:4" x14ac:dyDescent="0.25">
      <c r="A66" s="31">
        <v>65</v>
      </c>
      <c r="B66" s="172">
        <v>328</v>
      </c>
      <c r="C66" s="172">
        <v>4</v>
      </c>
      <c r="D66" s="173" t="s">
        <v>122</v>
      </c>
    </row>
    <row r="67" spans="1:4" x14ac:dyDescent="0.25">
      <c r="A67" s="31">
        <v>66</v>
      </c>
      <c r="B67" s="172">
        <v>342</v>
      </c>
      <c r="C67" s="172">
        <v>4</v>
      </c>
      <c r="D67" s="173" t="s">
        <v>122</v>
      </c>
    </row>
    <row r="68" spans="1:4" x14ac:dyDescent="0.25">
      <c r="A68" s="31">
        <v>67</v>
      </c>
      <c r="B68" s="172">
        <v>352</v>
      </c>
      <c r="C68" s="172">
        <v>4</v>
      </c>
      <c r="D68" s="173" t="s">
        <v>1001</v>
      </c>
    </row>
    <row r="69" spans="1:4" x14ac:dyDescent="0.25">
      <c r="A69" s="31">
        <v>68</v>
      </c>
      <c r="B69" s="172">
        <v>354</v>
      </c>
      <c r="C69" s="172">
        <v>4</v>
      </c>
      <c r="D69" s="173" t="s">
        <v>122</v>
      </c>
    </row>
    <row r="70" spans="1:4" x14ac:dyDescent="0.25">
      <c r="A70" s="31">
        <v>69</v>
      </c>
      <c r="B70" s="172">
        <v>375</v>
      </c>
      <c r="C70" s="172">
        <v>4</v>
      </c>
      <c r="D70" s="173" t="s">
        <v>122</v>
      </c>
    </row>
    <row r="71" spans="1:4" x14ac:dyDescent="0.25">
      <c r="A71" s="31">
        <v>70</v>
      </c>
      <c r="B71" s="172">
        <v>439</v>
      </c>
      <c r="C71" s="172">
        <v>4</v>
      </c>
      <c r="D71" s="173" t="s">
        <v>122</v>
      </c>
    </row>
    <row r="72" spans="1:4" x14ac:dyDescent="0.25">
      <c r="A72" s="31">
        <v>71</v>
      </c>
      <c r="B72" s="172">
        <v>489</v>
      </c>
      <c r="C72" s="172">
        <v>4</v>
      </c>
      <c r="D72" s="173" t="s">
        <v>122</v>
      </c>
    </row>
    <row r="73" spans="1:4" x14ac:dyDescent="0.25">
      <c r="A73" s="31">
        <v>72</v>
      </c>
      <c r="B73" s="172">
        <v>548</v>
      </c>
      <c r="C73" s="172">
        <v>4</v>
      </c>
      <c r="D73" s="173" t="s">
        <v>122</v>
      </c>
    </row>
    <row r="74" spans="1:4" x14ac:dyDescent="0.25">
      <c r="A74" s="31">
        <v>73</v>
      </c>
      <c r="B74" s="172">
        <v>549</v>
      </c>
      <c r="C74" s="172">
        <v>4</v>
      </c>
      <c r="D74" s="173" t="s">
        <v>122</v>
      </c>
    </row>
    <row r="75" spans="1:4" x14ac:dyDescent="0.25">
      <c r="A75" s="31">
        <v>74</v>
      </c>
      <c r="B75" s="172">
        <v>560</v>
      </c>
      <c r="C75" s="172">
        <v>4</v>
      </c>
      <c r="D75" s="173" t="s">
        <v>122</v>
      </c>
    </row>
    <row r="76" spans="1:4" x14ac:dyDescent="0.25">
      <c r="A76" s="31">
        <v>75</v>
      </c>
      <c r="B76" s="172">
        <v>583</v>
      </c>
      <c r="C76" s="172">
        <v>4</v>
      </c>
      <c r="D76" s="173" t="s">
        <v>122</v>
      </c>
    </row>
    <row r="77" spans="1:4" x14ac:dyDescent="0.25">
      <c r="A77" s="31">
        <v>76</v>
      </c>
      <c r="B77" s="172">
        <v>603</v>
      </c>
      <c r="C77" s="172">
        <v>4</v>
      </c>
      <c r="D77" s="173" t="s">
        <v>122</v>
      </c>
    </row>
    <row r="78" spans="1:4" x14ac:dyDescent="0.25">
      <c r="A78" s="31">
        <v>77</v>
      </c>
      <c r="B78" s="172">
        <v>610</v>
      </c>
      <c r="C78" s="172">
        <v>4</v>
      </c>
      <c r="D78" s="173" t="s">
        <v>122</v>
      </c>
    </row>
    <row r="79" spans="1:4" x14ac:dyDescent="0.25">
      <c r="A79" s="31">
        <v>78</v>
      </c>
      <c r="B79" s="172">
        <v>611</v>
      </c>
      <c r="C79" s="172">
        <v>4</v>
      </c>
      <c r="D79" s="173" t="s">
        <v>122</v>
      </c>
    </row>
    <row r="80" spans="1:4" x14ac:dyDescent="0.25">
      <c r="A80" s="31">
        <v>79</v>
      </c>
      <c r="B80" s="172">
        <v>644</v>
      </c>
      <c r="C80" s="172">
        <v>4</v>
      </c>
      <c r="D80" s="173" t="s">
        <v>122</v>
      </c>
    </row>
    <row r="81" spans="1:4" x14ac:dyDescent="0.25">
      <c r="A81" s="31">
        <v>80</v>
      </c>
      <c r="B81" s="172">
        <v>664</v>
      </c>
      <c r="C81" s="172">
        <v>4</v>
      </c>
      <c r="D81" s="173" t="s">
        <v>122</v>
      </c>
    </row>
    <row r="82" spans="1:4" x14ac:dyDescent="0.25">
      <c r="A82" s="31">
        <v>81</v>
      </c>
      <c r="B82" s="172">
        <v>689</v>
      </c>
      <c r="C82" s="172">
        <v>4</v>
      </c>
      <c r="D82" s="173" t="s">
        <v>122</v>
      </c>
    </row>
    <row r="83" spans="1:4" x14ac:dyDescent="0.25">
      <c r="A83" s="31">
        <v>82</v>
      </c>
      <c r="B83" s="172">
        <v>691</v>
      </c>
      <c r="C83" s="172">
        <v>4</v>
      </c>
      <c r="D83" s="173" t="s">
        <v>122</v>
      </c>
    </row>
    <row r="84" spans="1:4" x14ac:dyDescent="0.25">
      <c r="A84" s="31">
        <v>83</v>
      </c>
      <c r="B84" s="172">
        <v>704</v>
      </c>
      <c r="C84" s="172">
        <v>4</v>
      </c>
      <c r="D84" s="173" t="s">
        <v>122</v>
      </c>
    </row>
    <row r="85" spans="1:4" x14ac:dyDescent="0.25">
      <c r="A85" s="31">
        <v>84</v>
      </c>
      <c r="B85" s="172">
        <v>707</v>
      </c>
      <c r="C85" s="172">
        <v>4</v>
      </c>
      <c r="D85" s="173" t="s">
        <v>122</v>
      </c>
    </row>
    <row r="86" spans="1:4" x14ac:dyDescent="0.25">
      <c r="A86" s="31">
        <v>85</v>
      </c>
      <c r="B86" s="172">
        <v>782</v>
      </c>
      <c r="C86" s="172">
        <v>4</v>
      </c>
      <c r="D86" s="173" t="s">
        <v>122</v>
      </c>
    </row>
    <row r="87" spans="1:4" x14ac:dyDescent="0.25">
      <c r="A87" s="31">
        <v>86</v>
      </c>
      <c r="B87" s="172">
        <v>791</v>
      </c>
      <c r="C87" s="172">
        <v>4</v>
      </c>
      <c r="D87" s="173" t="s">
        <v>122</v>
      </c>
    </row>
    <row r="88" spans="1:4" x14ac:dyDescent="0.25">
      <c r="A88" s="31">
        <v>87</v>
      </c>
      <c r="B88" s="172">
        <v>809</v>
      </c>
      <c r="C88" s="172">
        <v>4</v>
      </c>
      <c r="D88" s="173" t="s">
        <v>122</v>
      </c>
    </row>
    <row r="89" spans="1:4" x14ac:dyDescent="0.25">
      <c r="A89" s="31">
        <v>88</v>
      </c>
      <c r="B89" s="172">
        <v>816</v>
      </c>
      <c r="C89" s="172">
        <v>4</v>
      </c>
      <c r="D89" s="173" t="s">
        <v>122</v>
      </c>
    </row>
    <row r="90" spans="1:4" x14ac:dyDescent="0.25">
      <c r="A90" s="31">
        <v>89</v>
      </c>
      <c r="B90" s="172">
        <v>818</v>
      </c>
      <c r="C90" s="172">
        <v>4</v>
      </c>
      <c r="D90" s="173" t="s">
        <v>122</v>
      </c>
    </row>
    <row r="91" spans="1:4" x14ac:dyDescent="0.25">
      <c r="A91" s="31">
        <v>90</v>
      </c>
      <c r="B91" s="172">
        <v>854</v>
      </c>
      <c r="C91" s="172">
        <v>4</v>
      </c>
      <c r="D91" s="173" t="s">
        <v>122</v>
      </c>
    </row>
    <row r="92" spans="1:4" x14ac:dyDescent="0.25">
      <c r="A92" s="31">
        <v>91</v>
      </c>
      <c r="B92" s="172">
        <v>866</v>
      </c>
      <c r="C92" s="172">
        <v>4</v>
      </c>
      <c r="D92" s="173" t="s">
        <v>122</v>
      </c>
    </row>
    <row r="93" spans="1:4" x14ac:dyDescent="0.25">
      <c r="A93" s="31">
        <v>92</v>
      </c>
      <c r="B93" s="172">
        <v>919</v>
      </c>
      <c r="C93" s="172">
        <v>4</v>
      </c>
      <c r="D93" s="173" t="s">
        <v>122</v>
      </c>
    </row>
    <row r="94" spans="1:4" x14ac:dyDescent="0.25">
      <c r="A94" s="31">
        <v>93</v>
      </c>
      <c r="B94" s="172">
        <v>926</v>
      </c>
      <c r="C94" s="172">
        <v>4</v>
      </c>
      <c r="D94" s="173" t="s">
        <v>122</v>
      </c>
    </row>
    <row r="95" spans="1:4" x14ac:dyDescent="0.25">
      <c r="A95" s="31">
        <v>94</v>
      </c>
      <c r="B95" s="172">
        <v>928</v>
      </c>
      <c r="C95" s="172">
        <v>4</v>
      </c>
      <c r="D95" s="173" t="s">
        <v>122</v>
      </c>
    </row>
    <row r="96" spans="1:4" x14ac:dyDescent="0.25">
      <c r="A96" s="31">
        <v>95</v>
      </c>
      <c r="B96" s="172">
        <v>938</v>
      </c>
      <c r="C96" s="172">
        <v>4</v>
      </c>
      <c r="D96" s="173" t="s">
        <v>122</v>
      </c>
    </row>
    <row r="97" spans="1:4" x14ac:dyDescent="0.25">
      <c r="A97" s="31">
        <v>96</v>
      </c>
      <c r="B97" s="172">
        <v>980</v>
      </c>
      <c r="C97" s="172">
        <v>4</v>
      </c>
      <c r="D97" s="173" t="s">
        <v>122</v>
      </c>
    </row>
    <row r="98" spans="1:4" x14ac:dyDescent="0.25">
      <c r="A98" s="31">
        <v>97</v>
      </c>
      <c r="B98" s="172">
        <v>981</v>
      </c>
      <c r="C98" s="172">
        <v>4</v>
      </c>
      <c r="D98" s="173" t="s">
        <v>122</v>
      </c>
    </row>
    <row r="99" spans="1:4" x14ac:dyDescent="0.25">
      <c r="A99" s="31">
        <v>98</v>
      </c>
      <c r="B99" s="172">
        <v>992</v>
      </c>
      <c r="C99" s="172">
        <v>4</v>
      </c>
      <c r="D99" s="173" t="s">
        <v>122</v>
      </c>
    </row>
    <row r="100" spans="1:4" x14ac:dyDescent="0.25">
      <c r="A100" s="31">
        <v>99</v>
      </c>
      <c r="B100" s="172">
        <v>1012</v>
      </c>
      <c r="C100" s="172">
        <v>4</v>
      </c>
      <c r="D100" s="173" t="s">
        <v>122</v>
      </c>
    </row>
    <row r="101" spans="1:4" x14ac:dyDescent="0.25">
      <c r="A101" s="31">
        <v>100</v>
      </c>
      <c r="B101" s="172">
        <v>1056</v>
      </c>
      <c r="C101" s="172">
        <v>4</v>
      </c>
      <c r="D101" s="173" t="s">
        <v>122</v>
      </c>
    </row>
    <row r="102" spans="1:4" x14ac:dyDescent="0.25">
      <c r="A102" s="31">
        <v>101</v>
      </c>
      <c r="B102" s="172">
        <v>1065</v>
      </c>
      <c r="C102" s="172">
        <v>4</v>
      </c>
      <c r="D102" s="173" t="s">
        <v>122</v>
      </c>
    </row>
    <row r="103" spans="1:4" x14ac:dyDescent="0.25">
      <c r="A103" s="31">
        <v>102</v>
      </c>
      <c r="B103" s="172">
        <v>1068</v>
      </c>
      <c r="C103" s="172">
        <v>4</v>
      </c>
      <c r="D103" s="173" t="s">
        <v>122</v>
      </c>
    </row>
    <row r="104" spans="1:4" x14ac:dyDescent="0.25">
      <c r="A104" s="31">
        <v>103</v>
      </c>
      <c r="B104" s="172">
        <v>1077</v>
      </c>
      <c r="C104" s="172">
        <v>4</v>
      </c>
      <c r="D104" s="173" t="s">
        <v>122</v>
      </c>
    </row>
    <row r="105" spans="1:4" x14ac:dyDescent="0.25">
      <c r="A105" s="31">
        <v>104</v>
      </c>
      <c r="B105" s="172">
        <v>1078</v>
      </c>
      <c r="C105" s="172">
        <v>4</v>
      </c>
      <c r="D105" s="173" t="s">
        <v>122</v>
      </c>
    </row>
    <row r="106" spans="1:4" x14ac:dyDescent="0.25">
      <c r="A106" s="31">
        <v>105</v>
      </c>
      <c r="B106" s="172">
        <v>1094</v>
      </c>
      <c r="C106" s="172">
        <v>4</v>
      </c>
      <c r="D106" s="173" t="s">
        <v>122</v>
      </c>
    </row>
    <row r="107" spans="1:4" x14ac:dyDescent="0.25">
      <c r="A107" s="31">
        <v>106</v>
      </c>
      <c r="B107" s="172">
        <v>1099</v>
      </c>
      <c r="C107" s="172">
        <v>4</v>
      </c>
      <c r="D107" s="173" t="s">
        <v>122</v>
      </c>
    </row>
    <row r="108" spans="1:4" x14ac:dyDescent="0.25">
      <c r="A108" s="31">
        <v>107</v>
      </c>
      <c r="B108" s="172">
        <v>1160</v>
      </c>
      <c r="C108" s="172">
        <v>4</v>
      </c>
      <c r="D108" s="173" t="s">
        <v>122</v>
      </c>
    </row>
    <row r="109" spans="1:4" x14ac:dyDescent="0.25">
      <c r="A109" s="31">
        <v>108</v>
      </c>
      <c r="B109" s="172">
        <v>1184</v>
      </c>
      <c r="C109" s="172">
        <v>4</v>
      </c>
      <c r="D109" s="173" t="s">
        <v>122</v>
      </c>
    </row>
    <row r="110" spans="1:4" x14ac:dyDescent="0.25">
      <c r="A110" s="31">
        <v>109</v>
      </c>
      <c r="B110" s="172">
        <v>1185</v>
      </c>
      <c r="C110" s="172">
        <v>4</v>
      </c>
      <c r="D110" s="173" t="s">
        <v>122</v>
      </c>
    </row>
    <row r="111" spans="1:4" x14ac:dyDescent="0.25">
      <c r="A111" s="31">
        <v>110</v>
      </c>
      <c r="B111" s="172">
        <v>1186</v>
      </c>
      <c r="C111" s="172">
        <v>4</v>
      </c>
      <c r="D111" s="173" t="s">
        <v>122</v>
      </c>
    </row>
    <row r="112" spans="1:4" x14ac:dyDescent="0.25">
      <c r="A112" s="31">
        <v>111</v>
      </c>
      <c r="B112" s="172">
        <v>1204</v>
      </c>
      <c r="C112" s="172">
        <v>4</v>
      </c>
      <c r="D112" s="173" t="s">
        <v>122</v>
      </c>
    </row>
    <row r="113" spans="1:4" x14ac:dyDescent="0.25">
      <c r="A113" s="31">
        <v>112</v>
      </c>
      <c r="B113" s="172">
        <v>1228</v>
      </c>
      <c r="C113" s="172">
        <v>4</v>
      </c>
      <c r="D113" s="173" t="s">
        <v>122</v>
      </c>
    </row>
    <row r="114" spans="1:4" x14ac:dyDescent="0.25">
      <c r="A114" s="31">
        <v>113</v>
      </c>
      <c r="B114" s="172">
        <v>1310</v>
      </c>
      <c r="C114" s="172">
        <v>4</v>
      </c>
      <c r="D114" s="173" t="s">
        <v>122</v>
      </c>
    </row>
    <row r="115" spans="1:4" x14ac:dyDescent="0.25">
      <c r="A115" s="31">
        <v>114</v>
      </c>
      <c r="B115" s="172">
        <v>1311</v>
      </c>
      <c r="C115" s="172">
        <v>4</v>
      </c>
      <c r="D115" s="173" t="s">
        <v>122</v>
      </c>
    </row>
    <row r="116" spans="1:4" x14ac:dyDescent="0.25">
      <c r="A116" s="31">
        <v>115</v>
      </c>
      <c r="B116" s="172">
        <v>1314</v>
      </c>
      <c r="C116" s="172">
        <v>4</v>
      </c>
      <c r="D116" s="173" t="s">
        <v>122</v>
      </c>
    </row>
    <row r="117" spans="1:4" x14ac:dyDescent="0.25">
      <c r="A117" s="31">
        <v>116</v>
      </c>
      <c r="B117" s="172">
        <v>1316</v>
      </c>
      <c r="C117" s="172">
        <v>4</v>
      </c>
      <c r="D117" s="173" t="s">
        <v>122</v>
      </c>
    </row>
    <row r="118" spans="1:4" x14ac:dyDescent="0.25">
      <c r="A118" s="31">
        <v>117</v>
      </c>
      <c r="B118" s="172">
        <v>1317</v>
      </c>
      <c r="C118" s="172">
        <v>4</v>
      </c>
      <c r="D118" s="173" t="s">
        <v>122</v>
      </c>
    </row>
    <row r="119" spans="1:4" x14ac:dyDescent="0.25">
      <c r="A119" s="31">
        <v>118</v>
      </c>
      <c r="B119" s="172">
        <v>1358</v>
      </c>
      <c r="C119" s="172">
        <v>4</v>
      </c>
      <c r="D119" s="173" t="s">
        <v>122</v>
      </c>
    </row>
    <row r="120" spans="1:4" x14ac:dyDescent="0.25">
      <c r="A120" s="31">
        <v>119</v>
      </c>
      <c r="B120" s="172">
        <v>1367</v>
      </c>
      <c r="C120" s="172">
        <v>4</v>
      </c>
      <c r="D120" s="173" t="s">
        <v>122</v>
      </c>
    </row>
    <row r="121" spans="1:4" x14ac:dyDescent="0.25">
      <c r="A121" s="31">
        <v>120</v>
      </c>
      <c r="B121" s="172">
        <v>1397</v>
      </c>
      <c r="C121" s="172">
        <v>4</v>
      </c>
      <c r="D121" s="173" t="s">
        <v>122</v>
      </c>
    </row>
    <row r="122" spans="1:4" x14ac:dyDescent="0.25">
      <c r="A122" s="31">
        <v>121</v>
      </c>
      <c r="B122" s="172">
        <v>1404</v>
      </c>
      <c r="C122" s="172">
        <v>4</v>
      </c>
      <c r="D122" s="173" t="s">
        <v>122</v>
      </c>
    </row>
    <row r="123" spans="1:4" x14ac:dyDescent="0.25">
      <c r="A123" s="31">
        <v>122</v>
      </c>
      <c r="B123" s="172">
        <v>1407</v>
      </c>
      <c r="C123" s="172">
        <v>4</v>
      </c>
      <c r="D123" s="173" t="s">
        <v>122</v>
      </c>
    </row>
    <row r="124" spans="1:4" x14ac:dyDescent="0.25">
      <c r="A124" s="31">
        <v>123</v>
      </c>
      <c r="B124" s="172">
        <v>1418</v>
      </c>
      <c r="C124" s="172">
        <v>4</v>
      </c>
      <c r="D124" s="173" t="s">
        <v>122</v>
      </c>
    </row>
    <row r="125" spans="1:4" x14ac:dyDescent="0.25">
      <c r="A125" s="31">
        <v>124</v>
      </c>
      <c r="B125" s="172">
        <v>1420</v>
      </c>
      <c r="C125" s="172">
        <v>4</v>
      </c>
      <c r="D125" s="173" t="s">
        <v>122</v>
      </c>
    </row>
    <row r="126" spans="1:4" x14ac:dyDescent="0.25">
      <c r="A126" s="31">
        <v>125</v>
      </c>
      <c r="B126" s="172">
        <v>1423</v>
      </c>
      <c r="C126" s="172">
        <v>4</v>
      </c>
      <c r="D126" s="173" t="s">
        <v>122</v>
      </c>
    </row>
    <row r="127" spans="1:4" x14ac:dyDescent="0.25">
      <c r="A127" s="31">
        <v>126</v>
      </c>
      <c r="B127" s="172">
        <v>1442</v>
      </c>
      <c r="C127" s="172">
        <v>4</v>
      </c>
      <c r="D127" s="173" t="s">
        <v>122</v>
      </c>
    </row>
    <row r="128" spans="1:4" x14ac:dyDescent="0.25">
      <c r="A128" s="31">
        <v>127</v>
      </c>
      <c r="B128" s="172">
        <v>1449</v>
      </c>
      <c r="C128" s="172">
        <v>4</v>
      </c>
      <c r="D128" s="173" t="s">
        <v>122</v>
      </c>
    </row>
    <row r="129" spans="1:4" x14ac:dyDescent="0.25">
      <c r="A129" s="31">
        <v>128</v>
      </c>
      <c r="B129" s="172">
        <v>1470</v>
      </c>
      <c r="C129" s="172">
        <v>4</v>
      </c>
      <c r="D129" s="173" t="s">
        <v>122</v>
      </c>
    </row>
    <row r="130" spans="1:4" x14ac:dyDescent="0.25">
      <c r="A130" s="31">
        <v>129</v>
      </c>
      <c r="B130" s="172">
        <v>1495</v>
      </c>
      <c r="C130" s="172">
        <v>4</v>
      </c>
      <c r="D130" s="173" t="s">
        <v>122</v>
      </c>
    </row>
    <row r="131" spans="1:4" x14ac:dyDescent="0.25">
      <c r="A131" s="31">
        <v>130</v>
      </c>
      <c r="B131" s="172">
        <v>1540</v>
      </c>
      <c r="C131" s="172">
        <v>4</v>
      </c>
      <c r="D131" s="173" t="s">
        <v>122</v>
      </c>
    </row>
    <row r="132" spans="1:4" x14ac:dyDescent="0.25">
      <c r="A132" s="31">
        <v>131</v>
      </c>
      <c r="B132" s="172">
        <v>1554</v>
      </c>
      <c r="C132" s="172">
        <v>4</v>
      </c>
      <c r="D132" s="173" t="s">
        <v>122</v>
      </c>
    </row>
    <row r="133" spans="1:4" x14ac:dyDescent="0.25">
      <c r="A133" s="31">
        <v>132</v>
      </c>
      <c r="B133" s="172">
        <v>1561</v>
      </c>
      <c r="C133" s="172">
        <v>4</v>
      </c>
      <c r="D133" s="173" t="s">
        <v>122</v>
      </c>
    </row>
    <row r="134" spans="1:4" x14ac:dyDescent="0.25">
      <c r="A134" s="31">
        <v>133</v>
      </c>
      <c r="B134" s="172">
        <v>1607</v>
      </c>
      <c r="C134" s="172">
        <v>4</v>
      </c>
      <c r="D134" s="173" t="s">
        <v>122</v>
      </c>
    </row>
    <row r="135" spans="1:4" x14ac:dyDescent="0.25">
      <c r="A135" s="31">
        <v>134</v>
      </c>
      <c r="B135" s="172">
        <v>1652</v>
      </c>
      <c r="C135" s="172">
        <v>4</v>
      </c>
      <c r="D135" s="173" t="s">
        <v>122</v>
      </c>
    </row>
    <row r="136" spans="1:4" x14ac:dyDescent="0.25">
      <c r="A136" s="31">
        <v>135</v>
      </c>
      <c r="B136" s="172">
        <v>1683</v>
      </c>
      <c r="C136" s="172">
        <v>4</v>
      </c>
      <c r="D136" s="173" t="s">
        <v>122</v>
      </c>
    </row>
    <row r="137" spans="1:4" x14ac:dyDescent="0.25">
      <c r="A137" s="31">
        <v>136</v>
      </c>
      <c r="B137" s="172">
        <v>1719</v>
      </c>
      <c r="C137" s="172">
        <v>4</v>
      </c>
      <c r="D137" s="173" t="s">
        <v>122</v>
      </c>
    </row>
    <row r="138" spans="1:4" x14ac:dyDescent="0.25">
      <c r="A138" s="31">
        <v>137</v>
      </c>
      <c r="B138" s="172">
        <v>1735</v>
      </c>
      <c r="C138" s="172">
        <v>4</v>
      </c>
      <c r="D138" s="173" t="s">
        <v>122</v>
      </c>
    </row>
    <row r="139" spans="1:4" x14ac:dyDescent="0.25">
      <c r="A139" s="31">
        <v>138</v>
      </c>
      <c r="B139" s="172">
        <v>1740</v>
      </c>
      <c r="C139" s="172">
        <v>4</v>
      </c>
      <c r="D139" s="173" t="s">
        <v>122</v>
      </c>
    </row>
    <row r="140" spans="1:4" x14ac:dyDescent="0.25">
      <c r="A140" s="31">
        <v>139</v>
      </c>
      <c r="B140" s="172">
        <v>1741</v>
      </c>
      <c r="C140" s="172">
        <v>4</v>
      </c>
      <c r="D140" s="173" t="s">
        <v>122</v>
      </c>
    </row>
    <row r="141" spans="1:4" x14ac:dyDescent="0.25">
      <c r="A141" s="31">
        <v>140</v>
      </c>
      <c r="B141" s="172">
        <v>1677</v>
      </c>
      <c r="C141" s="172">
        <v>4</v>
      </c>
      <c r="D141" s="173" t="s">
        <v>122</v>
      </c>
    </row>
    <row r="142" spans="1:4" x14ac:dyDescent="0.25">
      <c r="A142" s="31">
        <v>141</v>
      </c>
      <c r="B142" s="172">
        <v>336</v>
      </c>
      <c r="C142" s="172">
        <v>4</v>
      </c>
      <c r="D142" s="173" t="s">
        <v>122</v>
      </c>
    </row>
    <row r="143" spans="1:4" x14ac:dyDescent="0.25">
      <c r="A143" s="31">
        <v>142</v>
      </c>
      <c r="B143" s="172">
        <v>663</v>
      </c>
      <c r="C143" s="172">
        <v>4</v>
      </c>
      <c r="D143" s="173" t="s">
        <v>122</v>
      </c>
    </row>
    <row r="144" spans="1:4" x14ac:dyDescent="0.25">
      <c r="A144" s="31">
        <v>143</v>
      </c>
      <c r="B144" s="172">
        <v>1118</v>
      </c>
      <c r="C144" s="172">
        <v>4</v>
      </c>
      <c r="D144" s="173" t="s">
        <v>2157</v>
      </c>
    </row>
    <row r="145" spans="1:4" x14ac:dyDescent="0.25">
      <c r="A145" s="31">
        <v>144</v>
      </c>
      <c r="B145" s="172">
        <v>1555</v>
      </c>
      <c r="C145" s="172">
        <v>4</v>
      </c>
      <c r="D145" s="173" t="s">
        <v>2686</v>
      </c>
    </row>
    <row r="146" spans="1:4" x14ac:dyDescent="0.25">
      <c r="A146" s="31">
        <v>145</v>
      </c>
      <c r="B146" s="172">
        <v>1557</v>
      </c>
      <c r="C146" s="172">
        <v>4</v>
      </c>
      <c r="D146" s="173" t="s">
        <v>2695</v>
      </c>
    </row>
    <row r="147" spans="1:4" x14ac:dyDescent="0.25">
      <c r="A147" s="31">
        <v>146</v>
      </c>
      <c r="B147" s="172">
        <v>248</v>
      </c>
      <c r="C147" s="172">
        <v>4</v>
      </c>
      <c r="D147" s="173" t="s">
        <v>738</v>
      </c>
    </row>
    <row r="148" spans="1:4" x14ac:dyDescent="0.25">
      <c r="A148" s="31">
        <v>147</v>
      </c>
      <c r="B148" s="172">
        <v>251</v>
      </c>
      <c r="C148" s="172">
        <v>4</v>
      </c>
      <c r="D148" s="173" t="s">
        <v>738</v>
      </c>
    </row>
    <row r="149" spans="1:4" x14ac:dyDescent="0.25">
      <c r="A149" s="31">
        <v>148</v>
      </c>
      <c r="B149" s="172">
        <v>133</v>
      </c>
      <c r="C149" s="172">
        <v>4</v>
      </c>
      <c r="D149" s="173" t="s">
        <v>446</v>
      </c>
    </row>
    <row r="150" spans="1:4" x14ac:dyDescent="0.25">
      <c r="A150" s="31">
        <v>149</v>
      </c>
      <c r="B150" s="172">
        <v>166</v>
      </c>
      <c r="C150" s="172">
        <v>4</v>
      </c>
      <c r="D150" s="173" t="s">
        <v>446</v>
      </c>
    </row>
    <row r="151" spans="1:4" x14ac:dyDescent="0.25">
      <c r="A151" s="31">
        <v>150</v>
      </c>
      <c r="B151" s="172">
        <v>199</v>
      </c>
      <c r="C151" s="172">
        <v>4</v>
      </c>
      <c r="D151" s="173" t="s">
        <v>446</v>
      </c>
    </row>
    <row r="152" spans="1:4" x14ac:dyDescent="0.25">
      <c r="A152" s="31">
        <v>151</v>
      </c>
      <c r="B152" s="172">
        <v>724</v>
      </c>
      <c r="C152" s="172">
        <v>4</v>
      </c>
      <c r="D152" s="173" t="s">
        <v>446</v>
      </c>
    </row>
    <row r="153" spans="1:4" x14ac:dyDescent="0.25">
      <c r="A153" s="31">
        <v>152</v>
      </c>
      <c r="B153" s="172">
        <v>725</v>
      </c>
      <c r="C153" s="172">
        <v>4</v>
      </c>
      <c r="D153" s="173" t="s">
        <v>446</v>
      </c>
    </row>
    <row r="154" spans="1:4" x14ac:dyDescent="0.25">
      <c r="A154" s="31">
        <v>153</v>
      </c>
      <c r="B154" s="172">
        <v>892</v>
      </c>
      <c r="C154" s="172">
        <v>4</v>
      </c>
      <c r="D154" s="173" t="s">
        <v>446</v>
      </c>
    </row>
    <row r="155" spans="1:4" x14ac:dyDescent="0.25">
      <c r="A155" s="31">
        <v>154</v>
      </c>
      <c r="B155" s="172">
        <v>903</v>
      </c>
      <c r="C155" s="172">
        <v>4</v>
      </c>
      <c r="D155" s="173" t="s">
        <v>446</v>
      </c>
    </row>
    <row r="156" spans="1:4" x14ac:dyDescent="0.25">
      <c r="A156" s="31">
        <v>155</v>
      </c>
      <c r="B156" s="172">
        <v>1005</v>
      </c>
      <c r="C156" s="172">
        <v>4</v>
      </c>
      <c r="D156" s="173" t="s">
        <v>446</v>
      </c>
    </row>
    <row r="157" spans="1:4" x14ac:dyDescent="0.25">
      <c r="A157" s="31">
        <v>156</v>
      </c>
      <c r="B157" s="172">
        <v>1018</v>
      </c>
      <c r="C157" s="172">
        <v>4</v>
      </c>
      <c r="D157" s="173" t="s">
        <v>446</v>
      </c>
    </row>
    <row r="158" spans="1:4" x14ac:dyDescent="0.25">
      <c r="A158" s="31">
        <v>157</v>
      </c>
      <c r="B158" s="172">
        <v>1205</v>
      </c>
      <c r="C158" s="172">
        <v>4</v>
      </c>
      <c r="D158" s="173" t="s">
        <v>446</v>
      </c>
    </row>
    <row r="159" spans="1:4" x14ac:dyDescent="0.25">
      <c r="A159" s="31">
        <v>158</v>
      </c>
      <c r="B159" s="172">
        <v>1219</v>
      </c>
      <c r="C159" s="172">
        <v>4</v>
      </c>
      <c r="D159" s="173" t="s">
        <v>446</v>
      </c>
    </row>
    <row r="160" spans="1:4" x14ac:dyDescent="0.25">
      <c r="A160" s="31">
        <v>159</v>
      </c>
      <c r="B160" s="172">
        <v>173</v>
      </c>
      <c r="C160" s="172">
        <v>4</v>
      </c>
      <c r="D160" s="173" t="s">
        <v>525</v>
      </c>
    </row>
    <row r="161" spans="1:4" x14ac:dyDescent="0.25">
      <c r="A161" s="31">
        <v>160</v>
      </c>
      <c r="B161" s="172">
        <v>1262</v>
      </c>
      <c r="C161" s="172">
        <v>4</v>
      </c>
      <c r="D161" s="173" t="s">
        <v>525</v>
      </c>
    </row>
    <row r="162" spans="1:4" x14ac:dyDescent="0.25">
      <c r="A162" s="31">
        <v>161</v>
      </c>
      <c r="B162" s="172">
        <v>1330</v>
      </c>
      <c r="C162" s="172">
        <v>4</v>
      </c>
      <c r="D162" s="173" t="s">
        <v>2448</v>
      </c>
    </row>
    <row r="163" spans="1:4" x14ac:dyDescent="0.25">
      <c r="A163" s="31">
        <v>162</v>
      </c>
      <c r="B163" s="172">
        <v>8</v>
      </c>
      <c r="C163" s="172">
        <v>4</v>
      </c>
      <c r="D163" s="173" t="s">
        <v>151</v>
      </c>
    </row>
    <row r="164" spans="1:4" x14ac:dyDescent="0.25">
      <c r="A164" s="31">
        <v>163</v>
      </c>
      <c r="B164" s="172">
        <v>47</v>
      </c>
      <c r="C164" s="172">
        <v>4</v>
      </c>
      <c r="D164" s="173" t="s">
        <v>151</v>
      </c>
    </row>
    <row r="165" spans="1:4" x14ac:dyDescent="0.25">
      <c r="A165" s="31">
        <v>164</v>
      </c>
      <c r="B165" s="172">
        <v>48</v>
      </c>
      <c r="C165" s="172">
        <v>4</v>
      </c>
      <c r="D165" s="173" t="s">
        <v>151</v>
      </c>
    </row>
    <row r="166" spans="1:4" x14ac:dyDescent="0.25">
      <c r="A166" s="31">
        <v>165</v>
      </c>
      <c r="B166" s="172">
        <v>58</v>
      </c>
      <c r="C166" s="172">
        <v>4</v>
      </c>
      <c r="D166" s="173" t="s">
        <v>151</v>
      </c>
    </row>
    <row r="167" spans="1:4" x14ac:dyDescent="0.25">
      <c r="A167" s="31">
        <v>166</v>
      </c>
      <c r="B167" s="172">
        <v>63</v>
      </c>
      <c r="C167" s="172">
        <v>4</v>
      </c>
      <c r="D167" s="173" t="s">
        <v>151</v>
      </c>
    </row>
    <row r="168" spans="1:4" x14ac:dyDescent="0.25">
      <c r="A168" s="31">
        <v>167</v>
      </c>
      <c r="B168" s="172">
        <v>109</v>
      </c>
      <c r="C168" s="172">
        <v>4</v>
      </c>
      <c r="D168" s="173" t="s">
        <v>151</v>
      </c>
    </row>
    <row r="169" spans="1:4" x14ac:dyDescent="0.25">
      <c r="A169" s="31">
        <v>168</v>
      </c>
      <c r="B169" s="172">
        <v>237</v>
      </c>
      <c r="C169" s="172">
        <v>4</v>
      </c>
      <c r="D169" s="173" t="s">
        <v>151</v>
      </c>
    </row>
    <row r="170" spans="1:4" x14ac:dyDescent="0.25">
      <c r="A170" s="31">
        <v>169</v>
      </c>
      <c r="B170" s="172">
        <v>240</v>
      </c>
      <c r="C170" s="172">
        <v>4</v>
      </c>
      <c r="D170" s="173" t="s">
        <v>151</v>
      </c>
    </row>
    <row r="171" spans="1:4" x14ac:dyDescent="0.25">
      <c r="A171" s="31">
        <v>170</v>
      </c>
      <c r="B171" s="172">
        <v>243</v>
      </c>
      <c r="C171" s="172">
        <v>4</v>
      </c>
      <c r="D171" s="173" t="s">
        <v>151</v>
      </c>
    </row>
    <row r="172" spans="1:4" x14ac:dyDescent="0.25">
      <c r="A172" s="31">
        <v>171</v>
      </c>
      <c r="B172" s="172">
        <v>253</v>
      </c>
      <c r="C172" s="172">
        <v>4</v>
      </c>
      <c r="D172" s="173" t="s">
        <v>151</v>
      </c>
    </row>
    <row r="173" spans="1:4" x14ac:dyDescent="0.25">
      <c r="A173" s="31">
        <v>172</v>
      </c>
      <c r="B173" s="172">
        <v>267</v>
      </c>
      <c r="C173" s="172">
        <v>4</v>
      </c>
      <c r="D173" s="173" t="s">
        <v>151</v>
      </c>
    </row>
    <row r="174" spans="1:4" x14ac:dyDescent="0.25">
      <c r="A174" s="31">
        <v>173</v>
      </c>
      <c r="B174" s="172">
        <v>269</v>
      </c>
      <c r="C174" s="172">
        <v>4</v>
      </c>
      <c r="D174" s="173" t="s">
        <v>151</v>
      </c>
    </row>
    <row r="175" spans="1:4" x14ac:dyDescent="0.25">
      <c r="A175" s="31">
        <v>174</v>
      </c>
      <c r="B175" s="172">
        <v>304</v>
      </c>
      <c r="C175" s="172">
        <v>4</v>
      </c>
      <c r="D175" s="173" t="s">
        <v>151</v>
      </c>
    </row>
    <row r="176" spans="1:4" x14ac:dyDescent="0.25">
      <c r="A176" s="31">
        <v>175</v>
      </c>
      <c r="B176" s="172">
        <v>419</v>
      </c>
      <c r="C176" s="172">
        <v>4</v>
      </c>
      <c r="D176" s="173" t="s">
        <v>151</v>
      </c>
    </row>
    <row r="177" spans="1:4" x14ac:dyDescent="0.25">
      <c r="A177" s="31">
        <v>176</v>
      </c>
      <c r="B177" s="172">
        <v>452</v>
      </c>
      <c r="C177" s="172">
        <v>4</v>
      </c>
      <c r="D177" s="173" t="s">
        <v>151</v>
      </c>
    </row>
    <row r="178" spans="1:4" x14ac:dyDescent="0.25">
      <c r="A178" s="31">
        <v>177</v>
      </c>
      <c r="B178" s="172">
        <v>799</v>
      </c>
      <c r="C178" s="172">
        <v>4</v>
      </c>
      <c r="D178" s="173" t="s">
        <v>151</v>
      </c>
    </row>
    <row r="179" spans="1:4" x14ac:dyDescent="0.25">
      <c r="A179" s="31">
        <v>178</v>
      </c>
      <c r="B179" s="172">
        <v>852</v>
      </c>
      <c r="C179" s="172">
        <v>4</v>
      </c>
      <c r="D179" s="173" t="s">
        <v>151</v>
      </c>
    </row>
    <row r="180" spans="1:4" x14ac:dyDescent="0.25">
      <c r="A180" s="31">
        <v>179</v>
      </c>
      <c r="B180" s="172">
        <v>870</v>
      </c>
      <c r="C180" s="172">
        <v>4</v>
      </c>
      <c r="D180" s="173" t="s">
        <v>151</v>
      </c>
    </row>
    <row r="181" spans="1:4" x14ac:dyDescent="0.25">
      <c r="A181" s="31">
        <v>180</v>
      </c>
      <c r="B181" s="172">
        <v>958</v>
      </c>
      <c r="C181" s="172">
        <v>4</v>
      </c>
      <c r="D181" s="173" t="s">
        <v>151</v>
      </c>
    </row>
    <row r="182" spans="1:4" x14ac:dyDescent="0.25">
      <c r="A182" s="31">
        <v>181</v>
      </c>
      <c r="B182" s="172">
        <v>963</v>
      </c>
      <c r="C182" s="172">
        <v>4</v>
      </c>
      <c r="D182" s="173" t="s">
        <v>151</v>
      </c>
    </row>
    <row r="183" spans="1:4" x14ac:dyDescent="0.25">
      <c r="A183" s="31">
        <v>182</v>
      </c>
      <c r="B183" s="172">
        <v>1003</v>
      </c>
      <c r="C183" s="172">
        <v>4</v>
      </c>
      <c r="D183" s="173" t="s">
        <v>151</v>
      </c>
    </row>
    <row r="184" spans="1:4" x14ac:dyDescent="0.25">
      <c r="A184" s="31">
        <v>183</v>
      </c>
      <c r="B184" s="172">
        <v>1032</v>
      </c>
      <c r="C184" s="172">
        <v>4</v>
      </c>
      <c r="D184" s="173" t="s">
        <v>151</v>
      </c>
    </row>
    <row r="185" spans="1:4" x14ac:dyDescent="0.25">
      <c r="A185" s="31">
        <v>184</v>
      </c>
      <c r="B185" s="172">
        <v>1062</v>
      </c>
      <c r="C185" s="172">
        <v>4</v>
      </c>
      <c r="D185" s="173" t="s">
        <v>151</v>
      </c>
    </row>
    <row r="186" spans="1:4" x14ac:dyDescent="0.25">
      <c r="A186" s="31">
        <v>185</v>
      </c>
      <c r="B186" s="172">
        <v>1080</v>
      </c>
      <c r="C186" s="172">
        <v>4</v>
      </c>
      <c r="D186" s="173" t="s">
        <v>151</v>
      </c>
    </row>
    <row r="187" spans="1:4" x14ac:dyDescent="0.25">
      <c r="A187" s="31">
        <v>186</v>
      </c>
      <c r="B187" s="172">
        <v>1091</v>
      </c>
      <c r="C187" s="172">
        <v>4</v>
      </c>
      <c r="D187" s="173" t="s">
        <v>151</v>
      </c>
    </row>
    <row r="188" spans="1:4" x14ac:dyDescent="0.25">
      <c r="A188" s="31">
        <v>187</v>
      </c>
      <c r="B188" s="172">
        <v>1107</v>
      </c>
      <c r="C188" s="172">
        <v>4</v>
      </c>
      <c r="D188" s="173" t="s">
        <v>151</v>
      </c>
    </row>
    <row r="189" spans="1:4" x14ac:dyDescent="0.25">
      <c r="A189" s="31">
        <v>188</v>
      </c>
      <c r="B189" s="172">
        <v>1151</v>
      </c>
      <c r="C189" s="172">
        <v>4</v>
      </c>
      <c r="D189" s="173" t="s">
        <v>151</v>
      </c>
    </row>
    <row r="190" spans="1:4" x14ac:dyDescent="0.25">
      <c r="A190" s="31">
        <v>189</v>
      </c>
      <c r="B190" s="172">
        <v>1166</v>
      </c>
      <c r="C190" s="172">
        <v>4</v>
      </c>
      <c r="D190" s="173" t="s">
        <v>151</v>
      </c>
    </row>
    <row r="191" spans="1:4" x14ac:dyDescent="0.25">
      <c r="A191" s="31">
        <v>190</v>
      </c>
      <c r="B191" s="172">
        <v>1534</v>
      </c>
      <c r="C191" s="172">
        <v>4</v>
      </c>
      <c r="D191" s="173" t="s">
        <v>151</v>
      </c>
    </row>
    <row r="192" spans="1:4" x14ac:dyDescent="0.25">
      <c r="A192" s="31">
        <v>191</v>
      </c>
      <c r="B192" s="172">
        <v>618</v>
      </c>
      <c r="C192" s="172">
        <v>4</v>
      </c>
      <c r="D192" s="173" t="s">
        <v>1261</v>
      </c>
    </row>
    <row r="193" spans="1:4" x14ac:dyDescent="0.25">
      <c r="A193" s="31">
        <v>192</v>
      </c>
      <c r="B193" s="172">
        <v>829</v>
      </c>
      <c r="C193" s="172">
        <v>4</v>
      </c>
      <c r="D193" s="173" t="s">
        <v>1261</v>
      </c>
    </row>
    <row r="194" spans="1:4" x14ac:dyDescent="0.25">
      <c r="A194" s="31">
        <v>193</v>
      </c>
      <c r="B194" s="172">
        <v>835</v>
      </c>
      <c r="C194" s="172">
        <v>4</v>
      </c>
      <c r="D194" s="173" t="s">
        <v>1261</v>
      </c>
    </row>
    <row r="195" spans="1:4" x14ac:dyDescent="0.25">
      <c r="A195" s="31">
        <v>194</v>
      </c>
      <c r="B195" s="172">
        <v>1104</v>
      </c>
      <c r="C195" s="172">
        <v>4</v>
      </c>
      <c r="D195" s="173" t="s">
        <v>1261</v>
      </c>
    </row>
    <row r="196" spans="1:4" x14ac:dyDescent="0.25">
      <c r="A196" s="31">
        <v>195</v>
      </c>
      <c r="B196" s="172">
        <v>260</v>
      </c>
      <c r="C196" s="172">
        <v>4</v>
      </c>
      <c r="D196" s="173" t="s">
        <v>793</v>
      </c>
    </row>
    <row r="197" spans="1:4" x14ac:dyDescent="0.25">
      <c r="A197" s="31">
        <v>196</v>
      </c>
      <c r="B197" s="172">
        <v>1096</v>
      </c>
      <c r="C197" s="172">
        <v>4</v>
      </c>
      <c r="D197" s="173" t="s">
        <v>793</v>
      </c>
    </row>
    <row r="198" spans="1:4" x14ac:dyDescent="0.25">
      <c r="A198" s="31">
        <v>197</v>
      </c>
      <c r="B198" s="172">
        <v>1307</v>
      </c>
      <c r="C198" s="172">
        <v>4</v>
      </c>
      <c r="D198" s="173" t="s">
        <v>793</v>
      </c>
    </row>
    <row r="199" spans="1:4" x14ac:dyDescent="0.25">
      <c r="A199" s="31">
        <v>198</v>
      </c>
      <c r="B199" s="172">
        <v>1591</v>
      </c>
      <c r="C199" s="172">
        <v>4</v>
      </c>
      <c r="D199" s="173" t="s">
        <v>793</v>
      </c>
    </row>
    <row r="200" spans="1:4" x14ac:dyDescent="0.25">
      <c r="A200" s="31">
        <v>199</v>
      </c>
      <c r="B200" s="172">
        <v>18</v>
      </c>
      <c r="C200" s="172">
        <v>4</v>
      </c>
      <c r="D200" s="173" t="s">
        <v>216</v>
      </c>
    </row>
    <row r="201" spans="1:4" x14ac:dyDescent="0.25">
      <c r="A201" s="31">
        <v>200</v>
      </c>
      <c r="B201" s="172">
        <v>50</v>
      </c>
      <c r="C201" s="172">
        <v>4</v>
      </c>
      <c r="D201" s="173" t="s">
        <v>216</v>
      </c>
    </row>
    <row r="202" spans="1:4" x14ac:dyDescent="0.25">
      <c r="A202" s="31">
        <v>201</v>
      </c>
      <c r="B202" s="172">
        <v>195</v>
      </c>
      <c r="C202" s="172">
        <v>4</v>
      </c>
      <c r="D202" s="173" t="s">
        <v>216</v>
      </c>
    </row>
    <row r="203" spans="1:4" x14ac:dyDescent="0.25">
      <c r="A203" s="31">
        <v>202</v>
      </c>
      <c r="B203" s="172">
        <v>746</v>
      </c>
      <c r="C203" s="172">
        <v>4</v>
      </c>
      <c r="D203" s="173" t="s">
        <v>216</v>
      </c>
    </row>
    <row r="204" spans="1:4" x14ac:dyDescent="0.25">
      <c r="A204" s="31">
        <v>203</v>
      </c>
      <c r="B204" s="172">
        <v>841</v>
      </c>
      <c r="C204" s="172">
        <v>4</v>
      </c>
      <c r="D204" s="173" t="s">
        <v>216</v>
      </c>
    </row>
    <row r="205" spans="1:4" x14ac:dyDescent="0.25">
      <c r="A205" s="31">
        <v>204</v>
      </c>
      <c r="B205" s="172">
        <v>890</v>
      </c>
      <c r="C205" s="172">
        <v>4</v>
      </c>
      <c r="D205" s="173" t="s">
        <v>216</v>
      </c>
    </row>
    <row r="206" spans="1:4" x14ac:dyDescent="0.25">
      <c r="A206" s="31">
        <v>205</v>
      </c>
      <c r="B206" s="172">
        <v>962</v>
      </c>
      <c r="C206" s="172">
        <v>4</v>
      </c>
      <c r="D206" s="173" t="s">
        <v>216</v>
      </c>
    </row>
    <row r="207" spans="1:4" x14ac:dyDescent="0.25">
      <c r="A207" s="31">
        <v>206</v>
      </c>
      <c r="B207" s="172">
        <v>997</v>
      </c>
      <c r="C207" s="172">
        <v>4</v>
      </c>
      <c r="D207" s="173" t="s">
        <v>216</v>
      </c>
    </row>
    <row r="208" spans="1:4" x14ac:dyDescent="0.25">
      <c r="A208" s="31">
        <v>207</v>
      </c>
      <c r="B208" s="172">
        <v>1001</v>
      </c>
      <c r="C208" s="172">
        <v>4</v>
      </c>
      <c r="D208" s="173" t="s">
        <v>216</v>
      </c>
    </row>
    <row r="209" spans="1:4" x14ac:dyDescent="0.25">
      <c r="A209" s="31">
        <v>208</v>
      </c>
      <c r="B209" s="172">
        <v>1112</v>
      </c>
      <c r="C209" s="172">
        <v>4</v>
      </c>
      <c r="D209" s="173" t="s">
        <v>216</v>
      </c>
    </row>
    <row r="210" spans="1:4" x14ac:dyDescent="0.25">
      <c r="A210" s="31">
        <v>209</v>
      </c>
      <c r="B210" s="172">
        <v>1120</v>
      </c>
      <c r="C210" s="172">
        <v>4</v>
      </c>
      <c r="D210" s="173" t="s">
        <v>216</v>
      </c>
    </row>
    <row r="211" spans="1:4" x14ac:dyDescent="0.25">
      <c r="A211" s="31">
        <v>210</v>
      </c>
      <c r="B211" s="172">
        <v>1230</v>
      </c>
      <c r="C211" s="172">
        <v>4</v>
      </c>
      <c r="D211" s="173" t="s">
        <v>216</v>
      </c>
    </row>
    <row r="212" spans="1:4" x14ac:dyDescent="0.25">
      <c r="A212" s="31">
        <v>211</v>
      </c>
      <c r="B212" s="172">
        <v>1691</v>
      </c>
      <c r="C212" s="172">
        <v>4</v>
      </c>
      <c r="D212" s="173" t="s">
        <v>216</v>
      </c>
    </row>
    <row r="213" spans="1:4" x14ac:dyDescent="0.25">
      <c r="A213" s="31">
        <v>212</v>
      </c>
      <c r="B213" s="172">
        <v>785</v>
      </c>
      <c r="C213" s="172">
        <v>4</v>
      </c>
      <c r="D213" s="173" t="s">
        <v>1493</v>
      </c>
    </row>
    <row r="214" spans="1:4" x14ac:dyDescent="0.25">
      <c r="A214" s="31">
        <v>213</v>
      </c>
      <c r="B214" s="172">
        <v>855</v>
      </c>
      <c r="C214" s="172">
        <v>4</v>
      </c>
      <c r="D214" s="173" t="s">
        <v>1493</v>
      </c>
    </row>
    <row r="215" spans="1:4" x14ac:dyDescent="0.25">
      <c r="A215" s="31">
        <v>214</v>
      </c>
      <c r="B215" s="172">
        <v>859</v>
      </c>
      <c r="C215" s="172">
        <v>4</v>
      </c>
      <c r="D215" s="173" t="s">
        <v>1493</v>
      </c>
    </row>
    <row r="216" spans="1:4" x14ac:dyDescent="0.25">
      <c r="A216" s="31">
        <v>215</v>
      </c>
      <c r="B216" s="172">
        <v>1084</v>
      </c>
      <c r="C216" s="172">
        <v>4</v>
      </c>
      <c r="D216" s="173" t="s">
        <v>1493</v>
      </c>
    </row>
    <row r="217" spans="1:4" x14ac:dyDescent="0.25">
      <c r="A217" s="31">
        <v>216</v>
      </c>
      <c r="B217" s="172">
        <v>1111</v>
      </c>
      <c r="C217" s="172">
        <v>4</v>
      </c>
      <c r="D217" s="173" t="s">
        <v>1493</v>
      </c>
    </row>
    <row r="218" spans="1:4" x14ac:dyDescent="0.25">
      <c r="A218" s="31">
        <v>217</v>
      </c>
      <c r="B218" s="172">
        <v>1336</v>
      </c>
      <c r="C218" s="172">
        <v>4</v>
      </c>
      <c r="D218" s="173" t="s">
        <v>1493</v>
      </c>
    </row>
    <row r="219" spans="1:4" x14ac:dyDescent="0.25">
      <c r="A219" s="31">
        <v>218</v>
      </c>
      <c r="B219" s="172">
        <v>1742</v>
      </c>
      <c r="C219" s="172">
        <v>4</v>
      </c>
      <c r="D219" s="173" t="s">
        <v>1493</v>
      </c>
    </row>
    <row r="220" spans="1:4" x14ac:dyDescent="0.25">
      <c r="A220" s="31">
        <v>219</v>
      </c>
      <c r="B220" s="172">
        <v>1635</v>
      </c>
      <c r="C220" s="172">
        <v>4</v>
      </c>
      <c r="D220" s="173" t="s">
        <v>2789</v>
      </c>
    </row>
    <row r="221" spans="1:4" x14ac:dyDescent="0.25">
      <c r="A221" s="31">
        <v>220</v>
      </c>
      <c r="B221" s="172">
        <v>51</v>
      </c>
      <c r="C221" s="172">
        <v>4</v>
      </c>
      <c r="D221" s="173" t="s">
        <v>297</v>
      </c>
    </row>
    <row r="222" spans="1:4" x14ac:dyDescent="0.25">
      <c r="A222" s="31">
        <v>221</v>
      </c>
      <c r="B222" s="172">
        <v>598</v>
      </c>
      <c r="C222" s="172">
        <v>4</v>
      </c>
      <c r="D222" s="173" t="s">
        <v>297</v>
      </c>
    </row>
    <row r="223" spans="1:4" x14ac:dyDescent="0.25">
      <c r="A223" s="31">
        <v>222</v>
      </c>
      <c r="B223" s="172">
        <v>1157</v>
      </c>
      <c r="C223" s="172">
        <v>4</v>
      </c>
      <c r="D223" s="173" t="s">
        <v>297</v>
      </c>
    </row>
    <row r="224" spans="1:4" x14ac:dyDescent="0.25">
      <c r="A224" s="31">
        <v>223</v>
      </c>
      <c r="B224" s="172">
        <v>1506</v>
      </c>
      <c r="C224" s="172">
        <v>4</v>
      </c>
      <c r="D224" s="173" t="s">
        <v>297</v>
      </c>
    </row>
    <row r="225" spans="1:4" x14ac:dyDescent="0.25">
      <c r="A225" s="31">
        <v>224</v>
      </c>
      <c r="B225" s="172">
        <v>1671</v>
      </c>
      <c r="C225" s="172">
        <v>4</v>
      </c>
      <c r="D225" s="173" t="s">
        <v>297</v>
      </c>
    </row>
    <row r="226" spans="1:4" x14ac:dyDescent="0.25">
      <c r="A226" s="31">
        <v>225</v>
      </c>
      <c r="B226" s="172">
        <v>1190</v>
      </c>
      <c r="C226" s="172">
        <v>4</v>
      </c>
      <c r="D226" s="173" t="s">
        <v>2248</v>
      </c>
    </row>
    <row r="227" spans="1:4" x14ac:dyDescent="0.25">
      <c r="A227" s="31">
        <v>226</v>
      </c>
      <c r="B227" s="172">
        <v>74</v>
      </c>
      <c r="C227" s="172">
        <v>4</v>
      </c>
      <c r="D227" s="173" t="s">
        <v>421</v>
      </c>
    </row>
    <row r="228" spans="1:4" x14ac:dyDescent="0.25">
      <c r="A228" s="31">
        <v>227</v>
      </c>
      <c r="B228" s="172">
        <v>294</v>
      </c>
      <c r="C228" s="172">
        <v>4</v>
      </c>
      <c r="D228" s="173" t="s">
        <v>421</v>
      </c>
    </row>
    <row r="229" spans="1:4" x14ac:dyDescent="0.25">
      <c r="A229" s="31">
        <v>228</v>
      </c>
      <c r="B229" s="172">
        <v>951</v>
      </c>
      <c r="C229" s="172">
        <v>4</v>
      </c>
      <c r="D229" s="173" t="s">
        <v>421</v>
      </c>
    </row>
    <row r="230" spans="1:4" x14ac:dyDescent="0.25">
      <c r="A230" s="31">
        <v>229</v>
      </c>
      <c r="B230" s="172">
        <v>1194</v>
      </c>
      <c r="C230" s="172">
        <v>4</v>
      </c>
      <c r="D230" s="173" t="s">
        <v>421</v>
      </c>
    </row>
    <row r="231" spans="1:4" x14ac:dyDescent="0.25">
      <c r="A231" s="31">
        <v>230</v>
      </c>
      <c r="B231" s="172">
        <v>1195</v>
      </c>
      <c r="C231" s="172">
        <v>4</v>
      </c>
      <c r="D231" s="173" t="s">
        <v>421</v>
      </c>
    </row>
    <row r="232" spans="1:4" x14ac:dyDescent="0.25">
      <c r="A232" s="31">
        <v>231</v>
      </c>
      <c r="B232" s="172">
        <v>1402</v>
      </c>
      <c r="C232" s="172">
        <v>4</v>
      </c>
      <c r="D232" s="173" t="s">
        <v>421</v>
      </c>
    </row>
    <row r="233" spans="1:4" x14ac:dyDescent="0.25">
      <c r="A233" s="31">
        <v>232</v>
      </c>
      <c r="B233" s="172">
        <v>1414</v>
      </c>
      <c r="C233" s="172">
        <v>4</v>
      </c>
      <c r="D233" s="173" t="s">
        <v>421</v>
      </c>
    </row>
    <row r="234" spans="1:4" x14ac:dyDescent="0.25">
      <c r="A234" s="31">
        <v>233</v>
      </c>
      <c r="B234" s="172">
        <v>1490</v>
      </c>
      <c r="C234" s="172">
        <v>4</v>
      </c>
      <c r="D234" s="173" t="s">
        <v>421</v>
      </c>
    </row>
    <row r="235" spans="1:4" x14ac:dyDescent="0.25">
      <c r="A235" s="31">
        <v>234</v>
      </c>
      <c r="B235" s="172">
        <v>1619</v>
      </c>
      <c r="C235" s="172">
        <v>4</v>
      </c>
      <c r="D235" s="173" t="s">
        <v>421</v>
      </c>
    </row>
    <row r="236" spans="1:4" x14ac:dyDescent="0.25">
      <c r="A236" s="31">
        <v>235</v>
      </c>
      <c r="B236" s="172">
        <v>1658</v>
      </c>
      <c r="C236" s="172">
        <v>4</v>
      </c>
      <c r="D236" s="173" t="s">
        <v>421</v>
      </c>
    </row>
    <row r="237" spans="1:4" x14ac:dyDescent="0.25">
      <c r="A237" s="31">
        <v>236</v>
      </c>
      <c r="B237" s="172">
        <v>1413</v>
      </c>
      <c r="C237" s="172">
        <v>4</v>
      </c>
      <c r="D237" s="173" t="s">
        <v>421</v>
      </c>
    </row>
    <row r="238" spans="1:4" x14ac:dyDescent="0.25">
      <c r="A238" s="31">
        <v>237</v>
      </c>
      <c r="B238" s="172">
        <v>1590</v>
      </c>
      <c r="C238" s="172">
        <v>4</v>
      </c>
      <c r="D238" s="173" t="s">
        <v>2752</v>
      </c>
    </row>
    <row r="239" spans="1:4" x14ac:dyDescent="0.25">
      <c r="A239" s="31">
        <v>238</v>
      </c>
      <c r="B239" s="172">
        <v>32</v>
      </c>
      <c r="C239" s="172">
        <v>4</v>
      </c>
      <c r="D239" s="173" t="s">
        <v>243</v>
      </c>
    </row>
    <row r="240" spans="1:4" x14ac:dyDescent="0.25">
      <c r="A240" s="31">
        <v>239</v>
      </c>
      <c r="B240" s="172">
        <v>577</v>
      </c>
      <c r="C240" s="172">
        <v>4</v>
      </c>
      <c r="D240" s="173" t="s">
        <v>243</v>
      </c>
    </row>
    <row r="241" spans="1:4" x14ac:dyDescent="0.25">
      <c r="A241" s="31">
        <v>240</v>
      </c>
      <c r="B241" s="172">
        <v>1745</v>
      </c>
      <c r="C241" s="172">
        <v>4</v>
      </c>
      <c r="D241" s="173" t="s">
        <v>243</v>
      </c>
    </row>
    <row r="242" spans="1:4" x14ac:dyDescent="0.25">
      <c r="A242" s="31">
        <v>241</v>
      </c>
      <c r="B242" s="172">
        <v>985</v>
      </c>
      <c r="C242" s="172">
        <v>4</v>
      </c>
      <c r="D242" s="173" t="s">
        <v>1886</v>
      </c>
    </row>
    <row r="243" spans="1:4" x14ac:dyDescent="0.25">
      <c r="A243" s="31">
        <v>242</v>
      </c>
      <c r="B243" s="172">
        <v>392</v>
      </c>
      <c r="C243" s="172">
        <v>4</v>
      </c>
      <c r="D243" s="173" t="s">
        <v>1071</v>
      </c>
    </row>
    <row r="244" spans="1:4" x14ac:dyDescent="0.25">
      <c r="A244" s="31">
        <v>243</v>
      </c>
      <c r="B244" s="172">
        <v>676</v>
      </c>
      <c r="C244" s="172">
        <v>4</v>
      </c>
      <c r="D244" s="173" t="s">
        <v>1071</v>
      </c>
    </row>
    <row r="245" spans="1:4" x14ac:dyDescent="0.25">
      <c r="A245" s="31">
        <v>244</v>
      </c>
      <c r="B245" s="172">
        <v>59</v>
      </c>
      <c r="C245" s="172">
        <v>4</v>
      </c>
      <c r="D245" s="173" t="s">
        <v>369</v>
      </c>
    </row>
    <row r="246" spans="1:4" x14ac:dyDescent="0.25">
      <c r="A246" s="31">
        <v>245</v>
      </c>
      <c r="B246" s="172">
        <v>1110</v>
      </c>
      <c r="C246" s="172">
        <v>4</v>
      </c>
      <c r="D246" s="173" t="s">
        <v>369</v>
      </c>
    </row>
    <row r="247" spans="1:4" x14ac:dyDescent="0.25">
      <c r="A247" s="31">
        <v>246</v>
      </c>
      <c r="B247" s="172">
        <v>1576</v>
      </c>
      <c r="C247" s="172">
        <v>4</v>
      </c>
      <c r="D247" s="173" t="s">
        <v>369</v>
      </c>
    </row>
    <row r="248" spans="1:4" x14ac:dyDescent="0.25">
      <c r="A248" s="31">
        <v>247</v>
      </c>
      <c r="B248" s="172">
        <v>1661</v>
      </c>
      <c r="C248" s="172">
        <v>4</v>
      </c>
      <c r="D248" s="173" t="s">
        <v>2842</v>
      </c>
    </row>
    <row r="249" spans="1:4" x14ac:dyDescent="0.25">
      <c r="A249" s="31">
        <v>248</v>
      </c>
      <c r="B249" s="172">
        <v>1657</v>
      </c>
      <c r="C249" s="172">
        <v>4</v>
      </c>
      <c r="D249" s="173" t="s">
        <v>2822</v>
      </c>
    </row>
    <row r="250" spans="1:4" x14ac:dyDescent="0.25">
      <c r="A250" s="31">
        <v>249</v>
      </c>
      <c r="B250" s="172">
        <v>360</v>
      </c>
      <c r="C250" s="172">
        <v>4</v>
      </c>
      <c r="D250" s="173" t="s">
        <v>1041</v>
      </c>
    </row>
    <row r="251" spans="1:4" x14ac:dyDescent="0.25">
      <c r="A251" s="31">
        <v>250</v>
      </c>
      <c r="B251" s="172">
        <v>569</v>
      </c>
      <c r="C251" s="172">
        <v>4</v>
      </c>
      <c r="D251" s="173" t="s">
        <v>1041</v>
      </c>
    </row>
    <row r="252" spans="1:4" x14ac:dyDescent="0.25">
      <c r="A252" s="31">
        <v>251</v>
      </c>
      <c r="B252" s="172">
        <v>978</v>
      </c>
      <c r="C252" s="172">
        <v>4</v>
      </c>
      <c r="D252" s="173" t="s">
        <v>1041</v>
      </c>
    </row>
    <row r="253" spans="1:4" x14ac:dyDescent="0.25">
      <c r="A253" s="31">
        <v>252</v>
      </c>
      <c r="B253" s="172">
        <v>1265</v>
      </c>
      <c r="C253" s="172">
        <v>4</v>
      </c>
      <c r="D253" s="173" t="s">
        <v>1041</v>
      </c>
    </row>
    <row r="254" spans="1:4" x14ac:dyDescent="0.25">
      <c r="A254" s="31">
        <v>253</v>
      </c>
      <c r="B254" s="172">
        <v>1312</v>
      </c>
      <c r="C254" s="172">
        <v>4</v>
      </c>
      <c r="D254" s="173" t="s">
        <v>1041</v>
      </c>
    </row>
    <row r="255" spans="1:4" x14ac:dyDescent="0.25">
      <c r="A255" s="31">
        <v>254</v>
      </c>
      <c r="B255" s="172">
        <v>1564</v>
      </c>
      <c r="C255" s="172">
        <v>4</v>
      </c>
      <c r="D255" s="173" t="s">
        <v>1041</v>
      </c>
    </row>
    <row r="256" spans="1:4" x14ac:dyDescent="0.25">
      <c r="A256" s="31">
        <v>255</v>
      </c>
      <c r="B256" s="172">
        <v>1706</v>
      </c>
      <c r="C256" s="172">
        <v>4</v>
      </c>
      <c r="D256" s="173" t="s">
        <v>1041</v>
      </c>
    </row>
    <row r="257" spans="1:4" x14ac:dyDescent="0.25">
      <c r="A257" s="31">
        <v>256</v>
      </c>
      <c r="B257" s="172">
        <v>235</v>
      </c>
      <c r="C257" s="172">
        <v>4</v>
      </c>
      <c r="D257" s="173" t="s">
        <v>694</v>
      </c>
    </row>
    <row r="258" spans="1:4" x14ac:dyDescent="0.25">
      <c r="A258" s="31">
        <v>257</v>
      </c>
      <c r="B258" s="172">
        <v>873</v>
      </c>
      <c r="C258" s="172">
        <v>4</v>
      </c>
      <c r="D258" s="173" t="s">
        <v>1658</v>
      </c>
    </row>
    <row r="259" spans="1:4" x14ac:dyDescent="0.25">
      <c r="A259" s="31">
        <v>258</v>
      </c>
      <c r="B259" s="172">
        <v>1226</v>
      </c>
      <c r="C259" s="172">
        <v>4</v>
      </c>
      <c r="D259" s="173" t="s">
        <v>1658</v>
      </c>
    </row>
    <row r="260" spans="1:4" x14ac:dyDescent="0.25">
      <c r="A260" s="31">
        <v>259</v>
      </c>
      <c r="B260" s="172">
        <v>660</v>
      </c>
      <c r="C260" s="172">
        <v>4</v>
      </c>
      <c r="D260" s="173" t="s">
        <v>1280</v>
      </c>
    </row>
    <row r="261" spans="1:4" x14ac:dyDescent="0.25">
      <c r="A261" s="31">
        <v>260</v>
      </c>
      <c r="B261" s="172">
        <v>1093</v>
      </c>
      <c r="C261" s="172">
        <v>4</v>
      </c>
      <c r="D261" s="173" t="s">
        <v>1280</v>
      </c>
    </row>
    <row r="262" spans="1:4" x14ac:dyDescent="0.25">
      <c r="A262" s="31">
        <v>261</v>
      </c>
      <c r="B262" s="172">
        <v>9</v>
      </c>
      <c r="C262" s="172">
        <v>4</v>
      </c>
      <c r="D262" s="173" t="s">
        <v>173</v>
      </c>
    </row>
    <row r="263" spans="1:4" x14ac:dyDescent="0.25">
      <c r="A263" s="31">
        <v>262</v>
      </c>
      <c r="B263" s="172">
        <v>183</v>
      </c>
      <c r="C263" s="172">
        <v>4</v>
      </c>
      <c r="D263" s="173" t="s">
        <v>173</v>
      </c>
    </row>
    <row r="264" spans="1:4" x14ac:dyDescent="0.25">
      <c r="A264" s="31">
        <v>263</v>
      </c>
      <c r="B264" s="172">
        <v>297</v>
      </c>
      <c r="C264" s="172">
        <v>4</v>
      </c>
      <c r="D264" s="173" t="s">
        <v>173</v>
      </c>
    </row>
    <row r="265" spans="1:4" x14ac:dyDescent="0.25">
      <c r="A265" s="31">
        <v>264</v>
      </c>
      <c r="B265" s="172">
        <v>1217</v>
      </c>
      <c r="C265" s="172">
        <v>4</v>
      </c>
      <c r="D265" s="173" t="s">
        <v>173</v>
      </c>
    </row>
    <row r="266" spans="1:4" x14ac:dyDescent="0.25">
      <c r="A266" s="31">
        <v>265</v>
      </c>
      <c r="B266" s="172">
        <v>1585</v>
      </c>
      <c r="C266" s="172">
        <v>4</v>
      </c>
      <c r="D266" s="173" t="s">
        <v>173</v>
      </c>
    </row>
    <row r="267" spans="1:4" x14ac:dyDescent="0.25">
      <c r="A267" s="31">
        <v>266</v>
      </c>
      <c r="B267" s="172">
        <v>353</v>
      </c>
      <c r="C267" s="172">
        <v>4</v>
      </c>
      <c r="D267" s="173" t="s">
        <v>1011</v>
      </c>
    </row>
    <row r="268" spans="1:4" x14ac:dyDescent="0.25">
      <c r="A268" s="31">
        <v>267</v>
      </c>
      <c r="B268" s="172">
        <v>718</v>
      </c>
      <c r="C268" s="172">
        <v>4</v>
      </c>
      <c r="D268" s="173" t="s">
        <v>1011</v>
      </c>
    </row>
    <row r="269" spans="1:4" x14ac:dyDescent="0.25">
      <c r="A269" s="31">
        <v>268</v>
      </c>
      <c r="B269" s="172">
        <v>759</v>
      </c>
      <c r="C269" s="172">
        <v>4</v>
      </c>
      <c r="D269" s="173" t="s">
        <v>1011</v>
      </c>
    </row>
    <row r="270" spans="1:4" x14ac:dyDescent="0.25">
      <c r="A270" s="31">
        <v>269</v>
      </c>
      <c r="B270" s="172">
        <v>13</v>
      </c>
      <c r="C270" s="172">
        <v>4</v>
      </c>
      <c r="D270" s="173" t="s">
        <v>202</v>
      </c>
    </row>
    <row r="271" spans="1:4" x14ac:dyDescent="0.25">
      <c r="A271" s="31">
        <v>270</v>
      </c>
      <c r="B271" s="172">
        <v>24</v>
      </c>
      <c r="C271" s="172">
        <v>4</v>
      </c>
      <c r="D271" s="173" t="s">
        <v>202</v>
      </c>
    </row>
    <row r="272" spans="1:4" x14ac:dyDescent="0.25">
      <c r="A272" s="31">
        <v>271</v>
      </c>
      <c r="B272" s="172">
        <v>53</v>
      </c>
      <c r="C272" s="172">
        <v>4</v>
      </c>
      <c r="D272" s="173" t="s">
        <v>202</v>
      </c>
    </row>
    <row r="273" spans="1:4" x14ac:dyDescent="0.25">
      <c r="A273" s="31">
        <v>272</v>
      </c>
      <c r="B273" s="172">
        <v>167</v>
      </c>
      <c r="C273" s="172">
        <v>4</v>
      </c>
      <c r="D273" s="173" t="s">
        <v>202</v>
      </c>
    </row>
    <row r="274" spans="1:4" x14ac:dyDescent="0.25">
      <c r="A274" s="31">
        <v>273</v>
      </c>
      <c r="B274" s="172">
        <v>168</v>
      </c>
      <c r="C274" s="172">
        <v>4</v>
      </c>
      <c r="D274" s="173" t="s">
        <v>202</v>
      </c>
    </row>
    <row r="275" spans="1:4" x14ac:dyDescent="0.25">
      <c r="A275" s="31">
        <v>274</v>
      </c>
      <c r="B275" s="172">
        <v>169</v>
      </c>
      <c r="C275" s="172">
        <v>4</v>
      </c>
      <c r="D275" s="173" t="s">
        <v>202</v>
      </c>
    </row>
    <row r="276" spans="1:4" x14ac:dyDescent="0.25">
      <c r="A276" s="31">
        <v>275</v>
      </c>
      <c r="B276" s="172">
        <v>185</v>
      </c>
      <c r="C276" s="172">
        <v>4</v>
      </c>
      <c r="D276" s="173" t="s">
        <v>202</v>
      </c>
    </row>
    <row r="277" spans="1:4" x14ac:dyDescent="0.25">
      <c r="A277" s="31">
        <v>276</v>
      </c>
      <c r="B277" s="172">
        <v>196</v>
      </c>
      <c r="C277" s="172">
        <v>4</v>
      </c>
      <c r="D277" s="173" t="s">
        <v>202</v>
      </c>
    </row>
    <row r="278" spans="1:4" x14ac:dyDescent="0.25">
      <c r="A278" s="31">
        <v>277</v>
      </c>
      <c r="B278" s="172">
        <v>222</v>
      </c>
      <c r="C278" s="172">
        <v>4</v>
      </c>
      <c r="D278" s="173" t="s">
        <v>202</v>
      </c>
    </row>
    <row r="279" spans="1:4" x14ac:dyDescent="0.25">
      <c r="A279" s="31">
        <v>278</v>
      </c>
      <c r="B279" s="172">
        <v>249</v>
      </c>
      <c r="C279" s="172">
        <v>4</v>
      </c>
      <c r="D279" s="173" t="s">
        <v>202</v>
      </c>
    </row>
    <row r="280" spans="1:4" x14ac:dyDescent="0.25">
      <c r="A280" s="31">
        <v>279</v>
      </c>
      <c r="B280" s="172">
        <v>264</v>
      </c>
      <c r="C280" s="172">
        <v>4</v>
      </c>
      <c r="D280" s="173" t="s">
        <v>202</v>
      </c>
    </row>
    <row r="281" spans="1:4" x14ac:dyDescent="0.25">
      <c r="A281" s="31">
        <v>280</v>
      </c>
      <c r="B281" s="172">
        <v>313</v>
      </c>
      <c r="C281" s="172">
        <v>4</v>
      </c>
      <c r="D281" s="173" t="s">
        <v>202</v>
      </c>
    </row>
    <row r="282" spans="1:4" x14ac:dyDescent="0.25">
      <c r="A282" s="31">
        <v>281</v>
      </c>
      <c r="B282" s="172">
        <v>363</v>
      </c>
      <c r="C282" s="172">
        <v>4</v>
      </c>
      <c r="D282" s="173" t="s">
        <v>202</v>
      </c>
    </row>
    <row r="283" spans="1:4" x14ac:dyDescent="0.25">
      <c r="A283" s="31">
        <v>282</v>
      </c>
      <c r="B283" s="172">
        <v>710</v>
      </c>
      <c r="C283" s="172">
        <v>4</v>
      </c>
      <c r="D283" s="173" t="s">
        <v>202</v>
      </c>
    </row>
    <row r="284" spans="1:4" x14ac:dyDescent="0.25">
      <c r="A284" s="31">
        <v>283</v>
      </c>
      <c r="B284" s="172">
        <v>729</v>
      </c>
      <c r="C284" s="172">
        <v>4</v>
      </c>
      <c r="D284" s="173" t="s">
        <v>202</v>
      </c>
    </row>
    <row r="285" spans="1:4" x14ac:dyDescent="0.25">
      <c r="A285" s="31">
        <v>284</v>
      </c>
      <c r="B285" s="172">
        <v>762</v>
      </c>
      <c r="C285" s="172">
        <v>4</v>
      </c>
      <c r="D285" s="173" t="s">
        <v>202</v>
      </c>
    </row>
    <row r="286" spans="1:4" x14ac:dyDescent="0.25">
      <c r="A286" s="31">
        <v>285</v>
      </c>
      <c r="B286" s="172">
        <v>778</v>
      </c>
      <c r="C286" s="172">
        <v>4</v>
      </c>
      <c r="D286" s="173" t="s">
        <v>202</v>
      </c>
    </row>
    <row r="287" spans="1:4" x14ac:dyDescent="0.25">
      <c r="A287" s="31">
        <v>286</v>
      </c>
      <c r="B287" s="172">
        <v>837</v>
      </c>
      <c r="C287" s="172">
        <v>4</v>
      </c>
      <c r="D287" s="173" t="s">
        <v>202</v>
      </c>
    </row>
    <row r="288" spans="1:4" x14ac:dyDescent="0.25">
      <c r="A288" s="31">
        <v>287</v>
      </c>
      <c r="B288" s="172">
        <v>895</v>
      </c>
      <c r="C288" s="172">
        <v>4</v>
      </c>
      <c r="D288" s="173" t="s">
        <v>202</v>
      </c>
    </row>
    <row r="289" spans="1:4" x14ac:dyDescent="0.25">
      <c r="A289" s="31">
        <v>288</v>
      </c>
      <c r="B289" s="172">
        <v>1086</v>
      </c>
      <c r="C289" s="172">
        <v>4</v>
      </c>
      <c r="D289" s="173" t="s">
        <v>202</v>
      </c>
    </row>
    <row r="290" spans="1:4" x14ac:dyDescent="0.25">
      <c r="A290" s="31">
        <v>289</v>
      </c>
      <c r="B290" s="172">
        <v>1098</v>
      </c>
      <c r="C290" s="172">
        <v>4</v>
      </c>
      <c r="D290" s="173" t="s">
        <v>202</v>
      </c>
    </row>
    <row r="291" spans="1:4" x14ac:dyDescent="0.25">
      <c r="A291" s="31">
        <v>290</v>
      </c>
      <c r="B291" s="172">
        <v>1180</v>
      </c>
      <c r="C291" s="172">
        <v>4</v>
      </c>
      <c r="D291" s="173" t="s">
        <v>202</v>
      </c>
    </row>
    <row r="292" spans="1:4" x14ac:dyDescent="0.25">
      <c r="A292" s="31">
        <v>291</v>
      </c>
      <c r="B292" s="172">
        <v>1198</v>
      </c>
      <c r="C292" s="172">
        <v>4</v>
      </c>
      <c r="D292" s="173" t="s">
        <v>202</v>
      </c>
    </row>
    <row r="293" spans="1:4" x14ac:dyDescent="0.25">
      <c r="A293" s="31">
        <v>292</v>
      </c>
      <c r="B293" s="172">
        <v>1227</v>
      </c>
      <c r="C293" s="172">
        <v>4</v>
      </c>
      <c r="D293" s="173" t="s">
        <v>202</v>
      </c>
    </row>
    <row r="294" spans="1:4" x14ac:dyDescent="0.25">
      <c r="A294" s="31">
        <v>293</v>
      </c>
      <c r="B294" s="172">
        <v>1498</v>
      </c>
      <c r="C294" s="172">
        <v>4</v>
      </c>
      <c r="D294" s="173" t="s">
        <v>202</v>
      </c>
    </row>
    <row r="295" spans="1:4" x14ac:dyDescent="0.25">
      <c r="A295" s="31">
        <v>294</v>
      </c>
      <c r="B295" s="172">
        <v>1575</v>
      </c>
      <c r="C295" s="172">
        <v>4</v>
      </c>
      <c r="D295" s="173" t="s">
        <v>202</v>
      </c>
    </row>
    <row r="296" spans="1:4" x14ac:dyDescent="0.25">
      <c r="A296" s="31">
        <v>295</v>
      </c>
      <c r="B296" s="172">
        <v>1655</v>
      </c>
      <c r="C296" s="172">
        <v>4</v>
      </c>
      <c r="D296" s="173" t="s">
        <v>202</v>
      </c>
    </row>
    <row r="297" spans="1:4" ht="15.75" thickBot="1" x14ac:dyDescent="0.3">
      <c r="A297" s="33">
        <v>296</v>
      </c>
      <c r="B297" s="174">
        <v>1680</v>
      </c>
      <c r="C297" s="174">
        <v>4</v>
      </c>
      <c r="D297" s="175" t="s">
        <v>202</v>
      </c>
    </row>
  </sheetData>
  <sortState ref="B2:D297">
    <sortCondition ref="D2:D29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625C7-4867-436B-9EFC-DA0A22476D44}">
  <dimension ref="A1:O298"/>
  <sheetViews>
    <sheetView tabSelected="1" topLeftCell="A4" zoomScale="80" zoomScaleNormal="80" workbookViewId="0">
      <selection activeCell="J9" sqref="J9"/>
    </sheetView>
  </sheetViews>
  <sheetFormatPr defaultRowHeight="15" x14ac:dyDescent="0.25"/>
  <cols>
    <col min="1" max="1" width="9.140625" style="2"/>
    <col min="3" max="3" width="14.140625" customWidth="1"/>
    <col min="4" max="4" width="15.28515625" style="27" customWidth="1"/>
    <col min="5" max="5" width="6.5703125" customWidth="1"/>
    <col min="6" max="6" width="6.42578125" customWidth="1"/>
    <col min="7" max="7" width="8" customWidth="1"/>
    <col min="8" max="8" width="14.7109375" customWidth="1"/>
    <col min="12" max="12" width="24.140625" customWidth="1"/>
    <col min="13" max="13" width="14.42578125" customWidth="1"/>
    <col min="14" max="14" width="17.5703125" customWidth="1"/>
    <col min="15" max="15" width="46.42578125" customWidth="1"/>
  </cols>
  <sheetData>
    <row r="1" spans="1:15" s="2" customFormat="1" ht="15.75" thickBot="1" x14ac:dyDescent="0.3">
      <c r="A1" s="189" t="s">
        <v>2958</v>
      </c>
      <c r="B1" s="189"/>
      <c r="C1" s="189"/>
      <c r="D1" s="189"/>
      <c r="E1" s="189"/>
      <c r="F1" s="189"/>
      <c r="G1" s="189"/>
      <c r="H1" s="190"/>
    </row>
    <row r="2" spans="1:15" ht="30" customHeight="1" thickBot="1" x14ac:dyDescent="0.3">
      <c r="A2" s="170" t="s">
        <v>3157</v>
      </c>
      <c r="B2" s="42" t="s">
        <v>0</v>
      </c>
      <c r="C2" s="43" t="s">
        <v>196</v>
      </c>
      <c r="D2" s="44" t="s">
        <v>2959</v>
      </c>
      <c r="E2" s="44" t="s">
        <v>2960</v>
      </c>
      <c r="F2" s="44" t="s">
        <v>542</v>
      </c>
      <c r="G2" s="44" t="s">
        <v>138</v>
      </c>
      <c r="H2" s="45" t="s">
        <v>2961</v>
      </c>
    </row>
    <row r="3" spans="1:15" x14ac:dyDescent="0.25">
      <c r="A3" s="37">
        <v>1</v>
      </c>
      <c r="B3" s="38">
        <v>12</v>
      </c>
      <c r="C3" s="38" t="s">
        <v>196</v>
      </c>
      <c r="D3" s="39"/>
      <c r="E3" s="38"/>
      <c r="F3" s="38"/>
      <c r="G3" s="38"/>
      <c r="H3" s="40"/>
    </row>
    <row r="4" spans="1:15" x14ac:dyDescent="0.25">
      <c r="A4" s="31">
        <v>2</v>
      </c>
      <c r="B4" s="23">
        <v>13</v>
      </c>
      <c r="C4" s="23" t="s">
        <v>196</v>
      </c>
      <c r="D4" s="28"/>
      <c r="E4" s="23"/>
      <c r="F4" s="23"/>
      <c r="G4" s="23"/>
      <c r="H4" s="32"/>
    </row>
    <row r="5" spans="1:15" x14ac:dyDescent="0.25">
      <c r="A5" s="31">
        <v>3</v>
      </c>
      <c r="B5" s="23">
        <v>18</v>
      </c>
      <c r="C5" s="23" t="s">
        <v>196</v>
      </c>
      <c r="D5" s="28"/>
      <c r="E5" s="23"/>
      <c r="F5" s="23"/>
      <c r="G5" s="23"/>
      <c r="H5" s="32"/>
    </row>
    <row r="6" spans="1:15" x14ac:dyDescent="0.25">
      <c r="A6" s="63">
        <v>4</v>
      </c>
      <c r="B6" s="23">
        <v>24</v>
      </c>
      <c r="C6" s="23" t="s">
        <v>196</v>
      </c>
      <c r="D6" s="28"/>
      <c r="E6" s="23"/>
      <c r="F6" s="23"/>
      <c r="G6" s="23"/>
      <c r="H6" s="32"/>
    </row>
    <row r="7" spans="1:15" ht="15.75" thickBot="1" x14ac:dyDescent="0.3">
      <c r="A7" s="31">
        <v>5</v>
      </c>
      <c r="B7" s="23">
        <v>47</v>
      </c>
      <c r="C7" s="23" t="s">
        <v>196</v>
      </c>
      <c r="D7" s="28" t="s">
        <v>141</v>
      </c>
      <c r="E7" s="23"/>
      <c r="F7" s="23"/>
      <c r="G7" s="23"/>
      <c r="H7" s="32"/>
    </row>
    <row r="8" spans="1:15" ht="15.75" thickBot="1" x14ac:dyDescent="0.3">
      <c r="A8" s="31">
        <v>6</v>
      </c>
      <c r="B8" s="23">
        <v>48</v>
      </c>
      <c r="C8" s="23" t="s">
        <v>196</v>
      </c>
      <c r="D8" s="28" t="s">
        <v>141</v>
      </c>
      <c r="E8" s="23"/>
      <c r="F8" s="23"/>
      <c r="G8" s="23"/>
      <c r="H8" s="32"/>
      <c r="L8" s="185" t="s">
        <v>2958</v>
      </c>
      <c r="M8" s="186"/>
      <c r="N8" s="51" t="s">
        <v>2950</v>
      </c>
      <c r="O8" s="13"/>
    </row>
    <row r="9" spans="1:15" x14ac:dyDescent="0.25">
      <c r="A9" s="31">
        <v>7</v>
      </c>
      <c r="B9" s="23">
        <v>51</v>
      </c>
      <c r="C9" s="23" t="s">
        <v>196</v>
      </c>
      <c r="D9" s="28"/>
      <c r="E9" s="23"/>
      <c r="F9" s="23"/>
      <c r="G9" s="23"/>
      <c r="H9" s="32"/>
      <c r="L9" s="191" t="s">
        <v>196</v>
      </c>
      <c r="M9" s="192"/>
      <c r="N9" s="60">
        <v>97</v>
      </c>
    </row>
    <row r="10" spans="1:15" x14ac:dyDescent="0.25">
      <c r="A10" s="63">
        <v>8</v>
      </c>
      <c r="B10" s="23">
        <v>56</v>
      </c>
      <c r="C10" s="23" t="s">
        <v>196</v>
      </c>
      <c r="D10" s="28"/>
      <c r="E10" s="23"/>
      <c r="F10" s="23"/>
      <c r="G10" s="23"/>
      <c r="H10" s="32"/>
      <c r="L10" s="187" t="s">
        <v>2962</v>
      </c>
      <c r="M10" s="188"/>
      <c r="N10" s="61">
        <v>146</v>
      </c>
    </row>
    <row r="11" spans="1:15" x14ac:dyDescent="0.25">
      <c r="A11" s="31">
        <v>9</v>
      </c>
      <c r="B11" s="23">
        <v>58</v>
      </c>
      <c r="C11" s="23" t="s">
        <v>196</v>
      </c>
      <c r="D11" s="28"/>
      <c r="E11" s="23"/>
      <c r="F11" s="23"/>
      <c r="G11" s="23"/>
      <c r="H11" s="32"/>
      <c r="L11" s="187" t="s">
        <v>179</v>
      </c>
      <c r="M11" s="188"/>
      <c r="N11" s="61">
        <v>9</v>
      </c>
    </row>
    <row r="12" spans="1:15" x14ac:dyDescent="0.25">
      <c r="A12" s="31">
        <v>10</v>
      </c>
      <c r="B12" s="23">
        <v>59</v>
      </c>
      <c r="C12" s="23" t="s">
        <v>196</v>
      </c>
      <c r="D12" s="28"/>
      <c r="E12" s="23"/>
      <c r="F12" s="23"/>
      <c r="G12" s="23"/>
      <c r="H12" s="32"/>
      <c r="L12" s="187" t="s">
        <v>542</v>
      </c>
      <c r="M12" s="193"/>
      <c r="N12" s="61">
        <v>3</v>
      </c>
    </row>
    <row r="13" spans="1:15" x14ac:dyDescent="0.25">
      <c r="A13" s="31">
        <v>11</v>
      </c>
      <c r="B13" s="23">
        <v>63</v>
      </c>
      <c r="C13" s="23" t="s">
        <v>196</v>
      </c>
      <c r="D13" s="28"/>
      <c r="E13" s="23"/>
      <c r="F13" s="23"/>
      <c r="G13" s="23"/>
      <c r="H13" s="32"/>
      <c r="L13" s="187" t="s">
        <v>2970</v>
      </c>
      <c r="M13" s="188"/>
      <c r="N13" s="61">
        <v>20</v>
      </c>
    </row>
    <row r="14" spans="1:15" x14ac:dyDescent="0.25">
      <c r="A14" s="63">
        <v>12</v>
      </c>
      <c r="B14" s="23">
        <v>64</v>
      </c>
      <c r="C14" s="23" t="s">
        <v>196</v>
      </c>
      <c r="D14" s="28"/>
      <c r="E14" s="23"/>
      <c r="F14" s="23"/>
      <c r="G14" s="23"/>
      <c r="H14" s="32"/>
      <c r="L14" s="52" t="s">
        <v>2964</v>
      </c>
      <c r="M14" s="49">
        <v>17</v>
      </c>
      <c r="N14" s="16"/>
    </row>
    <row r="15" spans="1:15" x14ac:dyDescent="0.25">
      <c r="A15" s="31">
        <v>13</v>
      </c>
      <c r="B15" s="23">
        <v>109</v>
      </c>
      <c r="C15" s="23" t="s">
        <v>196</v>
      </c>
      <c r="D15" s="28"/>
      <c r="E15" s="23"/>
      <c r="F15" s="23"/>
      <c r="G15" s="23"/>
      <c r="H15" s="32"/>
      <c r="L15" s="52" t="s">
        <v>2965</v>
      </c>
      <c r="M15" s="49">
        <v>1</v>
      </c>
      <c r="N15" s="16"/>
    </row>
    <row r="16" spans="1:15" x14ac:dyDescent="0.25">
      <c r="A16" s="31">
        <v>14</v>
      </c>
      <c r="B16" s="23">
        <v>133</v>
      </c>
      <c r="C16" s="23" t="s">
        <v>196</v>
      </c>
      <c r="D16" s="28"/>
      <c r="E16" s="23"/>
      <c r="F16" s="23"/>
      <c r="G16" s="23"/>
      <c r="H16" s="32"/>
      <c r="L16" s="52" t="s">
        <v>2966</v>
      </c>
      <c r="M16" s="49">
        <v>1</v>
      </c>
      <c r="N16" s="16"/>
    </row>
    <row r="17" spans="1:14" x14ac:dyDescent="0.25">
      <c r="A17" s="31">
        <v>15</v>
      </c>
      <c r="B17" s="23">
        <v>168</v>
      </c>
      <c r="C17" s="23" t="s">
        <v>196</v>
      </c>
      <c r="D17" s="28"/>
      <c r="E17" s="23"/>
      <c r="F17" s="23"/>
      <c r="G17" s="23"/>
      <c r="H17" s="32"/>
      <c r="L17" s="52" t="s">
        <v>2967</v>
      </c>
      <c r="M17" s="49">
        <v>1</v>
      </c>
      <c r="N17" s="16"/>
    </row>
    <row r="18" spans="1:14" x14ac:dyDescent="0.25">
      <c r="A18" s="63">
        <v>16</v>
      </c>
      <c r="B18" s="23">
        <v>169</v>
      </c>
      <c r="C18" s="23" t="s">
        <v>196</v>
      </c>
      <c r="D18" s="28"/>
      <c r="E18" s="23" t="s">
        <v>179</v>
      </c>
      <c r="F18" s="23"/>
      <c r="G18" s="23"/>
      <c r="H18" s="32"/>
      <c r="L18" s="187" t="s">
        <v>2963</v>
      </c>
      <c r="M18" s="188"/>
      <c r="N18" s="61">
        <v>21</v>
      </c>
    </row>
    <row r="19" spans="1:14" x14ac:dyDescent="0.25">
      <c r="A19" s="31">
        <v>17</v>
      </c>
      <c r="B19" s="23">
        <v>171</v>
      </c>
      <c r="C19" s="23" t="s">
        <v>196</v>
      </c>
      <c r="D19" s="28" t="s">
        <v>141</v>
      </c>
      <c r="E19" s="23"/>
      <c r="F19" s="23"/>
      <c r="G19" s="23"/>
      <c r="H19" s="32"/>
      <c r="L19" s="52" t="s">
        <v>164</v>
      </c>
      <c r="M19" s="50">
        <f>COUNTIF(H3:H298,"Data Instances")</f>
        <v>4</v>
      </c>
      <c r="N19" s="32"/>
    </row>
    <row r="20" spans="1:14" x14ac:dyDescent="0.25">
      <c r="A20" s="31">
        <v>18</v>
      </c>
      <c r="B20" s="23">
        <v>173</v>
      </c>
      <c r="C20" s="23" t="s">
        <v>196</v>
      </c>
      <c r="D20" s="28" t="s">
        <v>141</v>
      </c>
      <c r="E20" s="23"/>
      <c r="F20" s="23"/>
      <c r="G20" s="23"/>
      <c r="H20" s="32"/>
      <c r="L20" s="52" t="s">
        <v>321</v>
      </c>
      <c r="M20" s="50">
        <f>COUNTIF(H3:H298,"Data Chuncks")</f>
        <v>1</v>
      </c>
      <c r="N20" s="32"/>
    </row>
    <row r="21" spans="1:14" x14ac:dyDescent="0.25">
      <c r="A21" s="31">
        <v>19</v>
      </c>
      <c r="B21" s="23">
        <v>183</v>
      </c>
      <c r="C21" s="23" t="s">
        <v>196</v>
      </c>
      <c r="D21" s="28" t="s">
        <v>141</v>
      </c>
      <c r="E21" s="23"/>
      <c r="F21" s="23"/>
      <c r="G21" s="23"/>
      <c r="H21" s="32"/>
      <c r="L21" s="52" t="s">
        <v>610</v>
      </c>
      <c r="M21" s="50">
        <f>COUNTIF(H3:H298,"Traces")</f>
        <v>1</v>
      </c>
      <c r="N21" s="32"/>
    </row>
    <row r="22" spans="1:14" x14ac:dyDescent="0.25">
      <c r="A22" s="63">
        <v>20</v>
      </c>
      <c r="B22" s="23">
        <v>217</v>
      </c>
      <c r="C22" s="23" t="s">
        <v>196</v>
      </c>
      <c r="D22" s="28"/>
      <c r="E22" s="23"/>
      <c r="F22" s="23"/>
      <c r="G22" s="23"/>
      <c r="H22" s="32"/>
      <c r="L22" s="52" t="s">
        <v>823</v>
      </c>
      <c r="M22" s="50">
        <f>COUNTIF(H3:H298,"Papers")</f>
        <v>1</v>
      </c>
      <c r="N22" s="32"/>
    </row>
    <row r="23" spans="1:14" x14ac:dyDescent="0.25">
      <c r="A23" s="31">
        <v>21</v>
      </c>
      <c r="B23" s="23">
        <v>232</v>
      </c>
      <c r="C23" s="23" t="s">
        <v>196</v>
      </c>
      <c r="D23" s="28"/>
      <c r="E23" s="23"/>
      <c r="F23" s="23"/>
      <c r="G23" s="23"/>
      <c r="H23" s="32"/>
      <c r="L23" s="52" t="s">
        <v>1056</v>
      </c>
      <c r="M23" s="50">
        <f>COUNTIF(H3:H298,"Graphs")</f>
        <v>1</v>
      </c>
      <c r="N23" s="32"/>
    </row>
    <row r="24" spans="1:14" x14ac:dyDescent="0.25">
      <c r="A24" s="31">
        <v>22</v>
      </c>
      <c r="B24" s="23">
        <v>235</v>
      </c>
      <c r="C24" s="23" t="s">
        <v>196</v>
      </c>
      <c r="D24" s="28"/>
      <c r="E24" s="23"/>
      <c r="F24" s="23"/>
      <c r="G24" s="23"/>
      <c r="H24" s="32"/>
      <c r="L24" s="52" t="s">
        <v>1575</v>
      </c>
      <c r="M24" s="50">
        <f>COUNTIF(H3:H298,"Samples")</f>
        <v>2</v>
      </c>
      <c r="N24" s="32"/>
    </row>
    <row r="25" spans="1:14" x14ac:dyDescent="0.25">
      <c r="A25" s="31">
        <v>23</v>
      </c>
      <c r="B25" s="23">
        <v>237</v>
      </c>
      <c r="C25" s="23" t="s">
        <v>196</v>
      </c>
      <c r="D25" s="28"/>
      <c r="E25" s="23"/>
      <c r="F25" s="23"/>
      <c r="G25" s="23"/>
      <c r="H25" s="32"/>
      <c r="L25" s="52" t="s">
        <v>1751</v>
      </c>
      <c r="M25" s="50">
        <f>COUNTIF(H3:H298,"Bytes")</f>
        <v>6</v>
      </c>
      <c r="N25" s="32"/>
    </row>
    <row r="26" spans="1:14" x14ac:dyDescent="0.25">
      <c r="A26" s="63">
        <v>24</v>
      </c>
      <c r="B26" s="23">
        <v>240</v>
      </c>
      <c r="C26" s="23" t="s">
        <v>196</v>
      </c>
      <c r="D26" s="28"/>
      <c r="E26" s="23"/>
      <c r="F26" s="23" t="s">
        <v>542</v>
      </c>
      <c r="G26" s="23"/>
      <c r="H26" s="32"/>
      <c r="L26" s="52" t="s">
        <v>2968</v>
      </c>
      <c r="M26" s="50">
        <f>COUNTIF(H3:H298,"Binaries")</f>
        <v>1</v>
      </c>
      <c r="N26" s="32"/>
    </row>
    <row r="27" spans="1:14" x14ac:dyDescent="0.25">
      <c r="A27" s="31">
        <v>25</v>
      </c>
      <c r="B27" s="23">
        <v>243</v>
      </c>
      <c r="C27" s="23" t="s">
        <v>196</v>
      </c>
      <c r="D27" s="28"/>
      <c r="E27" s="23"/>
      <c r="F27" s="23"/>
      <c r="G27" s="23"/>
      <c r="H27" s="32"/>
      <c r="L27" s="52" t="s">
        <v>2969</v>
      </c>
      <c r="M27" s="50">
        <f>COUNTIF(H3:H298,"Data Points")</f>
        <v>1</v>
      </c>
      <c r="N27" s="32"/>
    </row>
    <row r="28" spans="1:14" ht="15.75" thickBot="1" x14ac:dyDescent="0.3">
      <c r="A28" s="31">
        <v>26</v>
      </c>
      <c r="B28" s="23">
        <v>251</v>
      </c>
      <c r="C28" s="23" t="s">
        <v>196</v>
      </c>
      <c r="D28" s="28" t="s">
        <v>141</v>
      </c>
      <c r="E28" s="23"/>
      <c r="F28" s="23"/>
      <c r="G28" s="23"/>
      <c r="H28" s="32"/>
      <c r="L28" s="56" t="s">
        <v>252</v>
      </c>
      <c r="M28" s="57">
        <f>COUNTIF(H3:H298,"Not Provided")</f>
        <v>3</v>
      </c>
      <c r="N28" s="58"/>
    </row>
    <row r="29" spans="1:14" ht="15.75" thickBot="1" x14ac:dyDescent="0.3">
      <c r="A29" s="31">
        <v>27</v>
      </c>
      <c r="B29" s="23">
        <v>254</v>
      </c>
      <c r="C29" s="23" t="s">
        <v>196</v>
      </c>
      <c r="D29" s="28"/>
      <c r="E29" s="23"/>
      <c r="F29" s="23"/>
      <c r="G29" s="23"/>
      <c r="H29" s="32"/>
      <c r="L29" s="59" t="s">
        <v>2951</v>
      </c>
      <c r="M29" s="42"/>
      <c r="N29" s="51">
        <v>296</v>
      </c>
    </row>
    <row r="30" spans="1:14" x14ac:dyDescent="0.25">
      <c r="A30" s="63">
        <v>28</v>
      </c>
      <c r="B30" s="23">
        <v>267</v>
      </c>
      <c r="C30" s="23" t="s">
        <v>196</v>
      </c>
      <c r="D30" s="28"/>
      <c r="E30" s="23"/>
      <c r="F30" s="23"/>
      <c r="G30" s="23"/>
      <c r="H30" s="32"/>
    </row>
    <row r="31" spans="1:14" x14ac:dyDescent="0.25">
      <c r="A31" s="31">
        <v>29</v>
      </c>
      <c r="B31" s="23">
        <v>269</v>
      </c>
      <c r="C31" s="23" t="s">
        <v>196</v>
      </c>
      <c r="D31" s="28"/>
      <c r="E31" s="23"/>
      <c r="F31" s="23"/>
      <c r="G31" s="23"/>
      <c r="H31" s="32"/>
    </row>
    <row r="32" spans="1:14" x14ac:dyDescent="0.25">
      <c r="A32" s="31">
        <v>30</v>
      </c>
      <c r="B32" s="23">
        <v>304</v>
      </c>
      <c r="C32" s="23" t="s">
        <v>196</v>
      </c>
      <c r="D32" s="28"/>
      <c r="E32" s="23"/>
      <c r="F32" s="23"/>
      <c r="G32" s="23"/>
      <c r="H32" s="32"/>
    </row>
    <row r="33" spans="1:8" x14ac:dyDescent="0.25">
      <c r="A33" s="31">
        <v>31</v>
      </c>
      <c r="B33" s="23">
        <v>313</v>
      </c>
      <c r="C33" s="23" t="s">
        <v>196</v>
      </c>
      <c r="D33" s="28"/>
      <c r="E33" s="23"/>
      <c r="F33" s="23"/>
      <c r="G33" s="23"/>
      <c r="H33" s="32"/>
    </row>
    <row r="34" spans="1:8" x14ac:dyDescent="0.25">
      <c r="A34" s="63">
        <v>32</v>
      </c>
      <c r="B34" s="23">
        <v>317</v>
      </c>
      <c r="C34" s="23" t="s">
        <v>196</v>
      </c>
      <c r="D34" s="28"/>
      <c r="E34" s="23"/>
      <c r="F34" s="23"/>
      <c r="G34" s="23"/>
      <c r="H34" s="32"/>
    </row>
    <row r="35" spans="1:8" x14ac:dyDescent="0.25">
      <c r="A35" s="31">
        <v>33</v>
      </c>
      <c r="B35" s="23">
        <v>328</v>
      </c>
      <c r="C35" s="23" t="s">
        <v>196</v>
      </c>
      <c r="D35" s="28" t="s">
        <v>141</v>
      </c>
      <c r="E35" s="23"/>
      <c r="F35" s="23"/>
      <c r="G35" s="23"/>
      <c r="H35" s="32"/>
    </row>
    <row r="36" spans="1:8" x14ac:dyDescent="0.25">
      <c r="A36" s="31">
        <v>34</v>
      </c>
      <c r="B36" s="23">
        <v>342</v>
      </c>
      <c r="C36" s="23" t="s">
        <v>196</v>
      </c>
      <c r="D36" s="28" t="s">
        <v>141</v>
      </c>
      <c r="E36" s="23"/>
      <c r="F36" s="23"/>
      <c r="G36" s="23"/>
      <c r="H36" s="32"/>
    </row>
    <row r="37" spans="1:8" x14ac:dyDescent="0.25">
      <c r="A37" s="31">
        <v>35</v>
      </c>
      <c r="B37" s="23">
        <v>353</v>
      </c>
      <c r="C37" s="23" t="s">
        <v>196</v>
      </c>
      <c r="D37" s="28"/>
      <c r="E37" s="23"/>
      <c r="F37" s="23"/>
      <c r="G37" s="23"/>
      <c r="H37" s="32"/>
    </row>
    <row r="38" spans="1:8" x14ac:dyDescent="0.25">
      <c r="A38" s="63">
        <v>36</v>
      </c>
      <c r="B38" s="23">
        <v>433</v>
      </c>
      <c r="C38" s="23" t="s">
        <v>196</v>
      </c>
      <c r="D38" s="28"/>
      <c r="E38" s="23"/>
      <c r="F38" s="23"/>
      <c r="G38" s="23"/>
      <c r="H38" s="32"/>
    </row>
    <row r="39" spans="1:8" x14ac:dyDescent="0.25">
      <c r="A39" s="31">
        <v>37</v>
      </c>
      <c r="B39" s="23">
        <v>439</v>
      </c>
      <c r="C39" s="23" t="s">
        <v>196</v>
      </c>
      <c r="D39" s="28"/>
      <c r="E39" s="23"/>
      <c r="F39" s="23"/>
      <c r="G39" s="23"/>
      <c r="H39" s="32"/>
    </row>
    <row r="40" spans="1:8" x14ac:dyDescent="0.25">
      <c r="A40" s="31">
        <v>38</v>
      </c>
      <c r="B40" s="23">
        <v>489</v>
      </c>
      <c r="C40" s="23" t="s">
        <v>196</v>
      </c>
      <c r="D40" s="28"/>
      <c r="E40" s="23"/>
      <c r="F40" s="23"/>
      <c r="G40" s="23"/>
      <c r="H40" s="32"/>
    </row>
    <row r="41" spans="1:8" x14ac:dyDescent="0.25">
      <c r="A41" s="31">
        <v>39</v>
      </c>
      <c r="B41" s="23">
        <v>569</v>
      </c>
      <c r="C41" s="23" t="s">
        <v>196</v>
      </c>
      <c r="D41" s="28"/>
      <c r="E41" s="23"/>
      <c r="F41" s="23"/>
      <c r="G41" s="23"/>
      <c r="H41" s="32"/>
    </row>
    <row r="42" spans="1:8" x14ac:dyDescent="0.25">
      <c r="A42" s="63">
        <v>40</v>
      </c>
      <c r="B42" s="23">
        <v>598</v>
      </c>
      <c r="C42" s="23" t="s">
        <v>196</v>
      </c>
      <c r="D42" s="28" t="s">
        <v>141</v>
      </c>
      <c r="E42" s="23"/>
      <c r="F42" s="23"/>
      <c r="G42" s="23"/>
      <c r="H42" s="32"/>
    </row>
    <row r="43" spans="1:8" x14ac:dyDescent="0.25">
      <c r="A43" s="31">
        <v>41</v>
      </c>
      <c r="B43" s="23">
        <v>644</v>
      </c>
      <c r="C43" s="23" t="s">
        <v>196</v>
      </c>
      <c r="D43" s="28"/>
      <c r="E43" s="23"/>
      <c r="F43" s="23"/>
      <c r="G43" s="23"/>
      <c r="H43" s="32"/>
    </row>
    <row r="44" spans="1:8" x14ac:dyDescent="0.25">
      <c r="A44" s="31">
        <v>42</v>
      </c>
      <c r="B44" s="23">
        <v>663</v>
      </c>
      <c r="C44" s="23" t="s">
        <v>196</v>
      </c>
      <c r="D44" s="28"/>
      <c r="E44" s="23"/>
      <c r="F44" s="23"/>
      <c r="G44" s="23"/>
      <c r="H44" s="32"/>
    </row>
    <row r="45" spans="1:8" x14ac:dyDescent="0.25">
      <c r="A45" s="31">
        <v>43</v>
      </c>
      <c r="B45" s="23">
        <v>664</v>
      </c>
      <c r="C45" s="23" t="s">
        <v>196</v>
      </c>
      <c r="D45" s="28" t="s">
        <v>141</v>
      </c>
      <c r="E45" s="23"/>
      <c r="F45" s="23"/>
      <c r="G45" s="23"/>
      <c r="H45" s="32"/>
    </row>
    <row r="46" spans="1:8" x14ac:dyDescent="0.25">
      <c r="A46" s="63">
        <v>44</v>
      </c>
      <c r="B46" s="23">
        <v>704</v>
      </c>
      <c r="C46" s="23" t="s">
        <v>196</v>
      </c>
      <c r="D46" s="28" t="s">
        <v>141</v>
      </c>
      <c r="E46" s="23"/>
      <c r="F46" s="23"/>
      <c r="G46" s="23"/>
      <c r="H46" s="32"/>
    </row>
    <row r="47" spans="1:8" x14ac:dyDescent="0.25">
      <c r="A47" s="31">
        <v>45</v>
      </c>
      <c r="B47" s="23">
        <v>707</v>
      </c>
      <c r="C47" s="23" t="s">
        <v>196</v>
      </c>
      <c r="D47" s="28"/>
      <c r="E47" s="23"/>
      <c r="F47" s="23"/>
      <c r="G47" s="23"/>
      <c r="H47" s="32"/>
    </row>
    <row r="48" spans="1:8" x14ac:dyDescent="0.25">
      <c r="A48" s="31">
        <v>46</v>
      </c>
      <c r="B48" s="23">
        <v>727</v>
      </c>
      <c r="C48" s="23" t="s">
        <v>196</v>
      </c>
      <c r="D48" s="28"/>
      <c r="E48" s="23"/>
      <c r="F48" s="23"/>
      <c r="G48" s="23"/>
      <c r="H48" s="32"/>
    </row>
    <row r="49" spans="1:8" x14ac:dyDescent="0.25">
      <c r="A49" s="31">
        <v>47</v>
      </c>
      <c r="B49" s="23">
        <v>741</v>
      </c>
      <c r="C49" s="23" t="s">
        <v>196</v>
      </c>
      <c r="D49" s="28"/>
      <c r="E49" s="23"/>
      <c r="F49" s="23"/>
      <c r="G49" s="23"/>
      <c r="H49" s="32"/>
    </row>
    <row r="50" spans="1:8" x14ac:dyDescent="0.25">
      <c r="A50" s="63">
        <v>48</v>
      </c>
      <c r="B50" s="23">
        <v>746</v>
      </c>
      <c r="C50" s="23" t="s">
        <v>196</v>
      </c>
      <c r="D50" s="28" t="s">
        <v>141</v>
      </c>
      <c r="E50" s="23"/>
      <c r="F50" s="23"/>
      <c r="G50" s="23"/>
      <c r="H50" s="32"/>
    </row>
    <row r="51" spans="1:8" x14ac:dyDescent="0.25">
      <c r="A51" s="31">
        <v>49</v>
      </c>
      <c r="B51" s="23">
        <v>756</v>
      </c>
      <c r="C51" s="23" t="s">
        <v>196</v>
      </c>
      <c r="D51" s="28"/>
      <c r="E51" s="23"/>
      <c r="F51" s="23"/>
      <c r="G51" s="23"/>
      <c r="H51" s="32"/>
    </row>
    <row r="52" spans="1:8" x14ac:dyDescent="0.25">
      <c r="A52" s="31">
        <v>50</v>
      </c>
      <c r="B52" s="23">
        <v>762</v>
      </c>
      <c r="C52" s="23" t="s">
        <v>196</v>
      </c>
      <c r="D52" s="28"/>
      <c r="E52" s="23"/>
      <c r="F52" s="23"/>
      <c r="G52" s="23"/>
      <c r="H52" s="32"/>
    </row>
    <row r="53" spans="1:8" x14ac:dyDescent="0.25">
      <c r="A53" s="31">
        <v>51</v>
      </c>
      <c r="B53" s="23">
        <v>763</v>
      </c>
      <c r="C53" s="23" t="s">
        <v>196</v>
      </c>
      <c r="D53" s="28" t="s">
        <v>141</v>
      </c>
      <c r="E53" s="23"/>
      <c r="F53" s="23"/>
      <c r="G53" s="23"/>
      <c r="H53" s="32"/>
    </row>
    <row r="54" spans="1:8" x14ac:dyDescent="0.25">
      <c r="A54" s="63">
        <v>52</v>
      </c>
      <c r="B54" s="23">
        <v>778</v>
      </c>
      <c r="C54" s="23" t="s">
        <v>196</v>
      </c>
      <c r="D54" s="28"/>
      <c r="E54" s="23"/>
      <c r="F54" s="23"/>
      <c r="G54" s="23"/>
      <c r="H54" s="32"/>
    </row>
    <row r="55" spans="1:8" x14ac:dyDescent="0.25">
      <c r="A55" s="31">
        <v>53</v>
      </c>
      <c r="B55" s="23">
        <v>785</v>
      </c>
      <c r="C55" s="23" t="s">
        <v>196</v>
      </c>
      <c r="D55" s="28"/>
      <c r="E55" s="23"/>
      <c r="F55" s="23"/>
      <c r="G55" s="23"/>
      <c r="H55" s="32"/>
    </row>
    <row r="56" spans="1:8" x14ac:dyDescent="0.25">
      <c r="A56" s="31">
        <v>54</v>
      </c>
      <c r="B56" s="23">
        <v>799</v>
      </c>
      <c r="C56" s="23" t="s">
        <v>196</v>
      </c>
      <c r="D56" s="28"/>
      <c r="E56" s="23"/>
      <c r="F56" s="23"/>
      <c r="G56" s="23"/>
      <c r="H56" s="32"/>
    </row>
    <row r="57" spans="1:8" x14ac:dyDescent="0.25">
      <c r="A57" s="31">
        <v>55</v>
      </c>
      <c r="B57" s="23">
        <v>809</v>
      </c>
      <c r="C57" s="23" t="s">
        <v>196</v>
      </c>
      <c r="D57" s="28"/>
      <c r="E57" s="23"/>
      <c r="F57" s="23"/>
      <c r="G57" s="23"/>
      <c r="H57" s="32"/>
    </row>
    <row r="58" spans="1:8" x14ac:dyDescent="0.25">
      <c r="A58" s="63">
        <v>56</v>
      </c>
      <c r="B58" s="23">
        <v>810</v>
      </c>
      <c r="C58" s="23" t="s">
        <v>196</v>
      </c>
      <c r="D58" s="28"/>
      <c r="E58" s="23"/>
      <c r="F58" s="23"/>
      <c r="G58" s="23"/>
      <c r="H58" s="32"/>
    </row>
    <row r="59" spans="1:8" x14ac:dyDescent="0.25">
      <c r="A59" s="31">
        <v>57</v>
      </c>
      <c r="B59" s="23">
        <v>837</v>
      </c>
      <c r="C59" s="23" t="s">
        <v>196</v>
      </c>
      <c r="D59" s="28"/>
      <c r="E59" s="23"/>
      <c r="F59" s="23"/>
      <c r="G59" s="23"/>
      <c r="H59" s="32"/>
    </row>
    <row r="60" spans="1:8" x14ac:dyDescent="0.25">
      <c r="A60" s="31">
        <v>58</v>
      </c>
      <c r="B60" s="23">
        <v>849</v>
      </c>
      <c r="C60" s="23" t="s">
        <v>196</v>
      </c>
      <c r="D60" s="28"/>
      <c r="E60" s="23"/>
      <c r="F60" s="23"/>
      <c r="G60" s="23"/>
      <c r="H60" s="32"/>
    </row>
    <row r="61" spans="1:8" x14ac:dyDescent="0.25">
      <c r="A61" s="31">
        <v>59</v>
      </c>
      <c r="B61" s="23">
        <v>854</v>
      </c>
      <c r="C61" s="23" t="s">
        <v>196</v>
      </c>
      <c r="D61" s="28"/>
      <c r="E61" s="23"/>
      <c r="F61" s="23"/>
      <c r="G61" s="23"/>
      <c r="H61" s="32"/>
    </row>
    <row r="62" spans="1:8" x14ac:dyDescent="0.25">
      <c r="A62" s="63">
        <v>60</v>
      </c>
      <c r="B62" s="23">
        <v>855</v>
      </c>
      <c r="C62" s="23" t="s">
        <v>196</v>
      </c>
      <c r="D62" s="28"/>
      <c r="E62" s="23"/>
      <c r="F62" s="23"/>
      <c r="G62" s="23"/>
      <c r="H62" s="32"/>
    </row>
    <row r="63" spans="1:8" x14ac:dyDescent="0.25">
      <c r="A63" s="31">
        <v>61</v>
      </c>
      <c r="B63" s="23">
        <v>859</v>
      </c>
      <c r="C63" s="23" t="s">
        <v>196</v>
      </c>
      <c r="D63" s="28"/>
      <c r="E63" s="23"/>
      <c r="F63" s="23"/>
      <c r="G63" s="23"/>
      <c r="H63" s="32"/>
    </row>
    <row r="64" spans="1:8" x14ac:dyDescent="0.25">
      <c r="A64" s="31">
        <v>62</v>
      </c>
      <c r="B64" s="23">
        <v>866</v>
      </c>
      <c r="C64" s="23" t="s">
        <v>196</v>
      </c>
      <c r="D64" s="28"/>
      <c r="E64" s="23"/>
      <c r="F64" s="23"/>
      <c r="G64" s="23"/>
      <c r="H64" s="32"/>
    </row>
    <row r="65" spans="1:8" x14ac:dyDescent="0.25">
      <c r="A65" s="31">
        <v>63</v>
      </c>
      <c r="B65" s="23">
        <v>892</v>
      </c>
      <c r="C65" s="23" t="s">
        <v>196</v>
      </c>
      <c r="D65" s="28"/>
      <c r="E65" s="23"/>
      <c r="F65" s="23"/>
      <c r="G65" s="23"/>
      <c r="H65" s="32"/>
    </row>
    <row r="66" spans="1:8" x14ac:dyDescent="0.25">
      <c r="A66" s="63">
        <v>64</v>
      </c>
      <c r="B66" s="23">
        <v>895</v>
      </c>
      <c r="C66" s="23" t="s">
        <v>196</v>
      </c>
      <c r="D66" s="28"/>
      <c r="E66" s="23"/>
      <c r="F66" s="23"/>
      <c r="G66" s="23"/>
      <c r="H66" s="32"/>
    </row>
    <row r="67" spans="1:8" x14ac:dyDescent="0.25">
      <c r="A67" s="31">
        <v>65</v>
      </c>
      <c r="B67" s="23">
        <v>903</v>
      </c>
      <c r="C67" s="23" t="s">
        <v>196</v>
      </c>
      <c r="D67" s="28" t="s">
        <v>141</v>
      </c>
      <c r="E67" s="23"/>
      <c r="F67" s="23"/>
      <c r="G67" s="23"/>
      <c r="H67" s="32"/>
    </row>
    <row r="68" spans="1:8" x14ac:dyDescent="0.25">
      <c r="A68" s="31">
        <v>66</v>
      </c>
      <c r="B68" s="23">
        <v>905</v>
      </c>
      <c r="C68" s="23" t="s">
        <v>196</v>
      </c>
      <c r="D68" s="28" t="s">
        <v>141</v>
      </c>
      <c r="E68" s="23"/>
      <c r="F68" s="23"/>
      <c r="G68" s="23"/>
      <c r="H68" s="32"/>
    </row>
    <row r="69" spans="1:8" x14ac:dyDescent="0.25">
      <c r="A69" s="31">
        <v>67</v>
      </c>
      <c r="B69" s="23">
        <v>934</v>
      </c>
      <c r="C69" s="23" t="s">
        <v>196</v>
      </c>
      <c r="D69" s="28"/>
      <c r="E69" s="23"/>
      <c r="F69" s="23"/>
      <c r="G69" s="23"/>
      <c r="H69" s="32"/>
    </row>
    <row r="70" spans="1:8" x14ac:dyDescent="0.25">
      <c r="A70" s="63">
        <v>68</v>
      </c>
      <c r="B70" s="23">
        <v>938</v>
      </c>
      <c r="C70" s="23" t="s">
        <v>196</v>
      </c>
      <c r="D70" s="28"/>
      <c r="E70" s="23"/>
      <c r="F70" s="23"/>
      <c r="G70" s="23"/>
      <c r="H70" s="32"/>
    </row>
    <row r="71" spans="1:8" x14ac:dyDescent="0.25">
      <c r="A71" s="31">
        <v>69</v>
      </c>
      <c r="B71" s="23">
        <v>951</v>
      </c>
      <c r="C71" s="23" t="s">
        <v>196</v>
      </c>
      <c r="D71" s="28"/>
      <c r="E71" s="23"/>
      <c r="F71" s="23"/>
      <c r="G71" s="23"/>
      <c r="H71" s="32"/>
    </row>
    <row r="72" spans="1:8" x14ac:dyDescent="0.25">
      <c r="A72" s="31">
        <v>70</v>
      </c>
      <c r="B72" s="23">
        <v>958</v>
      </c>
      <c r="C72" s="23" t="s">
        <v>196</v>
      </c>
      <c r="D72" s="28"/>
      <c r="E72" s="23"/>
      <c r="F72" s="23"/>
      <c r="G72" s="23"/>
      <c r="H72" s="32"/>
    </row>
    <row r="73" spans="1:8" x14ac:dyDescent="0.25">
      <c r="A73" s="31">
        <v>71</v>
      </c>
      <c r="B73" s="23">
        <v>959</v>
      </c>
      <c r="C73" s="23" t="s">
        <v>196</v>
      </c>
      <c r="D73" s="28"/>
      <c r="E73" s="23"/>
      <c r="F73" s="23"/>
      <c r="G73" s="23"/>
      <c r="H73" s="32"/>
    </row>
    <row r="74" spans="1:8" x14ac:dyDescent="0.25">
      <c r="A74" s="63">
        <v>72</v>
      </c>
      <c r="B74" s="23">
        <v>962</v>
      </c>
      <c r="C74" s="23" t="s">
        <v>196</v>
      </c>
      <c r="D74" s="28"/>
      <c r="E74" s="23"/>
      <c r="F74" s="23"/>
      <c r="G74" s="23"/>
      <c r="H74" s="32"/>
    </row>
    <row r="75" spans="1:8" x14ac:dyDescent="0.25">
      <c r="A75" s="31">
        <v>73</v>
      </c>
      <c r="B75" s="23">
        <v>980</v>
      </c>
      <c r="C75" s="23" t="s">
        <v>196</v>
      </c>
      <c r="D75" s="28"/>
      <c r="E75" s="23"/>
      <c r="F75" s="23"/>
      <c r="G75" s="23"/>
      <c r="H75" s="32"/>
    </row>
    <row r="76" spans="1:8" x14ac:dyDescent="0.25">
      <c r="A76" s="31">
        <v>74</v>
      </c>
      <c r="B76" s="23">
        <v>981</v>
      </c>
      <c r="C76" s="23" t="s">
        <v>196</v>
      </c>
      <c r="D76" s="28" t="s">
        <v>141</v>
      </c>
      <c r="E76" s="23"/>
      <c r="F76" s="23"/>
      <c r="G76" s="23"/>
      <c r="H76" s="32"/>
    </row>
    <row r="77" spans="1:8" x14ac:dyDescent="0.25">
      <c r="A77" s="31">
        <v>75</v>
      </c>
      <c r="B77" s="23">
        <v>984</v>
      </c>
      <c r="C77" s="23" t="s">
        <v>196</v>
      </c>
      <c r="D77" s="28"/>
      <c r="E77" s="23"/>
      <c r="F77" s="23"/>
      <c r="G77" s="23"/>
      <c r="H77" s="32"/>
    </row>
    <row r="78" spans="1:8" x14ac:dyDescent="0.25">
      <c r="A78" s="63">
        <v>76</v>
      </c>
      <c r="B78" s="23">
        <v>992</v>
      </c>
      <c r="C78" s="23" t="s">
        <v>196</v>
      </c>
      <c r="D78" s="28"/>
      <c r="E78" s="23"/>
      <c r="F78" s="23"/>
      <c r="G78" s="23"/>
      <c r="H78" s="32"/>
    </row>
    <row r="79" spans="1:8" x14ac:dyDescent="0.25">
      <c r="A79" s="31">
        <v>77</v>
      </c>
      <c r="B79" s="23">
        <v>1056</v>
      </c>
      <c r="C79" s="23" t="s">
        <v>196</v>
      </c>
      <c r="D79" s="28"/>
      <c r="E79" s="23"/>
      <c r="F79" s="23"/>
      <c r="G79" s="23"/>
      <c r="H79" s="32"/>
    </row>
    <row r="80" spans="1:8" x14ac:dyDescent="0.25">
      <c r="A80" s="31">
        <v>78</v>
      </c>
      <c r="B80" s="23">
        <v>1068</v>
      </c>
      <c r="C80" s="23" t="s">
        <v>196</v>
      </c>
      <c r="D80" s="28" t="s">
        <v>141</v>
      </c>
      <c r="E80" s="23"/>
      <c r="F80" s="23"/>
      <c r="G80" s="23"/>
      <c r="H80" s="32"/>
    </row>
    <row r="81" spans="1:8" x14ac:dyDescent="0.25">
      <c r="A81" s="31">
        <v>79</v>
      </c>
      <c r="B81" s="23">
        <v>1084</v>
      </c>
      <c r="C81" s="23" t="s">
        <v>196</v>
      </c>
      <c r="D81" s="28"/>
      <c r="E81" s="23"/>
      <c r="F81" s="23"/>
      <c r="G81" s="23"/>
      <c r="H81" s="32"/>
    </row>
    <row r="82" spans="1:8" x14ac:dyDescent="0.25">
      <c r="A82" s="63">
        <v>80</v>
      </c>
      <c r="B82" s="23">
        <v>1091</v>
      </c>
      <c r="C82" s="23" t="s">
        <v>196</v>
      </c>
      <c r="D82" s="28"/>
      <c r="E82" s="23"/>
      <c r="F82" s="23"/>
      <c r="G82" s="23"/>
      <c r="H82" s="32"/>
    </row>
    <row r="83" spans="1:8" x14ac:dyDescent="0.25">
      <c r="A83" s="31">
        <v>81</v>
      </c>
      <c r="B83" s="23">
        <v>1094</v>
      </c>
      <c r="C83" s="23" t="s">
        <v>196</v>
      </c>
      <c r="D83" s="28"/>
      <c r="E83" s="23"/>
      <c r="F83" s="23"/>
      <c r="G83" s="23"/>
      <c r="H83" s="32"/>
    </row>
    <row r="84" spans="1:8" x14ac:dyDescent="0.25">
      <c r="A84" s="31">
        <v>82</v>
      </c>
      <c r="B84" s="23">
        <v>1095</v>
      </c>
      <c r="C84" s="23" t="s">
        <v>196</v>
      </c>
      <c r="D84" s="28"/>
      <c r="E84" s="23"/>
      <c r="F84" s="23"/>
      <c r="G84" s="23"/>
      <c r="H84" s="32"/>
    </row>
    <row r="85" spans="1:8" x14ac:dyDescent="0.25">
      <c r="A85" s="31">
        <v>83</v>
      </c>
      <c r="B85" s="23">
        <v>1104</v>
      </c>
      <c r="C85" s="23" t="s">
        <v>196</v>
      </c>
      <c r="D85" s="28"/>
      <c r="E85" s="23"/>
      <c r="F85" s="23"/>
      <c r="G85" s="23"/>
      <c r="H85" s="32"/>
    </row>
    <row r="86" spans="1:8" x14ac:dyDescent="0.25">
      <c r="A86" s="63">
        <v>84</v>
      </c>
      <c r="B86" s="23">
        <v>1110</v>
      </c>
      <c r="C86" s="23" t="s">
        <v>196</v>
      </c>
      <c r="D86" s="28"/>
      <c r="E86" s="23"/>
      <c r="F86" s="23"/>
      <c r="G86" s="23"/>
      <c r="H86" s="32"/>
    </row>
    <row r="87" spans="1:8" x14ac:dyDescent="0.25">
      <c r="A87" s="31">
        <v>85</v>
      </c>
      <c r="B87" s="23">
        <v>1111</v>
      </c>
      <c r="C87" s="23" t="s">
        <v>196</v>
      </c>
      <c r="D87" s="28" t="s">
        <v>141</v>
      </c>
      <c r="E87" s="23"/>
      <c r="F87" s="23"/>
      <c r="G87" s="23"/>
      <c r="H87" s="32"/>
    </row>
    <row r="88" spans="1:8" x14ac:dyDescent="0.25">
      <c r="A88" s="31">
        <v>86</v>
      </c>
      <c r="B88" s="23">
        <v>1120</v>
      </c>
      <c r="C88" s="23" t="s">
        <v>196</v>
      </c>
      <c r="D88" s="28"/>
      <c r="E88" s="23"/>
      <c r="F88" s="23"/>
      <c r="G88" s="23"/>
      <c r="H88" s="32"/>
    </row>
    <row r="89" spans="1:8" x14ac:dyDescent="0.25">
      <c r="A89" s="31">
        <v>87</v>
      </c>
      <c r="B89" s="23">
        <v>1157</v>
      </c>
      <c r="C89" s="23" t="s">
        <v>196</v>
      </c>
      <c r="D89" s="28"/>
      <c r="E89" s="23"/>
      <c r="F89" s="23"/>
      <c r="G89" s="23"/>
      <c r="H89" s="32"/>
    </row>
    <row r="90" spans="1:8" x14ac:dyDescent="0.25">
      <c r="A90" s="63">
        <v>88</v>
      </c>
      <c r="B90" s="23">
        <v>1166</v>
      </c>
      <c r="C90" s="23" t="s">
        <v>196</v>
      </c>
      <c r="D90" s="28"/>
      <c r="E90" s="23"/>
      <c r="F90" s="23"/>
      <c r="G90" s="23"/>
      <c r="H90" s="32"/>
    </row>
    <row r="91" spans="1:8" x14ac:dyDescent="0.25">
      <c r="A91" s="31">
        <v>89</v>
      </c>
      <c r="B91" s="23">
        <v>1190</v>
      </c>
      <c r="C91" s="23" t="s">
        <v>196</v>
      </c>
      <c r="D91" s="28"/>
      <c r="E91" s="23"/>
      <c r="F91" s="23"/>
      <c r="G91" s="23"/>
      <c r="H91" s="32"/>
    </row>
    <row r="92" spans="1:8" x14ac:dyDescent="0.25">
      <c r="A92" s="31">
        <v>90</v>
      </c>
      <c r="B92" s="23">
        <v>1198</v>
      </c>
      <c r="C92" s="23" t="s">
        <v>196</v>
      </c>
      <c r="D92" s="28"/>
      <c r="E92" s="23"/>
      <c r="F92" s="23"/>
      <c r="G92" s="23"/>
      <c r="H92" s="32"/>
    </row>
    <row r="93" spans="1:8" x14ac:dyDescent="0.25">
      <c r="A93" s="31">
        <v>91</v>
      </c>
      <c r="B93" s="23">
        <v>1205</v>
      </c>
      <c r="C93" s="23" t="s">
        <v>196</v>
      </c>
      <c r="D93" s="28"/>
      <c r="E93" s="23"/>
      <c r="F93" s="23"/>
      <c r="G93" s="23"/>
      <c r="H93" s="32"/>
    </row>
    <row r="94" spans="1:8" x14ac:dyDescent="0.25">
      <c r="A94" s="63">
        <v>92</v>
      </c>
      <c r="B94" s="23">
        <v>1217</v>
      </c>
      <c r="C94" s="23" t="s">
        <v>196</v>
      </c>
      <c r="D94" s="28"/>
      <c r="E94" s="23"/>
      <c r="F94" s="23"/>
      <c r="G94" s="23"/>
      <c r="H94" s="32"/>
    </row>
    <row r="95" spans="1:8" x14ac:dyDescent="0.25">
      <c r="A95" s="31">
        <v>93</v>
      </c>
      <c r="B95" s="23">
        <v>1225</v>
      </c>
      <c r="C95" s="23" t="s">
        <v>196</v>
      </c>
      <c r="D95" s="28"/>
      <c r="E95" s="23"/>
      <c r="F95" s="23"/>
      <c r="G95" s="23"/>
      <c r="H95" s="32"/>
    </row>
    <row r="96" spans="1:8" x14ac:dyDescent="0.25">
      <c r="A96" s="31">
        <v>94</v>
      </c>
      <c r="B96" s="23">
        <v>1227</v>
      </c>
      <c r="C96" s="23" t="s">
        <v>196</v>
      </c>
      <c r="D96" s="28"/>
      <c r="E96" s="23"/>
      <c r="F96" s="23"/>
      <c r="G96" s="23"/>
      <c r="H96" s="32"/>
    </row>
    <row r="97" spans="1:8" x14ac:dyDescent="0.25">
      <c r="A97" s="31">
        <v>95</v>
      </c>
      <c r="B97" s="23">
        <v>1265</v>
      </c>
      <c r="C97" s="23" t="s">
        <v>196</v>
      </c>
      <c r="D97" s="28"/>
      <c r="E97" s="23"/>
      <c r="F97" s="23"/>
      <c r="G97" s="23"/>
      <c r="H97" s="32"/>
    </row>
    <row r="98" spans="1:8" x14ac:dyDescent="0.25">
      <c r="A98" s="63">
        <v>96</v>
      </c>
      <c r="B98" s="23">
        <v>1312</v>
      </c>
      <c r="C98" s="23" t="s">
        <v>196</v>
      </c>
      <c r="D98" s="28"/>
      <c r="E98" s="23"/>
      <c r="F98" s="23"/>
      <c r="G98" s="23"/>
      <c r="H98" s="32"/>
    </row>
    <row r="99" spans="1:8" x14ac:dyDescent="0.25">
      <c r="A99" s="31">
        <v>97</v>
      </c>
      <c r="B99" s="23">
        <v>1336</v>
      </c>
      <c r="C99" s="23" t="s">
        <v>196</v>
      </c>
      <c r="D99" s="28"/>
      <c r="E99" s="23"/>
      <c r="F99" s="23"/>
      <c r="G99" s="23"/>
      <c r="H99" s="32"/>
    </row>
    <row r="100" spans="1:8" x14ac:dyDescent="0.25">
      <c r="A100" s="31">
        <v>98</v>
      </c>
      <c r="B100" s="23">
        <v>1370</v>
      </c>
      <c r="C100" s="23" t="s">
        <v>196</v>
      </c>
      <c r="D100" s="28"/>
      <c r="E100" s="23"/>
      <c r="F100" s="23"/>
      <c r="G100" s="23"/>
      <c r="H100" s="32"/>
    </row>
    <row r="101" spans="1:8" x14ac:dyDescent="0.25">
      <c r="A101" s="31">
        <v>99</v>
      </c>
      <c r="B101" s="23">
        <v>1372</v>
      </c>
      <c r="C101" s="23" t="s">
        <v>196</v>
      </c>
      <c r="D101" s="28"/>
      <c r="E101" s="23"/>
      <c r="F101" s="23"/>
      <c r="G101" s="23"/>
      <c r="H101" s="32"/>
    </row>
    <row r="102" spans="1:8" x14ac:dyDescent="0.25">
      <c r="A102" s="63">
        <v>100</v>
      </c>
      <c r="B102" s="23">
        <v>1408</v>
      </c>
      <c r="C102" s="23" t="s">
        <v>196</v>
      </c>
      <c r="D102" s="28"/>
      <c r="E102" s="23"/>
      <c r="F102" s="23"/>
      <c r="G102" s="23"/>
      <c r="H102" s="32"/>
    </row>
    <row r="103" spans="1:8" x14ac:dyDescent="0.25">
      <c r="A103" s="31">
        <v>101</v>
      </c>
      <c r="B103" s="23">
        <v>1413</v>
      </c>
      <c r="C103" s="23" t="s">
        <v>196</v>
      </c>
      <c r="D103" s="28"/>
      <c r="E103" s="23"/>
      <c r="F103" s="23"/>
      <c r="G103" s="23"/>
      <c r="H103" s="32"/>
    </row>
    <row r="104" spans="1:8" x14ac:dyDescent="0.25">
      <c r="A104" s="31">
        <v>102</v>
      </c>
      <c r="B104" s="23">
        <v>1420</v>
      </c>
      <c r="C104" s="23" t="s">
        <v>196</v>
      </c>
      <c r="D104" s="28"/>
      <c r="E104" s="23"/>
      <c r="F104" s="23"/>
      <c r="G104" s="23"/>
      <c r="H104" s="32"/>
    </row>
    <row r="105" spans="1:8" x14ac:dyDescent="0.25">
      <c r="A105" s="31">
        <v>103</v>
      </c>
      <c r="B105" s="23">
        <v>1442</v>
      </c>
      <c r="C105" s="23" t="s">
        <v>196</v>
      </c>
      <c r="D105" s="28"/>
      <c r="E105" s="23"/>
      <c r="F105" s="23"/>
      <c r="G105" s="23"/>
      <c r="H105" s="32"/>
    </row>
    <row r="106" spans="1:8" x14ac:dyDescent="0.25">
      <c r="A106" s="63">
        <v>104</v>
      </c>
      <c r="B106" s="23">
        <v>1471</v>
      </c>
      <c r="C106" s="23" t="s">
        <v>196</v>
      </c>
      <c r="D106" s="28"/>
      <c r="E106" s="23"/>
      <c r="F106" s="23"/>
      <c r="G106" s="23"/>
      <c r="H106" s="32"/>
    </row>
    <row r="107" spans="1:8" x14ac:dyDescent="0.25">
      <c r="A107" s="31">
        <v>105</v>
      </c>
      <c r="B107" s="23">
        <v>1498</v>
      </c>
      <c r="C107" s="23" t="s">
        <v>196</v>
      </c>
      <c r="D107" s="28"/>
      <c r="E107" s="23"/>
      <c r="F107" s="23"/>
      <c r="G107" s="23"/>
      <c r="H107" s="32"/>
    </row>
    <row r="108" spans="1:8" x14ac:dyDescent="0.25">
      <c r="A108" s="31">
        <v>106</v>
      </c>
      <c r="B108" s="23">
        <v>1534</v>
      </c>
      <c r="C108" s="23" t="s">
        <v>196</v>
      </c>
      <c r="D108" s="28"/>
      <c r="E108" s="23"/>
      <c r="F108" s="23"/>
      <c r="G108" s="23"/>
      <c r="H108" s="32"/>
    </row>
    <row r="109" spans="1:8" x14ac:dyDescent="0.25">
      <c r="A109" s="31">
        <v>107</v>
      </c>
      <c r="B109" s="23">
        <v>1555</v>
      </c>
      <c r="C109" s="23" t="s">
        <v>196</v>
      </c>
      <c r="D109" s="28"/>
      <c r="E109" s="23"/>
      <c r="F109" s="23"/>
      <c r="G109" s="23"/>
      <c r="H109" s="32"/>
    </row>
    <row r="110" spans="1:8" x14ac:dyDescent="0.25">
      <c r="A110" s="63">
        <v>108</v>
      </c>
      <c r="B110" s="23">
        <v>1561</v>
      </c>
      <c r="C110" s="23" t="s">
        <v>196</v>
      </c>
      <c r="D110" s="28"/>
      <c r="E110" s="23"/>
      <c r="F110" s="23"/>
      <c r="G110" s="23"/>
      <c r="H110" s="32"/>
    </row>
    <row r="111" spans="1:8" x14ac:dyDescent="0.25">
      <c r="A111" s="31">
        <v>109</v>
      </c>
      <c r="B111" s="23">
        <v>1576</v>
      </c>
      <c r="C111" s="23" t="s">
        <v>196</v>
      </c>
      <c r="D111" s="28"/>
      <c r="E111" s="23"/>
      <c r="F111" s="23"/>
      <c r="G111" s="23"/>
      <c r="H111" s="32"/>
    </row>
    <row r="112" spans="1:8" x14ac:dyDescent="0.25">
      <c r="A112" s="31">
        <v>110</v>
      </c>
      <c r="B112" s="23">
        <v>1591</v>
      </c>
      <c r="C112" s="23" t="s">
        <v>196</v>
      </c>
      <c r="D112" s="28"/>
      <c r="E112" s="23"/>
      <c r="F112" s="23"/>
      <c r="G112" s="23"/>
      <c r="H112" s="32"/>
    </row>
    <row r="113" spans="1:8" x14ac:dyDescent="0.25">
      <c r="A113" s="31">
        <v>111</v>
      </c>
      <c r="B113" s="23">
        <v>1635</v>
      </c>
      <c r="C113" s="23" t="s">
        <v>196</v>
      </c>
      <c r="D113" s="28"/>
      <c r="E113" s="23"/>
      <c r="F113" s="23"/>
      <c r="G113" s="23"/>
      <c r="H113" s="32"/>
    </row>
    <row r="114" spans="1:8" x14ac:dyDescent="0.25">
      <c r="A114" s="63">
        <v>112</v>
      </c>
      <c r="B114" s="23">
        <v>1636</v>
      </c>
      <c r="C114" s="23" t="s">
        <v>196</v>
      </c>
      <c r="D114" s="28"/>
      <c r="E114" s="23"/>
      <c r="F114" s="23"/>
      <c r="G114" s="23"/>
      <c r="H114" s="32"/>
    </row>
    <row r="115" spans="1:8" x14ac:dyDescent="0.25">
      <c r="A115" s="31">
        <v>113</v>
      </c>
      <c r="B115" s="23">
        <v>1655</v>
      </c>
      <c r="C115" s="23" t="s">
        <v>196</v>
      </c>
      <c r="D115" s="28"/>
      <c r="E115" s="23"/>
      <c r="F115" s="23"/>
      <c r="G115" s="23"/>
      <c r="H115" s="32"/>
    </row>
    <row r="116" spans="1:8" x14ac:dyDescent="0.25">
      <c r="A116" s="31">
        <v>114</v>
      </c>
      <c r="B116" s="23">
        <v>1657</v>
      </c>
      <c r="C116" s="23" t="s">
        <v>196</v>
      </c>
      <c r="D116" s="28"/>
      <c r="E116" s="23"/>
      <c r="F116" s="23"/>
      <c r="G116" s="23"/>
      <c r="H116" s="32"/>
    </row>
    <row r="117" spans="1:8" x14ac:dyDescent="0.25">
      <c r="A117" s="31">
        <v>115</v>
      </c>
      <c r="B117" s="23">
        <v>1661</v>
      </c>
      <c r="C117" s="23" t="s">
        <v>196</v>
      </c>
      <c r="D117" s="28"/>
      <c r="E117" s="23"/>
      <c r="F117" s="23"/>
      <c r="G117" s="23"/>
      <c r="H117" s="32"/>
    </row>
    <row r="118" spans="1:8" x14ac:dyDescent="0.25">
      <c r="A118" s="63">
        <v>116</v>
      </c>
      <c r="B118" s="23">
        <v>1680</v>
      </c>
      <c r="C118" s="23" t="s">
        <v>196</v>
      </c>
      <c r="D118" s="28"/>
      <c r="E118" s="23"/>
      <c r="F118" s="23"/>
      <c r="G118" s="23"/>
      <c r="H118" s="32"/>
    </row>
    <row r="119" spans="1:8" x14ac:dyDescent="0.25">
      <c r="A119" s="31">
        <v>117</v>
      </c>
      <c r="B119" s="23">
        <v>1719</v>
      </c>
      <c r="C119" s="23" t="s">
        <v>196</v>
      </c>
      <c r="D119" s="28"/>
      <c r="E119" s="23"/>
      <c r="F119" s="23"/>
      <c r="G119" s="23"/>
      <c r="H119" s="32"/>
    </row>
    <row r="120" spans="1:8" x14ac:dyDescent="0.25">
      <c r="A120" s="31">
        <v>118</v>
      </c>
      <c r="B120" s="23">
        <v>2</v>
      </c>
      <c r="C120" s="23"/>
      <c r="D120" s="28" t="s">
        <v>141</v>
      </c>
      <c r="E120" s="23"/>
      <c r="F120" s="23"/>
      <c r="G120" s="23"/>
      <c r="H120" s="32"/>
    </row>
    <row r="121" spans="1:8" x14ac:dyDescent="0.25">
      <c r="A121" s="31">
        <v>119</v>
      </c>
      <c r="B121" s="23">
        <v>8</v>
      </c>
      <c r="C121" s="23"/>
      <c r="D121" s="28"/>
      <c r="E121" s="23"/>
      <c r="F121" s="23"/>
      <c r="G121" s="23" t="s">
        <v>138</v>
      </c>
      <c r="H121" s="32" t="s">
        <v>164</v>
      </c>
    </row>
    <row r="122" spans="1:8" x14ac:dyDescent="0.25">
      <c r="A122" s="63">
        <v>120</v>
      </c>
      <c r="B122" s="23">
        <v>9</v>
      </c>
      <c r="C122" s="23"/>
      <c r="D122" s="28"/>
      <c r="E122" s="23" t="s">
        <v>179</v>
      </c>
      <c r="F122" s="23"/>
      <c r="G122" s="23"/>
      <c r="H122" s="32"/>
    </row>
    <row r="123" spans="1:8" x14ac:dyDescent="0.25">
      <c r="A123" s="31">
        <v>121</v>
      </c>
      <c r="B123" s="23">
        <v>32</v>
      </c>
      <c r="C123" s="23"/>
      <c r="D123" s="28" t="s">
        <v>141</v>
      </c>
      <c r="E123" s="23"/>
      <c r="F123" s="23"/>
      <c r="G123" s="23"/>
      <c r="H123" s="32"/>
    </row>
    <row r="124" spans="1:8" x14ac:dyDescent="0.25">
      <c r="A124" s="31">
        <v>122</v>
      </c>
      <c r="B124" s="23">
        <v>50</v>
      </c>
      <c r="C124" s="23"/>
      <c r="D124" s="28" t="s">
        <v>141</v>
      </c>
      <c r="E124" s="23"/>
      <c r="F124" s="23"/>
      <c r="G124" s="23"/>
      <c r="H124" s="32"/>
    </row>
    <row r="125" spans="1:8" x14ac:dyDescent="0.25">
      <c r="A125" s="31">
        <v>123</v>
      </c>
      <c r="B125" s="23">
        <v>52</v>
      </c>
      <c r="C125" s="23"/>
      <c r="D125" s="28"/>
      <c r="E125" s="23"/>
      <c r="F125" s="23"/>
      <c r="G125" s="23" t="s">
        <v>138</v>
      </c>
      <c r="H125" s="32" t="s">
        <v>321</v>
      </c>
    </row>
    <row r="126" spans="1:8" x14ac:dyDescent="0.25">
      <c r="A126" s="63">
        <v>124</v>
      </c>
      <c r="B126" s="23">
        <v>53</v>
      </c>
      <c r="C126" s="23"/>
      <c r="D126" s="28"/>
      <c r="E126" s="23" t="s">
        <v>179</v>
      </c>
      <c r="F126" s="23"/>
      <c r="G126" s="23"/>
      <c r="H126" s="32"/>
    </row>
    <row r="127" spans="1:8" x14ac:dyDescent="0.25">
      <c r="A127" s="31">
        <v>125</v>
      </c>
      <c r="B127" s="23">
        <v>74</v>
      </c>
      <c r="C127" s="23"/>
      <c r="D127" s="28" t="s">
        <v>141</v>
      </c>
      <c r="E127" s="23"/>
      <c r="F127" s="23"/>
      <c r="G127" s="23"/>
      <c r="H127" s="32"/>
    </row>
    <row r="128" spans="1:8" x14ac:dyDescent="0.25">
      <c r="A128" s="31">
        <v>126</v>
      </c>
      <c r="B128" s="23">
        <v>149</v>
      </c>
      <c r="C128" s="23"/>
      <c r="D128" s="28" t="s">
        <v>141</v>
      </c>
      <c r="E128" s="23"/>
      <c r="F128" s="23"/>
      <c r="G128" s="23"/>
      <c r="H128" s="32"/>
    </row>
    <row r="129" spans="1:8" x14ac:dyDescent="0.25">
      <c r="A129" s="31">
        <v>127</v>
      </c>
      <c r="B129" s="23">
        <v>166</v>
      </c>
      <c r="C129" s="23"/>
      <c r="D129" s="28" t="s">
        <v>141</v>
      </c>
      <c r="E129" s="23"/>
      <c r="F129" s="23"/>
      <c r="G129" s="23"/>
      <c r="H129" s="32"/>
    </row>
    <row r="130" spans="1:8" x14ac:dyDescent="0.25">
      <c r="A130" s="63">
        <v>128</v>
      </c>
      <c r="B130" s="23">
        <v>167</v>
      </c>
      <c r="C130" s="23"/>
      <c r="D130" s="28" t="s">
        <v>141</v>
      </c>
      <c r="E130" s="23"/>
      <c r="F130" s="23"/>
      <c r="G130" s="23"/>
      <c r="H130" s="32"/>
    </row>
    <row r="131" spans="1:8" x14ac:dyDescent="0.25">
      <c r="A131" s="31">
        <v>129</v>
      </c>
      <c r="B131" s="23">
        <v>180</v>
      </c>
      <c r="C131" s="23"/>
      <c r="D131" s="28"/>
      <c r="E131" s="23"/>
      <c r="F131" s="23" t="s">
        <v>542</v>
      </c>
      <c r="G131" s="23"/>
      <c r="H131" s="32"/>
    </row>
    <row r="132" spans="1:8" x14ac:dyDescent="0.25">
      <c r="A132" s="31">
        <v>130</v>
      </c>
      <c r="B132" s="23">
        <v>185</v>
      </c>
      <c r="C132" s="23"/>
      <c r="D132" s="28" t="s">
        <v>141</v>
      </c>
      <c r="E132" s="23"/>
      <c r="F132" s="23" t="s">
        <v>542</v>
      </c>
      <c r="G132" s="23"/>
      <c r="H132" s="32"/>
    </row>
    <row r="133" spans="1:8" x14ac:dyDescent="0.25">
      <c r="A133" s="31">
        <v>131</v>
      </c>
      <c r="B133" s="23">
        <v>188</v>
      </c>
      <c r="C133" s="23"/>
      <c r="D133" s="28" t="s">
        <v>141</v>
      </c>
      <c r="E133" s="23"/>
      <c r="F133" s="23"/>
      <c r="G133" s="23"/>
      <c r="H133" s="32"/>
    </row>
    <row r="134" spans="1:8" x14ac:dyDescent="0.25">
      <c r="A134" s="63">
        <v>132</v>
      </c>
      <c r="B134" s="23">
        <v>195</v>
      </c>
      <c r="C134" s="23"/>
      <c r="D134" s="28"/>
      <c r="E134" s="23" t="s">
        <v>179</v>
      </c>
      <c r="F134" s="23"/>
      <c r="G134" s="23"/>
      <c r="H134" s="32"/>
    </row>
    <row r="135" spans="1:8" x14ac:dyDescent="0.25">
      <c r="A135" s="31">
        <v>133</v>
      </c>
      <c r="B135" s="23">
        <v>196</v>
      </c>
      <c r="C135" s="23"/>
      <c r="D135" s="28" t="s">
        <v>141</v>
      </c>
      <c r="E135" s="23"/>
      <c r="F135" s="23"/>
      <c r="G135" s="23"/>
      <c r="H135" s="32"/>
    </row>
    <row r="136" spans="1:8" x14ac:dyDescent="0.25">
      <c r="A136" s="31">
        <v>134</v>
      </c>
      <c r="B136" s="23">
        <v>199</v>
      </c>
      <c r="C136" s="23"/>
      <c r="D136" s="28"/>
      <c r="E136" s="23"/>
      <c r="F136" s="23"/>
      <c r="G136" s="23" t="s">
        <v>138</v>
      </c>
      <c r="H136" s="32" t="s">
        <v>610</v>
      </c>
    </row>
    <row r="137" spans="1:8" x14ac:dyDescent="0.25">
      <c r="A137" s="31">
        <v>135</v>
      </c>
      <c r="B137" s="23">
        <v>202</v>
      </c>
      <c r="C137" s="23"/>
      <c r="D137" s="28" t="s">
        <v>141</v>
      </c>
      <c r="E137" s="23"/>
      <c r="F137" s="23"/>
      <c r="G137" s="23"/>
      <c r="H137" s="32"/>
    </row>
    <row r="138" spans="1:8" x14ac:dyDescent="0.25">
      <c r="A138" s="63">
        <v>136</v>
      </c>
      <c r="B138" s="23">
        <v>208</v>
      </c>
      <c r="C138" s="23"/>
      <c r="D138" s="28" t="s">
        <v>141</v>
      </c>
      <c r="E138" s="23"/>
      <c r="F138" s="23"/>
      <c r="G138" s="23"/>
      <c r="H138" s="32"/>
    </row>
    <row r="139" spans="1:8" x14ac:dyDescent="0.25">
      <c r="A139" s="31">
        <v>137</v>
      </c>
      <c r="B139" s="23">
        <v>213</v>
      </c>
      <c r="C139" s="23"/>
      <c r="D139" s="28" t="s">
        <v>141</v>
      </c>
      <c r="E139" s="23"/>
      <c r="F139" s="23"/>
      <c r="G139" s="23"/>
      <c r="H139" s="32"/>
    </row>
    <row r="140" spans="1:8" x14ac:dyDescent="0.25">
      <c r="A140" s="31">
        <v>138</v>
      </c>
      <c r="B140" s="23">
        <v>219</v>
      </c>
      <c r="C140" s="23"/>
      <c r="D140" s="28" t="s">
        <v>141</v>
      </c>
      <c r="E140" s="23"/>
      <c r="F140" s="23"/>
      <c r="G140" s="23"/>
      <c r="H140" s="32"/>
    </row>
    <row r="141" spans="1:8" x14ac:dyDescent="0.25">
      <c r="A141" s="31">
        <v>139</v>
      </c>
      <c r="B141" s="23">
        <v>222</v>
      </c>
      <c r="C141" s="23"/>
      <c r="D141" s="28" t="s">
        <v>141</v>
      </c>
      <c r="E141" s="23"/>
      <c r="F141" s="23"/>
      <c r="G141" s="23"/>
      <c r="H141" s="32"/>
    </row>
    <row r="142" spans="1:8" x14ac:dyDescent="0.25">
      <c r="A142" s="63">
        <v>140</v>
      </c>
      <c r="B142" s="23">
        <v>242</v>
      </c>
      <c r="C142" s="23"/>
      <c r="D142" s="28" t="s">
        <v>141</v>
      </c>
      <c r="E142" s="23"/>
      <c r="F142" s="23"/>
      <c r="G142" s="23"/>
      <c r="H142" s="32"/>
    </row>
    <row r="143" spans="1:8" x14ac:dyDescent="0.25">
      <c r="A143" s="31">
        <v>141</v>
      </c>
      <c r="B143" s="23">
        <v>248</v>
      </c>
      <c r="C143" s="23"/>
      <c r="D143" s="28"/>
      <c r="E143" s="23" t="s">
        <v>179</v>
      </c>
      <c r="F143" s="23"/>
      <c r="G143" s="23"/>
      <c r="H143" s="32"/>
    </row>
    <row r="144" spans="1:8" x14ac:dyDescent="0.25">
      <c r="A144" s="31">
        <v>142</v>
      </c>
      <c r="B144" s="23">
        <v>249</v>
      </c>
      <c r="C144" s="23"/>
      <c r="D144" s="28"/>
      <c r="E144" s="23"/>
      <c r="F144" s="23"/>
      <c r="G144" s="23" t="s">
        <v>138</v>
      </c>
      <c r="H144" s="47" t="s">
        <v>2968</v>
      </c>
    </row>
    <row r="145" spans="1:8" x14ac:dyDescent="0.25">
      <c r="A145" s="31">
        <v>143</v>
      </c>
      <c r="B145" s="23">
        <v>253</v>
      </c>
      <c r="C145" s="23"/>
      <c r="D145" s="28" t="s">
        <v>141</v>
      </c>
      <c r="E145" s="23"/>
      <c r="F145" s="23"/>
      <c r="G145" s="23"/>
      <c r="H145" s="32"/>
    </row>
    <row r="146" spans="1:8" x14ac:dyDescent="0.25">
      <c r="A146" s="63">
        <v>144</v>
      </c>
      <c r="B146" s="23">
        <v>260</v>
      </c>
      <c r="C146" s="23"/>
      <c r="D146" s="28" t="s">
        <v>141</v>
      </c>
      <c r="E146" s="23"/>
      <c r="F146" s="23"/>
      <c r="G146" s="23"/>
      <c r="H146" s="32"/>
    </row>
    <row r="147" spans="1:8" x14ac:dyDescent="0.25">
      <c r="A147" s="31">
        <v>145</v>
      </c>
      <c r="B147" s="23">
        <v>261</v>
      </c>
      <c r="C147" s="23"/>
      <c r="D147" s="28" t="s">
        <v>141</v>
      </c>
      <c r="E147" s="23"/>
      <c r="F147" s="23"/>
      <c r="G147" s="23"/>
      <c r="H147" s="32"/>
    </row>
    <row r="148" spans="1:8" x14ac:dyDescent="0.25">
      <c r="A148" s="31">
        <v>146</v>
      </c>
      <c r="B148" s="23">
        <v>264</v>
      </c>
      <c r="C148" s="23"/>
      <c r="D148" s="28"/>
      <c r="E148" s="23"/>
      <c r="F148" s="23"/>
      <c r="G148" s="23" t="s">
        <v>138</v>
      </c>
      <c r="H148" s="32" t="s">
        <v>823</v>
      </c>
    </row>
    <row r="149" spans="1:8" x14ac:dyDescent="0.25">
      <c r="A149" s="31">
        <v>147</v>
      </c>
      <c r="B149" s="23">
        <v>282</v>
      </c>
      <c r="C149" s="23"/>
      <c r="D149" s="28" t="s">
        <v>141</v>
      </c>
      <c r="E149" s="23"/>
      <c r="F149" s="23"/>
      <c r="G149" s="23"/>
      <c r="H149" s="32"/>
    </row>
    <row r="150" spans="1:8" x14ac:dyDescent="0.25">
      <c r="A150" s="63">
        <v>148</v>
      </c>
      <c r="B150" s="23">
        <v>286</v>
      </c>
      <c r="C150" s="23"/>
      <c r="D150" s="28" t="s">
        <v>141</v>
      </c>
      <c r="E150" s="23"/>
      <c r="F150" s="23"/>
      <c r="G150" s="23"/>
      <c r="H150" s="32"/>
    </row>
    <row r="151" spans="1:8" x14ac:dyDescent="0.25">
      <c r="A151" s="31">
        <v>149</v>
      </c>
      <c r="B151" s="23">
        <v>292</v>
      </c>
      <c r="C151" s="23"/>
      <c r="D151" s="28" t="s">
        <v>141</v>
      </c>
      <c r="E151" s="23"/>
      <c r="F151" s="23"/>
      <c r="G151" s="23"/>
      <c r="H151" s="32"/>
    </row>
    <row r="152" spans="1:8" x14ac:dyDescent="0.25">
      <c r="A152" s="31">
        <v>150</v>
      </c>
      <c r="B152" s="23">
        <v>294</v>
      </c>
      <c r="C152" s="23"/>
      <c r="D152" s="28" t="s">
        <v>141</v>
      </c>
      <c r="E152" s="23"/>
      <c r="F152" s="23"/>
      <c r="G152" s="23"/>
      <c r="H152" s="32"/>
    </row>
    <row r="153" spans="1:8" x14ac:dyDescent="0.25">
      <c r="A153" s="31">
        <v>151</v>
      </c>
      <c r="B153" s="23">
        <v>297</v>
      </c>
      <c r="C153" s="23"/>
      <c r="D153" s="28" t="s">
        <v>141</v>
      </c>
      <c r="E153" s="23"/>
      <c r="F153" s="23"/>
      <c r="G153" s="23"/>
      <c r="H153" s="32"/>
    </row>
    <row r="154" spans="1:8" x14ac:dyDescent="0.25">
      <c r="A154" s="63">
        <v>152</v>
      </c>
      <c r="B154" s="23">
        <v>306</v>
      </c>
      <c r="C154" s="23"/>
      <c r="D154" s="28" t="s">
        <v>141</v>
      </c>
      <c r="E154" s="23"/>
      <c r="F154" s="23"/>
      <c r="G154" s="23"/>
      <c r="H154" s="32"/>
    </row>
    <row r="155" spans="1:8" x14ac:dyDescent="0.25">
      <c r="A155" s="31">
        <v>153</v>
      </c>
      <c r="B155" s="23">
        <v>308</v>
      </c>
      <c r="C155" s="23"/>
      <c r="D155" s="28" t="s">
        <v>141</v>
      </c>
      <c r="E155" s="23"/>
      <c r="F155" s="23"/>
      <c r="G155" s="23"/>
      <c r="H155" s="32"/>
    </row>
    <row r="156" spans="1:8" x14ac:dyDescent="0.25">
      <c r="A156" s="31">
        <v>154</v>
      </c>
      <c r="B156" s="23">
        <v>311</v>
      </c>
      <c r="C156" s="23"/>
      <c r="D156" s="28" t="s">
        <v>141</v>
      </c>
      <c r="E156" s="23"/>
      <c r="F156" s="23"/>
      <c r="G156" s="23"/>
      <c r="H156" s="32"/>
    </row>
    <row r="157" spans="1:8" x14ac:dyDescent="0.25">
      <c r="A157" s="31">
        <v>155</v>
      </c>
      <c r="B157" s="23">
        <v>323</v>
      </c>
      <c r="C157" s="23"/>
      <c r="D157" s="28" t="s">
        <v>141</v>
      </c>
      <c r="E157" s="23"/>
      <c r="F157" s="23"/>
      <c r="G157" s="23"/>
      <c r="H157" s="32"/>
    </row>
    <row r="158" spans="1:8" x14ac:dyDescent="0.25">
      <c r="A158" s="63">
        <v>156</v>
      </c>
      <c r="B158" s="23">
        <v>333</v>
      </c>
      <c r="C158" s="23"/>
      <c r="D158" s="28" t="s">
        <v>141</v>
      </c>
      <c r="E158" s="23"/>
      <c r="F158" s="23"/>
      <c r="G158" s="23"/>
      <c r="H158" s="32"/>
    </row>
    <row r="159" spans="1:8" x14ac:dyDescent="0.25">
      <c r="A159" s="31">
        <v>157</v>
      </c>
      <c r="B159" s="23">
        <v>336</v>
      </c>
      <c r="C159" s="23"/>
      <c r="D159" s="28" t="s">
        <v>141</v>
      </c>
      <c r="E159" s="23"/>
      <c r="F159" s="23"/>
      <c r="G159" s="23"/>
      <c r="H159" s="32"/>
    </row>
    <row r="160" spans="1:8" x14ac:dyDescent="0.25">
      <c r="A160" s="31">
        <v>158</v>
      </c>
      <c r="B160" s="23">
        <v>352</v>
      </c>
      <c r="C160" s="23"/>
      <c r="D160" s="28" t="s">
        <v>141</v>
      </c>
      <c r="E160" s="23"/>
      <c r="F160" s="23"/>
      <c r="G160" s="23"/>
      <c r="H160" s="32"/>
    </row>
    <row r="161" spans="1:8" x14ac:dyDescent="0.25">
      <c r="A161" s="31">
        <v>159</v>
      </c>
      <c r="B161" s="23">
        <v>354</v>
      </c>
      <c r="C161" s="23"/>
      <c r="D161" s="28" t="s">
        <v>141</v>
      </c>
      <c r="E161" s="23"/>
      <c r="F161" s="23"/>
      <c r="G161" s="23"/>
      <c r="H161" s="32"/>
    </row>
    <row r="162" spans="1:8" x14ac:dyDescent="0.25">
      <c r="A162" s="63">
        <v>160</v>
      </c>
      <c r="B162" s="23">
        <v>357</v>
      </c>
      <c r="C162" s="23"/>
      <c r="D162" s="28" t="s">
        <v>141</v>
      </c>
      <c r="E162" s="23"/>
      <c r="F162" s="23"/>
      <c r="G162" s="23"/>
      <c r="H162" s="32"/>
    </row>
    <row r="163" spans="1:8" x14ac:dyDescent="0.25">
      <c r="A163" s="31">
        <v>161</v>
      </c>
      <c r="B163" s="23">
        <v>360</v>
      </c>
      <c r="C163" s="23"/>
      <c r="D163" s="28" t="s">
        <v>141</v>
      </c>
      <c r="E163" s="23"/>
      <c r="F163" s="23"/>
      <c r="G163" s="23"/>
      <c r="H163" s="32"/>
    </row>
    <row r="164" spans="1:8" x14ac:dyDescent="0.25">
      <c r="A164" s="31">
        <v>162</v>
      </c>
      <c r="B164" s="23">
        <v>363</v>
      </c>
      <c r="C164" s="23"/>
      <c r="D164" s="28"/>
      <c r="E164" s="23"/>
      <c r="F164" s="23"/>
      <c r="G164" s="23" t="s">
        <v>138</v>
      </c>
      <c r="H164" s="32" t="s">
        <v>1056</v>
      </c>
    </row>
    <row r="165" spans="1:8" x14ac:dyDescent="0.25">
      <c r="A165" s="31">
        <v>163</v>
      </c>
      <c r="B165" s="23">
        <v>375</v>
      </c>
      <c r="C165" s="23"/>
      <c r="D165" s="28" t="s">
        <v>141</v>
      </c>
      <c r="E165" s="23"/>
      <c r="F165" s="23"/>
      <c r="G165" s="23"/>
      <c r="H165" s="32"/>
    </row>
    <row r="166" spans="1:8" x14ac:dyDescent="0.25">
      <c r="A166" s="63">
        <v>164</v>
      </c>
      <c r="B166" s="23">
        <v>392</v>
      </c>
      <c r="C166" s="23"/>
      <c r="D166" s="28" t="s">
        <v>141</v>
      </c>
      <c r="E166" s="23"/>
      <c r="F166" s="23"/>
      <c r="G166" s="23"/>
      <c r="H166" s="32"/>
    </row>
    <row r="167" spans="1:8" x14ac:dyDescent="0.25">
      <c r="A167" s="31">
        <v>165</v>
      </c>
      <c r="B167" s="23">
        <v>400</v>
      </c>
      <c r="C167" s="23"/>
      <c r="D167" s="28" t="s">
        <v>141</v>
      </c>
      <c r="E167" s="23"/>
      <c r="F167" s="23"/>
      <c r="G167" s="23"/>
      <c r="H167" s="32"/>
    </row>
    <row r="168" spans="1:8" x14ac:dyDescent="0.25">
      <c r="A168" s="31">
        <v>166</v>
      </c>
      <c r="B168" s="23">
        <v>412</v>
      </c>
      <c r="C168" s="23"/>
      <c r="D168" s="28" t="s">
        <v>141</v>
      </c>
      <c r="E168" s="23"/>
      <c r="F168" s="23"/>
      <c r="G168" s="23"/>
      <c r="H168" s="32"/>
    </row>
    <row r="169" spans="1:8" x14ac:dyDescent="0.25">
      <c r="A169" s="31">
        <v>167</v>
      </c>
      <c r="B169" s="23">
        <v>418</v>
      </c>
      <c r="C169" s="23"/>
      <c r="D169" s="28" t="s">
        <v>141</v>
      </c>
      <c r="E169" s="23"/>
      <c r="F169" s="23"/>
      <c r="G169" s="23"/>
      <c r="H169" s="32"/>
    </row>
    <row r="170" spans="1:8" x14ac:dyDescent="0.25">
      <c r="A170" s="63">
        <v>168</v>
      </c>
      <c r="B170" s="23">
        <v>419</v>
      </c>
      <c r="C170" s="23"/>
      <c r="D170" s="28"/>
      <c r="E170" s="23"/>
      <c r="F170" s="23"/>
      <c r="G170" s="23" t="s">
        <v>138</v>
      </c>
      <c r="H170" s="47" t="s">
        <v>164</v>
      </c>
    </row>
    <row r="171" spans="1:8" x14ac:dyDescent="0.25">
      <c r="A171" s="31">
        <v>169</v>
      </c>
      <c r="B171" s="23">
        <v>452</v>
      </c>
      <c r="C171" s="23"/>
      <c r="D171" s="28" t="s">
        <v>141</v>
      </c>
      <c r="E171" s="23"/>
      <c r="F171" s="23"/>
      <c r="G171" s="23"/>
      <c r="H171" s="32"/>
    </row>
    <row r="172" spans="1:8" x14ac:dyDescent="0.25">
      <c r="A172" s="31">
        <v>170</v>
      </c>
      <c r="B172" s="23">
        <v>453</v>
      </c>
      <c r="C172" s="23"/>
      <c r="D172" s="28" t="s">
        <v>141</v>
      </c>
      <c r="E172" s="23"/>
      <c r="F172" s="23"/>
      <c r="G172" s="23"/>
      <c r="H172" s="32"/>
    </row>
    <row r="173" spans="1:8" x14ac:dyDescent="0.25">
      <c r="A173" s="31">
        <v>171</v>
      </c>
      <c r="B173" s="23">
        <v>547</v>
      </c>
      <c r="C173" s="23"/>
      <c r="D173" s="28" t="s">
        <v>141</v>
      </c>
      <c r="E173" s="23"/>
      <c r="F173" s="23"/>
      <c r="G173" s="23"/>
      <c r="H173" s="32"/>
    </row>
    <row r="174" spans="1:8" x14ac:dyDescent="0.25">
      <c r="A174" s="63">
        <v>172</v>
      </c>
      <c r="B174" s="23">
        <v>548</v>
      </c>
      <c r="C174" s="23"/>
      <c r="D174" s="28" t="s">
        <v>141</v>
      </c>
      <c r="E174" s="23"/>
      <c r="F174" s="23"/>
      <c r="G174" s="23"/>
      <c r="H174" s="32"/>
    </row>
    <row r="175" spans="1:8" x14ac:dyDescent="0.25">
      <c r="A175" s="31">
        <v>173</v>
      </c>
      <c r="B175" s="23">
        <v>549</v>
      </c>
      <c r="C175" s="23"/>
      <c r="D175" s="28" t="s">
        <v>141</v>
      </c>
      <c r="E175" s="23"/>
      <c r="F175" s="23"/>
      <c r="G175" s="23"/>
      <c r="H175" s="32"/>
    </row>
    <row r="176" spans="1:8" x14ac:dyDescent="0.25">
      <c r="A176" s="31">
        <v>174</v>
      </c>
      <c r="B176" s="23">
        <v>560</v>
      </c>
      <c r="C176" s="23"/>
      <c r="D176" s="28" t="s">
        <v>141</v>
      </c>
      <c r="E176" s="23"/>
      <c r="F176" s="23"/>
      <c r="G176" s="23"/>
      <c r="H176" s="32"/>
    </row>
    <row r="177" spans="1:8" x14ac:dyDescent="0.25">
      <c r="A177" s="31">
        <v>175</v>
      </c>
      <c r="B177" s="23">
        <v>577</v>
      </c>
      <c r="C177" s="23"/>
      <c r="D177" s="28" t="s">
        <v>141</v>
      </c>
      <c r="E177" s="23"/>
      <c r="F177" s="23"/>
      <c r="G177" s="23"/>
      <c r="H177" s="32"/>
    </row>
    <row r="178" spans="1:8" x14ac:dyDescent="0.25">
      <c r="A178" s="63">
        <v>176</v>
      </c>
      <c r="B178" s="23">
        <v>583</v>
      </c>
      <c r="C178" s="23"/>
      <c r="D178" s="28" t="s">
        <v>141</v>
      </c>
      <c r="E178" s="23"/>
      <c r="F178" s="23"/>
      <c r="G178" s="23"/>
      <c r="H178" s="32"/>
    </row>
    <row r="179" spans="1:8" x14ac:dyDescent="0.25">
      <c r="A179" s="31">
        <v>177</v>
      </c>
      <c r="B179" s="23">
        <v>603</v>
      </c>
      <c r="C179" s="23"/>
      <c r="D179" s="28" t="s">
        <v>141</v>
      </c>
      <c r="E179" s="23"/>
      <c r="F179" s="23"/>
      <c r="G179" s="23"/>
      <c r="H179" s="32"/>
    </row>
    <row r="180" spans="1:8" x14ac:dyDescent="0.25">
      <c r="A180" s="31">
        <v>178</v>
      </c>
      <c r="B180" s="23">
        <v>610</v>
      </c>
      <c r="C180" s="23"/>
      <c r="D180" s="28" t="s">
        <v>141</v>
      </c>
      <c r="E180" s="23"/>
      <c r="F180" s="23"/>
      <c r="G180" s="23"/>
      <c r="H180" s="32"/>
    </row>
    <row r="181" spans="1:8" x14ac:dyDescent="0.25">
      <c r="A181" s="31">
        <v>179</v>
      </c>
      <c r="B181" s="23">
        <v>611</v>
      </c>
      <c r="C181" s="23"/>
      <c r="D181" s="28" t="s">
        <v>141</v>
      </c>
      <c r="E181" s="23"/>
      <c r="F181" s="23"/>
      <c r="G181" s="23"/>
      <c r="H181" s="32"/>
    </row>
    <row r="182" spans="1:8" x14ac:dyDescent="0.25">
      <c r="A182" s="63">
        <v>180</v>
      </c>
      <c r="B182" s="23">
        <v>618</v>
      </c>
      <c r="C182" s="23"/>
      <c r="D182" s="28" t="s">
        <v>141</v>
      </c>
      <c r="E182" s="23"/>
      <c r="F182" s="23"/>
      <c r="G182" s="23"/>
      <c r="H182" s="32"/>
    </row>
    <row r="183" spans="1:8" x14ac:dyDescent="0.25">
      <c r="A183" s="31">
        <v>181</v>
      </c>
      <c r="B183" s="23">
        <v>660</v>
      </c>
      <c r="C183" s="23"/>
      <c r="D183" s="28" t="s">
        <v>141</v>
      </c>
      <c r="E183" s="23"/>
      <c r="F183" s="23"/>
      <c r="G183" s="23"/>
      <c r="H183" s="32"/>
    </row>
    <row r="184" spans="1:8" x14ac:dyDescent="0.25">
      <c r="A184" s="31">
        <v>182</v>
      </c>
      <c r="B184" s="23">
        <v>676</v>
      </c>
      <c r="C184" s="23"/>
      <c r="D184" s="28" t="s">
        <v>141</v>
      </c>
      <c r="E184" s="23"/>
      <c r="F184" s="23"/>
      <c r="G184" s="23"/>
      <c r="H184" s="32"/>
    </row>
    <row r="185" spans="1:8" x14ac:dyDescent="0.25">
      <c r="A185" s="31">
        <v>183</v>
      </c>
      <c r="B185" s="23">
        <v>689</v>
      </c>
      <c r="C185" s="23"/>
      <c r="D185" s="28" t="s">
        <v>141</v>
      </c>
      <c r="E185" s="23"/>
      <c r="F185" s="23"/>
      <c r="G185" s="23"/>
      <c r="H185" s="32"/>
    </row>
    <row r="186" spans="1:8" x14ac:dyDescent="0.25">
      <c r="A186" s="63">
        <v>184</v>
      </c>
      <c r="B186" s="23">
        <v>691</v>
      </c>
      <c r="C186" s="23"/>
      <c r="D186" s="28" t="s">
        <v>141</v>
      </c>
      <c r="E186" s="23"/>
      <c r="F186" s="23"/>
      <c r="G186" s="23"/>
      <c r="H186" s="32"/>
    </row>
    <row r="187" spans="1:8" x14ac:dyDescent="0.25">
      <c r="A187" s="31">
        <v>185</v>
      </c>
      <c r="B187" s="23">
        <v>710</v>
      </c>
      <c r="C187" s="23"/>
      <c r="D187" s="28" t="s">
        <v>141</v>
      </c>
      <c r="E187" s="23"/>
      <c r="F187" s="23"/>
      <c r="G187" s="23"/>
      <c r="H187" s="32"/>
    </row>
    <row r="188" spans="1:8" x14ac:dyDescent="0.25">
      <c r="A188" s="31">
        <v>186</v>
      </c>
      <c r="B188" s="23">
        <v>718</v>
      </c>
      <c r="C188" s="23"/>
      <c r="D188" s="28" t="s">
        <v>141</v>
      </c>
      <c r="E188" s="23"/>
      <c r="F188" s="23"/>
      <c r="G188" s="23"/>
      <c r="H188" s="32"/>
    </row>
    <row r="189" spans="1:8" x14ac:dyDescent="0.25">
      <c r="A189" s="31">
        <v>187</v>
      </c>
      <c r="B189" s="23">
        <v>724</v>
      </c>
      <c r="C189" s="23"/>
      <c r="D189" s="28" t="s">
        <v>141</v>
      </c>
      <c r="E189" s="23"/>
      <c r="F189" s="23"/>
      <c r="G189" s="23"/>
      <c r="H189" s="32"/>
    </row>
    <row r="190" spans="1:8" x14ac:dyDescent="0.25">
      <c r="A190" s="63">
        <v>188</v>
      </c>
      <c r="B190" s="23">
        <v>725</v>
      </c>
      <c r="C190" s="23"/>
      <c r="D190" s="28" t="s">
        <v>141</v>
      </c>
      <c r="E190" s="23"/>
      <c r="F190" s="23"/>
      <c r="G190" s="23"/>
      <c r="H190" s="32"/>
    </row>
    <row r="191" spans="1:8" x14ac:dyDescent="0.25">
      <c r="A191" s="31">
        <v>189</v>
      </c>
      <c r="B191" s="23">
        <v>729</v>
      </c>
      <c r="C191" s="23"/>
      <c r="D191" s="28" t="s">
        <v>141</v>
      </c>
      <c r="E191" s="23"/>
      <c r="F191" s="23"/>
      <c r="G191" s="23"/>
      <c r="H191" s="32"/>
    </row>
    <row r="192" spans="1:8" x14ac:dyDescent="0.25">
      <c r="A192" s="31">
        <v>190</v>
      </c>
      <c r="B192" s="23">
        <v>738</v>
      </c>
      <c r="C192" s="23"/>
      <c r="D192" s="28" t="s">
        <v>141</v>
      </c>
      <c r="E192" s="23"/>
      <c r="F192" s="23"/>
      <c r="G192" s="23"/>
      <c r="H192" s="32"/>
    </row>
    <row r="193" spans="1:8" x14ac:dyDescent="0.25">
      <c r="A193" s="31">
        <v>191</v>
      </c>
      <c r="B193" s="23">
        <v>759</v>
      </c>
      <c r="C193" s="23"/>
      <c r="D193" s="28" t="s">
        <v>141</v>
      </c>
      <c r="E193" s="23"/>
      <c r="F193" s="23"/>
      <c r="G193" s="23"/>
      <c r="H193" s="32"/>
    </row>
    <row r="194" spans="1:8" x14ac:dyDescent="0.25">
      <c r="A194" s="63">
        <v>192</v>
      </c>
      <c r="B194" s="23">
        <v>782</v>
      </c>
      <c r="C194" s="23"/>
      <c r="D194" s="28" t="s">
        <v>141</v>
      </c>
      <c r="E194" s="23"/>
      <c r="F194" s="23"/>
      <c r="G194" s="23"/>
      <c r="H194" s="32"/>
    </row>
    <row r="195" spans="1:8" x14ac:dyDescent="0.25">
      <c r="A195" s="31">
        <v>193</v>
      </c>
      <c r="B195" s="23">
        <v>791</v>
      </c>
      <c r="C195" s="23"/>
      <c r="D195" s="28" t="s">
        <v>141</v>
      </c>
      <c r="E195" s="23"/>
      <c r="F195" s="23"/>
      <c r="G195" s="23"/>
      <c r="H195" s="32"/>
    </row>
    <row r="196" spans="1:8" x14ac:dyDescent="0.25">
      <c r="A196" s="31">
        <v>194</v>
      </c>
      <c r="B196" s="23">
        <v>816</v>
      </c>
      <c r="C196" s="23"/>
      <c r="D196" s="28" t="s">
        <v>141</v>
      </c>
      <c r="E196" s="23"/>
      <c r="F196" s="23"/>
      <c r="G196" s="23"/>
      <c r="H196" s="32"/>
    </row>
    <row r="197" spans="1:8" x14ac:dyDescent="0.25">
      <c r="A197" s="31">
        <v>195</v>
      </c>
      <c r="B197" s="23">
        <v>818</v>
      </c>
      <c r="C197" s="23"/>
      <c r="D197" s="28" t="s">
        <v>141</v>
      </c>
      <c r="E197" s="23"/>
      <c r="F197" s="23"/>
      <c r="G197" s="23"/>
      <c r="H197" s="32"/>
    </row>
    <row r="198" spans="1:8" x14ac:dyDescent="0.25">
      <c r="A198" s="63">
        <v>196</v>
      </c>
      <c r="B198" s="23">
        <v>829</v>
      </c>
      <c r="C198" s="23"/>
      <c r="D198" s="28" t="s">
        <v>141</v>
      </c>
      <c r="E198" s="23"/>
      <c r="F198" s="23"/>
      <c r="G198" s="23"/>
      <c r="H198" s="32"/>
    </row>
    <row r="199" spans="1:8" x14ac:dyDescent="0.25">
      <c r="A199" s="31">
        <v>197</v>
      </c>
      <c r="B199" s="23">
        <v>835</v>
      </c>
      <c r="C199" s="23"/>
      <c r="D199" s="28"/>
      <c r="E199" s="23"/>
      <c r="F199" s="23"/>
      <c r="G199" s="23" t="s">
        <v>138</v>
      </c>
      <c r="H199" s="32" t="s">
        <v>1575</v>
      </c>
    </row>
    <row r="200" spans="1:8" x14ac:dyDescent="0.25">
      <c r="A200" s="31">
        <v>198</v>
      </c>
      <c r="B200" s="23">
        <v>841</v>
      </c>
      <c r="C200" s="23"/>
      <c r="D200" s="28" t="s">
        <v>141</v>
      </c>
      <c r="E200" s="23"/>
      <c r="F200" s="23"/>
      <c r="G200" s="23"/>
      <c r="H200" s="32"/>
    </row>
    <row r="201" spans="1:8" x14ac:dyDescent="0.25">
      <c r="A201" s="31">
        <v>199</v>
      </c>
      <c r="B201" s="23">
        <v>852</v>
      </c>
      <c r="C201" s="23"/>
      <c r="D201" s="28" t="s">
        <v>141</v>
      </c>
      <c r="E201" s="23"/>
      <c r="F201" s="23"/>
      <c r="G201" s="23"/>
      <c r="H201" s="32"/>
    </row>
    <row r="202" spans="1:8" x14ac:dyDescent="0.25">
      <c r="A202" s="63">
        <v>200</v>
      </c>
      <c r="B202" s="23">
        <v>870</v>
      </c>
      <c r="C202" s="23"/>
      <c r="D202" s="28" t="s">
        <v>141</v>
      </c>
      <c r="E202" s="23"/>
      <c r="F202" s="23"/>
      <c r="G202" s="23"/>
      <c r="H202" s="32"/>
    </row>
    <row r="203" spans="1:8" x14ac:dyDescent="0.25">
      <c r="A203" s="31">
        <v>201</v>
      </c>
      <c r="B203" s="23">
        <v>873</v>
      </c>
      <c r="C203" s="23"/>
      <c r="D203" s="28" t="s">
        <v>141</v>
      </c>
      <c r="E203" s="23"/>
      <c r="F203" s="23"/>
      <c r="G203" s="23"/>
      <c r="H203" s="32"/>
    </row>
    <row r="204" spans="1:8" x14ac:dyDescent="0.25">
      <c r="A204" s="31">
        <v>202</v>
      </c>
      <c r="B204" s="23">
        <v>882</v>
      </c>
      <c r="C204" s="23"/>
      <c r="D204" s="28" t="s">
        <v>141</v>
      </c>
      <c r="E204" s="23"/>
      <c r="F204" s="23"/>
      <c r="G204" s="23"/>
      <c r="H204" s="32"/>
    </row>
    <row r="205" spans="1:8" x14ac:dyDescent="0.25">
      <c r="A205" s="31">
        <v>203</v>
      </c>
      <c r="B205" s="23">
        <v>890</v>
      </c>
      <c r="C205" s="23"/>
      <c r="D205" s="28" t="s">
        <v>141</v>
      </c>
      <c r="E205" s="23"/>
      <c r="F205" s="23"/>
      <c r="G205" s="23"/>
      <c r="H205" s="32"/>
    </row>
    <row r="206" spans="1:8" x14ac:dyDescent="0.25">
      <c r="A206" s="63">
        <v>204</v>
      </c>
      <c r="B206" s="23">
        <v>904</v>
      </c>
      <c r="C206" s="23"/>
      <c r="D206" s="28" t="s">
        <v>141</v>
      </c>
      <c r="E206" s="23"/>
      <c r="F206" s="23"/>
      <c r="G206" s="23"/>
      <c r="H206" s="32"/>
    </row>
    <row r="207" spans="1:8" x14ac:dyDescent="0.25">
      <c r="A207" s="31">
        <v>205</v>
      </c>
      <c r="B207" s="23">
        <v>919</v>
      </c>
      <c r="C207" s="23"/>
      <c r="D207" s="28" t="s">
        <v>141</v>
      </c>
      <c r="E207" s="23"/>
      <c r="F207" s="23"/>
      <c r="G207" s="23"/>
      <c r="H207" s="32"/>
    </row>
    <row r="208" spans="1:8" x14ac:dyDescent="0.25">
      <c r="A208" s="31">
        <v>206</v>
      </c>
      <c r="B208" s="23">
        <v>926</v>
      </c>
      <c r="C208" s="23"/>
      <c r="D208" s="28"/>
      <c r="E208" s="23"/>
      <c r="F208" s="23"/>
      <c r="G208" s="23" t="s">
        <v>138</v>
      </c>
      <c r="H208" s="32" t="s">
        <v>1751</v>
      </c>
    </row>
    <row r="209" spans="1:8" x14ac:dyDescent="0.25">
      <c r="A209" s="31">
        <v>207</v>
      </c>
      <c r="B209" s="23">
        <v>928</v>
      </c>
      <c r="C209" s="23"/>
      <c r="D209" s="28" t="s">
        <v>141</v>
      </c>
      <c r="E209" s="23"/>
      <c r="F209" s="23"/>
      <c r="G209" s="23"/>
      <c r="H209" s="32"/>
    </row>
    <row r="210" spans="1:8" x14ac:dyDescent="0.25">
      <c r="A210" s="63">
        <v>208</v>
      </c>
      <c r="B210" s="23">
        <v>930</v>
      </c>
      <c r="C210" s="23"/>
      <c r="D210" s="28" t="s">
        <v>141</v>
      </c>
      <c r="E210" s="23"/>
      <c r="F210" s="23"/>
      <c r="G210" s="23"/>
      <c r="H210" s="32"/>
    </row>
    <row r="211" spans="1:8" x14ac:dyDescent="0.25">
      <c r="A211" s="31">
        <v>209</v>
      </c>
      <c r="B211" s="23">
        <v>963</v>
      </c>
      <c r="C211" s="23"/>
      <c r="D211" s="28"/>
      <c r="E211" s="23" t="s">
        <v>179</v>
      </c>
      <c r="F211" s="23"/>
      <c r="G211" s="23"/>
      <c r="H211" s="32"/>
    </row>
    <row r="212" spans="1:8" x14ac:dyDescent="0.25">
      <c r="A212" s="31">
        <v>210</v>
      </c>
      <c r="B212" s="23">
        <v>973</v>
      </c>
      <c r="C212" s="23"/>
      <c r="D212" s="28"/>
      <c r="E212" s="23"/>
      <c r="F212" s="23" t="s">
        <v>542</v>
      </c>
      <c r="G212" s="23"/>
      <c r="H212" s="32"/>
    </row>
    <row r="213" spans="1:8" x14ac:dyDescent="0.25">
      <c r="A213" s="31">
        <v>211</v>
      </c>
      <c r="B213" s="23">
        <v>974</v>
      </c>
      <c r="C213" s="23"/>
      <c r="D213" s="28" t="s">
        <v>141</v>
      </c>
      <c r="E213" s="23"/>
      <c r="F213" s="23"/>
      <c r="G213" s="23"/>
      <c r="H213" s="32"/>
    </row>
    <row r="214" spans="1:8" x14ac:dyDescent="0.25">
      <c r="A214" s="63">
        <v>212</v>
      </c>
      <c r="B214" s="23">
        <v>978</v>
      </c>
      <c r="C214" s="23"/>
      <c r="D214" s="28" t="s">
        <v>141</v>
      </c>
      <c r="E214" s="23"/>
      <c r="F214" s="23"/>
      <c r="G214" s="23"/>
      <c r="H214" s="32"/>
    </row>
    <row r="215" spans="1:8" x14ac:dyDescent="0.25">
      <c r="A215" s="31">
        <v>213</v>
      </c>
      <c r="B215" s="23">
        <v>985</v>
      </c>
      <c r="C215" s="23"/>
      <c r="D215" s="28" t="s">
        <v>141</v>
      </c>
      <c r="E215" s="23"/>
      <c r="F215" s="23"/>
      <c r="G215" s="23"/>
      <c r="H215" s="32"/>
    </row>
    <row r="216" spans="1:8" x14ac:dyDescent="0.25">
      <c r="A216" s="31">
        <v>214</v>
      </c>
      <c r="B216" s="23">
        <v>997</v>
      </c>
      <c r="C216" s="23"/>
      <c r="D216" s="28"/>
      <c r="E216" s="23" t="s">
        <v>179</v>
      </c>
      <c r="F216" s="23"/>
      <c r="G216" s="23"/>
      <c r="H216" s="32"/>
    </row>
    <row r="217" spans="1:8" x14ac:dyDescent="0.25">
      <c r="A217" s="31">
        <v>215</v>
      </c>
      <c r="B217" s="23">
        <v>999</v>
      </c>
      <c r="C217" s="23"/>
      <c r="D217" s="28" t="s">
        <v>141</v>
      </c>
      <c r="E217" s="23"/>
      <c r="F217" s="23"/>
      <c r="G217" s="23"/>
      <c r="H217" s="32"/>
    </row>
    <row r="218" spans="1:8" x14ac:dyDescent="0.25">
      <c r="A218" s="63">
        <v>216</v>
      </c>
      <c r="B218" s="23">
        <v>1001</v>
      </c>
      <c r="C218" s="23"/>
      <c r="D218" s="28" t="s">
        <v>141</v>
      </c>
      <c r="E218" s="23"/>
      <c r="F218" s="23"/>
      <c r="G218" s="23"/>
      <c r="H218" s="32"/>
    </row>
    <row r="219" spans="1:8" x14ac:dyDescent="0.25">
      <c r="A219" s="31">
        <v>217</v>
      </c>
      <c r="B219" s="23">
        <v>1003</v>
      </c>
      <c r="C219" s="23"/>
      <c r="D219" s="28"/>
      <c r="E219" s="23"/>
      <c r="F219" s="23"/>
      <c r="G219" s="23" t="s">
        <v>138</v>
      </c>
      <c r="H219" s="32" t="s">
        <v>252</v>
      </c>
    </row>
    <row r="220" spans="1:8" x14ac:dyDescent="0.25">
      <c r="A220" s="31">
        <v>218</v>
      </c>
      <c r="B220" s="23">
        <v>1005</v>
      </c>
      <c r="C220" s="23"/>
      <c r="D220" s="28" t="s">
        <v>141</v>
      </c>
      <c r="E220" s="23"/>
      <c r="F220" s="23"/>
      <c r="G220" s="23"/>
      <c r="H220" s="32"/>
    </row>
    <row r="221" spans="1:8" x14ac:dyDescent="0.25">
      <c r="A221" s="31">
        <v>219</v>
      </c>
      <c r="B221" s="23">
        <v>1012</v>
      </c>
      <c r="C221" s="23"/>
      <c r="D221" s="28" t="s">
        <v>141</v>
      </c>
      <c r="E221" s="23"/>
      <c r="F221" s="23"/>
      <c r="G221" s="23"/>
      <c r="H221" s="32"/>
    </row>
    <row r="222" spans="1:8" x14ac:dyDescent="0.25">
      <c r="A222" s="63">
        <v>220</v>
      </c>
      <c r="B222" s="23">
        <v>1018</v>
      </c>
      <c r="C222" s="23"/>
      <c r="D222" s="28" t="s">
        <v>141</v>
      </c>
      <c r="E222" s="23"/>
      <c r="F222" s="23"/>
      <c r="G222" s="23"/>
      <c r="H222" s="32"/>
    </row>
    <row r="223" spans="1:8" x14ac:dyDescent="0.25">
      <c r="A223" s="31">
        <v>221</v>
      </c>
      <c r="B223" s="23">
        <v>1032</v>
      </c>
      <c r="C223" s="23"/>
      <c r="D223" s="28"/>
      <c r="E223" s="23" t="s">
        <v>179</v>
      </c>
      <c r="F223" s="23"/>
      <c r="G223" s="23"/>
      <c r="H223" s="32"/>
    </row>
    <row r="224" spans="1:8" x14ac:dyDescent="0.25">
      <c r="A224" s="31">
        <v>222</v>
      </c>
      <c r="B224" s="23">
        <v>1062</v>
      </c>
      <c r="C224" s="23"/>
      <c r="D224" s="28" t="s">
        <v>141</v>
      </c>
      <c r="E224" s="23"/>
      <c r="F224" s="23"/>
      <c r="G224" s="23"/>
      <c r="H224" s="32"/>
    </row>
    <row r="225" spans="1:8" x14ac:dyDescent="0.25">
      <c r="A225" s="31">
        <v>223</v>
      </c>
      <c r="B225" s="23">
        <v>1065</v>
      </c>
      <c r="C225" s="23"/>
      <c r="D225" s="28"/>
      <c r="E225" s="23"/>
      <c r="F225" s="23"/>
      <c r="G225" s="23" t="s">
        <v>138</v>
      </c>
      <c r="H225" s="47" t="s">
        <v>1751</v>
      </c>
    </row>
    <row r="226" spans="1:8" x14ac:dyDescent="0.25">
      <c r="A226" s="63">
        <v>224</v>
      </c>
      <c r="B226" s="23">
        <v>1071</v>
      </c>
      <c r="C226" s="23"/>
      <c r="D226" s="28" t="s">
        <v>141</v>
      </c>
      <c r="E226" s="23"/>
      <c r="F226" s="23"/>
      <c r="G226" s="23"/>
      <c r="H226" s="32"/>
    </row>
    <row r="227" spans="1:8" x14ac:dyDescent="0.25">
      <c r="A227" s="31">
        <v>225</v>
      </c>
      <c r="B227" s="23">
        <v>1077</v>
      </c>
      <c r="C227" s="23"/>
      <c r="D227" s="28" t="s">
        <v>141</v>
      </c>
      <c r="E227" s="23"/>
      <c r="F227" s="23"/>
      <c r="G227" s="23"/>
      <c r="H227" s="32"/>
    </row>
    <row r="228" spans="1:8" x14ac:dyDescent="0.25">
      <c r="A228" s="31">
        <v>226</v>
      </c>
      <c r="B228" s="23">
        <v>1078</v>
      </c>
      <c r="C228" s="23"/>
      <c r="D228" s="28" t="s">
        <v>141</v>
      </c>
      <c r="E228" s="23"/>
      <c r="F228" s="23"/>
      <c r="G228" s="23"/>
      <c r="H228" s="32"/>
    </row>
    <row r="229" spans="1:8" x14ac:dyDescent="0.25">
      <c r="A229" s="31">
        <v>227</v>
      </c>
      <c r="B229" s="23">
        <v>1080</v>
      </c>
      <c r="C229" s="23"/>
      <c r="D229" s="28"/>
      <c r="E229" s="23"/>
      <c r="F229" s="23"/>
      <c r="G229" s="23" t="s">
        <v>138</v>
      </c>
      <c r="H229" s="32" t="s">
        <v>252</v>
      </c>
    </row>
    <row r="230" spans="1:8" x14ac:dyDescent="0.25">
      <c r="A230" s="63">
        <v>228</v>
      </c>
      <c r="B230" s="23">
        <v>1086</v>
      </c>
      <c r="C230" s="23"/>
      <c r="D230" s="28" t="s">
        <v>141</v>
      </c>
      <c r="E230" s="23"/>
      <c r="F230" s="23"/>
      <c r="G230" s="23"/>
      <c r="H230" s="32"/>
    </row>
    <row r="231" spans="1:8" x14ac:dyDescent="0.25">
      <c r="A231" s="31">
        <v>229</v>
      </c>
      <c r="B231" s="23">
        <v>1093</v>
      </c>
      <c r="C231" s="23"/>
      <c r="D231" s="28" t="s">
        <v>141</v>
      </c>
      <c r="E231" s="23"/>
      <c r="F231" s="23"/>
      <c r="G231" s="23"/>
      <c r="H231" s="32"/>
    </row>
    <row r="232" spans="1:8" x14ac:dyDescent="0.25">
      <c r="A232" s="31">
        <v>230</v>
      </c>
      <c r="B232" s="23">
        <v>1096</v>
      </c>
      <c r="C232" s="23"/>
      <c r="D232" s="28" t="s">
        <v>141</v>
      </c>
      <c r="E232" s="23"/>
      <c r="F232" s="23"/>
      <c r="G232" s="23"/>
      <c r="H232" s="32"/>
    </row>
    <row r="233" spans="1:8" x14ac:dyDescent="0.25">
      <c r="A233" s="31">
        <v>231</v>
      </c>
      <c r="B233" s="23">
        <v>1098</v>
      </c>
      <c r="C233" s="23"/>
      <c r="D233" s="28" t="s">
        <v>141</v>
      </c>
      <c r="E233" s="23"/>
      <c r="F233" s="23"/>
      <c r="G233" s="23"/>
      <c r="H233" s="32"/>
    </row>
    <row r="234" spans="1:8" x14ac:dyDescent="0.25">
      <c r="A234" s="63">
        <v>232</v>
      </c>
      <c r="B234" s="23">
        <v>1099</v>
      </c>
      <c r="C234" s="23"/>
      <c r="D234" s="28" t="s">
        <v>141</v>
      </c>
      <c r="E234" s="23"/>
      <c r="F234" s="23"/>
      <c r="G234" s="23"/>
      <c r="H234" s="32"/>
    </row>
    <row r="235" spans="1:8" x14ac:dyDescent="0.25">
      <c r="A235" s="31">
        <v>233</v>
      </c>
      <c r="B235" s="23">
        <v>1107</v>
      </c>
      <c r="C235" s="23"/>
      <c r="D235" s="28" t="s">
        <v>141</v>
      </c>
      <c r="E235" s="23"/>
      <c r="F235" s="23"/>
      <c r="G235" s="23"/>
      <c r="H235" s="32"/>
    </row>
    <row r="236" spans="1:8" x14ac:dyDescent="0.25">
      <c r="A236" s="31">
        <v>234</v>
      </c>
      <c r="B236" s="23">
        <v>1112</v>
      </c>
      <c r="C236" s="23"/>
      <c r="D236" s="28"/>
      <c r="E236" s="23"/>
      <c r="F236" s="23" t="s">
        <v>542</v>
      </c>
      <c r="G236" s="23"/>
      <c r="H236" s="32"/>
    </row>
    <row r="237" spans="1:8" x14ac:dyDescent="0.25">
      <c r="A237" s="31">
        <v>235</v>
      </c>
      <c r="B237" s="23">
        <v>1118</v>
      </c>
      <c r="C237" s="23"/>
      <c r="D237" s="28" t="s">
        <v>141</v>
      </c>
      <c r="E237" s="23"/>
      <c r="F237" s="23"/>
      <c r="G237" s="23"/>
      <c r="H237" s="32"/>
    </row>
    <row r="238" spans="1:8" x14ac:dyDescent="0.25">
      <c r="A238" s="63">
        <v>236</v>
      </c>
      <c r="B238" s="23">
        <v>1151</v>
      </c>
      <c r="C238" s="23"/>
      <c r="D238" s="28" t="s">
        <v>141</v>
      </c>
      <c r="E238" s="23"/>
      <c r="F238" s="23"/>
      <c r="G238" s="23"/>
      <c r="H238" s="32"/>
    </row>
    <row r="239" spans="1:8" x14ac:dyDescent="0.25">
      <c r="A239" s="31">
        <v>237</v>
      </c>
      <c r="B239" s="23">
        <v>1160</v>
      </c>
      <c r="C239" s="23"/>
      <c r="D239" s="28"/>
      <c r="E239" s="23"/>
      <c r="F239" s="23"/>
      <c r="G239" s="23" t="s">
        <v>138</v>
      </c>
      <c r="H239" s="32" t="s">
        <v>1751</v>
      </c>
    </row>
    <row r="240" spans="1:8" x14ac:dyDescent="0.25">
      <c r="A240" s="31">
        <v>238</v>
      </c>
      <c r="B240" s="23">
        <v>1180</v>
      </c>
      <c r="C240" s="23"/>
      <c r="D240" s="28" t="s">
        <v>141</v>
      </c>
      <c r="E240" s="23"/>
      <c r="F240" s="23"/>
      <c r="G240" s="23"/>
      <c r="H240" s="32"/>
    </row>
    <row r="241" spans="1:8" x14ac:dyDescent="0.25">
      <c r="A241" s="31">
        <v>239</v>
      </c>
      <c r="B241" s="23">
        <v>1184</v>
      </c>
      <c r="C241" s="23"/>
      <c r="D241" s="28"/>
      <c r="E241" s="23"/>
      <c r="F241" s="23"/>
      <c r="G241" s="23" t="s">
        <v>138</v>
      </c>
      <c r="H241" s="32" t="s">
        <v>1575</v>
      </c>
    </row>
    <row r="242" spans="1:8" x14ac:dyDescent="0.25">
      <c r="A242" s="63">
        <v>240</v>
      </c>
      <c r="B242" s="23">
        <v>1185</v>
      </c>
      <c r="C242" s="23"/>
      <c r="D242" s="28" t="s">
        <v>141</v>
      </c>
      <c r="E242" s="23"/>
      <c r="F242" s="23"/>
      <c r="G242" s="23"/>
      <c r="H242" s="32"/>
    </row>
    <row r="243" spans="1:8" x14ac:dyDescent="0.25">
      <c r="A243" s="31">
        <v>241</v>
      </c>
      <c r="B243" s="23">
        <v>1186</v>
      </c>
      <c r="C243" s="23"/>
      <c r="D243" s="28" t="s">
        <v>141</v>
      </c>
      <c r="E243" s="23"/>
      <c r="F243" s="23"/>
      <c r="G243" s="23"/>
      <c r="H243" s="32"/>
    </row>
    <row r="244" spans="1:8" x14ac:dyDescent="0.25">
      <c r="A244" s="31">
        <v>242</v>
      </c>
      <c r="B244" s="23">
        <v>1194</v>
      </c>
      <c r="C244" s="23"/>
      <c r="D244" s="28" t="s">
        <v>141</v>
      </c>
      <c r="E244" s="23"/>
      <c r="F244" s="23"/>
      <c r="G244" s="23"/>
      <c r="H244" s="32"/>
    </row>
    <row r="245" spans="1:8" x14ac:dyDescent="0.25">
      <c r="A245" s="31">
        <v>243</v>
      </c>
      <c r="B245" s="23">
        <v>1195</v>
      </c>
      <c r="C245" s="23"/>
      <c r="D245" s="28" t="s">
        <v>141</v>
      </c>
      <c r="E245" s="23"/>
      <c r="F245" s="23"/>
      <c r="G245" s="23"/>
      <c r="H245" s="32"/>
    </row>
    <row r="246" spans="1:8" x14ac:dyDescent="0.25">
      <c r="A246" s="63">
        <v>244</v>
      </c>
      <c r="B246" s="23">
        <v>1204</v>
      </c>
      <c r="C246" s="23"/>
      <c r="D246" s="28" t="s">
        <v>141</v>
      </c>
      <c r="E246" s="23"/>
      <c r="F246" s="23"/>
      <c r="G246" s="23"/>
      <c r="H246" s="32"/>
    </row>
    <row r="247" spans="1:8" x14ac:dyDescent="0.25">
      <c r="A247" s="31">
        <v>245</v>
      </c>
      <c r="B247" s="23">
        <v>1219</v>
      </c>
      <c r="C247" s="23"/>
      <c r="D247" s="28" t="s">
        <v>141</v>
      </c>
      <c r="E247" s="23"/>
      <c r="F247" s="23"/>
      <c r="G247" s="23"/>
      <c r="H247" s="32"/>
    </row>
    <row r="248" spans="1:8" x14ac:dyDescent="0.25">
      <c r="A248" s="31">
        <v>246</v>
      </c>
      <c r="B248" s="23">
        <v>1226</v>
      </c>
      <c r="C248" s="23"/>
      <c r="D248" s="28" t="s">
        <v>141</v>
      </c>
      <c r="E248" s="23"/>
      <c r="F248" s="23"/>
      <c r="G248" s="23"/>
      <c r="H248" s="32"/>
    </row>
    <row r="249" spans="1:8" x14ac:dyDescent="0.25">
      <c r="A249" s="31">
        <v>247</v>
      </c>
      <c r="B249" s="23">
        <v>1228</v>
      </c>
      <c r="C249" s="23"/>
      <c r="D249" s="28" t="s">
        <v>141</v>
      </c>
      <c r="E249" s="23"/>
      <c r="F249" s="23"/>
      <c r="G249" s="23"/>
      <c r="H249" s="32"/>
    </row>
    <row r="250" spans="1:8" x14ac:dyDescent="0.25">
      <c r="A250" s="63">
        <v>248</v>
      </c>
      <c r="B250" s="23">
        <v>1230</v>
      </c>
      <c r="C250" s="23"/>
      <c r="D250" s="28" t="s">
        <v>141</v>
      </c>
      <c r="E250" s="23"/>
      <c r="F250" s="23"/>
      <c r="G250" s="23"/>
      <c r="H250" s="32"/>
    </row>
    <row r="251" spans="1:8" x14ac:dyDescent="0.25">
      <c r="A251" s="31">
        <v>249</v>
      </c>
      <c r="B251" s="23">
        <v>1262</v>
      </c>
      <c r="C251" s="23"/>
      <c r="D251" s="28" t="s">
        <v>141</v>
      </c>
      <c r="E251" s="23"/>
      <c r="F251" s="23"/>
      <c r="G251" s="23"/>
      <c r="H251" s="32"/>
    </row>
    <row r="252" spans="1:8" x14ac:dyDescent="0.25">
      <c r="A252" s="31">
        <v>250</v>
      </c>
      <c r="B252" s="23">
        <v>1277</v>
      </c>
      <c r="C252" s="23"/>
      <c r="D252" s="28" t="s">
        <v>141</v>
      </c>
      <c r="E252" s="23"/>
      <c r="F252" s="23"/>
      <c r="G252" s="23"/>
      <c r="H252" s="32"/>
    </row>
    <row r="253" spans="1:8" x14ac:dyDescent="0.25">
      <c r="A253" s="31">
        <v>251</v>
      </c>
      <c r="B253" s="23">
        <v>1307</v>
      </c>
      <c r="C253" s="23"/>
      <c r="D253" s="28" t="s">
        <v>141</v>
      </c>
      <c r="E253" s="23"/>
      <c r="F253" s="23"/>
      <c r="G253" s="23"/>
      <c r="H253" s="32"/>
    </row>
    <row r="254" spans="1:8" x14ac:dyDescent="0.25">
      <c r="A254" s="63">
        <v>252</v>
      </c>
      <c r="B254" s="23">
        <v>1310</v>
      </c>
      <c r="C254" s="23"/>
      <c r="D254" s="28" t="s">
        <v>141</v>
      </c>
      <c r="E254" s="23"/>
      <c r="F254" s="23"/>
      <c r="G254" s="23"/>
      <c r="H254" s="32"/>
    </row>
    <row r="255" spans="1:8" x14ac:dyDescent="0.25">
      <c r="A255" s="31">
        <v>253</v>
      </c>
      <c r="B255" s="23">
        <v>1311</v>
      </c>
      <c r="C255" s="23"/>
      <c r="D255" s="28" t="s">
        <v>141</v>
      </c>
      <c r="E255" s="23"/>
      <c r="F255" s="23"/>
      <c r="G255" s="23"/>
      <c r="H255" s="32"/>
    </row>
    <row r="256" spans="1:8" x14ac:dyDescent="0.25">
      <c r="A256" s="31">
        <v>254</v>
      </c>
      <c r="B256" s="23">
        <v>1314</v>
      </c>
      <c r="C256" s="23"/>
      <c r="D256" s="28" t="s">
        <v>141</v>
      </c>
      <c r="E256" s="23"/>
      <c r="F256" s="23"/>
      <c r="G256" s="23"/>
      <c r="H256" s="32"/>
    </row>
    <row r="257" spans="1:8" x14ac:dyDescent="0.25">
      <c r="A257" s="31">
        <v>255</v>
      </c>
      <c r="B257" s="23">
        <v>1316</v>
      </c>
      <c r="C257" s="23"/>
      <c r="D257" s="28" t="s">
        <v>141</v>
      </c>
      <c r="E257" s="23"/>
      <c r="F257" s="23"/>
      <c r="G257" s="23"/>
      <c r="H257" s="32"/>
    </row>
    <row r="258" spans="1:8" x14ac:dyDescent="0.25">
      <c r="A258" s="63">
        <v>256</v>
      </c>
      <c r="B258" s="23">
        <v>1317</v>
      </c>
      <c r="C258" s="23"/>
      <c r="D258" s="28" t="s">
        <v>141</v>
      </c>
      <c r="E258" s="23"/>
      <c r="F258" s="23"/>
      <c r="G258" s="23"/>
      <c r="H258" s="32"/>
    </row>
    <row r="259" spans="1:8" x14ac:dyDescent="0.25">
      <c r="A259" s="31">
        <v>257</v>
      </c>
      <c r="B259" s="23">
        <v>1330</v>
      </c>
      <c r="C259" s="23"/>
      <c r="D259" s="28" t="s">
        <v>141</v>
      </c>
      <c r="E259" s="23"/>
      <c r="F259" s="23"/>
      <c r="G259" s="23"/>
      <c r="H259" s="32"/>
    </row>
    <row r="260" spans="1:8" x14ac:dyDescent="0.25">
      <c r="A260" s="31">
        <v>258</v>
      </c>
      <c r="B260" s="23">
        <v>1358</v>
      </c>
      <c r="C260" s="23"/>
      <c r="D260" s="28" t="s">
        <v>141</v>
      </c>
      <c r="E260" s="23"/>
      <c r="F260" s="23"/>
      <c r="G260" s="23"/>
      <c r="H260" s="32"/>
    </row>
    <row r="261" spans="1:8" x14ac:dyDescent="0.25">
      <c r="A261" s="31">
        <v>259</v>
      </c>
      <c r="B261" s="23">
        <v>1367</v>
      </c>
      <c r="C261" s="23"/>
      <c r="D261" s="28" t="s">
        <v>141</v>
      </c>
      <c r="E261" s="23"/>
      <c r="F261" s="23"/>
      <c r="G261" s="23"/>
      <c r="H261" s="32"/>
    </row>
    <row r="262" spans="1:8" x14ac:dyDescent="0.25">
      <c r="A262" s="63">
        <v>260</v>
      </c>
      <c r="B262" s="23">
        <v>1397</v>
      </c>
      <c r="C262" s="23"/>
      <c r="D262" s="28" t="s">
        <v>141</v>
      </c>
      <c r="E262" s="23"/>
      <c r="F262" s="23"/>
      <c r="G262" s="23"/>
      <c r="H262" s="32"/>
    </row>
    <row r="263" spans="1:8" x14ac:dyDescent="0.25">
      <c r="A263" s="31">
        <v>261</v>
      </c>
      <c r="B263" s="23">
        <v>1402</v>
      </c>
      <c r="C263" s="23"/>
      <c r="D263" s="28" t="s">
        <v>141</v>
      </c>
      <c r="E263" s="23"/>
      <c r="F263" s="23"/>
      <c r="G263" s="23"/>
      <c r="H263" s="32"/>
    </row>
    <row r="264" spans="1:8" x14ac:dyDescent="0.25">
      <c r="A264" s="31">
        <v>262</v>
      </c>
      <c r="B264" s="23">
        <v>1404</v>
      </c>
      <c r="C264" s="23"/>
      <c r="D264" s="28" t="s">
        <v>141</v>
      </c>
      <c r="E264" s="23"/>
      <c r="F264" s="23"/>
      <c r="G264" s="23"/>
      <c r="H264" s="32"/>
    </row>
    <row r="265" spans="1:8" x14ac:dyDescent="0.25">
      <c r="A265" s="31">
        <v>263</v>
      </c>
      <c r="B265" s="23">
        <v>1407</v>
      </c>
      <c r="C265" s="23"/>
      <c r="D265" s="28" t="s">
        <v>141</v>
      </c>
      <c r="E265" s="23"/>
      <c r="F265" s="23"/>
      <c r="G265" s="23"/>
      <c r="H265" s="32"/>
    </row>
    <row r="266" spans="1:8" x14ac:dyDescent="0.25">
      <c r="A266" s="63">
        <v>264</v>
      </c>
      <c r="B266" s="23">
        <v>1414</v>
      </c>
      <c r="C266" s="23"/>
      <c r="D266" s="28" t="s">
        <v>141</v>
      </c>
      <c r="E266" s="23"/>
      <c r="F266" s="23"/>
      <c r="G266" s="23"/>
      <c r="H266" s="32"/>
    </row>
    <row r="267" spans="1:8" x14ac:dyDescent="0.25">
      <c r="A267" s="31">
        <v>265</v>
      </c>
      <c r="B267" s="23">
        <v>1418</v>
      </c>
      <c r="C267" s="23"/>
      <c r="D267" s="28" t="s">
        <v>141</v>
      </c>
      <c r="E267" s="23"/>
      <c r="F267" s="23"/>
      <c r="G267" s="23"/>
      <c r="H267" s="32"/>
    </row>
    <row r="268" spans="1:8" x14ac:dyDescent="0.25">
      <c r="A268" s="31">
        <v>266</v>
      </c>
      <c r="B268" s="23">
        <v>1423</v>
      </c>
      <c r="C268" s="23"/>
      <c r="D268" s="28" t="s">
        <v>141</v>
      </c>
      <c r="E268" s="23"/>
      <c r="F268" s="23"/>
      <c r="G268" s="23"/>
      <c r="H268" s="32"/>
    </row>
    <row r="269" spans="1:8" x14ac:dyDescent="0.25">
      <c r="A269" s="31">
        <v>267</v>
      </c>
      <c r="B269" s="23">
        <v>1428</v>
      </c>
      <c r="C269" s="23"/>
      <c r="D269" s="28" t="s">
        <v>141</v>
      </c>
      <c r="E269" s="23"/>
      <c r="F269" s="23"/>
      <c r="G269" s="23"/>
      <c r="H269" s="32"/>
    </row>
    <row r="270" spans="1:8" x14ac:dyDescent="0.25">
      <c r="A270" s="63">
        <v>268</v>
      </c>
      <c r="B270" s="23">
        <v>1449</v>
      </c>
      <c r="C270" s="23"/>
      <c r="D270" s="28" t="s">
        <v>141</v>
      </c>
      <c r="E270" s="23"/>
      <c r="F270" s="23"/>
      <c r="G270" s="23"/>
      <c r="H270" s="32"/>
    </row>
    <row r="271" spans="1:8" x14ac:dyDescent="0.25">
      <c r="A271" s="31">
        <v>269</v>
      </c>
      <c r="B271" s="23">
        <v>1453</v>
      </c>
      <c r="C271" s="23"/>
      <c r="D271" s="28" t="s">
        <v>141</v>
      </c>
      <c r="E271" s="23"/>
      <c r="F271" s="23"/>
      <c r="G271" s="23"/>
      <c r="H271" s="32"/>
    </row>
    <row r="272" spans="1:8" x14ac:dyDescent="0.25">
      <c r="A272" s="31">
        <v>270</v>
      </c>
      <c r="B272" s="23">
        <v>1470</v>
      </c>
      <c r="C272" s="23"/>
      <c r="D272" s="28" t="s">
        <v>141</v>
      </c>
      <c r="E272" s="23"/>
      <c r="F272" s="23"/>
      <c r="G272" s="23"/>
      <c r="H272" s="32"/>
    </row>
    <row r="273" spans="1:8" x14ac:dyDescent="0.25">
      <c r="A273" s="31">
        <v>271</v>
      </c>
      <c r="B273" s="23">
        <v>1490</v>
      </c>
      <c r="C273" s="23"/>
      <c r="D273" s="28" t="s">
        <v>141</v>
      </c>
      <c r="E273" s="23"/>
      <c r="F273" s="23"/>
      <c r="G273" s="23"/>
      <c r="H273" s="32"/>
    </row>
    <row r="274" spans="1:8" x14ac:dyDescent="0.25">
      <c r="A274" s="63">
        <v>272</v>
      </c>
      <c r="B274" s="23">
        <v>1495</v>
      </c>
      <c r="C274" s="23"/>
      <c r="D274" s="28" t="s">
        <v>141</v>
      </c>
      <c r="E274" s="23"/>
      <c r="F274" s="23"/>
      <c r="G274" s="23"/>
      <c r="H274" s="32"/>
    </row>
    <row r="275" spans="1:8" x14ac:dyDescent="0.25">
      <c r="A275" s="31">
        <v>273</v>
      </c>
      <c r="B275" s="23">
        <v>1506</v>
      </c>
      <c r="C275" s="23"/>
      <c r="D275" s="28" t="s">
        <v>141</v>
      </c>
      <c r="E275" s="23"/>
      <c r="F275" s="23"/>
      <c r="G275" s="23"/>
      <c r="H275" s="32"/>
    </row>
    <row r="276" spans="1:8" x14ac:dyDescent="0.25">
      <c r="A276" s="31">
        <v>274</v>
      </c>
      <c r="B276" s="23">
        <v>1540</v>
      </c>
      <c r="C276" s="23"/>
      <c r="D276" s="28"/>
      <c r="E276" s="23"/>
      <c r="F276" s="23"/>
      <c r="G276" s="23" t="s">
        <v>138</v>
      </c>
      <c r="H276" s="47" t="s">
        <v>1751</v>
      </c>
    </row>
    <row r="277" spans="1:8" x14ac:dyDescent="0.25">
      <c r="A277" s="31">
        <v>275</v>
      </c>
      <c r="B277" s="23">
        <v>1554</v>
      </c>
      <c r="C277" s="23"/>
      <c r="D277" s="28" t="s">
        <v>141</v>
      </c>
      <c r="E277" s="23"/>
      <c r="F277" s="23"/>
      <c r="G277" s="23"/>
      <c r="H277" s="32"/>
    </row>
    <row r="278" spans="1:8" x14ac:dyDescent="0.25">
      <c r="A278" s="63">
        <v>276</v>
      </c>
      <c r="B278" s="23">
        <v>1557</v>
      </c>
      <c r="C278" s="23"/>
      <c r="D278" s="28" t="s">
        <v>141</v>
      </c>
      <c r="E278" s="23"/>
      <c r="F278" s="23"/>
      <c r="G278" s="23"/>
      <c r="H278" s="32"/>
    </row>
    <row r="279" spans="1:8" x14ac:dyDescent="0.25">
      <c r="A279" s="31">
        <v>277</v>
      </c>
      <c r="B279" s="23">
        <v>1564</v>
      </c>
      <c r="C279" s="23"/>
      <c r="D279" s="28" t="s">
        <v>141</v>
      </c>
      <c r="E279" s="23"/>
      <c r="F279" s="23"/>
      <c r="G279" s="23"/>
      <c r="H279" s="32"/>
    </row>
    <row r="280" spans="1:8" x14ac:dyDescent="0.25">
      <c r="A280" s="31">
        <v>278</v>
      </c>
      <c r="B280" s="23">
        <v>1571</v>
      </c>
      <c r="C280" s="23"/>
      <c r="D280" s="28"/>
      <c r="E280" s="23" t="s">
        <v>179</v>
      </c>
      <c r="F280" s="23"/>
      <c r="G280" s="23"/>
      <c r="H280" s="32"/>
    </row>
    <row r="281" spans="1:8" x14ac:dyDescent="0.25">
      <c r="A281" s="31">
        <v>279</v>
      </c>
      <c r="B281" s="23">
        <v>1575</v>
      </c>
      <c r="C281" s="23"/>
      <c r="D281" s="28"/>
      <c r="E281" s="23"/>
      <c r="F281" s="23"/>
      <c r="G281" s="23" t="s">
        <v>138</v>
      </c>
      <c r="H281" s="32" t="s">
        <v>252</v>
      </c>
    </row>
    <row r="282" spans="1:8" x14ac:dyDescent="0.25">
      <c r="A282" s="63">
        <v>280</v>
      </c>
      <c r="B282" s="23">
        <v>1585</v>
      </c>
      <c r="C282" s="23"/>
      <c r="D282" s="28" t="s">
        <v>141</v>
      </c>
      <c r="E282" s="23"/>
      <c r="F282" s="23"/>
      <c r="G282" s="23"/>
      <c r="H282" s="32"/>
    </row>
    <row r="283" spans="1:8" x14ac:dyDescent="0.25">
      <c r="A283" s="31">
        <v>281</v>
      </c>
      <c r="B283" s="23">
        <v>1590</v>
      </c>
      <c r="C283" s="23"/>
      <c r="D283" s="28"/>
      <c r="E283" s="23"/>
      <c r="F283" s="23"/>
      <c r="G283" s="23" t="s">
        <v>138</v>
      </c>
      <c r="H283" s="32" t="s">
        <v>2757</v>
      </c>
    </row>
    <row r="284" spans="1:8" x14ac:dyDescent="0.25">
      <c r="A284" s="31">
        <v>282</v>
      </c>
      <c r="B284" s="23">
        <v>1607</v>
      </c>
      <c r="C284" s="23"/>
      <c r="D284" s="28"/>
      <c r="E284" s="23"/>
      <c r="F284" s="23"/>
      <c r="G284" s="23" t="s">
        <v>138</v>
      </c>
      <c r="H284" s="32" t="s">
        <v>1751</v>
      </c>
    </row>
    <row r="285" spans="1:8" x14ac:dyDescent="0.25">
      <c r="A285" s="31">
        <v>283</v>
      </c>
      <c r="B285" s="23">
        <v>1619</v>
      </c>
      <c r="C285" s="23"/>
      <c r="D285" s="28"/>
      <c r="E285" s="23"/>
      <c r="F285" s="23"/>
      <c r="G285" s="23" t="s">
        <v>138</v>
      </c>
      <c r="H285" s="47" t="s">
        <v>164</v>
      </c>
    </row>
    <row r="286" spans="1:8" x14ac:dyDescent="0.25">
      <c r="A286" s="63">
        <v>284</v>
      </c>
      <c r="B286" s="23">
        <v>1652</v>
      </c>
      <c r="C286" s="23"/>
      <c r="D286" s="28"/>
      <c r="E286" s="23"/>
      <c r="F286" s="23"/>
      <c r="G286" s="23" t="s">
        <v>138</v>
      </c>
      <c r="H286" s="47" t="s">
        <v>164</v>
      </c>
    </row>
    <row r="287" spans="1:8" x14ac:dyDescent="0.25">
      <c r="A287" s="31">
        <v>285</v>
      </c>
      <c r="B287" s="23">
        <v>1658</v>
      </c>
      <c r="C287" s="23"/>
      <c r="D287" s="28" t="s">
        <v>141</v>
      </c>
      <c r="E287" s="23"/>
      <c r="F287" s="23"/>
      <c r="G287" s="23"/>
      <c r="H287" s="32"/>
    </row>
    <row r="288" spans="1:8" x14ac:dyDescent="0.25">
      <c r="A288" s="31">
        <v>286</v>
      </c>
      <c r="B288" s="23">
        <v>1671</v>
      </c>
      <c r="C288" s="23"/>
      <c r="D288" s="28" t="s">
        <v>141</v>
      </c>
      <c r="E288" s="23"/>
      <c r="F288" s="23"/>
      <c r="G288" s="23"/>
      <c r="H288" s="32"/>
    </row>
    <row r="289" spans="1:8" x14ac:dyDescent="0.25">
      <c r="A289" s="31">
        <v>287</v>
      </c>
      <c r="B289" s="23">
        <v>1677</v>
      </c>
      <c r="C289" s="23"/>
      <c r="D289" s="28"/>
      <c r="E289" s="23"/>
      <c r="F289" s="23"/>
      <c r="G289" s="23" t="s">
        <v>138</v>
      </c>
      <c r="H289" s="32" t="s">
        <v>1751</v>
      </c>
    </row>
    <row r="290" spans="1:8" x14ac:dyDescent="0.25">
      <c r="A290" s="63">
        <v>288</v>
      </c>
      <c r="B290" s="23">
        <v>1683</v>
      </c>
      <c r="C290" s="23"/>
      <c r="D290" s="28" t="s">
        <v>141</v>
      </c>
      <c r="E290" s="23"/>
      <c r="F290" s="23"/>
      <c r="G290" s="23"/>
      <c r="H290" s="32"/>
    </row>
    <row r="291" spans="1:8" x14ac:dyDescent="0.25">
      <c r="A291" s="31">
        <v>289</v>
      </c>
      <c r="B291" s="23">
        <v>1691</v>
      </c>
      <c r="C291" s="23"/>
      <c r="D291" s="28" t="s">
        <v>141</v>
      </c>
      <c r="E291" s="23"/>
      <c r="F291" s="23"/>
      <c r="G291" s="23"/>
      <c r="H291" s="32"/>
    </row>
    <row r="292" spans="1:8" x14ac:dyDescent="0.25">
      <c r="A292" s="31">
        <v>290</v>
      </c>
      <c r="B292" s="23">
        <v>1706</v>
      </c>
      <c r="C292" s="23"/>
      <c r="D292" s="28" t="s">
        <v>141</v>
      </c>
      <c r="E292" s="23"/>
      <c r="F292" s="23"/>
      <c r="G292" s="23"/>
      <c r="H292" s="32"/>
    </row>
    <row r="293" spans="1:8" x14ac:dyDescent="0.25">
      <c r="A293" s="31">
        <v>291</v>
      </c>
      <c r="B293" s="23">
        <v>1718</v>
      </c>
      <c r="C293" s="23"/>
      <c r="D293" s="28" t="s">
        <v>141</v>
      </c>
      <c r="E293" s="23"/>
      <c r="F293" s="23"/>
      <c r="G293" s="23"/>
      <c r="H293" s="32"/>
    </row>
    <row r="294" spans="1:8" x14ac:dyDescent="0.25">
      <c r="A294" s="63">
        <v>292</v>
      </c>
      <c r="B294" s="23">
        <v>1735</v>
      </c>
      <c r="C294" s="23"/>
      <c r="D294" s="28" t="s">
        <v>141</v>
      </c>
      <c r="E294" s="23"/>
      <c r="F294" s="23"/>
      <c r="G294" s="23"/>
      <c r="H294" s="32"/>
    </row>
    <row r="295" spans="1:8" x14ac:dyDescent="0.25">
      <c r="A295" s="31">
        <v>293</v>
      </c>
      <c r="B295" s="23">
        <v>1740</v>
      </c>
      <c r="C295" s="23"/>
      <c r="D295" s="28"/>
      <c r="E295" s="23" t="s">
        <v>179</v>
      </c>
      <c r="F295" s="23"/>
      <c r="G295" s="23"/>
      <c r="H295" s="32"/>
    </row>
    <row r="296" spans="1:8" x14ac:dyDescent="0.25">
      <c r="A296" s="31">
        <v>294</v>
      </c>
      <c r="B296" s="23">
        <v>1741</v>
      </c>
      <c r="C296" s="23"/>
      <c r="D296" s="28" t="s">
        <v>141</v>
      </c>
      <c r="E296" s="23"/>
      <c r="F296" s="23"/>
      <c r="G296" s="23"/>
      <c r="H296" s="32"/>
    </row>
    <row r="297" spans="1:8" x14ac:dyDescent="0.25">
      <c r="A297" s="31">
        <v>295</v>
      </c>
      <c r="B297" s="23">
        <v>1742</v>
      </c>
      <c r="C297" s="23"/>
      <c r="D297" s="28" t="s">
        <v>141</v>
      </c>
      <c r="E297" s="23"/>
      <c r="F297" s="23"/>
      <c r="G297" s="23"/>
      <c r="H297" s="32"/>
    </row>
    <row r="298" spans="1:8" ht="15.75" thickBot="1" x14ac:dyDescent="0.3">
      <c r="A298" s="184">
        <v>296</v>
      </c>
      <c r="B298" s="34">
        <v>1745</v>
      </c>
      <c r="C298" s="34"/>
      <c r="D298" s="35" t="s">
        <v>141</v>
      </c>
      <c r="E298" s="34"/>
      <c r="F298" s="34"/>
      <c r="G298" s="34"/>
      <c r="H298" s="36"/>
    </row>
  </sheetData>
  <autoFilter ref="B2:H298" xr:uid="{184BE061-83D8-4E0C-854A-A344422E722E}">
    <sortState ref="B3:H298">
      <sortCondition ref="C3:C298"/>
    </sortState>
  </autoFilter>
  <mergeCells count="8">
    <mergeCell ref="L18:M18"/>
    <mergeCell ref="L10:M10"/>
    <mergeCell ref="L8:M8"/>
    <mergeCell ref="L13:M13"/>
    <mergeCell ref="A1:H1"/>
    <mergeCell ref="L9:M9"/>
    <mergeCell ref="L12:M12"/>
    <mergeCell ref="L11:M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4B7EE-C4AB-4074-8B16-AD5E99A07180}">
  <dimension ref="A1:X341"/>
  <sheetViews>
    <sheetView zoomScale="80" zoomScaleNormal="80" workbookViewId="0">
      <selection activeCell="G14" sqref="G14"/>
    </sheetView>
  </sheetViews>
  <sheetFormatPr defaultRowHeight="15" x14ac:dyDescent="0.25"/>
  <cols>
    <col min="1" max="1" width="9.140625" style="2"/>
    <col min="2" max="3" width="5.85546875" customWidth="1"/>
    <col min="4" max="4" width="10.5703125" customWidth="1"/>
    <col min="5" max="5" width="7.28515625" customWidth="1"/>
    <col min="6" max="6" width="11" customWidth="1"/>
    <col min="7" max="7" width="5.5703125" customWidth="1"/>
    <col min="8" max="8" width="8.28515625" customWidth="1"/>
    <col min="9" max="9" width="7.5703125" customWidth="1"/>
    <col min="10" max="10" width="8.140625" customWidth="1"/>
    <col min="11" max="11" width="8.85546875" style="2" customWidth="1"/>
    <col min="12" max="12" width="8.5703125" style="2" customWidth="1"/>
    <col min="13" max="13" width="9.140625" style="2" customWidth="1"/>
    <col min="14" max="14" width="8.85546875" style="2" customWidth="1"/>
    <col min="15" max="15" width="11.28515625" customWidth="1"/>
    <col min="16" max="16" width="9.7109375" customWidth="1"/>
    <col min="17" max="17" width="10" customWidth="1"/>
    <col min="18" max="18" width="13.85546875" customWidth="1"/>
    <col min="19" max="19" width="11.28515625" customWidth="1"/>
    <col min="20" max="20" width="7.28515625" customWidth="1"/>
    <col min="21" max="21" width="9.5703125" customWidth="1"/>
    <col min="23" max="23" width="11.42578125" customWidth="1"/>
  </cols>
  <sheetData>
    <row r="1" spans="1:23" ht="29.25" customHeight="1" thickBot="1" x14ac:dyDescent="0.3">
      <c r="A1" s="170" t="s">
        <v>3157</v>
      </c>
      <c r="B1" s="74" t="s">
        <v>0</v>
      </c>
      <c r="C1" s="74" t="s">
        <v>2</v>
      </c>
      <c r="D1" s="43" t="s">
        <v>2971</v>
      </c>
      <c r="E1" s="43" t="s">
        <v>2972</v>
      </c>
      <c r="F1" s="43" t="s">
        <v>2973</v>
      </c>
      <c r="G1" s="43" t="s">
        <v>2974</v>
      </c>
      <c r="H1" s="43" t="s">
        <v>2977</v>
      </c>
      <c r="I1" s="43" t="s">
        <v>2975</v>
      </c>
      <c r="J1" s="75" t="s">
        <v>2976</v>
      </c>
      <c r="K1" s="81" t="s">
        <v>2986</v>
      </c>
      <c r="L1" s="77" t="s">
        <v>2987</v>
      </c>
      <c r="M1" s="77" t="s">
        <v>2988</v>
      </c>
      <c r="N1" s="77" t="s">
        <v>2989</v>
      </c>
      <c r="O1" s="73" t="s">
        <v>2980</v>
      </c>
      <c r="P1" s="80" t="s">
        <v>2981</v>
      </c>
      <c r="Q1" s="80" t="s">
        <v>2982</v>
      </c>
      <c r="R1" s="76" t="s">
        <v>2983</v>
      </c>
      <c r="S1" s="76" t="s">
        <v>2984</v>
      </c>
      <c r="T1" s="76" t="s">
        <v>2985</v>
      </c>
      <c r="U1" s="76" t="s">
        <v>2990</v>
      </c>
      <c r="V1" s="76" t="s">
        <v>2991</v>
      </c>
      <c r="W1" s="76" t="s">
        <v>2992</v>
      </c>
    </row>
    <row r="2" spans="1:23" x14ac:dyDescent="0.25">
      <c r="A2" s="37">
        <v>1</v>
      </c>
      <c r="B2" s="38" t="s">
        <v>117</v>
      </c>
      <c r="C2" s="38" t="s">
        <v>119</v>
      </c>
      <c r="D2" s="38" t="s">
        <v>130</v>
      </c>
      <c r="E2" s="38" t="s">
        <v>131</v>
      </c>
      <c r="F2" s="38"/>
      <c r="G2" s="38"/>
      <c r="H2" s="38" t="s">
        <v>132</v>
      </c>
      <c r="I2" s="38"/>
      <c r="J2" s="40"/>
      <c r="K2" s="29" t="b">
        <f>AND(COUNTA(D2),COUNTBLANK(F2),COUNTBLANK(H2),COUNTBLANK(J2))</f>
        <v>0</v>
      </c>
      <c r="L2" s="29" t="b">
        <f>AND(COUNTBLANK(D2),COUNTA(F2),COUNTBLANK(H2),COUNTBLANK(J2))</f>
        <v>0</v>
      </c>
      <c r="M2" s="29" t="b">
        <f>AND(COUNTBLANK(D2),COUNTBLANK(F2),COUNTA(H2),COUNTBLANK(J2))</f>
        <v>0</v>
      </c>
      <c r="N2" s="29" t="b">
        <f>AND(COUNTBLANK(D2),COUNTBLANK(F2),COUNTBLANK(H2),COUNTA(J2))</f>
        <v>0</v>
      </c>
      <c r="O2" t="b">
        <f>AND(COUNTA(D2),COUNTA(F2),COUNTBLANK(H2),COUNTBLANK(J2))</f>
        <v>0</v>
      </c>
      <c r="P2" t="b">
        <f>AND(COUNTA(D2),COUNTBLANK(F2),COUNTA(H2),COUNTBLANK(J2))</f>
        <v>1</v>
      </c>
      <c r="Q2" t="b">
        <f>AND(COUNTA(D2),COUNTBLANK(F2),COUNTBLANK(H2),COUNTA(J2))</f>
        <v>0</v>
      </c>
      <c r="R2" t="b">
        <f>AND(COUNTBLANK(D2),COUNTA(F2),COUNTA(H2),COUNTBLANK(J2))</f>
        <v>0</v>
      </c>
      <c r="S2" t="b">
        <f>AND(COUNTBLANK(D2),COUNTA(F2),COUNTBLANK(H2),COUNTA(J2))</f>
        <v>0</v>
      </c>
      <c r="T2" t="b">
        <f>AND(COUNTBLANK(D2),COUNTBLANK(F2),COUNTA(H2),COUNTA(J2))</f>
        <v>0</v>
      </c>
      <c r="U2" t="b">
        <f>AND(COUNTA(D2),COUNTA(F2),COUNTA(H2),COUNTBLANK(J2))</f>
        <v>0</v>
      </c>
      <c r="V2" t="b">
        <f>AND(COUNTA(D2),COUNTBLANK(F2),COUNTA(H2),COUNTA(J2))</f>
        <v>0</v>
      </c>
      <c r="W2" t="b">
        <f>AND(COUNTA(D2),COUNTA(F2),COUNTBLANK(H2),COUNTA(J2))</f>
        <v>0</v>
      </c>
    </row>
    <row r="3" spans="1:23" x14ac:dyDescent="0.25">
      <c r="A3" s="31">
        <v>2</v>
      </c>
      <c r="B3" s="23" t="s">
        <v>148</v>
      </c>
      <c r="C3" s="23" t="s">
        <v>119</v>
      </c>
      <c r="D3" s="23"/>
      <c r="E3" s="23"/>
      <c r="F3" s="23" t="s">
        <v>158</v>
      </c>
      <c r="G3" s="23" t="s">
        <v>159</v>
      </c>
      <c r="H3" s="23"/>
      <c r="I3" s="23"/>
      <c r="J3" s="32"/>
      <c r="K3" s="29" t="b">
        <f t="shared" ref="K3:K66" si="0">AND(COUNTA(D3),COUNTBLANK(F3),COUNTBLANK(H3),COUNTBLANK(J3))</f>
        <v>0</v>
      </c>
      <c r="L3" s="29" t="b">
        <f t="shared" ref="L3:L66" si="1">AND(COUNTBLANK(D3),COUNTA(F3),COUNTBLANK(H3),COUNTBLANK(J3))</f>
        <v>1</v>
      </c>
      <c r="M3" s="29" t="b">
        <f t="shared" ref="M3:M66" si="2">AND(COUNTBLANK(D3),COUNTBLANK(F3),COUNTA(H3),COUNTBLANK(J3))</f>
        <v>0</v>
      </c>
      <c r="N3" s="29" t="b">
        <f t="shared" ref="N3:N66" si="3">AND(COUNTBLANK(D3),COUNTBLANK(F3),COUNTBLANK(H3),COUNTA(J3))</f>
        <v>0</v>
      </c>
      <c r="O3" s="2" t="b">
        <f t="shared" ref="O3:O66" si="4">AND(COUNTA(D3),COUNTA(F3),COUNTBLANK(H3),COUNTBLANK(J3))</f>
        <v>0</v>
      </c>
      <c r="P3" s="2" t="b">
        <f t="shared" ref="P3:P66" si="5">AND(COUNTA(D3),COUNTBLANK(F3),COUNTA(H3),COUNTBLANK(J3))</f>
        <v>0</v>
      </c>
      <c r="Q3" s="2" t="b">
        <f t="shared" ref="Q3:Q66" si="6">AND(COUNTA(D3),COUNTBLANK(F3),COUNTBLANK(H3),COUNTA(J3))</f>
        <v>0</v>
      </c>
      <c r="R3" s="2" t="b">
        <f t="shared" ref="R3:R66" si="7">AND(COUNTBLANK(D3),COUNTA(F3),COUNTA(H3),COUNTBLANK(J3))</f>
        <v>0</v>
      </c>
      <c r="S3" s="2" t="b">
        <f t="shared" ref="S3:S66" si="8">AND(COUNTBLANK(D3),COUNTA(F3),COUNTBLANK(H3),COUNTA(J3))</f>
        <v>0</v>
      </c>
      <c r="T3" s="2" t="b">
        <f t="shared" ref="T3:T66" si="9">AND(COUNTBLANK(D3),COUNTBLANK(F3),COUNTA(H3),COUNTA(J3))</f>
        <v>0</v>
      </c>
      <c r="U3" s="2" t="b">
        <f t="shared" ref="U3:U66" si="10">AND(COUNTA(D3),COUNTA(F3),COUNTA(H3),COUNTBLANK(J3))</f>
        <v>0</v>
      </c>
      <c r="V3" s="2" t="b">
        <f t="shared" ref="V3:V66" si="11">AND(COUNTA(D3),COUNTBLANK(F3),COUNTA(H3),COUNTA(J3))</f>
        <v>0</v>
      </c>
      <c r="W3" s="2" t="b">
        <f t="shared" ref="W3:W66" si="12">AND(COUNTA(D3),COUNTA(F3),COUNTBLANK(H3),COUNTA(J3))</f>
        <v>0</v>
      </c>
    </row>
    <row r="4" spans="1:23" x14ac:dyDescent="0.25">
      <c r="A4" s="31">
        <v>3</v>
      </c>
      <c r="B4" s="23" t="s">
        <v>170</v>
      </c>
      <c r="C4" s="23" t="s">
        <v>119</v>
      </c>
      <c r="D4" s="23"/>
      <c r="E4" s="23"/>
      <c r="F4" s="23"/>
      <c r="G4" s="23"/>
      <c r="H4" s="23" t="s">
        <v>132</v>
      </c>
      <c r="I4" s="23"/>
      <c r="J4" s="32"/>
      <c r="K4" s="29" t="b">
        <f t="shared" si="0"/>
        <v>0</v>
      </c>
      <c r="L4" s="29" t="b">
        <f t="shared" si="1"/>
        <v>0</v>
      </c>
      <c r="M4" s="29" t="b">
        <f t="shared" si="2"/>
        <v>1</v>
      </c>
      <c r="N4" s="29" t="b">
        <f t="shared" si="3"/>
        <v>0</v>
      </c>
      <c r="O4" s="2" t="b">
        <f t="shared" si="4"/>
        <v>0</v>
      </c>
      <c r="P4" s="2" t="b">
        <f t="shared" si="5"/>
        <v>0</v>
      </c>
      <c r="Q4" s="2" t="b">
        <f t="shared" si="6"/>
        <v>0</v>
      </c>
      <c r="R4" s="2" t="b">
        <f t="shared" si="7"/>
        <v>0</v>
      </c>
      <c r="S4" s="2" t="b">
        <f t="shared" si="8"/>
        <v>0</v>
      </c>
      <c r="T4" s="2" t="b">
        <f t="shared" si="9"/>
        <v>0</v>
      </c>
      <c r="U4" s="2" t="b">
        <f t="shared" si="10"/>
        <v>0</v>
      </c>
      <c r="V4" s="2" t="b">
        <f t="shared" si="11"/>
        <v>0</v>
      </c>
      <c r="W4" s="2" t="b">
        <f t="shared" si="12"/>
        <v>0</v>
      </c>
    </row>
    <row r="5" spans="1:23" x14ac:dyDescent="0.25">
      <c r="A5" s="31">
        <v>4</v>
      </c>
      <c r="B5" s="23" t="s">
        <v>183</v>
      </c>
      <c r="C5" s="23" t="s">
        <v>119</v>
      </c>
      <c r="D5" s="23" t="s">
        <v>130</v>
      </c>
      <c r="E5" s="23" t="s">
        <v>192</v>
      </c>
      <c r="F5" s="23"/>
      <c r="G5" s="23"/>
      <c r="H5" s="23"/>
      <c r="I5" s="23"/>
      <c r="J5" s="32"/>
      <c r="K5" s="29" t="b">
        <f t="shared" si="0"/>
        <v>1</v>
      </c>
      <c r="L5" s="29" t="b">
        <f t="shared" si="1"/>
        <v>0</v>
      </c>
      <c r="M5" s="29" t="b">
        <f t="shared" si="2"/>
        <v>0</v>
      </c>
      <c r="N5" s="29" t="b">
        <f t="shared" si="3"/>
        <v>0</v>
      </c>
      <c r="O5" s="2" t="b">
        <f t="shared" si="4"/>
        <v>0</v>
      </c>
      <c r="P5" s="2" t="b">
        <f t="shared" si="5"/>
        <v>0</v>
      </c>
      <c r="Q5" s="2" t="b">
        <f t="shared" si="6"/>
        <v>0</v>
      </c>
      <c r="R5" s="2" t="b">
        <f t="shared" si="7"/>
        <v>0</v>
      </c>
      <c r="S5" s="2" t="b">
        <f t="shared" si="8"/>
        <v>0</v>
      </c>
      <c r="T5" s="2" t="b">
        <f t="shared" si="9"/>
        <v>0</v>
      </c>
      <c r="U5" s="2" t="b">
        <f t="shared" si="10"/>
        <v>0</v>
      </c>
      <c r="V5" s="2" t="b">
        <f t="shared" si="11"/>
        <v>0</v>
      </c>
      <c r="W5" s="2" t="b">
        <f t="shared" si="12"/>
        <v>0</v>
      </c>
    </row>
    <row r="6" spans="1:23" x14ac:dyDescent="0.25">
      <c r="A6" s="31">
        <v>5</v>
      </c>
      <c r="B6" s="23" t="s">
        <v>199</v>
      </c>
      <c r="C6" s="23" t="s">
        <v>119</v>
      </c>
      <c r="D6" s="23" t="s">
        <v>130</v>
      </c>
      <c r="E6" s="23" t="s">
        <v>131</v>
      </c>
      <c r="F6" s="23"/>
      <c r="G6" s="23"/>
      <c r="H6" s="23"/>
      <c r="I6" s="23"/>
      <c r="J6" s="32"/>
      <c r="K6" s="29" t="b">
        <f t="shared" si="0"/>
        <v>1</v>
      </c>
      <c r="L6" s="29" t="b">
        <f t="shared" si="1"/>
        <v>0</v>
      </c>
      <c r="M6" s="29" t="b">
        <f t="shared" si="2"/>
        <v>0</v>
      </c>
      <c r="N6" s="29" t="b">
        <f t="shared" si="3"/>
        <v>0</v>
      </c>
      <c r="O6" s="2" t="b">
        <f t="shared" si="4"/>
        <v>0</v>
      </c>
      <c r="P6" s="2" t="b">
        <f t="shared" si="5"/>
        <v>0</v>
      </c>
      <c r="Q6" s="2" t="b">
        <f t="shared" si="6"/>
        <v>0</v>
      </c>
      <c r="R6" s="2" t="b">
        <f t="shared" si="7"/>
        <v>0</v>
      </c>
      <c r="S6" s="2" t="b">
        <f t="shared" si="8"/>
        <v>0</v>
      </c>
      <c r="T6" s="2" t="b">
        <f t="shared" si="9"/>
        <v>0</v>
      </c>
      <c r="U6" s="2" t="b">
        <f t="shared" si="10"/>
        <v>0</v>
      </c>
      <c r="V6" s="2" t="b">
        <f t="shared" si="11"/>
        <v>0</v>
      </c>
      <c r="W6" s="2" t="b">
        <f t="shared" si="12"/>
        <v>0</v>
      </c>
    </row>
    <row r="7" spans="1:23" x14ac:dyDescent="0.25">
      <c r="A7" s="31">
        <v>6</v>
      </c>
      <c r="B7" s="23" t="s">
        <v>213</v>
      </c>
      <c r="C7" s="23" t="s">
        <v>119</v>
      </c>
      <c r="D7" s="23" t="s">
        <v>130</v>
      </c>
      <c r="E7" s="23" t="s">
        <v>192</v>
      </c>
      <c r="F7" s="23"/>
      <c r="G7" s="23"/>
      <c r="H7" s="23"/>
      <c r="I7" s="23"/>
      <c r="J7" s="32"/>
      <c r="K7" s="29" t="b">
        <f t="shared" si="0"/>
        <v>1</v>
      </c>
      <c r="L7" s="29" t="b">
        <f t="shared" si="1"/>
        <v>0</v>
      </c>
      <c r="M7" s="29" t="b">
        <f t="shared" si="2"/>
        <v>0</v>
      </c>
      <c r="N7" s="29" t="b">
        <f t="shared" si="3"/>
        <v>0</v>
      </c>
      <c r="O7" s="2" t="b">
        <f t="shared" si="4"/>
        <v>0</v>
      </c>
      <c r="P7" s="2" t="b">
        <f t="shared" si="5"/>
        <v>0</v>
      </c>
      <c r="Q7" s="2" t="b">
        <f t="shared" si="6"/>
        <v>0</v>
      </c>
      <c r="R7" s="2" t="b">
        <f t="shared" si="7"/>
        <v>0</v>
      </c>
      <c r="S7" s="2" t="b">
        <f t="shared" si="8"/>
        <v>0</v>
      </c>
      <c r="T7" s="2" t="b">
        <f t="shared" si="9"/>
        <v>0</v>
      </c>
      <c r="U7" s="2" t="b">
        <f t="shared" si="10"/>
        <v>0</v>
      </c>
      <c r="V7" s="2" t="b">
        <f t="shared" si="11"/>
        <v>0</v>
      </c>
      <c r="W7" s="2" t="b">
        <f t="shared" si="12"/>
        <v>0</v>
      </c>
    </row>
    <row r="8" spans="1:23" x14ac:dyDescent="0.25">
      <c r="A8" s="31">
        <v>7</v>
      </c>
      <c r="B8" s="23" t="s">
        <v>230</v>
      </c>
      <c r="C8" s="23" t="s">
        <v>119</v>
      </c>
      <c r="D8" s="23"/>
      <c r="E8" s="23"/>
      <c r="F8" s="23" t="s">
        <v>158</v>
      </c>
      <c r="G8" s="23" t="s">
        <v>159</v>
      </c>
      <c r="H8" s="23"/>
      <c r="I8" s="23"/>
      <c r="J8" s="32"/>
      <c r="K8" s="29" t="b">
        <f t="shared" si="0"/>
        <v>0</v>
      </c>
      <c r="L8" s="29" t="b">
        <f t="shared" si="1"/>
        <v>1</v>
      </c>
      <c r="M8" s="29" t="b">
        <f t="shared" si="2"/>
        <v>0</v>
      </c>
      <c r="N8" s="29" t="b">
        <f t="shared" si="3"/>
        <v>0</v>
      </c>
      <c r="O8" s="2" t="b">
        <f t="shared" si="4"/>
        <v>0</v>
      </c>
      <c r="P8" s="2" t="b">
        <f t="shared" si="5"/>
        <v>0</v>
      </c>
      <c r="Q8" s="2" t="b">
        <f t="shared" si="6"/>
        <v>0</v>
      </c>
      <c r="R8" s="2" t="b">
        <f t="shared" si="7"/>
        <v>0</v>
      </c>
      <c r="S8" s="2" t="b">
        <f t="shared" si="8"/>
        <v>0</v>
      </c>
      <c r="T8" s="2" t="b">
        <f t="shared" si="9"/>
        <v>0</v>
      </c>
      <c r="U8" s="2" t="b">
        <f t="shared" si="10"/>
        <v>0</v>
      </c>
      <c r="V8" s="2" t="b">
        <f t="shared" si="11"/>
        <v>0</v>
      </c>
      <c r="W8" s="2" t="b">
        <f t="shared" si="12"/>
        <v>0</v>
      </c>
    </row>
    <row r="9" spans="1:23" x14ac:dyDescent="0.25">
      <c r="A9" s="31">
        <v>8</v>
      </c>
      <c r="B9" s="23" t="s">
        <v>240</v>
      </c>
      <c r="C9" s="23" t="s">
        <v>119</v>
      </c>
      <c r="D9" s="23" t="s">
        <v>130</v>
      </c>
      <c r="E9" s="23" t="s">
        <v>131</v>
      </c>
      <c r="F9" s="23" t="s">
        <v>158</v>
      </c>
      <c r="G9" s="22" t="s">
        <v>375</v>
      </c>
      <c r="H9" s="23"/>
      <c r="I9" s="23"/>
      <c r="J9" s="32"/>
      <c r="K9" s="29" t="b">
        <f t="shared" si="0"/>
        <v>0</v>
      </c>
      <c r="L9" s="29" t="b">
        <f t="shared" si="1"/>
        <v>0</v>
      </c>
      <c r="M9" s="29" t="b">
        <f t="shared" si="2"/>
        <v>0</v>
      </c>
      <c r="N9" s="29" t="b">
        <f t="shared" si="3"/>
        <v>0</v>
      </c>
      <c r="O9" s="2" t="b">
        <f t="shared" si="4"/>
        <v>1</v>
      </c>
      <c r="P9" s="2" t="b">
        <f t="shared" si="5"/>
        <v>0</v>
      </c>
      <c r="Q9" s="2" t="b">
        <f t="shared" si="6"/>
        <v>0</v>
      </c>
      <c r="R9" s="2" t="b">
        <f t="shared" si="7"/>
        <v>0</v>
      </c>
      <c r="S9" s="2" t="b">
        <f t="shared" si="8"/>
        <v>0</v>
      </c>
      <c r="T9" s="2" t="b">
        <f t="shared" si="9"/>
        <v>0</v>
      </c>
      <c r="U9" s="2" t="b">
        <f t="shared" si="10"/>
        <v>0</v>
      </c>
      <c r="V9" s="2" t="b">
        <f t="shared" si="11"/>
        <v>0</v>
      </c>
      <c r="W9" s="2" t="b">
        <f t="shared" si="12"/>
        <v>0</v>
      </c>
    </row>
    <row r="10" spans="1:23" x14ac:dyDescent="0.25">
      <c r="A10" s="31">
        <v>9</v>
      </c>
      <c r="B10" s="23" t="s">
        <v>253</v>
      </c>
      <c r="C10" s="23" t="s">
        <v>119</v>
      </c>
      <c r="D10" s="23" t="s">
        <v>130</v>
      </c>
      <c r="E10" s="23" t="s">
        <v>259</v>
      </c>
      <c r="F10" s="23" t="s">
        <v>158</v>
      </c>
      <c r="G10" s="23" t="s">
        <v>159</v>
      </c>
      <c r="H10" s="23"/>
      <c r="I10" s="23"/>
      <c r="J10" s="32"/>
      <c r="K10" s="29" t="b">
        <f t="shared" si="0"/>
        <v>0</v>
      </c>
      <c r="L10" s="29" t="b">
        <f t="shared" si="1"/>
        <v>0</v>
      </c>
      <c r="M10" s="29" t="b">
        <f t="shared" si="2"/>
        <v>0</v>
      </c>
      <c r="N10" s="29" t="b">
        <f t="shared" si="3"/>
        <v>0</v>
      </c>
      <c r="O10" s="2" t="b">
        <f t="shared" si="4"/>
        <v>1</v>
      </c>
      <c r="P10" s="2" t="b">
        <f t="shared" si="5"/>
        <v>0</v>
      </c>
      <c r="Q10" s="2" t="b">
        <f t="shared" si="6"/>
        <v>0</v>
      </c>
      <c r="R10" s="2" t="b">
        <f t="shared" si="7"/>
        <v>0</v>
      </c>
      <c r="S10" s="2" t="b">
        <f t="shared" si="8"/>
        <v>0</v>
      </c>
      <c r="T10" s="2" t="b">
        <f t="shared" si="9"/>
        <v>0</v>
      </c>
      <c r="U10" s="2" t="b">
        <f t="shared" si="10"/>
        <v>0</v>
      </c>
      <c r="V10" s="2" t="b">
        <f t="shared" si="11"/>
        <v>0</v>
      </c>
      <c r="W10" s="2" t="b">
        <f t="shared" si="12"/>
        <v>0</v>
      </c>
    </row>
    <row r="11" spans="1:23" x14ac:dyDescent="0.25">
      <c r="A11" s="31">
        <v>10</v>
      </c>
      <c r="B11" s="23" t="s">
        <v>269</v>
      </c>
      <c r="C11" s="23" t="s">
        <v>119</v>
      </c>
      <c r="D11" s="23" t="s">
        <v>130</v>
      </c>
      <c r="E11" s="23" t="s">
        <v>259</v>
      </c>
      <c r="F11" s="23" t="s">
        <v>158</v>
      </c>
      <c r="G11" s="23" t="s">
        <v>159</v>
      </c>
      <c r="H11" s="23"/>
      <c r="I11" s="23"/>
      <c r="J11" s="32"/>
      <c r="K11" s="29" t="b">
        <f t="shared" si="0"/>
        <v>0</v>
      </c>
      <c r="L11" s="29" t="b">
        <f t="shared" si="1"/>
        <v>0</v>
      </c>
      <c r="M11" s="29" t="b">
        <f t="shared" si="2"/>
        <v>0</v>
      </c>
      <c r="N11" s="29" t="b">
        <f t="shared" si="3"/>
        <v>0</v>
      </c>
      <c r="O11" s="2" t="b">
        <f t="shared" si="4"/>
        <v>1</v>
      </c>
      <c r="P11" s="2" t="b">
        <f t="shared" si="5"/>
        <v>0</v>
      </c>
      <c r="Q11" s="2" t="b">
        <f t="shared" si="6"/>
        <v>0</v>
      </c>
      <c r="R11" s="2" t="b">
        <f t="shared" si="7"/>
        <v>0</v>
      </c>
      <c r="S11" s="2" t="b">
        <f t="shared" si="8"/>
        <v>0</v>
      </c>
      <c r="T11" s="2" t="b">
        <f t="shared" si="9"/>
        <v>0</v>
      </c>
      <c r="U11" s="2" t="b">
        <f t="shared" si="10"/>
        <v>0</v>
      </c>
      <c r="V11" s="2" t="b">
        <f t="shared" si="11"/>
        <v>0</v>
      </c>
      <c r="W11" s="2" t="b">
        <f t="shared" si="12"/>
        <v>0</v>
      </c>
    </row>
    <row r="12" spans="1:23" x14ac:dyDescent="0.25">
      <c r="A12" s="31">
        <v>11</v>
      </c>
      <c r="B12" s="23" t="s">
        <v>280</v>
      </c>
      <c r="C12" s="23" t="s">
        <v>119</v>
      </c>
      <c r="D12" s="23"/>
      <c r="E12" s="23"/>
      <c r="F12" s="23" t="s">
        <v>158</v>
      </c>
      <c r="G12" s="22" t="s">
        <v>571</v>
      </c>
      <c r="H12" s="23" t="s">
        <v>132</v>
      </c>
      <c r="I12" s="23"/>
      <c r="J12" s="32"/>
      <c r="K12" s="29" t="b">
        <f t="shared" si="0"/>
        <v>0</v>
      </c>
      <c r="L12" s="29" t="b">
        <f t="shared" si="1"/>
        <v>0</v>
      </c>
      <c r="M12" s="29" t="b">
        <f t="shared" si="2"/>
        <v>0</v>
      </c>
      <c r="N12" s="29" t="b">
        <f t="shared" si="3"/>
        <v>0</v>
      </c>
      <c r="O12" s="2" t="b">
        <f t="shared" si="4"/>
        <v>0</v>
      </c>
      <c r="P12" s="2" t="b">
        <f t="shared" si="5"/>
        <v>0</v>
      </c>
      <c r="Q12" s="2" t="b">
        <f t="shared" si="6"/>
        <v>0</v>
      </c>
      <c r="R12" s="2" t="b">
        <f t="shared" si="7"/>
        <v>1</v>
      </c>
      <c r="S12" s="2" t="b">
        <f t="shared" si="8"/>
        <v>0</v>
      </c>
      <c r="T12" s="2" t="b">
        <f t="shared" si="9"/>
        <v>0</v>
      </c>
      <c r="U12" s="2" t="b">
        <f t="shared" si="10"/>
        <v>0</v>
      </c>
      <c r="V12" s="2" t="b">
        <f t="shared" si="11"/>
        <v>0</v>
      </c>
      <c r="W12" s="2" t="b">
        <f t="shared" si="12"/>
        <v>0</v>
      </c>
    </row>
    <row r="13" spans="1:23" x14ac:dyDescent="0.25">
      <c r="A13" s="31">
        <v>12</v>
      </c>
      <c r="B13" s="23" t="s">
        <v>294</v>
      </c>
      <c r="C13" s="23" t="s">
        <v>119</v>
      </c>
      <c r="D13" s="23" t="s">
        <v>130</v>
      </c>
      <c r="E13" s="22" t="s">
        <v>259</v>
      </c>
      <c r="F13" s="23"/>
      <c r="G13" s="23"/>
      <c r="H13" s="23"/>
      <c r="I13" s="23"/>
      <c r="J13" s="32"/>
      <c r="K13" s="29" t="b">
        <f t="shared" si="0"/>
        <v>1</v>
      </c>
      <c r="L13" s="29" t="b">
        <f t="shared" si="1"/>
        <v>0</v>
      </c>
      <c r="M13" s="29" t="b">
        <f t="shared" si="2"/>
        <v>0</v>
      </c>
      <c r="N13" s="29" t="b">
        <f t="shared" si="3"/>
        <v>0</v>
      </c>
      <c r="O13" s="2" t="b">
        <f t="shared" si="4"/>
        <v>0</v>
      </c>
      <c r="P13" s="2" t="b">
        <f t="shared" si="5"/>
        <v>0</v>
      </c>
      <c r="Q13" s="2" t="b">
        <f t="shared" si="6"/>
        <v>0</v>
      </c>
      <c r="R13" s="2" t="b">
        <f t="shared" si="7"/>
        <v>0</v>
      </c>
      <c r="S13" s="2" t="b">
        <f t="shared" si="8"/>
        <v>0</v>
      </c>
      <c r="T13" s="2" t="b">
        <f t="shared" si="9"/>
        <v>0</v>
      </c>
      <c r="U13" s="2" t="b">
        <f t="shared" si="10"/>
        <v>0</v>
      </c>
      <c r="V13" s="2" t="b">
        <f t="shared" si="11"/>
        <v>0</v>
      </c>
      <c r="W13" s="2" t="b">
        <f t="shared" si="12"/>
        <v>0</v>
      </c>
    </row>
    <row r="14" spans="1:23" x14ac:dyDescent="0.25">
      <c r="A14" s="31">
        <v>13</v>
      </c>
      <c r="B14" s="23" t="s">
        <v>310</v>
      </c>
      <c r="C14" s="23" t="s">
        <v>119</v>
      </c>
      <c r="D14" s="23"/>
      <c r="E14" s="23"/>
      <c r="F14" s="23"/>
      <c r="G14" s="23"/>
      <c r="H14" s="23"/>
      <c r="I14" s="23"/>
      <c r="J14" s="32" t="s">
        <v>317</v>
      </c>
      <c r="K14" s="29" t="b">
        <f t="shared" si="0"/>
        <v>0</v>
      </c>
      <c r="L14" s="29" t="b">
        <f t="shared" si="1"/>
        <v>0</v>
      </c>
      <c r="M14" s="29" t="b">
        <f t="shared" si="2"/>
        <v>0</v>
      </c>
      <c r="N14" s="29" t="b">
        <f t="shared" si="3"/>
        <v>1</v>
      </c>
      <c r="O14" s="2" t="b">
        <f t="shared" si="4"/>
        <v>0</v>
      </c>
      <c r="P14" s="2" t="b">
        <f t="shared" si="5"/>
        <v>0</v>
      </c>
      <c r="Q14" s="2" t="b">
        <f t="shared" si="6"/>
        <v>0</v>
      </c>
      <c r="R14" s="2" t="b">
        <f t="shared" si="7"/>
        <v>0</v>
      </c>
      <c r="S14" s="2" t="b">
        <f t="shared" si="8"/>
        <v>0</v>
      </c>
      <c r="T14" s="2" t="b">
        <f t="shared" si="9"/>
        <v>0</v>
      </c>
      <c r="U14" s="2" t="b">
        <f t="shared" si="10"/>
        <v>0</v>
      </c>
      <c r="V14" s="2" t="b">
        <f t="shared" si="11"/>
        <v>0</v>
      </c>
      <c r="W14" s="2" t="b">
        <f t="shared" si="12"/>
        <v>0</v>
      </c>
    </row>
    <row r="15" spans="1:23" x14ac:dyDescent="0.25">
      <c r="A15" s="31">
        <v>14</v>
      </c>
      <c r="B15" s="23" t="s">
        <v>324</v>
      </c>
      <c r="C15" s="23" t="s">
        <v>119</v>
      </c>
      <c r="D15" s="23"/>
      <c r="E15" s="23"/>
      <c r="F15" s="23"/>
      <c r="G15" s="23"/>
      <c r="H15" s="23" t="s">
        <v>132</v>
      </c>
      <c r="I15" s="23"/>
      <c r="J15" s="32"/>
      <c r="K15" s="29" t="b">
        <f t="shared" si="0"/>
        <v>0</v>
      </c>
      <c r="L15" s="29" t="b">
        <f t="shared" si="1"/>
        <v>0</v>
      </c>
      <c r="M15" s="29" t="b">
        <f t="shared" si="2"/>
        <v>1</v>
      </c>
      <c r="N15" s="29" t="b">
        <f t="shared" si="3"/>
        <v>0</v>
      </c>
      <c r="O15" s="2" t="b">
        <f t="shared" si="4"/>
        <v>0</v>
      </c>
      <c r="P15" s="2" t="b">
        <f t="shared" si="5"/>
        <v>0</v>
      </c>
      <c r="Q15" s="2" t="b">
        <f t="shared" si="6"/>
        <v>0</v>
      </c>
      <c r="R15" s="2" t="b">
        <f t="shared" si="7"/>
        <v>0</v>
      </c>
      <c r="S15" s="2" t="b">
        <f t="shared" si="8"/>
        <v>0</v>
      </c>
      <c r="T15" s="2" t="b">
        <f t="shared" si="9"/>
        <v>0</v>
      </c>
      <c r="U15" s="2" t="b">
        <f t="shared" si="10"/>
        <v>0</v>
      </c>
      <c r="V15" s="2" t="b">
        <f t="shared" si="11"/>
        <v>0</v>
      </c>
      <c r="W15" s="2" t="b">
        <f t="shared" si="12"/>
        <v>0</v>
      </c>
    </row>
    <row r="16" spans="1:23" x14ac:dyDescent="0.25">
      <c r="A16" s="31">
        <v>15</v>
      </c>
      <c r="B16" s="23" t="s">
        <v>338</v>
      </c>
      <c r="C16" s="23" t="s">
        <v>119</v>
      </c>
      <c r="D16" s="23" t="s">
        <v>130</v>
      </c>
      <c r="E16" s="23" t="s">
        <v>192</v>
      </c>
      <c r="F16" s="23"/>
      <c r="G16" s="23"/>
      <c r="H16" s="23"/>
      <c r="I16" s="23"/>
      <c r="J16" s="32"/>
      <c r="K16" s="29" t="b">
        <f t="shared" si="0"/>
        <v>1</v>
      </c>
      <c r="L16" s="29" t="b">
        <f t="shared" si="1"/>
        <v>0</v>
      </c>
      <c r="M16" s="29" t="b">
        <f t="shared" si="2"/>
        <v>0</v>
      </c>
      <c r="N16" s="29" t="b">
        <f t="shared" si="3"/>
        <v>0</v>
      </c>
      <c r="O16" s="2" t="b">
        <f t="shared" si="4"/>
        <v>0</v>
      </c>
      <c r="P16" s="2" t="b">
        <f t="shared" si="5"/>
        <v>0</v>
      </c>
      <c r="Q16" s="2" t="b">
        <f t="shared" si="6"/>
        <v>0</v>
      </c>
      <c r="R16" s="2" t="b">
        <f t="shared" si="7"/>
        <v>0</v>
      </c>
      <c r="S16" s="2" t="b">
        <f t="shared" si="8"/>
        <v>0</v>
      </c>
      <c r="T16" s="2" t="b">
        <f t="shared" si="9"/>
        <v>0</v>
      </c>
      <c r="U16" s="2" t="b">
        <f t="shared" si="10"/>
        <v>0</v>
      </c>
      <c r="V16" s="2" t="b">
        <f t="shared" si="11"/>
        <v>0</v>
      </c>
      <c r="W16" s="2" t="b">
        <f t="shared" si="12"/>
        <v>0</v>
      </c>
    </row>
    <row r="17" spans="1:23" x14ac:dyDescent="0.25">
      <c r="A17" s="31">
        <v>16</v>
      </c>
      <c r="B17" s="23" t="s">
        <v>349</v>
      </c>
      <c r="C17" s="23" t="s">
        <v>119</v>
      </c>
      <c r="D17" s="23"/>
      <c r="E17" s="23"/>
      <c r="F17" s="23" t="s">
        <v>158</v>
      </c>
      <c r="G17" s="23" t="s">
        <v>159</v>
      </c>
      <c r="H17" s="23"/>
      <c r="I17" s="23"/>
      <c r="J17" s="32"/>
      <c r="K17" s="29" t="b">
        <f t="shared" si="0"/>
        <v>0</v>
      </c>
      <c r="L17" s="29" t="b">
        <f t="shared" si="1"/>
        <v>1</v>
      </c>
      <c r="M17" s="29" t="b">
        <f t="shared" si="2"/>
        <v>0</v>
      </c>
      <c r="N17" s="29" t="b">
        <f t="shared" si="3"/>
        <v>0</v>
      </c>
      <c r="O17" s="2" t="b">
        <f t="shared" si="4"/>
        <v>0</v>
      </c>
      <c r="P17" s="2" t="b">
        <f t="shared" si="5"/>
        <v>0</v>
      </c>
      <c r="Q17" s="2" t="b">
        <f t="shared" si="6"/>
        <v>0</v>
      </c>
      <c r="R17" s="2" t="b">
        <f t="shared" si="7"/>
        <v>0</v>
      </c>
      <c r="S17" s="2" t="b">
        <f t="shared" si="8"/>
        <v>0</v>
      </c>
      <c r="T17" s="2" t="b">
        <f t="shared" si="9"/>
        <v>0</v>
      </c>
      <c r="U17" s="2" t="b">
        <f t="shared" si="10"/>
        <v>0</v>
      </c>
      <c r="V17" s="2" t="b">
        <f t="shared" si="11"/>
        <v>0</v>
      </c>
      <c r="W17" s="2" t="b">
        <f t="shared" si="12"/>
        <v>0</v>
      </c>
    </row>
    <row r="18" spans="1:23" x14ac:dyDescent="0.25">
      <c r="A18" s="31">
        <v>17</v>
      </c>
      <c r="B18" s="23" t="s">
        <v>366</v>
      </c>
      <c r="C18" s="23" t="s">
        <v>119</v>
      </c>
      <c r="D18" s="23"/>
      <c r="E18" s="23"/>
      <c r="F18" s="23" t="s">
        <v>158</v>
      </c>
      <c r="G18" s="23" t="s">
        <v>375</v>
      </c>
      <c r="H18" s="23"/>
      <c r="I18" s="23"/>
      <c r="J18" s="32"/>
      <c r="K18" s="29" t="b">
        <f t="shared" si="0"/>
        <v>0</v>
      </c>
      <c r="L18" s="29" t="b">
        <f t="shared" si="1"/>
        <v>1</v>
      </c>
      <c r="M18" s="29" t="b">
        <f t="shared" si="2"/>
        <v>0</v>
      </c>
      <c r="N18" s="29" t="b">
        <f t="shared" si="3"/>
        <v>0</v>
      </c>
      <c r="O18" s="2" t="b">
        <f t="shared" si="4"/>
        <v>0</v>
      </c>
      <c r="P18" s="2" t="b">
        <f t="shared" si="5"/>
        <v>0</v>
      </c>
      <c r="Q18" s="2" t="b">
        <f t="shared" si="6"/>
        <v>0</v>
      </c>
      <c r="R18" s="2" t="b">
        <f t="shared" si="7"/>
        <v>0</v>
      </c>
      <c r="S18" s="2" t="b">
        <f t="shared" si="8"/>
        <v>0</v>
      </c>
      <c r="T18" s="2" t="b">
        <f t="shared" si="9"/>
        <v>0</v>
      </c>
      <c r="U18" s="2" t="b">
        <f t="shared" si="10"/>
        <v>0</v>
      </c>
      <c r="V18" s="2" t="b">
        <f t="shared" si="11"/>
        <v>0</v>
      </c>
      <c r="W18" s="2" t="b">
        <f t="shared" si="12"/>
        <v>0</v>
      </c>
    </row>
    <row r="19" spans="1:23" x14ac:dyDescent="0.25">
      <c r="A19" s="31">
        <v>18</v>
      </c>
      <c r="B19" s="23" t="s">
        <v>381</v>
      </c>
      <c r="C19" s="23" t="s">
        <v>119</v>
      </c>
      <c r="D19" s="23"/>
      <c r="E19" s="23"/>
      <c r="F19" s="23" t="s">
        <v>158</v>
      </c>
      <c r="G19" s="23" t="s">
        <v>159</v>
      </c>
      <c r="H19" s="23"/>
      <c r="I19" s="23"/>
      <c r="J19" s="32"/>
      <c r="K19" s="29" t="b">
        <f t="shared" si="0"/>
        <v>0</v>
      </c>
      <c r="L19" s="29" t="b">
        <f t="shared" si="1"/>
        <v>1</v>
      </c>
      <c r="M19" s="29" t="b">
        <f t="shared" si="2"/>
        <v>0</v>
      </c>
      <c r="N19" s="29" t="b">
        <f t="shared" si="3"/>
        <v>0</v>
      </c>
      <c r="O19" s="2" t="b">
        <f t="shared" si="4"/>
        <v>0</v>
      </c>
      <c r="P19" s="2" t="b">
        <f t="shared" si="5"/>
        <v>0</v>
      </c>
      <c r="Q19" s="2" t="b">
        <f t="shared" si="6"/>
        <v>0</v>
      </c>
      <c r="R19" s="2" t="b">
        <f t="shared" si="7"/>
        <v>0</v>
      </c>
      <c r="S19" s="2" t="b">
        <f t="shared" si="8"/>
        <v>0</v>
      </c>
      <c r="T19" s="2" t="b">
        <f t="shared" si="9"/>
        <v>0</v>
      </c>
      <c r="U19" s="2" t="b">
        <f t="shared" si="10"/>
        <v>0</v>
      </c>
      <c r="V19" s="2" t="b">
        <f t="shared" si="11"/>
        <v>0</v>
      </c>
      <c r="W19" s="2" t="b">
        <f t="shared" si="12"/>
        <v>0</v>
      </c>
    </row>
    <row r="20" spans="1:23" x14ac:dyDescent="0.25">
      <c r="A20" s="31">
        <v>19</v>
      </c>
      <c r="B20" s="23" t="s">
        <v>390</v>
      </c>
      <c r="C20" s="23" t="s">
        <v>119</v>
      </c>
      <c r="D20" s="23"/>
      <c r="E20" s="23"/>
      <c r="F20" s="23"/>
      <c r="G20" s="23"/>
      <c r="H20" s="23" t="s">
        <v>132</v>
      </c>
      <c r="I20" s="23"/>
      <c r="J20" s="32"/>
      <c r="K20" s="29" t="b">
        <f t="shared" si="0"/>
        <v>0</v>
      </c>
      <c r="L20" s="29" t="b">
        <f t="shared" si="1"/>
        <v>0</v>
      </c>
      <c r="M20" s="29" t="b">
        <f t="shared" si="2"/>
        <v>1</v>
      </c>
      <c r="N20" s="29" t="b">
        <f t="shared" si="3"/>
        <v>0</v>
      </c>
      <c r="O20" s="2" t="b">
        <f t="shared" si="4"/>
        <v>0</v>
      </c>
      <c r="P20" s="2" t="b">
        <f t="shared" si="5"/>
        <v>0</v>
      </c>
      <c r="Q20" s="2" t="b">
        <f t="shared" si="6"/>
        <v>0</v>
      </c>
      <c r="R20" s="2" t="b">
        <f t="shared" si="7"/>
        <v>0</v>
      </c>
      <c r="S20" s="2" t="b">
        <f t="shared" si="8"/>
        <v>0</v>
      </c>
      <c r="T20" s="2" t="b">
        <f t="shared" si="9"/>
        <v>0</v>
      </c>
      <c r="U20" s="2" t="b">
        <f t="shared" si="10"/>
        <v>0</v>
      </c>
      <c r="V20" s="2" t="b">
        <f t="shared" si="11"/>
        <v>0</v>
      </c>
      <c r="W20" s="2" t="b">
        <f t="shared" si="12"/>
        <v>0</v>
      </c>
    </row>
    <row r="21" spans="1:23" x14ac:dyDescent="0.25">
      <c r="A21" s="31">
        <v>20</v>
      </c>
      <c r="B21" s="23" t="s">
        <v>418</v>
      </c>
      <c r="C21" s="23" t="s">
        <v>119</v>
      </c>
      <c r="D21" s="23"/>
      <c r="E21" s="23"/>
      <c r="F21" s="23" t="s">
        <v>158</v>
      </c>
      <c r="G21" s="23" t="s">
        <v>159</v>
      </c>
      <c r="H21" s="23"/>
      <c r="I21" s="23"/>
      <c r="J21" s="32"/>
      <c r="K21" s="29" t="b">
        <f t="shared" si="0"/>
        <v>0</v>
      </c>
      <c r="L21" s="29" t="b">
        <f t="shared" si="1"/>
        <v>1</v>
      </c>
      <c r="M21" s="29" t="b">
        <f t="shared" si="2"/>
        <v>0</v>
      </c>
      <c r="N21" s="29" t="b">
        <f t="shared" si="3"/>
        <v>0</v>
      </c>
      <c r="O21" s="2" t="b">
        <f t="shared" si="4"/>
        <v>0</v>
      </c>
      <c r="P21" s="2" t="b">
        <f t="shared" si="5"/>
        <v>0</v>
      </c>
      <c r="Q21" s="2" t="b">
        <f t="shared" si="6"/>
        <v>0</v>
      </c>
      <c r="R21" s="2" t="b">
        <f t="shared" si="7"/>
        <v>0</v>
      </c>
      <c r="S21" s="2" t="b">
        <f t="shared" si="8"/>
        <v>0</v>
      </c>
      <c r="T21" s="2" t="b">
        <f t="shared" si="9"/>
        <v>0</v>
      </c>
      <c r="U21" s="2" t="b">
        <f t="shared" si="10"/>
        <v>0</v>
      </c>
      <c r="V21" s="2" t="b">
        <f t="shared" si="11"/>
        <v>0</v>
      </c>
      <c r="W21" s="2" t="b">
        <f t="shared" si="12"/>
        <v>0</v>
      </c>
    </row>
    <row r="22" spans="1:23" x14ac:dyDescent="0.25">
      <c r="A22" s="31">
        <v>21</v>
      </c>
      <c r="B22" s="23" t="s">
        <v>430</v>
      </c>
      <c r="C22" s="23" t="s">
        <v>119</v>
      </c>
      <c r="D22" s="23"/>
      <c r="E22" s="23"/>
      <c r="F22" s="23"/>
      <c r="G22" s="23"/>
      <c r="H22" s="23"/>
      <c r="I22" s="23"/>
      <c r="J22" s="32" t="s">
        <v>317</v>
      </c>
      <c r="K22" s="29" t="b">
        <f t="shared" si="0"/>
        <v>0</v>
      </c>
      <c r="L22" s="29" t="b">
        <f t="shared" si="1"/>
        <v>0</v>
      </c>
      <c r="M22" s="29" t="b">
        <f t="shared" si="2"/>
        <v>0</v>
      </c>
      <c r="N22" s="29" t="b">
        <f t="shared" si="3"/>
        <v>1</v>
      </c>
      <c r="O22" s="2" t="b">
        <f t="shared" si="4"/>
        <v>0</v>
      </c>
      <c r="P22" s="2" t="b">
        <f t="shared" si="5"/>
        <v>0</v>
      </c>
      <c r="Q22" s="2" t="b">
        <f t="shared" si="6"/>
        <v>0</v>
      </c>
      <c r="R22" s="2" t="b">
        <f t="shared" si="7"/>
        <v>0</v>
      </c>
      <c r="S22" s="2" t="b">
        <f t="shared" si="8"/>
        <v>0</v>
      </c>
      <c r="T22" s="2" t="b">
        <f t="shared" si="9"/>
        <v>0</v>
      </c>
      <c r="U22" s="2" t="b">
        <f t="shared" si="10"/>
        <v>0</v>
      </c>
      <c r="V22" s="2" t="b">
        <f t="shared" si="11"/>
        <v>0</v>
      </c>
      <c r="W22" s="2" t="b">
        <f t="shared" si="12"/>
        <v>0</v>
      </c>
    </row>
    <row r="23" spans="1:23" x14ac:dyDescent="0.25">
      <c r="A23" s="31">
        <v>22</v>
      </c>
      <c r="B23" s="23" t="s">
        <v>443</v>
      </c>
      <c r="C23" s="23" t="s">
        <v>119</v>
      </c>
      <c r="D23" s="23" t="s">
        <v>130</v>
      </c>
      <c r="E23" s="23" t="s">
        <v>450</v>
      </c>
      <c r="F23" s="23"/>
      <c r="G23" s="23"/>
      <c r="H23" s="23"/>
      <c r="I23" s="23"/>
      <c r="J23" s="32"/>
      <c r="K23" s="29" t="b">
        <f t="shared" si="0"/>
        <v>1</v>
      </c>
      <c r="L23" s="29" t="b">
        <f t="shared" si="1"/>
        <v>0</v>
      </c>
      <c r="M23" s="29" t="b">
        <f t="shared" si="2"/>
        <v>0</v>
      </c>
      <c r="N23" s="29" t="b">
        <f t="shared" si="3"/>
        <v>0</v>
      </c>
      <c r="O23" s="2" t="b">
        <f t="shared" si="4"/>
        <v>0</v>
      </c>
      <c r="P23" s="2" t="b">
        <f t="shared" si="5"/>
        <v>0</v>
      </c>
      <c r="Q23" s="2" t="b">
        <f t="shared" si="6"/>
        <v>0</v>
      </c>
      <c r="R23" s="2" t="b">
        <f t="shared" si="7"/>
        <v>0</v>
      </c>
      <c r="S23" s="2" t="b">
        <f t="shared" si="8"/>
        <v>0</v>
      </c>
      <c r="T23" s="2" t="b">
        <f t="shared" si="9"/>
        <v>0</v>
      </c>
      <c r="U23" s="2" t="b">
        <f t="shared" si="10"/>
        <v>0</v>
      </c>
      <c r="V23" s="2" t="b">
        <f t="shared" si="11"/>
        <v>0</v>
      </c>
      <c r="W23" s="2" t="b">
        <f t="shared" si="12"/>
        <v>0</v>
      </c>
    </row>
    <row r="24" spans="1:23" x14ac:dyDescent="0.25">
      <c r="A24" s="31">
        <v>23</v>
      </c>
      <c r="B24" s="23" t="s">
        <v>454</v>
      </c>
      <c r="C24" s="23" t="s">
        <v>119</v>
      </c>
      <c r="D24" s="23" t="s">
        <v>130</v>
      </c>
      <c r="E24" s="23" t="s">
        <v>131</v>
      </c>
      <c r="F24" s="23" t="s">
        <v>158</v>
      </c>
      <c r="G24" s="22" t="s">
        <v>571</v>
      </c>
      <c r="H24" s="23"/>
      <c r="I24" s="23"/>
      <c r="J24" s="32"/>
      <c r="K24" s="29" t="b">
        <f t="shared" si="0"/>
        <v>0</v>
      </c>
      <c r="L24" s="29" t="b">
        <f t="shared" si="1"/>
        <v>0</v>
      </c>
      <c r="M24" s="29" t="b">
        <f t="shared" si="2"/>
        <v>0</v>
      </c>
      <c r="N24" s="29" t="b">
        <f t="shared" si="3"/>
        <v>0</v>
      </c>
      <c r="O24" s="2" t="b">
        <f t="shared" si="4"/>
        <v>1</v>
      </c>
      <c r="P24" s="2" t="b">
        <f t="shared" si="5"/>
        <v>0</v>
      </c>
      <c r="Q24" s="2" t="b">
        <f t="shared" si="6"/>
        <v>0</v>
      </c>
      <c r="R24" s="2" t="b">
        <f t="shared" si="7"/>
        <v>0</v>
      </c>
      <c r="S24" s="2" t="b">
        <f t="shared" si="8"/>
        <v>0</v>
      </c>
      <c r="T24" s="2" t="b">
        <f t="shared" si="9"/>
        <v>0</v>
      </c>
      <c r="U24" s="2" t="b">
        <f t="shared" si="10"/>
        <v>0</v>
      </c>
      <c r="V24" s="2" t="b">
        <f t="shared" si="11"/>
        <v>0</v>
      </c>
      <c r="W24" s="2" t="b">
        <f t="shared" si="12"/>
        <v>0</v>
      </c>
    </row>
    <row r="25" spans="1:23" x14ac:dyDescent="0.25">
      <c r="A25" s="31">
        <v>24</v>
      </c>
      <c r="B25" s="23" t="s">
        <v>465</v>
      </c>
      <c r="C25" s="23" t="s">
        <v>119</v>
      </c>
      <c r="D25" s="23"/>
      <c r="E25" s="23"/>
      <c r="F25" s="23" t="s">
        <v>158</v>
      </c>
      <c r="G25" s="22" t="s">
        <v>571</v>
      </c>
      <c r="H25" s="23"/>
      <c r="I25" s="23"/>
      <c r="J25" s="32"/>
      <c r="K25" s="29" t="b">
        <f t="shared" si="0"/>
        <v>0</v>
      </c>
      <c r="L25" s="29" t="b">
        <f t="shared" si="1"/>
        <v>1</v>
      </c>
      <c r="M25" s="29" t="b">
        <f t="shared" si="2"/>
        <v>0</v>
      </c>
      <c r="N25" s="29" t="b">
        <f t="shared" si="3"/>
        <v>0</v>
      </c>
      <c r="O25" s="2" t="b">
        <f t="shared" si="4"/>
        <v>0</v>
      </c>
      <c r="P25" s="2" t="b">
        <f t="shared" si="5"/>
        <v>0</v>
      </c>
      <c r="Q25" s="2" t="b">
        <f t="shared" si="6"/>
        <v>0</v>
      </c>
      <c r="R25" s="2" t="b">
        <f t="shared" si="7"/>
        <v>0</v>
      </c>
      <c r="S25" s="2" t="b">
        <f t="shared" si="8"/>
        <v>0</v>
      </c>
      <c r="T25" s="2" t="b">
        <f t="shared" si="9"/>
        <v>0</v>
      </c>
      <c r="U25" s="2" t="b">
        <f t="shared" si="10"/>
        <v>0</v>
      </c>
      <c r="V25" s="2" t="b">
        <f t="shared" si="11"/>
        <v>0</v>
      </c>
      <c r="W25" s="2" t="b">
        <f t="shared" si="12"/>
        <v>0</v>
      </c>
    </row>
    <row r="26" spans="1:23" x14ac:dyDescent="0.25">
      <c r="A26" s="31">
        <v>25</v>
      </c>
      <c r="B26" s="23" t="s">
        <v>477</v>
      </c>
      <c r="C26" s="23" t="s">
        <v>119</v>
      </c>
      <c r="D26" s="23" t="s">
        <v>130</v>
      </c>
      <c r="E26" s="23" t="s">
        <v>483</v>
      </c>
      <c r="F26" s="23"/>
      <c r="G26" s="23"/>
      <c r="H26" s="23"/>
      <c r="I26" s="23"/>
      <c r="J26" s="32"/>
      <c r="K26" s="29" t="b">
        <f t="shared" si="0"/>
        <v>1</v>
      </c>
      <c r="L26" s="29" t="b">
        <f t="shared" si="1"/>
        <v>0</v>
      </c>
      <c r="M26" s="29" t="b">
        <f t="shared" si="2"/>
        <v>0</v>
      </c>
      <c r="N26" s="29" t="b">
        <f t="shared" si="3"/>
        <v>0</v>
      </c>
      <c r="O26" s="2" t="b">
        <f t="shared" si="4"/>
        <v>0</v>
      </c>
      <c r="P26" s="2" t="b">
        <f t="shared" si="5"/>
        <v>0</v>
      </c>
      <c r="Q26" s="2" t="b">
        <f t="shared" si="6"/>
        <v>0</v>
      </c>
      <c r="R26" s="2" t="b">
        <f t="shared" si="7"/>
        <v>0</v>
      </c>
      <c r="S26" s="2" t="b">
        <f t="shared" si="8"/>
        <v>0</v>
      </c>
      <c r="T26" s="2" t="b">
        <f t="shared" si="9"/>
        <v>0</v>
      </c>
      <c r="U26" s="2" t="b">
        <f t="shared" si="10"/>
        <v>0</v>
      </c>
      <c r="V26" s="2" t="b">
        <f t="shared" si="11"/>
        <v>0</v>
      </c>
      <c r="W26" s="2" t="b">
        <f t="shared" si="12"/>
        <v>0</v>
      </c>
    </row>
    <row r="27" spans="1:23" x14ac:dyDescent="0.25">
      <c r="A27" s="31">
        <v>26</v>
      </c>
      <c r="B27" s="23" t="s">
        <v>488</v>
      </c>
      <c r="C27" s="23" t="s">
        <v>119</v>
      </c>
      <c r="D27" s="23"/>
      <c r="E27" s="23"/>
      <c r="F27" s="23"/>
      <c r="G27" s="23"/>
      <c r="H27" s="23" t="s">
        <v>132</v>
      </c>
      <c r="I27" s="23"/>
      <c r="J27" s="32"/>
      <c r="K27" s="29" t="b">
        <f t="shared" si="0"/>
        <v>0</v>
      </c>
      <c r="L27" s="29" t="b">
        <f t="shared" si="1"/>
        <v>0</v>
      </c>
      <c r="M27" s="29" t="b">
        <f t="shared" si="2"/>
        <v>1</v>
      </c>
      <c r="N27" s="29" t="b">
        <f t="shared" si="3"/>
        <v>0</v>
      </c>
      <c r="O27" s="2" t="b">
        <f t="shared" si="4"/>
        <v>0</v>
      </c>
      <c r="P27" s="2" t="b">
        <f t="shared" si="5"/>
        <v>0</v>
      </c>
      <c r="Q27" s="2" t="b">
        <f t="shared" si="6"/>
        <v>0</v>
      </c>
      <c r="R27" s="2" t="b">
        <f t="shared" si="7"/>
        <v>0</v>
      </c>
      <c r="S27" s="2" t="b">
        <f t="shared" si="8"/>
        <v>0</v>
      </c>
      <c r="T27" s="2" t="b">
        <f t="shared" si="9"/>
        <v>0</v>
      </c>
      <c r="U27" s="2" t="b">
        <f t="shared" si="10"/>
        <v>0</v>
      </c>
      <c r="V27" s="2" t="b">
        <f t="shared" si="11"/>
        <v>0</v>
      </c>
      <c r="W27" s="2" t="b">
        <f t="shared" si="12"/>
        <v>0</v>
      </c>
    </row>
    <row r="28" spans="1:23" x14ac:dyDescent="0.25">
      <c r="A28" s="31">
        <v>27</v>
      </c>
      <c r="B28" s="23" t="s">
        <v>499</v>
      </c>
      <c r="C28" s="23" t="s">
        <v>119</v>
      </c>
      <c r="D28" s="23" t="s">
        <v>130</v>
      </c>
      <c r="E28" s="23" t="s">
        <v>192</v>
      </c>
      <c r="F28" s="23" t="s">
        <v>158</v>
      </c>
      <c r="G28" s="22" t="s">
        <v>159</v>
      </c>
      <c r="H28" s="23"/>
      <c r="I28" s="23"/>
      <c r="J28" s="32"/>
      <c r="K28" s="29" t="b">
        <f t="shared" si="0"/>
        <v>0</v>
      </c>
      <c r="L28" s="29" t="b">
        <f t="shared" si="1"/>
        <v>0</v>
      </c>
      <c r="M28" s="29" t="b">
        <f t="shared" si="2"/>
        <v>0</v>
      </c>
      <c r="N28" s="29" t="b">
        <f t="shared" si="3"/>
        <v>0</v>
      </c>
      <c r="O28" s="2" t="b">
        <f t="shared" si="4"/>
        <v>1</v>
      </c>
      <c r="P28" s="2" t="b">
        <f t="shared" si="5"/>
        <v>0</v>
      </c>
      <c r="Q28" s="2" t="b">
        <f t="shared" si="6"/>
        <v>0</v>
      </c>
      <c r="R28" s="2" t="b">
        <f t="shared" si="7"/>
        <v>0</v>
      </c>
      <c r="S28" s="2" t="b">
        <f t="shared" si="8"/>
        <v>0</v>
      </c>
      <c r="T28" s="2" t="b">
        <f t="shared" si="9"/>
        <v>0</v>
      </c>
      <c r="U28" s="2" t="b">
        <f t="shared" si="10"/>
        <v>0</v>
      </c>
      <c r="V28" s="2" t="b">
        <f t="shared" si="11"/>
        <v>0</v>
      </c>
      <c r="W28" s="2" t="b">
        <f t="shared" si="12"/>
        <v>0</v>
      </c>
    </row>
    <row r="29" spans="1:23" x14ac:dyDescent="0.25">
      <c r="A29" s="31">
        <v>28</v>
      </c>
      <c r="B29" s="23" t="s">
        <v>511</v>
      </c>
      <c r="C29" s="23" t="s">
        <v>119</v>
      </c>
      <c r="D29" s="23" t="s">
        <v>130</v>
      </c>
      <c r="E29" s="22" t="s">
        <v>131</v>
      </c>
      <c r="F29" s="23"/>
      <c r="G29" s="23"/>
      <c r="H29" s="23"/>
      <c r="I29" s="23"/>
      <c r="J29" s="32"/>
      <c r="K29" s="29" t="b">
        <f t="shared" si="0"/>
        <v>1</v>
      </c>
      <c r="L29" s="29" t="b">
        <f t="shared" si="1"/>
        <v>0</v>
      </c>
      <c r="M29" s="29" t="b">
        <f t="shared" si="2"/>
        <v>0</v>
      </c>
      <c r="N29" s="29" t="b">
        <f t="shared" si="3"/>
        <v>0</v>
      </c>
      <c r="O29" s="2" t="b">
        <f t="shared" si="4"/>
        <v>0</v>
      </c>
      <c r="P29" s="2" t="b">
        <f t="shared" si="5"/>
        <v>0</v>
      </c>
      <c r="Q29" s="2" t="b">
        <f t="shared" si="6"/>
        <v>0</v>
      </c>
      <c r="R29" s="2" t="b">
        <f t="shared" si="7"/>
        <v>0</v>
      </c>
      <c r="S29" s="2" t="b">
        <f t="shared" si="8"/>
        <v>0</v>
      </c>
      <c r="T29" s="2" t="b">
        <f t="shared" si="9"/>
        <v>0</v>
      </c>
      <c r="U29" s="2" t="b">
        <f t="shared" si="10"/>
        <v>0</v>
      </c>
      <c r="V29" s="2" t="b">
        <f t="shared" si="11"/>
        <v>0</v>
      </c>
      <c r="W29" s="2" t="b">
        <f t="shared" si="12"/>
        <v>0</v>
      </c>
    </row>
    <row r="30" spans="1:23" x14ac:dyDescent="0.25">
      <c r="A30" s="31">
        <v>29</v>
      </c>
      <c r="B30" s="23" t="s">
        <v>522</v>
      </c>
      <c r="C30" s="23" t="s">
        <v>119</v>
      </c>
      <c r="D30" s="23"/>
      <c r="E30" s="23"/>
      <c r="F30" s="23" t="s">
        <v>158</v>
      </c>
      <c r="G30" s="22" t="s">
        <v>159</v>
      </c>
      <c r="H30" s="23"/>
      <c r="I30" s="23"/>
      <c r="J30" s="32"/>
      <c r="K30" s="29" t="b">
        <f t="shared" si="0"/>
        <v>0</v>
      </c>
      <c r="L30" s="29" t="b">
        <f t="shared" si="1"/>
        <v>1</v>
      </c>
      <c r="M30" s="29" t="b">
        <f t="shared" si="2"/>
        <v>0</v>
      </c>
      <c r="N30" s="29" t="b">
        <f t="shared" si="3"/>
        <v>0</v>
      </c>
      <c r="O30" s="2" t="b">
        <f t="shared" si="4"/>
        <v>0</v>
      </c>
      <c r="P30" s="2" t="b">
        <f t="shared" si="5"/>
        <v>0</v>
      </c>
      <c r="Q30" s="2" t="b">
        <f t="shared" si="6"/>
        <v>0</v>
      </c>
      <c r="R30" s="2" t="b">
        <f t="shared" si="7"/>
        <v>0</v>
      </c>
      <c r="S30" s="2" t="b">
        <f t="shared" si="8"/>
        <v>0</v>
      </c>
      <c r="T30" s="2" t="b">
        <f t="shared" si="9"/>
        <v>0</v>
      </c>
      <c r="U30" s="2" t="b">
        <f t="shared" si="10"/>
        <v>0</v>
      </c>
      <c r="V30" s="2" t="b">
        <f t="shared" si="11"/>
        <v>0</v>
      </c>
      <c r="W30" s="2" t="b">
        <f t="shared" si="12"/>
        <v>0</v>
      </c>
    </row>
    <row r="31" spans="1:23" x14ac:dyDescent="0.25">
      <c r="A31" s="31">
        <v>30</v>
      </c>
      <c r="B31" s="23" t="s">
        <v>534</v>
      </c>
      <c r="C31" s="23" t="s">
        <v>119</v>
      </c>
      <c r="D31" s="23" t="s">
        <v>130</v>
      </c>
      <c r="E31" s="23" t="s">
        <v>192</v>
      </c>
      <c r="F31" s="23"/>
      <c r="G31" s="23"/>
      <c r="H31" s="23"/>
      <c r="I31" s="23"/>
      <c r="J31" s="32"/>
      <c r="K31" s="29" t="b">
        <f t="shared" si="0"/>
        <v>1</v>
      </c>
      <c r="L31" s="29" t="b">
        <f t="shared" si="1"/>
        <v>0</v>
      </c>
      <c r="M31" s="29" t="b">
        <f t="shared" si="2"/>
        <v>0</v>
      </c>
      <c r="N31" s="29" t="b">
        <f t="shared" si="3"/>
        <v>0</v>
      </c>
      <c r="O31" s="2" t="b">
        <f t="shared" si="4"/>
        <v>0</v>
      </c>
      <c r="P31" s="2" t="b">
        <f t="shared" si="5"/>
        <v>0</v>
      </c>
      <c r="Q31" s="2" t="b">
        <f t="shared" si="6"/>
        <v>0</v>
      </c>
      <c r="R31" s="2" t="b">
        <f t="shared" si="7"/>
        <v>0</v>
      </c>
      <c r="S31" s="2" t="b">
        <f t="shared" si="8"/>
        <v>0</v>
      </c>
      <c r="T31" s="2" t="b">
        <f t="shared" si="9"/>
        <v>0</v>
      </c>
      <c r="U31" s="2" t="b">
        <f t="shared" si="10"/>
        <v>0</v>
      </c>
      <c r="V31" s="2" t="b">
        <f t="shared" si="11"/>
        <v>0</v>
      </c>
      <c r="W31" s="2" t="b">
        <f t="shared" si="12"/>
        <v>0</v>
      </c>
    </row>
    <row r="32" spans="1:23" x14ac:dyDescent="0.25">
      <c r="A32" s="31">
        <v>31</v>
      </c>
      <c r="B32" s="23" t="s">
        <v>544</v>
      </c>
      <c r="C32" s="23" t="s">
        <v>119</v>
      </c>
      <c r="D32" s="23" t="s">
        <v>130</v>
      </c>
      <c r="E32" s="23" t="s">
        <v>131</v>
      </c>
      <c r="F32" s="23"/>
      <c r="G32" s="23"/>
      <c r="H32" s="23"/>
      <c r="I32" s="23"/>
      <c r="J32" s="32"/>
      <c r="K32" s="29" t="b">
        <f t="shared" si="0"/>
        <v>1</v>
      </c>
      <c r="L32" s="29" t="b">
        <f t="shared" si="1"/>
        <v>0</v>
      </c>
      <c r="M32" s="29" t="b">
        <f t="shared" si="2"/>
        <v>0</v>
      </c>
      <c r="N32" s="29" t="b">
        <f t="shared" si="3"/>
        <v>0</v>
      </c>
      <c r="O32" s="2" t="b">
        <f t="shared" si="4"/>
        <v>0</v>
      </c>
      <c r="P32" s="2" t="b">
        <f t="shared" si="5"/>
        <v>0</v>
      </c>
      <c r="Q32" s="2" t="b">
        <f t="shared" si="6"/>
        <v>0</v>
      </c>
      <c r="R32" s="2" t="b">
        <f t="shared" si="7"/>
        <v>0</v>
      </c>
      <c r="S32" s="2" t="b">
        <f t="shared" si="8"/>
        <v>0</v>
      </c>
      <c r="T32" s="2" t="b">
        <f t="shared" si="9"/>
        <v>0</v>
      </c>
      <c r="U32" s="2" t="b">
        <f t="shared" si="10"/>
        <v>0</v>
      </c>
      <c r="V32" s="2" t="b">
        <f t="shared" si="11"/>
        <v>0</v>
      </c>
      <c r="W32" s="2" t="b">
        <f t="shared" si="12"/>
        <v>0</v>
      </c>
    </row>
    <row r="33" spans="1:23" x14ac:dyDescent="0.25">
      <c r="A33" s="31">
        <v>32</v>
      </c>
      <c r="B33" s="23" t="s">
        <v>555</v>
      </c>
      <c r="C33" s="23" t="s">
        <v>119</v>
      </c>
      <c r="D33" s="23" t="s">
        <v>130</v>
      </c>
      <c r="E33" s="23" t="s">
        <v>259</v>
      </c>
      <c r="F33" s="23"/>
      <c r="G33" s="23"/>
      <c r="H33" s="23"/>
      <c r="I33" s="23"/>
      <c r="J33" s="32"/>
      <c r="K33" s="29" t="b">
        <f t="shared" si="0"/>
        <v>1</v>
      </c>
      <c r="L33" s="29" t="b">
        <f t="shared" si="1"/>
        <v>0</v>
      </c>
      <c r="M33" s="29" t="b">
        <f t="shared" si="2"/>
        <v>0</v>
      </c>
      <c r="N33" s="29" t="b">
        <f t="shared" si="3"/>
        <v>0</v>
      </c>
      <c r="O33" s="2" t="b">
        <f t="shared" si="4"/>
        <v>0</v>
      </c>
      <c r="P33" s="2" t="b">
        <f t="shared" si="5"/>
        <v>0</v>
      </c>
      <c r="Q33" s="2" t="b">
        <f t="shared" si="6"/>
        <v>0</v>
      </c>
      <c r="R33" s="2" t="b">
        <f t="shared" si="7"/>
        <v>0</v>
      </c>
      <c r="S33" s="2" t="b">
        <f t="shared" si="8"/>
        <v>0</v>
      </c>
      <c r="T33" s="2" t="b">
        <f t="shared" si="9"/>
        <v>0</v>
      </c>
      <c r="U33" s="2" t="b">
        <f t="shared" si="10"/>
        <v>0</v>
      </c>
      <c r="V33" s="2" t="b">
        <f t="shared" si="11"/>
        <v>0</v>
      </c>
      <c r="W33" s="2" t="b">
        <f t="shared" si="12"/>
        <v>0</v>
      </c>
    </row>
    <row r="34" spans="1:23" x14ac:dyDescent="0.25">
      <c r="A34" s="31">
        <v>33</v>
      </c>
      <c r="B34" s="23" t="s">
        <v>565</v>
      </c>
      <c r="C34" s="23" t="s">
        <v>119</v>
      </c>
      <c r="D34" s="23" t="s">
        <v>130</v>
      </c>
      <c r="E34" s="23" t="s">
        <v>192</v>
      </c>
      <c r="F34" s="23" t="s">
        <v>158</v>
      </c>
      <c r="G34" s="23" t="s">
        <v>571</v>
      </c>
      <c r="H34" s="23"/>
      <c r="I34" s="23"/>
      <c r="J34" s="32"/>
      <c r="K34" s="29" t="b">
        <f t="shared" si="0"/>
        <v>0</v>
      </c>
      <c r="L34" s="29" t="b">
        <f t="shared" si="1"/>
        <v>0</v>
      </c>
      <c r="M34" s="29" t="b">
        <f t="shared" si="2"/>
        <v>0</v>
      </c>
      <c r="N34" s="29" t="b">
        <f t="shared" si="3"/>
        <v>0</v>
      </c>
      <c r="O34" s="2" t="b">
        <f t="shared" si="4"/>
        <v>1</v>
      </c>
      <c r="P34" s="2" t="b">
        <f t="shared" si="5"/>
        <v>0</v>
      </c>
      <c r="Q34" s="2" t="b">
        <f t="shared" si="6"/>
        <v>0</v>
      </c>
      <c r="R34" s="2" t="b">
        <f t="shared" si="7"/>
        <v>0</v>
      </c>
      <c r="S34" s="2" t="b">
        <f t="shared" si="8"/>
        <v>0</v>
      </c>
      <c r="T34" s="2" t="b">
        <f t="shared" si="9"/>
        <v>0</v>
      </c>
      <c r="U34" s="2" t="b">
        <f t="shared" si="10"/>
        <v>0</v>
      </c>
      <c r="V34" s="2" t="b">
        <f t="shared" si="11"/>
        <v>0</v>
      </c>
      <c r="W34" s="2" t="b">
        <f t="shared" si="12"/>
        <v>0</v>
      </c>
    </row>
    <row r="35" spans="1:23" x14ac:dyDescent="0.25">
      <c r="A35" s="31">
        <v>34</v>
      </c>
      <c r="B35" s="23" t="s">
        <v>575</v>
      </c>
      <c r="C35" s="23" t="s">
        <v>119</v>
      </c>
      <c r="D35" s="23" t="s">
        <v>130</v>
      </c>
      <c r="E35" s="23" t="s">
        <v>192</v>
      </c>
      <c r="F35" s="23"/>
      <c r="G35" s="23"/>
      <c r="H35" s="23"/>
      <c r="I35" s="23"/>
      <c r="J35" s="32"/>
      <c r="K35" s="29" t="b">
        <f t="shared" si="0"/>
        <v>1</v>
      </c>
      <c r="L35" s="29" t="b">
        <f t="shared" si="1"/>
        <v>0</v>
      </c>
      <c r="M35" s="29" t="b">
        <f t="shared" si="2"/>
        <v>0</v>
      </c>
      <c r="N35" s="29" t="b">
        <f t="shared" si="3"/>
        <v>0</v>
      </c>
      <c r="O35" s="2" t="b">
        <f t="shared" si="4"/>
        <v>0</v>
      </c>
      <c r="P35" s="2" t="b">
        <f t="shared" si="5"/>
        <v>0</v>
      </c>
      <c r="Q35" s="2" t="b">
        <f t="shared" si="6"/>
        <v>0</v>
      </c>
      <c r="R35" s="2" t="b">
        <f t="shared" si="7"/>
        <v>0</v>
      </c>
      <c r="S35" s="2" t="b">
        <f t="shared" si="8"/>
        <v>0</v>
      </c>
      <c r="T35" s="2" t="b">
        <f t="shared" si="9"/>
        <v>0</v>
      </c>
      <c r="U35" s="2" t="b">
        <f t="shared" si="10"/>
        <v>0</v>
      </c>
      <c r="V35" s="2" t="b">
        <f t="shared" si="11"/>
        <v>0</v>
      </c>
      <c r="W35" s="2" t="b">
        <f t="shared" si="12"/>
        <v>0</v>
      </c>
    </row>
    <row r="36" spans="1:23" x14ac:dyDescent="0.25">
      <c r="A36" s="31">
        <v>35</v>
      </c>
      <c r="B36" s="23" t="s">
        <v>588</v>
      </c>
      <c r="C36" s="23" t="s">
        <v>119</v>
      </c>
      <c r="D36" s="23" t="s">
        <v>130</v>
      </c>
      <c r="E36" s="23" t="s">
        <v>131</v>
      </c>
      <c r="F36" s="23"/>
      <c r="G36" s="23"/>
      <c r="H36" s="23"/>
      <c r="I36" s="23"/>
      <c r="J36" s="32"/>
      <c r="K36" s="29" t="b">
        <f t="shared" si="0"/>
        <v>1</v>
      </c>
      <c r="L36" s="29" t="b">
        <f t="shared" si="1"/>
        <v>0</v>
      </c>
      <c r="M36" s="29" t="b">
        <f t="shared" si="2"/>
        <v>0</v>
      </c>
      <c r="N36" s="29" t="b">
        <f t="shared" si="3"/>
        <v>0</v>
      </c>
      <c r="O36" s="2" t="b">
        <f t="shared" si="4"/>
        <v>0</v>
      </c>
      <c r="P36" s="2" t="b">
        <f t="shared" si="5"/>
        <v>0</v>
      </c>
      <c r="Q36" s="2" t="b">
        <f t="shared" si="6"/>
        <v>0</v>
      </c>
      <c r="R36" s="2" t="b">
        <f t="shared" si="7"/>
        <v>0</v>
      </c>
      <c r="S36" s="2" t="b">
        <f t="shared" si="8"/>
        <v>0</v>
      </c>
      <c r="T36" s="2" t="b">
        <f t="shared" si="9"/>
        <v>0</v>
      </c>
      <c r="U36" s="2" t="b">
        <f t="shared" si="10"/>
        <v>0</v>
      </c>
      <c r="V36" s="2" t="b">
        <f t="shared" si="11"/>
        <v>0</v>
      </c>
      <c r="W36" s="2" t="b">
        <f t="shared" si="12"/>
        <v>0</v>
      </c>
    </row>
    <row r="37" spans="1:23" x14ac:dyDescent="0.25">
      <c r="A37" s="31">
        <v>36</v>
      </c>
      <c r="B37" s="23" t="s">
        <v>601</v>
      </c>
      <c r="C37" s="23" t="s">
        <v>119</v>
      </c>
      <c r="D37" s="23"/>
      <c r="E37" s="23"/>
      <c r="F37" s="23"/>
      <c r="G37" s="23"/>
      <c r="H37" s="23" t="s">
        <v>132</v>
      </c>
      <c r="I37" s="23"/>
      <c r="J37" s="32"/>
      <c r="K37" s="29" t="b">
        <f t="shared" si="0"/>
        <v>0</v>
      </c>
      <c r="L37" s="29" t="b">
        <f t="shared" si="1"/>
        <v>0</v>
      </c>
      <c r="M37" s="29" t="b">
        <f t="shared" si="2"/>
        <v>1</v>
      </c>
      <c r="N37" s="29" t="b">
        <f t="shared" si="3"/>
        <v>0</v>
      </c>
      <c r="O37" s="2" t="b">
        <f t="shared" si="4"/>
        <v>0</v>
      </c>
      <c r="P37" s="2" t="b">
        <f t="shared" si="5"/>
        <v>0</v>
      </c>
      <c r="Q37" s="2" t="b">
        <f t="shared" si="6"/>
        <v>0</v>
      </c>
      <c r="R37" s="2" t="b">
        <f t="shared" si="7"/>
        <v>0</v>
      </c>
      <c r="S37" s="2" t="b">
        <f t="shared" si="8"/>
        <v>0</v>
      </c>
      <c r="T37" s="2" t="b">
        <f t="shared" si="9"/>
        <v>0</v>
      </c>
      <c r="U37" s="2" t="b">
        <f t="shared" si="10"/>
        <v>0</v>
      </c>
      <c r="V37" s="2" t="b">
        <f t="shared" si="11"/>
        <v>0</v>
      </c>
      <c r="W37" s="2" t="b">
        <f t="shared" si="12"/>
        <v>0</v>
      </c>
    </row>
    <row r="38" spans="1:23" x14ac:dyDescent="0.25">
      <c r="A38" s="31">
        <v>37</v>
      </c>
      <c r="B38" s="23" t="s">
        <v>612</v>
      </c>
      <c r="C38" s="23" t="s">
        <v>119</v>
      </c>
      <c r="D38" s="23" t="s">
        <v>130</v>
      </c>
      <c r="E38" s="23" t="s">
        <v>131</v>
      </c>
      <c r="F38" s="23" t="s">
        <v>158</v>
      </c>
      <c r="G38" s="22" t="s">
        <v>571</v>
      </c>
      <c r="H38" s="23" t="s">
        <v>132</v>
      </c>
      <c r="I38" s="23"/>
      <c r="J38" s="32"/>
      <c r="K38" s="29" t="b">
        <f t="shared" si="0"/>
        <v>0</v>
      </c>
      <c r="L38" s="29" t="b">
        <f t="shared" si="1"/>
        <v>0</v>
      </c>
      <c r="M38" s="29" t="b">
        <f t="shared" si="2"/>
        <v>0</v>
      </c>
      <c r="N38" s="29" t="b">
        <f t="shared" si="3"/>
        <v>0</v>
      </c>
      <c r="O38" s="2" t="b">
        <f t="shared" si="4"/>
        <v>0</v>
      </c>
      <c r="P38" s="2" t="b">
        <f t="shared" si="5"/>
        <v>0</v>
      </c>
      <c r="Q38" s="2" t="b">
        <f t="shared" si="6"/>
        <v>0</v>
      </c>
      <c r="R38" s="2" t="b">
        <f t="shared" si="7"/>
        <v>0</v>
      </c>
      <c r="S38" s="2" t="b">
        <f t="shared" si="8"/>
        <v>0</v>
      </c>
      <c r="T38" s="2" t="b">
        <f t="shared" si="9"/>
        <v>0</v>
      </c>
      <c r="U38" s="2" t="b">
        <f t="shared" si="10"/>
        <v>1</v>
      </c>
      <c r="V38" s="2" t="b">
        <f t="shared" si="11"/>
        <v>0</v>
      </c>
      <c r="W38" s="2" t="b">
        <f t="shared" si="12"/>
        <v>0</v>
      </c>
    </row>
    <row r="39" spans="1:23" x14ac:dyDescent="0.25">
      <c r="A39" s="31">
        <v>38</v>
      </c>
      <c r="B39" s="23" t="s">
        <v>622</v>
      </c>
      <c r="C39" s="23" t="s">
        <v>119</v>
      </c>
      <c r="D39" s="23" t="s">
        <v>130</v>
      </c>
      <c r="E39" s="23" t="s">
        <v>192</v>
      </c>
      <c r="F39" s="23" t="s">
        <v>158</v>
      </c>
      <c r="G39" s="23" t="s">
        <v>159</v>
      </c>
      <c r="H39" s="23" t="s">
        <v>132</v>
      </c>
      <c r="I39" s="23"/>
      <c r="J39" s="32"/>
      <c r="K39" s="29" t="b">
        <f t="shared" si="0"/>
        <v>0</v>
      </c>
      <c r="L39" s="29" t="b">
        <f t="shared" si="1"/>
        <v>0</v>
      </c>
      <c r="M39" s="29" t="b">
        <f t="shared" si="2"/>
        <v>0</v>
      </c>
      <c r="N39" s="29" t="b">
        <f t="shared" si="3"/>
        <v>0</v>
      </c>
      <c r="O39" s="2" t="b">
        <f t="shared" si="4"/>
        <v>0</v>
      </c>
      <c r="P39" s="2" t="b">
        <f t="shared" si="5"/>
        <v>0</v>
      </c>
      <c r="Q39" s="2" t="b">
        <f t="shared" si="6"/>
        <v>0</v>
      </c>
      <c r="R39" s="2" t="b">
        <f t="shared" si="7"/>
        <v>0</v>
      </c>
      <c r="S39" s="2" t="b">
        <f t="shared" si="8"/>
        <v>0</v>
      </c>
      <c r="T39" s="2" t="b">
        <f t="shared" si="9"/>
        <v>0</v>
      </c>
      <c r="U39" s="2" t="b">
        <f t="shared" si="10"/>
        <v>1</v>
      </c>
      <c r="V39" s="2" t="b">
        <f t="shared" si="11"/>
        <v>0</v>
      </c>
      <c r="W39" s="2" t="b">
        <f t="shared" si="12"/>
        <v>0</v>
      </c>
    </row>
    <row r="40" spans="1:23" x14ac:dyDescent="0.25">
      <c r="A40" s="31">
        <v>39</v>
      </c>
      <c r="B40" s="23" t="s">
        <v>638</v>
      </c>
      <c r="C40" s="23" t="s">
        <v>119</v>
      </c>
      <c r="D40" s="23" t="s">
        <v>130</v>
      </c>
      <c r="E40" s="23" t="s">
        <v>192</v>
      </c>
      <c r="F40" s="23" t="s">
        <v>158</v>
      </c>
      <c r="G40" s="22" t="s">
        <v>2978</v>
      </c>
      <c r="H40" s="23"/>
      <c r="I40" s="23"/>
      <c r="J40" s="32"/>
      <c r="K40" s="29" t="b">
        <f t="shared" si="0"/>
        <v>0</v>
      </c>
      <c r="L40" s="29" t="b">
        <f t="shared" si="1"/>
        <v>0</v>
      </c>
      <c r="M40" s="29" t="b">
        <f t="shared" si="2"/>
        <v>0</v>
      </c>
      <c r="N40" s="29" t="b">
        <f t="shared" si="3"/>
        <v>0</v>
      </c>
      <c r="O40" s="2" t="b">
        <f t="shared" si="4"/>
        <v>1</v>
      </c>
      <c r="P40" s="2" t="b">
        <f t="shared" si="5"/>
        <v>0</v>
      </c>
      <c r="Q40" s="2" t="b">
        <f t="shared" si="6"/>
        <v>0</v>
      </c>
      <c r="R40" s="2" t="b">
        <f t="shared" si="7"/>
        <v>0</v>
      </c>
      <c r="S40" s="2" t="b">
        <f t="shared" si="8"/>
        <v>0</v>
      </c>
      <c r="T40" s="2" t="b">
        <f t="shared" si="9"/>
        <v>0</v>
      </c>
      <c r="U40" s="2" t="b">
        <f t="shared" si="10"/>
        <v>0</v>
      </c>
      <c r="V40" s="2" t="b">
        <f t="shared" si="11"/>
        <v>0</v>
      </c>
      <c r="W40" s="2" t="b">
        <f t="shared" si="12"/>
        <v>0</v>
      </c>
    </row>
    <row r="41" spans="1:23" x14ac:dyDescent="0.25">
      <c r="A41" s="31">
        <v>40</v>
      </c>
      <c r="B41" s="23" t="s">
        <v>648</v>
      </c>
      <c r="C41" s="23" t="s">
        <v>119</v>
      </c>
      <c r="D41" s="23" t="s">
        <v>130</v>
      </c>
      <c r="E41" s="23" t="s">
        <v>192</v>
      </c>
      <c r="F41" s="23"/>
      <c r="G41" s="23"/>
      <c r="H41" s="23"/>
      <c r="I41" s="23"/>
      <c r="J41" s="32"/>
      <c r="K41" s="29" t="b">
        <f t="shared" si="0"/>
        <v>1</v>
      </c>
      <c r="L41" s="29" t="b">
        <f t="shared" si="1"/>
        <v>0</v>
      </c>
      <c r="M41" s="29" t="b">
        <f t="shared" si="2"/>
        <v>0</v>
      </c>
      <c r="N41" s="29" t="b">
        <f t="shared" si="3"/>
        <v>0</v>
      </c>
      <c r="O41" s="2" t="b">
        <f t="shared" si="4"/>
        <v>0</v>
      </c>
      <c r="P41" s="2" t="b">
        <f t="shared" si="5"/>
        <v>0</v>
      </c>
      <c r="Q41" s="2" t="b">
        <f t="shared" si="6"/>
        <v>0</v>
      </c>
      <c r="R41" s="2" t="b">
        <f t="shared" si="7"/>
        <v>0</v>
      </c>
      <c r="S41" s="2" t="b">
        <f t="shared" si="8"/>
        <v>0</v>
      </c>
      <c r="T41" s="2" t="b">
        <f t="shared" si="9"/>
        <v>0</v>
      </c>
      <c r="U41" s="2" t="b">
        <f t="shared" si="10"/>
        <v>0</v>
      </c>
      <c r="V41" s="2" t="b">
        <f t="shared" si="11"/>
        <v>0</v>
      </c>
      <c r="W41" s="2" t="b">
        <f t="shared" si="12"/>
        <v>0</v>
      </c>
    </row>
    <row r="42" spans="1:23" x14ac:dyDescent="0.25">
      <c r="A42" s="31">
        <v>41</v>
      </c>
      <c r="B42" s="23" t="s">
        <v>659</v>
      </c>
      <c r="C42" s="23" t="s">
        <v>119</v>
      </c>
      <c r="D42" s="23" t="s">
        <v>130</v>
      </c>
      <c r="E42" s="23" t="s">
        <v>131</v>
      </c>
      <c r="F42" s="23"/>
      <c r="G42" s="23"/>
      <c r="H42" s="23"/>
      <c r="I42" s="23"/>
      <c r="J42" s="32"/>
      <c r="K42" s="29" t="b">
        <f t="shared" si="0"/>
        <v>1</v>
      </c>
      <c r="L42" s="29" t="b">
        <f t="shared" si="1"/>
        <v>0</v>
      </c>
      <c r="M42" s="29" t="b">
        <f t="shared" si="2"/>
        <v>0</v>
      </c>
      <c r="N42" s="29" t="b">
        <f t="shared" si="3"/>
        <v>0</v>
      </c>
      <c r="O42" s="2" t="b">
        <f t="shared" si="4"/>
        <v>0</v>
      </c>
      <c r="P42" s="2" t="b">
        <f t="shared" si="5"/>
        <v>0</v>
      </c>
      <c r="Q42" s="2" t="b">
        <f t="shared" si="6"/>
        <v>0</v>
      </c>
      <c r="R42" s="2" t="b">
        <f t="shared" si="7"/>
        <v>0</v>
      </c>
      <c r="S42" s="2" t="b">
        <f t="shared" si="8"/>
        <v>0</v>
      </c>
      <c r="T42" s="2" t="b">
        <f t="shared" si="9"/>
        <v>0</v>
      </c>
      <c r="U42" s="2" t="b">
        <f t="shared" si="10"/>
        <v>0</v>
      </c>
      <c r="V42" s="2" t="b">
        <f t="shared" si="11"/>
        <v>0</v>
      </c>
      <c r="W42" s="2" t="b">
        <f t="shared" si="12"/>
        <v>0</v>
      </c>
    </row>
    <row r="43" spans="1:23" x14ac:dyDescent="0.25">
      <c r="A43" s="31">
        <v>42</v>
      </c>
      <c r="B43" s="23" t="s">
        <v>670</v>
      </c>
      <c r="C43" s="23" t="s">
        <v>119</v>
      </c>
      <c r="D43" s="23" t="s">
        <v>130</v>
      </c>
      <c r="E43" s="23" t="s">
        <v>192</v>
      </c>
      <c r="F43" s="23"/>
      <c r="G43" s="23"/>
      <c r="H43" s="23"/>
      <c r="I43" s="23"/>
      <c r="J43" s="32"/>
      <c r="K43" s="29" t="b">
        <f t="shared" si="0"/>
        <v>1</v>
      </c>
      <c r="L43" s="29" t="b">
        <f t="shared" si="1"/>
        <v>0</v>
      </c>
      <c r="M43" s="29" t="b">
        <f t="shared" si="2"/>
        <v>0</v>
      </c>
      <c r="N43" s="29" t="b">
        <f t="shared" si="3"/>
        <v>0</v>
      </c>
      <c r="O43" s="2" t="b">
        <f t="shared" si="4"/>
        <v>0</v>
      </c>
      <c r="P43" s="2" t="b">
        <f t="shared" si="5"/>
        <v>0</v>
      </c>
      <c r="Q43" s="2" t="b">
        <f t="shared" si="6"/>
        <v>0</v>
      </c>
      <c r="R43" s="2" t="b">
        <f t="shared" si="7"/>
        <v>0</v>
      </c>
      <c r="S43" s="2" t="b">
        <f t="shared" si="8"/>
        <v>0</v>
      </c>
      <c r="T43" s="2" t="b">
        <f t="shared" si="9"/>
        <v>0</v>
      </c>
      <c r="U43" s="2" t="b">
        <f t="shared" si="10"/>
        <v>0</v>
      </c>
      <c r="V43" s="2" t="b">
        <f t="shared" si="11"/>
        <v>0</v>
      </c>
      <c r="W43" s="2" t="b">
        <f t="shared" si="12"/>
        <v>0</v>
      </c>
    </row>
    <row r="44" spans="1:23" x14ac:dyDescent="0.25">
      <c r="A44" s="31">
        <v>43</v>
      </c>
      <c r="B44" s="23" t="s">
        <v>680</v>
      </c>
      <c r="C44" s="23" t="s">
        <v>119</v>
      </c>
      <c r="D44" s="23" t="s">
        <v>130</v>
      </c>
      <c r="E44" s="23" t="s">
        <v>131</v>
      </c>
      <c r="F44" s="23" t="s">
        <v>158</v>
      </c>
      <c r="G44" s="23" t="s">
        <v>571</v>
      </c>
      <c r="H44" s="23"/>
      <c r="I44" s="23"/>
      <c r="J44" s="32"/>
      <c r="K44" s="29" t="b">
        <f t="shared" si="0"/>
        <v>0</v>
      </c>
      <c r="L44" s="29" t="b">
        <f t="shared" si="1"/>
        <v>0</v>
      </c>
      <c r="M44" s="29" t="b">
        <f t="shared" si="2"/>
        <v>0</v>
      </c>
      <c r="N44" s="29" t="b">
        <f t="shared" si="3"/>
        <v>0</v>
      </c>
      <c r="O44" s="2" t="b">
        <f t="shared" si="4"/>
        <v>1</v>
      </c>
      <c r="P44" s="2" t="b">
        <f t="shared" si="5"/>
        <v>0</v>
      </c>
      <c r="Q44" s="2" t="b">
        <f t="shared" si="6"/>
        <v>0</v>
      </c>
      <c r="R44" s="2" t="b">
        <f t="shared" si="7"/>
        <v>0</v>
      </c>
      <c r="S44" s="2" t="b">
        <f t="shared" si="8"/>
        <v>0</v>
      </c>
      <c r="T44" s="2" t="b">
        <f t="shared" si="9"/>
        <v>0</v>
      </c>
      <c r="U44" s="2" t="b">
        <f t="shared" si="10"/>
        <v>0</v>
      </c>
      <c r="V44" s="2" t="b">
        <f t="shared" si="11"/>
        <v>0</v>
      </c>
      <c r="W44" s="2" t="b">
        <f t="shared" si="12"/>
        <v>0</v>
      </c>
    </row>
    <row r="45" spans="1:23" x14ac:dyDescent="0.25">
      <c r="A45" s="31">
        <v>44</v>
      </c>
      <c r="B45" s="23" t="s">
        <v>691</v>
      </c>
      <c r="C45" s="23" t="s">
        <v>119</v>
      </c>
      <c r="D45" s="23" t="s">
        <v>130</v>
      </c>
      <c r="E45" s="23" t="s">
        <v>131</v>
      </c>
      <c r="F45" s="23"/>
      <c r="G45" s="23"/>
      <c r="H45" s="23"/>
      <c r="I45" s="23"/>
      <c r="J45" s="32"/>
      <c r="K45" s="29" t="b">
        <f t="shared" si="0"/>
        <v>1</v>
      </c>
      <c r="L45" s="29" t="b">
        <f t="shared" si="1"/>
        <v>0</v>
      </c>
      <c r="M45" s="29" t="b">
        <f t="shared" si="2"/>
        <v>0</v>
      </c>
      <c r="N45" s="29" t="b">
        <f t="shared" si="3"/>
        <v>0</v>
      </c>
      <c r="O45" s="2" t="b">
        <f t="shared" si="4"/>
        <v>0</v>
      </c>
      <c r="P45" s="2" t="b">
        <f t="shared" si="5"/>
        <v>0</v>
      </c>
      <c r="Q45" s="2" t="b">
        <f t="shared" si="6"/>
        <v>0</v>
      </c>
      <c r="R45" s="2" t="b">
        <f t="shared" si="7"/>
        <v>0</v>
      </c>
      <c r="S45" s="2" t="b">
        <f t="shared" si="8"/>
        <v>0</v>
      </c>
      <c r="T45" s="2" t="b">
        <f t="shared" si="9"/>
        <v>0</v>
      </c>
      <c r="U45" s="2" t="b">
        <f t="shared" si="10"/>
        <v>0</v>
      </c>
      <c r="V45" s="2" t="b">
        <f t="shared" si="11"/>
        <v>0</v>
      </c>
      <c r="W45" s="2" t="b">
        <f t="shared" si="12"/>
        <v>0</v>
      </c>
    </row>
    <row r="46" spans="1:23" x14ac:dyDescent="0.25">
      <c r="A46" s="31">
        <v>45</v>
      </c>
      <c r="B46" s="23" t="s">
        <v>702</v>
      </c>
      <c r="C46" s="23" t="s">
        <v>119</v>
      </c>
      <c r="D46" s="23" t="s">
        <v>130</v>
      </c>
      <c r="E46" s="23" t="s">
        <v>192</v>
      </c>
      <c r="F46" s="23"/>
      <c r="G46" s="23"/>
      <c r="H46" s="23" t="s">
        <v>132</v>
      </c>
      <c r="I46" s="23"/>
      <c r="J46" s="32"/>
      <c r="K46" s="29" t="b">
        <f t="shared" si="0"/>
        <v>0</v>
      </c>
      <c r="L46" s="29" t="b">
        <f t="shared" si="1"/>
        <v>0</v>
      </c>
      <c r="M46" s="29" t="b">
        <f t="shared" si="2"/>
        <v>0</v>
      </c>
      <c r="N46" s="29" t="b">
        <f t="shared" si="3"/>
        <v>0</v>
      </c>
      <c r="O46" s="2" t="b">
        <f t="shared" si="4"/>
        <v>0</v>
      </c>
      <c r="P46" s="2" t="b">
        <f t="shared" si="5"/>
        <v>1</v>
      </c>
      <c r="Q46" s="2" t="b">
        <f t="shared" si="6"/>
        <v>0</v>
      </c>
      <c r="R46" s="2" t="b">
        <f t="shared" si="7"/>
        <v>0</v>
      </c>
      <c r="S46" s="2" t="b">
        <f t="shared" si="8"/>
        <v>0</v>
      </c>
      <c r="T46" s="2" t="b">
        <f t="shared" si="9"/>
        <v>0</v>
      </c>
      <c r="U46" s="2" t="b">
        <f t="shared" si="10"/>
        <v>0</v>
      </c>
      <c r="V46" s="2" t="b">
        <f t="shared" si="11"/>
        <v>0</v>
      </c>
      <c r="W46" s="2" t="b">
        <f t="shared" si="12"/>
        <v>0</v>
      </c>
    </row>
    <row r="47" spans="1:23" x14ac:dyDescent="0.25">
      <c r="A47" s="31">
        <v>46</v>
      </c>
      <c r="B47" s="23" t="s">
        <v>710</v>
      </c>
      <c r="C47" s="23" t="s">
        <v>119</v>
      </c>
      <c r="D47" s="23"/>
      <c r="E47" s="23"/>
      <c r="F47" s="23"/>
      <c r="G47" s="23"/>
      <c r="H47" s="23" t="s">
        <v>132</v>
      </c>
      <c r="I47" s="23"/>
      <c r="J47" s="32"/>
      <c r="K47" s="29" t="b">
        <f t="shared" si="0"/>
        <v>0</v>
      </c>
      <c r="L47" s="29" t="b">
        <f t="shared" si="1"/>
        <v>0</v>
      </c>
      <c r="M47" s="29" t="b">
        <f t="shared" si="2"/>
        <v>1</v>
      </c>
      <c r="N47" s="29" t="b">
        <f t="shared" si="3"/>
        <v>0</v>
      </c>
      <c r="O47" s="2" t="b">
        <f t="shared" si="4"/>
        <v>0</v>
      </c>
      <c r="P47" s="2" t="b">
        <f t="shared" si="5"/>
        <v>0</v>
      </c>
      <c r="Q47" s="2" t="b">
        <f t="shared" si="6"/>
        <v>0</v>
      </c>
      <c r="R47" s="2" t="b">
        <f t="shared" si="7"/>
        <v>0</v>
      </c>
      <c r="S47" s="2" t="b">
        <f t="shared" si="8"/>
        <v>0</v>
      </c>
      <c r="T47" s="2" t="b">
        <f t="shared" si="9"/>
        <v>0</v>
      </c>
      <c r="U47" s="2" t="b">
        <f t="shared" si="10"/>
        <v>0</v>
      </c>
      <c r="V47" s="2" t="b">
        <f t="shared" si="11"/>
        <v>0</v>
      </c>
      <c r="W47" s="2" t="b">
        <f t="shared" si="12"/>
        <v>0</v>
      </c>
    </row>
    <row r="48" spans="1:23" x14ac:dyDescent="0.25">
      <c r="A48" s="31">
        <v>47</v>
      </c>
      <c r="B48" s="23" t="s">
        <v>719</v>
      </c>
      <c r="C48" s="23" t="s">
        <v>119</v>
      </c>
      <c r="D48" s="23" t="s">
        <v>130</v>
      </c>
      <c r="E48" s="23" t="s">
        <v>131</v>
      </c>
      <c r="F48" s="23" t="s">
        <v>158</v>
      </c>
      <c r="G48" s="23" t="s">
        <v>571</v>
      </c>
      <c r="H48" s="23"/>
      <c r="I48" s="23"/>
      <c r="J48" s="32"/>
      <c r="K48" s="29" t="b">
        <f t="shared" si="0"/>
        <v>0</v>
      </c>
      <c r="L48" s="29" t="b">
        <f t="shared" si="1"/>
        <v>0</v>
      </c>
      <c r="M48" s="29" t="b">
        <f t="shared" si="2"/>
        <v>0</v>
      </c>
      <c r="N48" s="29" t="b">
        <f t="shared" si="3"/>
        <v>0</v>
      </c>
      <c r="O48" s="2" t="b">
        <f t="shared" si="4"/>
        <v>1</v>
      </c>
      <c r="P48" s="2" t="b">
        <f t="shared" si="5"/>
        <v>0</v>
      </c>
      <c r="Q48" s="2" t="b">
        <f t="shared" si="6"/>
        <v>0</v>
      </c>
      <c r="R48" s="2" t="b">
        <f t="shared" si="7"/>
        <v>0</v>
      </c>
      <c r="S48" s="2" t="b">
        <f t="shared" si="8"/>
        <v>0</v>
      </c>
      <c r="T48" s="2" t="b">
        <f t="shared" si="9"/>
        <v>0</v>
      </c>
      <c r="U48" s="2" t="b">
        <f t="shared" si="10"/>
        <v>0</v>
      </c>
      <c r="V48" s="2" t="b">
        <f t="shared" si="11"/>
        <v>0</v>
      </c>
      <c r="W48" s="2" t="b">
        <f t="shared" si="12"/>
        <v>0</v>
      </c>
    </row>
    <row r="49" spans="1:23" x14ac:dyDescent="0.25">
      <c r="A49" s="31">
        <v>48</v>
      </c>
      <c r="B49" s="23" t="s">
        <v>727</v>
      </c>
      <c r="C49" s="23" t="s">
        <v>119</v>
      </c>
      <c r="D49" s="23" t="s">
        <v>130</v>
      </c>
      <c r="E49" s="23" t="s">
        <v>131</v>
      </c>
      <c r="F49" s="23" t="s">
        <v>158</v>
      </c>
      <c r="G49" s="23" t="s">
        <v>571</v>
      </c>
      <c r="H49" s="23" t="s">
        <v>132</v>
      </c>
      <c r="I49" s="23"/>
      <c r="J49" s="32"/>
      <c r="K49" s="29" t="b">
        <f t="shared" si="0"/>
        <v>0</v>
      </c>
      <c r="L49" s="29" t="b">
        <f t="shared" si="1"/>
        <v>0</v>
      </c>
      <c r="M49" s="29" t="b">
        <f t="shared" si="2"/>
        <v>0</v>
      </c>
      <c r="N49" s="29" t="b">
        <f t="shared" si="3"/>
        <v>0</v>
      </c>
      <c r="O49" s="2" t="b">
        <f t="shared" si="4"/>
        <v>0</v>
      </c>
      <c r="P49" s="2" t="b">
        <f t="shared" si="5"/>
        <v>0</v>
      </c>
      <c r="Q49" s="2" t="b">
        <f t="shared" si="6"/>
        <v>0</v>
      </c>
      <c r="R49" s="2" t="b">
        <f t="shared" si="7"/>
        <v>0</v>
      </c>
      <c r="S49" s="2" t="b">
        <f t="shared" si="8"/>
        <v>0</v>
      </c>
      <c r="T49" s="2" t="b">
        <f t="shared" si="9"/>
        <v>0</v>
      </c>
      <c r="U49" s="2" t="b">
        <f t="shared" si="10"/>
        <v>1</v>
      </c>
      <c r="V49" s="2" t="b">
        <f t="shared" si="11"/>
        <v>0</v>
      </c>
      <c r="W49" s="2" t="b">
        <f t="shared" si="12"/>
        <v>0</v>
      </c>
    </row>
    <row r="50" spans="1:23" x14ac:dyDescent="0.25">
      <c r="A50" s="31">
        <v>49</v>
      </c>
      <c r="B50" s="23" t="s">
        <v>735</v>
      </c>
      <c r="C50" s="23" t="s">
        <v>119</v>
      </c>
      <c r="D50" s="23" t="s">
        <v>130</v>
      </c>
      <c r="E50" s="23" t="s">
        <v>192</v>
      </c>
      <c r="F50" s="23" t="s">
        <v>158</v>
      </c>
      <c r="G50" s="23" t="s">
        <v>159</v>
      </c>
      <c r="H50" s="23"/>
      <c r="I50" s="23"/>
      <c r="J50" s="32"/>
      <c r="K50" s="29" t="b">
        <f t="shared" si="0"/>
        <v>0</v>
      </c>
      <c r="L50" s="29" t="b">
        <f t="shared" si="1"/>
        <v>0</v>
      </c>
      <c r="M50" s="29" t="b">
        <f t="shared" si="2"/>
        <v>0</v>
      </c>
      <c r="N50" s="29" t="b">
        <f t="shared" si="3"/>
        <v>0</v>
      </c>
      <c r="O50" s="2" t="b">
        <f t="shared" si="4"/>
        <v>1</v>
      </c>
      <c r="P50" s="2" t="b">
        <f t="shared" si="5"/>
        <v>0</v>
      </c>
      <c r="Q50" s="2" t="b">
        <f t="shared" si="6"/>
        <v>0</v>
      </c>
      <c r="R50" s="2" t="b">
        <f t="shared" si="7"/>
        <v>0</v>
      </c>
      <c r="S50" s="2" t="b">
        <f t="shared" si="8"/>
        <v>0</v>
      </c>
      <c r="T50" s="2" t="b">
        <f t="shared" si="9"/>
        <v>0</v>
      </c>
      <c r="U50" s="2" t="b">
        <f t="shared" si="10"/>
        <v>0</v>
      </c>
      <c r="V50" s="2" t="b">
        <f t="shared" si="11"/>
        <v>0</v>
      </c>
      <c r="W50" s="2" t="b">
        <f t="shared" si="12"/>
        <v>0</v>
      </c>
    </row>
    <row r="51" spans="1:23" x14ac:dyDescent="0.25">
      <c r="A51" s="31">
        <v>50</v>
      </c>
      <c r="B51" s="23" t="s">
        <v>747</v>
      </c>
      <c r="C51" s="23" t="s">
        <v>119</v>
      </c>
      <c r="D51" s="23"/>
      <c r="E51" s="23"/>
      <c r="F51" s="23"/>
      <c r="G51" s="23"/>
      <c r="H51" s="23" t="s">
        <v>132</v>
      </c>
      <c r="I51" s="23"/>
      <c r="J51" s="32"/>
      <c r="K51" s="29" t="b">
        <f t="shared" si="0"/>
        <v>0</v>
      </c>
      <c r="L51" s="29" t="b">
        <f t="shared" si="1"/>
        <v>0</v>
      </c>
      <c r="M51" s="29" t="b">
        <f t="shared" si="2"/>
        <v>1</v>
      </c>
      <c r="N51" s="29" t="b">
        <f t="shared" si="3"/>
        <v>0</v>
      </c>
      <c r="O51" s="2" t="b">
        <f t="shared" si="4"/>
        <v>0</v>
      </c>
      <c r="P51" s="2" t="b">
        <f t="shared" si="5"/>
        <v>0</v>
      </c>
      <c r="Q51" s="2" t="b">
        <f t="shared" si="6"/>
        <v>0</v>
      </c>
      <c r="R51" s="2" t="b">
        <f t="shared" si="7"/>
        <v>0</v>
      </c>
      <c r="S51" s="2" t="b">
        <f t="shared" si="8"/>
        <v>0</v>
      </c>
      <c r="T51" s="2" t="b">
        <f t="shared" si="9"/>
        <v>0</v>
      </c>
      <c r="U51" s="2" t="b">
        <f t="shared" si="10"/>
        <v>0</v>
      </c>
      <c r="V51" s="2" t="b">
        <f t="shared" si="11"/>
        <v>0</v>
      </c>
      <c r="W51" s="2" t="b">
        <f t="shared" si="12"/>
        <v>0</v>
      </c>
    </row>
    <row r="52" spans="1:23" x14ac:dyDescent="0.25">
      <c r="A52" s="31">
        <v>51</v>
      </c>
      <c r="B52" s="23" t="s">
        <v>760</v>
      </c>
      <c r="C52" s="23" t="s">
        <v>119</v>
      </c>
      <c r="D52" s="23"/>
      <c r="E52" s="23"/>
      <c r="F52" s="23"/>
      <c r="G52" s="23"/>
      <c r="H52" s="23" t="s">
        <v>132</v>
      </c>
      <c r="I52" s="23"/>
      <c r="J52" s="32"/>
      <c r="K52" s="29" t="b">
        <f t="shared" si="0"/>
        <v>0</v>
      </c>
      <c r="L52" s="29" t="b">
        <f t="shared" si="1"/>
        <v>0</v>
      </c>
      <c r="M52" s="29" t="b">
        <f t="shared" si="2"/>
        <v>1</v>
      </c>
      <c r="N52" s="29" t="b">
        <f t="shared" si="3"/>
        <v>0</v>
      </c>
      <c r="O52" s="2" t="b">
        <f t="shared" si="4"/>
        <v>0</v>
      </c>
      <c r="P52" s="2" t="b">
        <f t="shared" si="5"/>
        <v>0</v>
      </c>
      <c r="Q52" s="2" t="b">
        <f t="shared" si="6"/>
        <v>0</v>
      </c>
      <c r="R52" s="2" t="b">
        <f t="shared" si="7"/>
        <v>0</v>
      </c>
      <c r="S52" s="2" t="b">
        <f t="shared" si="8"/>
        <v>0</v>
      </c>
      <c r="T52" s="2" t="b">
        <f t="shared" si="9"/>
        <v>0</v>
      </c>
      <c r="U52" s="2" t="b">
        <f t="shared" si="10"/>
        <v>0</v>
      </c>
      <c r="V52" s="2" t="b">
        <f t="shared" si="11"/>
        <v>0</v>
      </c>
      <c r="W52" s="2" t="b">
        <f t="shared" si="12"/>
        <v>0</v>
      </c>
    </row>
    <row r="53" spans="1:23" x14ac:dyDescent="0.25">
      <c r="A53" s="31">
        <v>52</v>
      </c>
      <c r="B53" s="23" t="s">
        <v>769</v>
      </c>
      <c r="C53" s="23" t="s">
        <v>119</v>
      </c>
      <c r="D53" s="23"/>
      <c r="E53" s="23"/>
      <c r="F53" s="23"/>
      <c r="G53" s="23"/>
      <c r="H53" s="23" t="s">
        <v>132</v>
      </c>
      <c r="I53" s="23"/>
      <c r="J53" s="32"/>
      <c r="K53" s="29" t="b">
        <f t="shared" si="0"/>
        <v>0</v>
      </c>
      <c r="L53" s="29" t="b">
        <f t="shared" si="1"/>
        <v>0</v>
      </c>
      <c r="M53" s="29" t="b">
        <f t="shared" si="2"/>
        <v>1</v>
      </c>
      <c r="N53" s="29" t="b">
        <f t="shared" si="3"/>
        <v>0</v>
      </c>
      <c r="O53" s="2" t="b">
        <f t="shared" si="4"/>
        <v>0</v>
      </c>
      <c r="P53" s="2" t="b">
        <f t="shared" si="5"/>
        <v>0</v>
      </c>
      <c r="Q53" s="2" t="b">
        <f t="shared" si="6"/>
        <v>0</v>
      </c>
      <c r="R53" s="2" t="b">
        <f t="shared" si="7"/>
        <v>0</v>
      </c>
      <c r="S53" s="2" t="b">
        <f t="shared" si="8"/>
        <v>0</v>
      </c>
      <c r="T53" s="2" t="b">
        <f t="shared" si="9"/>
        <v>0</v>
      </c>
      <c r="U53" s="2" t="b">
        <f t="shared" si="10"/>
        <v>0</v>
      </c>
      <c r="V53" s="2" t="b">
        <f t="shared" si="11"/>
        <v>0</v>
      </c>
      <c r="W53" s="2" t="b">
        <f t="shared" si="12"/>
        <v>0</v>
      </c>
    </row>
    <row r="54" spans="1:23" x14ac:dyDescent="0.25">
      <c r="A54" s="31">
        <v>53</v>
      </c>
      <c r="B54" s="23" t="s">
        <v>779</v>
      </c>
      <c r="C54" s="23" t="s">
        <v>119</v>
      </c>
      <c r="D54" s="23" t="s">
        <v>130</v>
      </c>
      <c r="E54" s="23" t="s">
        <v>131</v>
      </c>
      <c r="F54" s="23"/>
      <c r="G54" s="23"/>
      <c r="H54" s="23"/>
      <c r="I54" s="23"/>
      <c r="J54" s="32"/>
      <c r="K54" s="29" t="b">
        <f t="shared" si="0"/>
        <v>1</v>
      </c>
      <c r="L54" s="29" t="b">
        <f t="shared" si="1"/>
        <v>0</v>
      </c>
      <c r="M54" s="29" t="b">
        <f t="shared" si="2"/>
        <v>0</v>
      </c>
      <c r="N54" s="29" t="b">
        <f t="shared" si="3"/>
        <v>0</v>
      </c>
      <c r="O54" s="2" t="b">
        <f t="shared" si="4"/>
        <v>0</v>
      </c>
      <c r="P54" s="2" t="b">
        <f t="shared" si="5"/>
        <v>0</v>
      </c>
      <c r="Q54" s="2" t="b">
        <f t="shared" si="6"/>
        <v>0</v>
      </c>
      <c r="R54" s="2" t="b">
        <f t="shared" si="7"/>
        <v>0</v>
      </c>
      <c r="S54" s="2" t="b">
        <f t="shared" si="8"/>
        <v>0</v>
      </c>
      <c r="T54" s="2" t="b">
        <f t="shared" si="9"/>
        <v>0</v>
      </c>
      <c r="U54" s="2" t="b">
        <f t="shared" si="10"/>
        <v>0</v>
      </c>
      <c r="V54" s="2" t="b">
        <f t="shared" si="11"/>
        <v>0</v>
      </c>
      <c r="W54" s="2" t="b">
        <f t="shared" si="12"/>
        <v>0</v>
      </c>
    </row>
    <row r="55" spans="1:23" x14ac:dyDescent="0.25">
      <c r="A55" s="31">
        <v>54</v>
      </c>
      <c r="B55" s="23" t="s">
        <v>790</v>
      </c>
      <c r="C55" s="23" t="s">
        <v>119</v>
      </c>
      <c r="D55" s="23" t="s">
        <v>130</v>
      </c>
      <c r="E55" s="23" t="s">
        <v>192</v>
      </c>
      <c r="F55" s="23"/>
      <c r="G55" s="23"/>
      <c r="H55" s="23"/>
      <c r="I55" s="23"/>
      <c r="J55" s="32" t="s">
        <v>317</v>
      </c>
      <c r="K55" s="29" t="b">
        <f t="shared" si="0"/>
        <v>0</v>
      </c>
      <c r="L55" s="29" t="b">
        <f t="shared" si="1"/>
        <v>0</v>
      </c>
      <c r="M55" s="29" t="b">
        <f t="shared" si="2"/>
        <v>0</v>
      </c>
      <c r="N55" s="29" t="b">
        <f t="shared" si="3"/>
        <v>0</v>
      </c>
      <c r="O55" s="2" t="b">
        <f t="shared" si="4"/>
        <v>0</v>
      </c>
      <c r="P55" s="2" t="b">
        <f t="shared" si="5"/>
        <v>0</v>
      </c>
      <c r="Q55" s="2" t="b">
        <f t="shared" si="6"/>
        <v>1</v>
      </c>
      <c r="R55" s="2" t="b">
        <f t="shared" si="7"/>
        <v>0</v>
      </c>
      <c r="S55" s="2" t="b">
        <f t="shared" si="8"/>
        <v>0</v>
      </c>
      <c r="T55" s="2" t="b">
        <f t="shared" si="9"/>
        <v>0</v>
      </c>
      <c r="U55" s="2" t="b">
        <f t="shared" si="10"/>
        <v>0</v>
      </c>
      <c r="V55" s="2" t="b">
        <f t="shared" si="11"/>
        <v>0</v>
      </c>
      <c r="W55" s="2" t="b">
        <f t="shared" si="12"/>
        <v>0</v>
      </c>
    </row>
    <row r="56" spans="1:23" x14ac:dyDescent="0.25">
      <c r="A56" s="31">
        <v>55</v>
      </c>
      <c r="B56" s="23" t="s">
        <v>802</v>
      </c>
      <c r="C56" s="23" t="s">
        <v>119</v>
      </c>
      <c r="D56" s="23"/>
      <c r="E56" s="23"/>
      <c r="F56" s="23" t="s">
        <v>158</v>
      </c>
      <c r="G56" s="23" t="s">
        <v>571</v>
      </c>
      <c r="H56" s="23"/>
      <c r="I56" s="23"/>
      <c r="J56" s="32"/>
      <c r="K56" s="29" t="b">
        <f t="shared" si="0"/>
        <v>0</v>
      </c>
      <c r="L56" s="29" t="b">
        <f t="shared" si="1"/>
        <v>1</v>
      </c>
      <c r="M56" s="29" t="b">
        <f t="shared" si="2"/>
        <v>0</v>
      </c>
      <c r="N56" s="29" t="b">
        <f t="shared" si="3"/>
        <v>0</v>
      </c>
      <c r="O56" s="2" t="b">
        <f t="shared" si="4"/>
        <v>0</v>
      </c>
      <c r="P56" s="2" t="b">
        <f t="shared" si="5"/>
        <v>0</v>
      </c>
      <c r="Q56" s="2" t="b">
        <f t="shared" si="6"/>
        <v>0</v>
      </c>
      <c r="R56" s="2" t="b">
        <f t="shared" si="7"/>
        <v>0</v>
      </c>
      <c r="S56" s="2" t="b">
        <f t="shared" si="8"/>
        <v>0</v>
      </c>
      <c r="T56" s="2" t="b">
        <f t="shared" si="9"/>
        <v>0</v>
      </c>
      <c r="U56" s="2" t="b">
        <f t="shared" si="10"/>
        <v>0</v>
      </c>
      <c r="V56" s="2" t="b">
        <f t="shared" si="11"/>
        <v>0</v>
      </c>
      <c r="W56" s="2" t="b">
        <f t="shared" si="12"/>
        <v>0</v>
      </c>
    </row>
    <row r="57" spans="1:23" x14ac:dyDescent="0.25">
      <c r="A57" s="31">
        <v>56</v>
      </c>
      <c r="B57" s="23" t="s">
        <v>814</v>
      </c>
      <c r="C57" s="23" t="s">
        <v>119</v>
      </c>
      <c r="D57" s="23"/>
      <c r="E57" s="23"/>
      <c r="F57" s="23" t="s">
        <v>158</v>
      </c>
      <c r="G57" s="23" t="s">
        <v>159</v>
      </c>
      <c r="H57" s="23"/>
      <c r="I57" s="23"/>
      <c r="J57" s="32"/>
      <c r="K57" s="29" t="b">
        <f t="shared" si="0"/>
        <v>0</v>
      </c>
      <c r="L57" s="29" t="b">
        <f t="shared" si="1"/>
        <v>1</v>
      </c>
      <c r="M57" s="29" t="b">
        <f t="shared" si="2"/>
        <v>0</v>
      </c>
      <c r="N57" s="29" t="b">
        <f t="shared" si="3"/>
        <v>0</v>
      </c>
      <c r="O57" s="2" t="b">
        <f t="shared" si="4"/>
        <v>0</v>
      </c>
      <c r="P57" s="2" t="b">
        <f t="shared" si="5"/>
        <v>0</v>
      </c>
      <c r="Q57" s="2" t="b">
        <f t="shared" si="6"/>
        <v>0</v>
      </c>
      <c r="R57" s="2" t="b">
        <f t="shared" si="7"/>
        <v>0</v>
      </c>
      <c r="S57" s="2" t="b">
        <f t="shared" si="8"/>
        <v>0</v>
      </c>
      <c r="T57" s="2" t="b">
        <f t="shared" si="9"/>
        <v>0</v>
      </c>
      <c r="U57" s="2" t="b">
        <f t="shared" si="10"/>
        <v>0</v>
      </c>
      <c r="V57" s="2" t="b">
        <f t="shared" si="11"/>
        <v>0</v>
      </c>
      <c r="W57" s="2" t="b">
        <f t="shared" si="12"/>
        <v>0</v>
      </c>
    </row>
    <row r="58" spans="1:23" x14ac:dyDescent="0.25">
      <c r="A58" s="31">
        <v>57</v>
      </c>
      <c r="B58" s="23" t="s">
        <v>826</v>
      </c>
      <c r="C58" s="23" t="s">
        <v>119</v>
      </c>
      <c r="D58" s="23" t="s">
        <v>130</v>
      </c>
      <c r="E58" s="23" t="s">
        <v>192</v>
      </c>
      <c r="F58" s="23"/>
      <c r="G58" s="23"/>
      <c r="H58" s="23"/>
      <c r="I58" s="23"/>
      <c r="J58" s="32"/>
      <c r="K58" s="29" t="b">
        <f t="shared" si="0"/>
        <v>1</v>
      </c>
      <c r="L58" s="29" t="b">
        <f t="shared" si="1"/>
        <v>0</v>
      </c>
      <c r="M58" s="29" t="b">
        <f t="shared" si="2"/>
        <v>0</v>
      </c>
      <c r="N58" s="29" t="b">
        <f t="shared" si="3"/>
        <v>0</v>
      </c>
      <c r="O58" s="2" t="b">
        <f t="shared" si="4"/>
        <v>0</v>
      </c>
      <c r="P58" s="2" t="b">
        <f t="shared" si="5"/>
        <v>0</v>
      </c>
      <c r="Q58" s="2" t="b">
        <f t="shared" si="6"/>
        <v>0</v>
      </c>
      <c r="R58" s="2" t="b">
        <f t="shared" si="7"/>
        <v>0</v>
      </c>
      <c r="S58" s="2" t="b">
        <f t="shared" si="8"/>
        <v>0</v>
      </c>
      <c r="T58" s="2" t="b">
        <f t="shared" si="9"/>
        <v>0</v>
      </c>
      <c r="U58" s="2" t="b">
        <f t="shared" si="10"/>
        <v>0</v>
      </c>
      <c r="V58" s="2" t="b">
        <f t="shared" si="11"/>
        <v>0</v>
      </c>
      <c r="W58" s="2" t="b">
        <f t="shared" si="12"/>
        <v>0</v>
      </c>
    </row>
    <row r="59" spans="1:23" x14ac:dyDescent="0.25">
      <c r="A59" s="31">
        <v>58</v>
      </c>
      <c r="B59" s="23" t="s">
        <v>834</v>
      </c>
      <c r="C59" s="23" t="s">
        <v>119</v>
      </c>
      <c r="D59" s="23" t="s">
        <v>130</v>
      </c>
      <c r="E59" s="23" t="s">
        <v>259</v>
      </c>
      <c r="F59" s="23" t="s">
        <v>158</v>
      </c>
      <c r="G59" s="23" t="s">
        <v>375</v>
      </c>
      <c r="H59" s="23"/>
      <c r="I59" s="23"/>
      <c r="J59" s="32"/>
      <c r="K59" s="29" t="b">
        <f t="shared" si="0"/>
        <v>0</v>
      </c>
      <c r="L59" s="29" t="b">
        <f t="shared" si="1"/>
        <v>0</v>
      </c>
      <c r="M59" s="29" t="b">
        <f t="shared" si="2"/>
        <v>0</v>
      </c>
      <c r="N59" s="29" t="b">
        <f t="shared" si="3"/>
        <v>0</v>
      </c>
      <c r="O59" s="2" t="b">
        <f t="shared" si="4"/>
        <v>1</v>
      </c>
      <c r="P59" s="2" t="b">
        <f t="shared" si="5"/>
        <v>0</v>
      </c>
      <c r="Q59" s="2" t="b">
        <f t="shared" si="6"/>
        <v>0</v>
      </c>
      <c r="R59" s="2" t="b">
        <f t="shared" si="7"/>
        <v>0</v>
      </c>
      <c r="S59" s="2" t="b">
        <f t="shared" si="8"/>
        <v>0</v>
      </c>
      <c r="T59" s="2" t="b">
        <f t="shared" si="9"/>
        <v>0</v>
      </c>
      <c r="U59" s="2" t="b">
        <f t="shared" si="10"/>
        <v>0</v>
      </c>
      <c r="V59" s="2" t="b">
        <f t="shared" si="11"/>
        <v>0</v>
      </c>
      <c r="W59" s="2" t="b">
        <f t="shared" si="12"/>
        <v>0</v>
      </c>
    </row>
    <row r="60" spans="1:23" x14ac:dyDescent="0.25">
      <c r="A60" s="31">
        <v>59</v>
      </c>
      <c r="B60" s="23" t="s">
        <v>845</v>
      </c>
      <c r="C60" s="23" t="s">
        <v>119</v>
      </c>
      <c r="D60" s="23" t="s">
        <v>130</v>
      </c>
      <c r="E60" s="23" t="s">
        <v>192</v>
      </c>
      <c r="F60" s="23"/>
      <c r="G60" s="23"/>
      <c r="H60" s="23"/>
      <c r="I60" s="23"/>
      <c r="J60" s="32"/>
      <c r="K60" s="29" t="b">
        <f t="shared" si="0"/>
        <v>1</v>
      </c>
      <c r="L60" s="29" t="b">
        <f t="shared" si="1"/>
        <v>0</v>
      </c>
      <c r="M60" s="29" t="b">
        <f t="shared" si="2"/>
        <v>0</v>
      </c>
      <c r="N60" s="29" t="b">
        <f t="shared" si="3"/>
        <v>0</v>
      </c>
      <c r="O60" s="2" t="b">
        <f t="shared" si="4"/>
        <v>0</v>
      </c>
      <c r="P60" s="2" t="b">
        <f t="shared" si="5"/>
        <v>0</v>
      </c>
      <c r="Q60" s="2" t="b">
        <f t="shared" si="6"/>
        <v>0</v>
      </c>
      <c r="R60" s="2" t="b">
        <f t="shared" si="7"/>
        <v>0</v>
      </c>
      <c r="S60" s="2" t="b">
        <f t="shared" si="8"/>
        <v>0</v>
      </c>
      <c r="T60" s="2" t="b">
        <f t="shared" si="9"/>
        <v>0</v>
      </c>
      <c r="U60" s="2" t="b">
        <f t="shared" si="10"/>
        <v>0</v>
      </c>
      <c r="V60" s="2" t="b">
        <f t="shared" si="11"/>
        <v>0</v>
      </c>
      <c r="W60" s="2" t="b">
        <f t="shared" si="12"/>
        <v>0</v>
      </c>
    </row>
    <row r="61" spans="1:23" x14ac:dyDescent="0.25">
      <c r="A61" s="31">
        <v>60</v>
      </c>
      <c r="B61" s="23" t="s">
        <v>854</v>
      </c>
      <c r="C61" s="23" t="s">
        <v>119</v>
      </c>
      <c r="D61" s="23"/>
      <c r="E61" s="23"/>
      <c r="F61" s="23" t="s">
        <v>158</v>
      </c>
      <c r="G61" s="23" t="s">
        <v>571</v>
      </c>
      <c r="H61" s="23"/>
      <c r="I61" s="23"/>
      <c r="J61" s="32"/>
      <c r="K61" s="29" t="b">
        <f t="shared" si="0"/>
        <v>0</v>
      </c>
      <c r="L61" s="29" t="b">
        <f t="shared" si="1"/>
        <v>1</v>
      </c>
      <c r="M61" s="29" t="b">
        <f t="shared" si="2"/>
        <v>0</v>
      </c>
      <c r="N61" s="29" t="b">
        <f t="shared" si="3"/>
        <v>0</v>
      </c>
      <c r="O61" s="2" t="b">
        <f t="shared" si="4"/>
        <v>0</v>
      </c>
      <c r="P61" s="2" t="b">
        <f t="shared" si="5"/>
        <v>0</v>
      </c>
      <c r="Q61" s="2" t="b">
        <f t="shared" si="6"/>
        <v>0</v>
      </c>
      <c r="R61" s="2" t="b">
        <f t="shared" si="7"/>
        <v>0</v>
      </c>
      <c r="S61" s="2" t="b">
        <f t="shared" si="8"/>
        <v>0</v>
      </c>
      <c r="T61" s="2" t="b">
        <f t="shared" si="9"/>
        <v>0</v>
      </c>
      <c r="U61" s="2" t="b">
        <f t="shared" si="10"/>
        <v>0</v>
      </c>
      <c r="V61" s="2" t="b">
        <f t="shared" si="11"/>
        <v>0</v>
      </c>
      <c r="W61" s="2" t="b">
        <f t="shared" si="12"/>
        <v>0</v>
      </c>
    </row>
    <row r="62" spans="1:23" x14ac:dyDescent="0.25">
      <c r="A62" s="31">
        <v>61</v>
      </c>
      <c r="B62" s="23" t="s">
        <v>864</v>
      </c>
      <c r="C62" s="23" t="s">
        <v>119</v>
      </c>
      <c r="D62" s="23" t="s">
        <v>130</v>
      </c>
      <c r="E62" s="23" t="s">
        <v>192</v>
      </c>
      <c r="F62" s="23" t="s">
        <v>158</v>
      </c>
      <c r="G62" s="23" t="s">
        <v>571</v>
      </c>
      <c r="H62" s="23"/>
      <c r="I62" s="23"/>
      <c r="J62" s="32"/>
      <c r="K62" s="29" t="b">
        <f t="shared" si="0"/>
        <v>0</v>
      </c>
      <c r="L62" s="29" t="b">
        <f t="shared" si="1"/>
        <v>0</v>
      </c>
      <c r="M62" s="29" t="b">
        <f t="shared" si="2"/>
        <v>0</v>
      </c>
      <c r="N62" s="29" t="b">
        <f t="shared" si="3"/>
        <v>0</v>
      </c>
      <c r="O62" s="2" t="b">
        <f t="shared" si="4"/>
        <v>1</v>
      </c>
      <c r="P62" s="2" t="b">
        <f t="shared" si="5"/>
        <v>0</v>
      </c>
      <c r="Q62" s="2" t="b">
        <f t="shared" si="6"/>
        <v>0</v>
      </c>
      <c r="R62" s="2" t="b">
        <f t="shared" si="7"/>
        <v>0</v>
      </c>
      <c r="S62" s="2" t="b">
        <f t="shared" si="8"/>
        <v>0</v>
      </c>
      <c r="T62" s="2" t="b">
        <f t="shared" si="9"/>
        <v>0</v>
      </c>
      <c r="U62" s="2" t="b">
        <f t="shared" si="10"/>
        <v>0</v>
      </c>
      <c r="V62" s="2" t="b">
        <f t="shared" si="11"/>
        <v>0</v>
      </c>
      <c r="W62" s="2" t="b">
        <f t="shared" si="12"/>
        <v>0</v>
      </c>
    </row>
    <row r="63" spans="1:23" x14ac:dyDescent="0.25">
      <c r="A63" s="31">
        <v>62</v>
      </c>
      <c r="B63" s="23" t="s">
        <v>873</v>
      </c>
      <c r="C63" s="23" t="s">
        <v>119</v>
      </c>
      <c r="D63" s="23"/>
      <c r="E63" s="23"/>
      <c r="F63" s="23"/>
      <c r="G63" s="23"/>
      <c r="H63" s="23" t="s">
        <v>132</v>
      </c>
      <c r="I63" s="23"/>
      <c r="J63" s="32"/>
      <c r="K63" s="29" t="b">
        <f t="shared" si="0"/>
        <v>0</v>
      </c>
      <c r="L63" s="29" t="b">
        <f t="shared" si="1"/>
        <v>0</v>
      </c>
      <c r="M63" s="29" t="b">
        <f t="shared" si="2"/>
        <v>1</v>
      </c>
      <c r="N63" s="29" t="b">
        <f t="shared" si="3"/>
        <v>0</v>
      </c>
      <c r="O63" s="2" t="b">
        <f t="shared" si="4"/>
        <v>0</v>
      </c>
      <c r="P63" s="2" t="b">
        <f t="shared" si="5"/>
        <v>0</v>
      </c>
      <c r="Q63" s="2" t="b">
        <f t="shared" si="6"/>
        <v>0</v>
      </c>
      <c r="R63" s="2" t="b">
        <f t="shared" si="7"/>
        <v>0</v>
      </c>
      <c r="S63" s="2" t="b">
        <f t="shared" si="8"/>
        <v>0</v>
      </c>
      <c r="T63" s="2" t="b">
        <f t="shared" si="9"/>
        <v>0</v>
      </c>
      <c r="U63" s="2" t="b">
        <f t="shared" si="10"/>
        <v>0</v>
      </c>
      <c r="V63" s="2" t="b">
        <f t="shared" si="11"/>
        <v>0</v>
      </c>
      <c r="W63" s="2" t="b">
        <f t="shared" si="12"/>
        <v>0</v>
      </c>
    </row>
    <row r="64" spans="1:23" x14ac:dyDescent="0.25">
      <c r="A64" s="31">
        <v>63</v>
      </c>
      <c r="B64" s="23" t="s">
        <v>884</v>
      </c>
      <c r="C64" s="23" t="s">
        <v>119</v>
      </c>
      <c r="D64" s="23"/>
      <c r="E64" s="23"/>
      <c r="F64" s="23" t="s">
        <v>158</v>
      </c>
      <c r="G64" s="23" t="s">
        <v>571</v>
      </c>
      <c r="H64" s="23"/>
      <c r="I64" s="23"/>
      <c r="J64" s="32"/>
      <c r="K64" s="29" t="b">
        <f t="shared" si="0"/>
        <v>0</v>
      </c>
      <c r="L64" s="29" t="b">
        <f t="shared" si="1"/>
        <v>1</v>
      </c>
      <c r="M64" s="29" t="b">
        <f t="shared" si="2"/>
        <v>0</v>
      </c>
      <c r="N64" s="29" t="b">
        <f t="shared" si="3"/>
        <v>0</v>
      </c>
      <c r="O64" s="2" t="b">
        <f t="shared" si="4"/>
        <v>0</v>
      </c>
      <c r="P64" s="2" t="b">
        <f t="shared" si="5"/>
        <v>0</v>
      </c>
      <c r="Q64" s="2" t="b">
        <f t="shared" si="6"/>
        <v>0</v>
      </c>
      <c r="R64" s="2" t="b">
        <f t="shared" si="7"/>
        <v>0</v>
      </c>
      <c r="S64" s="2" t="b">
        <f t="shared" si="8"/>
        <v>0</v>
      </c>
      <c r="T64" s="2" t="b">
        <f t="shared" si="9"/>
        <v>0</v>
      </c>
      <c r="U64" s="2" t="b">
        <f t="shared" si="10"/>
        <v>0</v>
      </c>
      <c r="V64" s="2" t="b">
        <f t="shared" si="11"/>
        <v>0</v>
      </c>
      <c r="W64" s="2" t="b">
        <f t="shared" si="12"/>
        <v>0</v>
      </c>
    </row>
    <row r="65" spans="1:23" x14ac:dyDescent="0.25">
      <c r="A65" s="31">
        <v>64</v>
      </c>
      <c r="B65" s="23" t="s">
        <v>894</v>
      </c>
      <c r="C65" s="23" t="s">
        <v>119</v>
      </c>
      <c r="D65" s="23" t="s">
        <v>130</v>
      </c>
      <c r="E65" s="23" t="s">
        <v>192</v>
      </c>
      <c r="F65" s="23"/>
      <c r="G65" s="23"/>
      <c r="H65" s="23"/>
      <c r="I65" s="23"/>
      <c r="J65" s="32"/>
      <c r="K65" s="29" t="b">
        <f t="shared" si="0"/>
        <v>1</v>
      </c>
      <c r="L65" s="29" t="b">
        <f t="shared" si="1"/>
        <v>0</v>
      </c>
      <c r="M65" s="29" t="b">
        <f t="shared" si="2"/>
        <v>0</v>
      </c>
      <c r="N65" s="29" t="b">
        <f t="shared" si="3"/>
        <v>0</v>
      </c>
      <c r="O65" s="2" t="b">
        <f t="shared" si="4"/>
        <v>0</v>
      </c>
      <c r="P65" s="2" t="b">
        <f t="shared" si="5"/>
        <v>0</v>
      </c>
      <c r="Q65" s="2" t="b">
        <f t="shared" si="6"/>
        <v>0</v>
      </c>
      <c r="R65" s="2" t="b">
        <f t="shared" si="7"/>
        <v>0</v>
      </c>
      <c r="S65" s="2" t="b">
        <f t="shared" si="8"/>
        <v>0</v>
      </c>
      <c r="T65" s="2" t="b">
        <f t="shared" si="9"/>
        <v>0</v>
      </c>
      <c r="U65" s="2" t="b">
        <f t="shared" si="10"/>
        <v>0</v>
      </c>
      <c r="V65" s="2" t="b">
        <f t="shared" si="11"/>
        <v>0</v>
      </c>
      <c r="W65" s="2" t="b">
        <f t="shared" si="12"/>
        <v>0</v>
      </c>
    </row>
    <row r="66" spans="1:23" x14ac:dyDescent="0.25">
      <c r="A66" s="31">
        <v>65</v>
      </c>
      <c r="B66" s="23" t="s">
        <v>904</v>
      </c>
      <c r="C66" s="23" t="s">
        <v>119</v>
      </c>
      <c r="D66" s="23" t="s">
        <v>130</v>
      </c>
      <c r="E66" s="23" t="s">
        <v>192</v>
      </c>
      <c r="F66" s="23" t="s">
        <v>158</v>
      </c>
      <c r="G66" s="23" t="s">
        <v>571</v>
      </c>
      <c r="H66" s="23"/>
      <c r="I66" s="23"/>
      <c r="J66" s="32"/>
      <c r="K66" s="29" t="b">
        <f t="shared" si="0"/>
        <v>0</v>
      </c>
      <c r="L66" s="29" t="b">
        <f t="shared" si="1"/>
        <v>0</v>
      </c>
      <c r="M66" s="29" t="b">
        <f t="shared" si="2"/>
        <v>0</v>
      </c>
      <c r="N66" s="29" t="b">
        <f t="shared" si="3"/>
        <v>0</v>
      </c>
      <c r="O66" s="2" t="b">
        <f t="shared" si="4"/>
        <v>1</v>
      </c>
      <c r="P66" s="2" t="b">
        <f t="shared" si="5"/>
        <v>0</v>
      </c>
      <c r="Q66" s="2" t="b">
        <f t="shared" si="6"/>
        <v>0</v>
      </c>
      <c r="R66" s="2" t="b">
        <f t="shared" si="7"/>
        <v>0</v>
      </c>
      <c r="S66" s="2" t="b">
        <f t="shared" si="8"/>
        <v>0</v>
      </c>
      <c r="T66" s="2" t="b">
        <f t="shared" si="9"/>
        <v>0</v>
      </c>
      <c r="U66" s="2" t="b">
        <f t="shared" si="10"/>
        <v>0</v>
      </c>
      <c r="V66" s="2" t="b">
        <f t="shared" si="11"/>
        <v>0</v>
      </c>
      <c r="W66" s="2" t="b">
        <f t="shared" si="12"/>
        <v>0</v>
      </c>
    </row>
    <row r="67" spans="1:23" x14ac:dyDescent="0.25">
      <c r="A67" s="31">
        <v>66</v>
      </c>
      <c r="B67" s="23" t="s">
        <v>912</v>
      </c>
      <c r="C67" s="23" t="s">
        <v>119</v>
      </c>
      <c r="D67" s="23" t="s">
        <v>130</v>
      </c>
      <c r="E67" s="23" t="s">
        <v>192</v>
      </c>
      <c r="F67" s="23"/>
      <c r="G67" s="23"/>
      <c r="H67" s="23" t="s">
        <v>132</v>
      </c>
      <c r="I67" s="23"/>
      <c r="J67" s="32"/>
      <c r="K67" s="29" t="b">
        <f t="shared" ref="K67:K130" si="13">AND(COUNTA(D67),COUNTBLANK(F67),COUNTBLANK(H67),COUNTBLANK(J67))</f>
        <v>0</v>
      </c>
      <c r="L67" s="29" t="b">
        <f t="shared" ref="L67:L130" si="14">AND(COUNTBLANK(D67),COUNTA(F67),COUNTBLANK(H67),COUNTBLANK(J67))</f>
        <v>0</v>
      </c>
      <c r="M67" s="29" t="b">
        <f t="shared" ref="M67:M130" si="15">AND(COUNTBLANK(D67),COUNTBLANK(F67),COUNTA(H67),COUNTBLANK(J67))</f>
        <v>0</v>
      </c>
      <c r="N67" s="29" t="b">
        <f t="shared" ref="N67:N130" si="16">AND(COUNTBLANK(D67),COUNTBLANK(F67),COUNTBLANK(H67),COUNTA(J67))</f>
        <v>0</v>
      </c>
      <c r="O67" s="2" t="b">
        <f t="shared" ref="O67:O130" si="17">AND(COUNTA(D67),COUNTA(F67),COUNTBLANK(H67),COUNTBLANK(J67))</f>
        <v>0</v>
      </c>
      <c r="P67" s="2" t="b">
        <f t="shared" ref="P67:P130" si="18">AND(COUNTA(D67),COUNTBLANK(F67),COUNTA(H67),COUNTBLANK(J67))</f>
        <v>1</v>
      </c>
      <c r="Q67" s="2" t="b">
        <f t="shared" ref="Q67:Q130" si="19">AND(COUNTA(D67),COUNTBLANK(F67),COUNTBLANK(H67),COUNTA(J67))</f>
        <v>0</v>
      </c>
      <c r="R67" s="2" t="b">
        <f t="shared" ref="R67:R130" si="20">AND(COUNTBLANK(D67),COUNTA(F67),COUNTA(H67),COUNTBLANK(J67))</f>
        <v>0</v>
      </c>
      <c r="S67" s="2" t="b">
        <f t="shared" ref="S67:S130" si="21">AND(COUNTBLANK(D67),COUNTA(F67),COUNTBLANK(H67),COUNTA(J67))</f>
        <v>0</v>
      </c>
      <c r="T67" s="2" t="b">
        <f t="shared" ref="T67:T130" si="22">AND(COUNTBLANK(D67),COUNTBLANK(F67),COUNTA(H67),COUNTA(J67))</f>
        <v>0</v>
      </c>
      <c r="U67" s="2" t="b">
        <f t="shared" ref="U67:U130" si="23">AND(COUNTA(D67),COUNTA(F67),COUNTA(H67),COUNTBLANK(J67))</f>
        <v>0</v>
      </c>
      <c r="V67" s="2" t="b">
        <f t="shared" ref="V67:V130" si="24">AND(COUNTA(D67),COUNTBLANK(F67),COUNTA(H67),COUNTA(J67))</f>
        <v>0</v>
      </c>
      <c r="W67" s="2" t="b">
        <f t="shared" ref="W67:W130" si="25">AND(COUNTA(D67),COUNTA(F67),COUNTBLANK(H67),COUNTA(J67))</f>
        <v>0</v>
      </c>
    </row>
    <row r="68" spans="1:23" x14ac:dyDescent="0.25">
      <c r="A68" s="31">
        <v>67</v>
      </c>
      <c r="B68" s="23" t="s">
        <v>923</v>
      </c>
      <c r="C68" s="23" t="s">
        <v>119</v>
      </c>
      <c r="D68" s="23" t="s">
        <v>130</v>
      </c>
      <c r="E68" s="23" t="s">
        <v>259</v>
      </c>
      <c r="F68" s="23"/>
      <c r="G68" s="23"/>
      <c r="H68" s="23"/>
      <c r="I68" s="23"/>
      <c r="J68" s="32"/>
      <c r="K68" s="29" t="b">
        <f t="shared" si="13"/>
        <v>1</v>
      </c>
      <c r="L68" s="29" t="b">
        <f t="shared" si="14"/>
        <v>0</v>
      </c>
      <c r="M68" s="29" t="b">
        <f t="shared" si="15"/>
        <v>0</v>
      </c>
      <c r="N68" s="29" t="b">
        <f t="shared" si="16"/>
        <v>0</v>
      </c>
      <c r="O68" s="2" t="b">
        <f t="shared" si="17"/>
        <v>0</v>
      </c>
      <c r="P68" s="2" t="b">
        <f t="shared" si="18"/>
        <v>0</v>
      </c>
      <c r="Q68" s="2" t="b">
        <f t="shared" si="19"/>
        <v>0</v>
      </c>
      <c r="R68" s="2" t="b">
        <f t="shared" si="20"/>
        <v>0</v>
      </c>
      <c r="S68" s="2" t="b">
        <f t="shared" si="21"/>
        <v>0</v>
      </c>
      <c r="T68" s="2" t="b">
        <f t="shared" si="22"/>
        <v>0</v>
      </c>
      <c r="U68" s="2" t="b">
        <f t="shared" si="23"/>
        <v>0</v>
      </c>
      <c r="V68" s="2" t="b">
        <f t="shared" si="24"/>
        <v>0</v>
      </c>
      <c r="W68" s="2" t="b">
        <f t="shared" si="25"/>
        <v>0</v>
      </c>
    </row>
    <row r="69" spans="1:23" x14ac:dyDescent="0.25">
      <c r="A69" s="31">
        <v>68</v>
      </c>
      <c r="B69" s="23" t="s">
        <v>932</v>
      </c>
      <c r="C69" s="23" t="s">
        <v>119</v>
      </c>
      <c r="D69" s="23" t="s">
        <v>130</v>
      </c>
      <c r="E69" s="23" t="s">
        <v>192</v>
      </c>
      <c r="F69" s="23"/>
      <c r="G69" s="23"/>
      <c r="H69" s="23"/>
      <c r="I69" s="23"/>
      <c r="J69" s="32"/>
      <c r="K69" s="29" t="b">
        <f t="shared" si="13"/>
        <v>1</v>
      </c>
      <c r="L69" s="29" t="b">
        <f t="shared" si="14"/>
        <v>0</v>
      </c>
      <c r="M69" s="29" t="b">
        <f t="shared" si="15"/>
        <v>0</v>
      </c>
      <c r="N69" s="29" t="b">
        <f t="shared" si="16"/>
        <v>0</v>
      </c>
      <c r="O69" s="2" t="b">
        <f t="shared" si="17"/>
        <v>0</v>
      </c>
      <c r="P69" s="2" t="b">
        <f t="shared" si="18"/>
        <v>0</v>
      </c>
      <c r="Q69" s="2" t="b">
        <f t="shared" si="19"/>
        <v>0</v>
      </c>
      <c r="R69" s="2" t="b">
        <f t="shared" si="20"/>
        <v>0</v>
      </c>
      <c r="S69" s="2" t="b">
        <f t="shared" si="21"/>
        <v>0</v>
      </c>
      <c r="T69" s="2" t="b">
        <f t="shared" si="22"/>
        <v>0</v>
      </c>
      <c r="U69" s="2" t="b">
        <f t="shared" si="23"/>
        <v>0</v>
      </c>
      <c r="V69" s="2" t="b">
        <f t="shared" si="24"/>
        <v>0</v>
      </c>
      <c r="W69" s="2" t="b">
        <f t="shared" si="25"/>
        <v>0</v>
      </c>
    </row>
    <row r="70" spans="1:23" x14ac:dyDescent="0.25">
      <c r="A70" s="31">
        <v>69</v>
      </c>
      <c r="B70" s="23" t="s">
        <v>941</v>
      </c>
      <c r="C70" s="23" t="s">
        <v>119</v>
      </c>
      <c r="D70" s="23"/>
      <c r="E70" s="23"/>
      <c r="F70" s="23"/>
      <c r="G70" s="23"/>
      <c r="H70" s="23" t="s">
        <v>132</v>
      </c>
      <c r="I70" s="23"/>
      <c r="J70" s="32"/>
      <c r="K70" s="29" t="b">
        <f t="shared" si="13"/>
        <v>0</v>
      </c>
      <c r="L70" s="29" t="b">
        <f t="shared" si="14"/>
        <v>0</v>
      </c>
      <c r="M70" s="29" t="b">
        <f t="shared" si="15"/>
        <v>1</v>
      </c>
      <c r="N70" s="29" t="b">
        <f t="shared" si="16"/>
        <v>0</v>
      </c>
      <c r="O70" s="2" t="b">
        <f t="shared" si="17"/>
        <v>0</v>
      </c>
      <c r="P70" s="2" t="b">
        <f t="shared" si="18"/>
        <v>0</v>
      </c>
      <c r="Q70" s="2" t="b">
        <f t="shared" si="19"/>
        <v>0</v>
      </c>
      <c r="R70" s="2" t="b">
        <f t="shared" si="20"/>
        <v>0</v>
      </c>
      <c r="S70" s="2" t="b">
        <f t="shared" si="21"/>
        <v>0</v>
      </c>
      <c r="T70" s="2" t="b">
        <f t="shared" si="22"/>
        <v>0</v>
      </c>
      <c r="U70" s="2" t="b">
        <f t="shared" si="23"/>
        <v>0</v>
      </c>
      <c r="V70" s="2" t="b">
        <f t="shared" si="24"/>
        <v>0</v>
      </c>
      <c r="W70" s="2" t="b">
        <f t="shared" si="25"/>
        <v>0</v>
      </c>
    </row>
    <row r="71" spans="1:23" x14ac:dyDescent="0.25">
      <c r="A71" s="31">
        <v>70</v>
      </c>
      <c r="B71" s="23" t="s">
        <v>949</v>
      </c>
      <c r="C71" s="23" t="s">
        <v>119</v>
      </c>
      <c r="D71" s="23"/>
      <c r="E71" s="23"/>
      <c r="F71" s="23" t="s">
        <v>158</v>
      </c>
      <c r="G71" s="23" t="s">
        <v>571</v>
      </c>
      <c r="H71" s="23"/>
      <c r="I71" s="23"/>
      <c r="J71" s="32"/>
      <c r="K71" s="29" t="b">
        <f t="shared" si="13"/>
        <v>0</v>
      </c>
      <c r="L71" s="29" t="b">
        <f t="shared" si="14"/>
        <v>1</v>
      </c>
      <c r="M71" s="29" t="b">
        <f t="shared" si="15"/>
        <v>0</v>
      </c>
      <c r="N71" s="29" t="b">
        <f t="shared" si="16"/>
        <v>0</v>
      </c>
      <c r="O71" s="2" t="b">
        <f t="shared" si="17"/>
        <v>0</v>
      </c>
      <c r="P71" s="2" t="b">
        <f t="shared" si="18"/>
        <v>0</v>
      </c>
      <c r="Q71" s="2" t="b">
        <f t="shared" si="19"/>
        <v>0</v>
      </c>
      <c r="R71" s="2" t="b">
        <f t="shared" si="20"/>
        <v>0</v>
      </c>
      <c r="S71" s="2" t="b">
        <f t="shared" si="21"/>
        <v>0</v>
      </c>
      <c r="T71" s="2" t="b">
        <f t="shared" si="22"/>
        <v>0</v>
      </c>
      <c r="U71" s="2" t="b">
        <f t="shared" si="23"/>
        <v>0</v>
      </c>
      <c r="V71" s="2" t="b">
        <f t="shared" si="24"/>
        <v>0</v>
      </c>
      <c r="W71" s="2" t="b">
        <f t="shared" si="25"/>
        <v>0</v>
      </c>
    </row>
    <row r="72" spans="1:23" x14ac:dyDescent="0.25">
      <c r="A72" s="31">
        <v>71</v>
      </c>
      <c r="B72" s="23" t="s">
        <v>959</v>
      </c>
      <c r="C72" s="23" t="s">
        <v>119</v>
      </c>
      <c r="D72" s="23"/>
      <c r="E72" s="23"/>
      <c r="F72" s="23"/>
      <c r="G72" s="23"/>
      <c r="H72" s="23" t="s">
        <v>132</v>
      </c>
      <c r="I72" s="23"/>
      <c r="J72" s="32"/>
      <c r="K72" s="29" t="b">
        <f t="shared" si="13"/>
        <v>0</v>
      </c>
      <c r="L72" s="29" t="b">
        <f t="shared" si="14"/>
        <v>0</v>
      </c>
      <c r="M72" s="29" t="b">
        <f t="shared" si="15"/>
        <v>1</v>
      </c>
      <c r="N72" s="29" t="b">
        <f t="shared" si="16"/>
        <v>0</v>
      </c>
      <c r="O72" s="2" t="b">
        <f t="shared" si="17"/>
        <v>0</v>
      </c>
      <c r="P72" s="2" t="b">
        <f t="shared" si="18"/>
        <v>0</v>
      </c>
      <c r="Q72" s="2" t="b">
        <f t="shared" si="19"/>
        <v>0</v>
      </c>
      <c r="R72" s="2" t="b">
        <f t="shared" si="20"/>
        <v>0</v>
      </c>
      <c r="S72" s="2" t="b">
        <f t="shared" si="21"/>
        <v>0</v>
      </c>
      <c r="T72" s="2" t="b">
        <f t="shared" si="22"/>
        <v>0</v>
      </c>
      <c r="U72" s="2" t="b">
        <f t="shared" si="23"/>
        <v>0</v>
      </c>
      <c r="V72" s="2" t="b">
        <f t="shared" si="24"/>
        <v>0</v>
      </c>
      <c r="W72" s="2" t="b">
        <f t="shared" si="25"/>
        <v>0</v>
      </c>
    </row>
    <row r="73" spans="1:23" x14ac:dyDescent="0.25">
      <c r="A73" s="31">
        <v>72</v>
      </c>
      <c r="B73" s="23" t="s">
        <v>969</v>
      </c>
      <c r="C73" s="23" t="s">
        <v>119</v>
      </c>
      <c r="D73" s="23" t="s">
        <v>130</v>
      </c>
      <c r="E73" s="23" t="s">
        <v>192</v>
      </c>
      <c r="F73" s="23" t="s">
        <v>158</v>
      </c>
      <c r="G73" s="23" t="s">
        <v>571</v>
      </c>
      <c r="H73" s="23"/>
      <c r="I73" s="23"/>
      <c r="J73" s="32"/>
      <c r="K73" s="29" t="b">
        <f t="shared" si="13"/>
        <v>0</v>
      </c>
      <c r="L73" s="29" t="b">
        <f t="shared" si="14"/>
        <v>0</v>
      </c>
      <c r="M73" s="29" t="b">
        <f t="shared" si="15"/>
        <v>0</v>
      </c>
      <c r="N73" s="29" t="b">
        <f t="shared" si="16"/>
        <v>0</v>
      </c>
      <c r="O73" s="2" t="b">
        <f t="shared" si="17"/>
        <v>1</v>
      </c>
      <c r="P73" s="2" t="b">
        <f t="shared" si="18"/>
        <v>0</v>
      </c>
      <c r="Q73" s="2" t="b">
        <f t="shared" si="19"/>
        <v>0</v>
      </c>
      <c r="R73" s="2" t="b">
        <f t="shared" si="20"/>
        <v>0</v>
      </c>
      <c r="S73" s="2" t="b">
        <f t="shared" si="21"/>
        <v>0</v>
      </c>
      <c r="T73" s="2" t="b">
        <f t="shared" si="22"/>
        <v>0</v>
      </c>
      <c r="U73" s="2" t="b">
        <f t="shared" si="23"/>
        <v>0</v>
      </c>
      <c r="V73" s="2" t="b">
        <f t="shared" si="24"/>
        <v>0</v>
      </c>
      <c r="W73" s="2" t="b">
        <f t="shared" si="25"/>
        <v>0</v>
      </c>
    </row>
    <row r="74" spans="1:23" x14ac:dyDescent="0.25">
      <c r="A74" s="31">
        <v>73</v>
      </c>
      <c r="B74" s="23" t="s">
        <v>977</v>
      </c>
      <c r="C74" s="23" t="s">
        <v>119</v>
      </c>
      <c r="D74" s="23"/>
      <c r="E74" s="23"/>
      <c r="F74" s="23"/>
      <c r="G74" s="23"/>
      <c r="H74" s="23" t="s">
        <v>132</v>
      </c>
      <c r="I74" s="23"/>
      <c r="J74" s="32"/>
      <c r="K74" s="29" t="b">
        <f t="shared" si="13"/>
        <v>0</v>
      </c>
      <c r="L74" s="29" t="b">
        <f t="shared" si="14"/>
        <v>0</v>
      </c>
      <c r="M74" s="29" t="b">
        <f t="shared" si="15"/>
        <v>1</v>
      </c>
      <c r="N74" s="29" t="b">
        <f t="shared" si="16"/>
        <v>0</v>
      </c>
      <c r="O74" s="2" t="b">
        <f t="shared" si="17"/>
        <v>0</v>
      </c>
      <c r="P74" s="2" t="b">
        <f t="shared" si="18"/>
        <v>0</v>
      </c>
      <c r="Q74" s="2" t="b">
        <f t="shared" si="19"/>
        <v>0</v>
      </c>
      <c r="R74" s="2" t="b">
        <f t="shared" si="20"/>
        <v>0</v>
      </c>
      <c r="S74" s="2" t="b">
        <f t="shared" si="21"/>
        <v>0</v>
      </c>
      <c r="T74" s="2" t="b">
        <f t="shared" si="22"/>
        <v>0</v>
      </c>
      <c r="U74" s="2" t="b">
        <f t="shared" si="23"/>
        <v>0</v>
      </c>
      <c r="V74" s="2" t="b">
        <f t="shared" si="24"/>
        <v>0</v>
      </c>
      <c r="W74" s="2" t="b">
        <f t="shared" si="25"/>
        <v>0</v>
      </c>
    </row>
    <row r="75" spans="1:23" x14ac:dyDescent="0.25">
      <c r="A75" s="31">
        <v>74</v>
      </c>
      <c r="B75" s="23" t="s">
        <v>988</v>
      </c>
      <c r="C75" s="23" t="s">
        <v>119</v>
      </c>
      <c r="D75" s="23"/>
      <c r="E75" s="23"/>
      <c r="F75" s="23" t="s">
        <v>158</v>
      </c>
      <c r="G75" s="23" t="s">
        <v>571</v>
      </c>
      <c r="H75" s="23" t="s">
        <v>132</v>
      </c>
      <c r="I75" s="23"/>
      <c r="J75" s="32"/>
      <c r="K75" s="29" t="b">
        <f t="shared" si="13"/>
        <v>0</v>
      </c>
      <c r="L75" s="29" t="b">
        <f t="shared" si="14"/>
        <v>0</v>
      </c>
      <c r="M75" s="29" t="b">
        <f t="shared" si="15"/>
        <v>0</v>
      </c>
      <c r="N75" s="29" t="b">
        <f t="shared" si="16"/>
        <v>0</v>
      </c>
      <c r="O75" s="2" t="b">
        <f t="shared" si="17"/>
        <v>0</v>
      </c>
      <c r="P75" s="2" t="b">
        <f t="shared" si="18"/>
        <v>0</v>
      </c>
      <c r="Q75" s="2" t="b">
        <f t="shared" si="19"/>
        <v>0</v>
      </c>
      <c r="R75" s="2" t="b">
        <f t="shared" si="20"/>
        <v>1</v>
      </c>
      <c r="S75" s="2" t="b">
        <f t="shared" si="21"/>
        <v>0</v>
      </c>
      <c r="T75" s="2" t="b">
        <f t="shared" si="22"/>
        <v>0</v>
      </c>
      <c r="U75" s="2" t="b">
        <f t="shared" si="23"/>
        <v>0</v>
      </c>
      <c r="V75" s="2" t="b">
        <f t="shared" si="24"/>
        <v>0</v>
      </c>
      <c r="W75" s="2" t="b">
        <f t="shared" si="25"/>
        <v>0</v>
      </c>
    </row>
    <row r="76" spans="1:23" x14ac:dyDescent="0.25">
      <c r="A76" s="31">
        <v>75</v>
      </c>
      <c r="B76" s="23" t="s">
        <v>998</v>
      </c>
      <c r="C76" s="23" t="s">
        <v>119</v>
      </c>
      <c r="D76" s="23" t="s">
        <v>130</v>
      </c>
      <c r="E76" s="23" t="s">
        <v>131</v>
      </c>
      <c r="F76" s="23"/>
      <c r="G76" s="23"/>
      <c r="H76" s="23"/>
      <c r="I76" s="23"/>
      <c r="J76" s="32"/>
      <c r="K76" s="29" t="b">
        <f t="shared" si="13"/>
        <v>1</v>
      </c>
      <c r="L76" s="29" t="b">
        <f t="shared" si="14"/>
        <v>0</v>
      </c>
      <c r="M76" s="29" t="b">
        <f t="shared" si="15"/>
        <v>0</v>
      </c>
      <c r="N76" s="29" t="b">
        <f t="shared" si="16"/>
        <v>0</v>
      </c>
      <c r="O76" s="2" t="b">
        <f t="shared" si="17"/>
        <v>0</v>
      </c>
      <c r="P76" s="2" t="b">
        <f t="shared" si="18"/>
        <v>0</v>
      </c>
      <c r="Q76" s="2" t="b">
        <f t="shared" si="19"/>
        <v>0</v>
      </c>
      <c r="R76" s="2" t="b">
        <f t="shared" si="20"/>
        <v>0</v>
      </c>
      <c r="S76" s="2" t="b">
        <f t="shared" si="21"/>
        <v>0</v>
      </c>
      <c r="T76" s="2" t="b">
        <f t="shared" si="22"/>
        <v>0</v>
      </c>
      <c r="U76" s="2" t="b">
        <f t="shared" si="23"/>
        <v>0</v>
      </c>
      <c r="V76" s="2" t="b">
        <f t="shared" si="24"/>
        <v>0</v>
      </c>
      <c r="W76" s="2" t="b">
        <f t="shared" si="25"/>
        <v>0</v>
      </c>
    </row>
    <row r="77" spans="1:23" x14ac:dyDescent="0.25">
      <c r="A77" s="31">
        <v>76</v>
      </c>
      <c r="B77" s="23" t="s">
        <v>1008</v>
      </c>
      <c r="C77" s="23" t="s">
        <v>119</v>
      </c>
      <c r="D77" s="23" t="s">
        <v>130</v>
      </c>
      <c r="E77" s="23" t="s">
        <v>131</v>
      </c>
      <c r="F77" s="23" t="s">
        <v>158</v>
      </c>
      <c r="G77" s="23" t="s">
        <v>571</v>
      </c>
      <c r="H77" s="23"/>
      <c r="I77" s="23"/>
      <c r="J77" s="32"/>
      <c r="K77" s="29" t="b">
        <f t="shared" si="13"/>
        <v>0</v>
      </c>
      <c r="L77" s="29" t="b">
        <f t="shared" si="14"/>
        <v>0</v>
      </c>
      <c r="M77" s="29" t="b">
        <f t="shared" si="15"/>
        <v>0</v>
      </c>
      <c r="N77" s="29" t="b">
        <f t="shared" si="16"/>
        <v>0</v>
      </c>
      <c r="O77" s="2" t="b">
        <f t="shared" si="17"/>
        <v>1</v>
      </c>
      <c r="P77" s="2" t="b">
        <f t="shared" si="18"/>
        <v>0</v>
      </c>
      <c r="Q77" s="2" t="b">
        <f t="shared" si="19"/>
        <v>0</v>
      </c>
      <c r="R77" s="2" t="b">
        <f t="shared" si="20"/>
        <v>0</v>
      </c>
      <c r="S77" s="2" t="b">
        <f t="shared" si="21"/>
        <v>0</v>
      </c>
      <c r="T77" s="2" t="b">
        <f t="shared" si="22"/>
        <v>0</v>
      </c>
      <c r="U77" s="2" t="b">
        <f t="shared" si="23"/>
        <v>0</v>
      </c>
      <c r="V77" s="2" t="b">
        <f t="shared" si="24"/>
        <v>0</v>
      </c>
      <c r="W77" s="2" t="b">
        <f t="shared" si="25"/>
        <v>0</v>
      </c>
    </row>
    <row r="78" spans="1:23" x14ac:dyDescent="0.25">
      <c r="A78" s="31">
        <v>77</v>
      </c>
      <c r="B78" s="23" t="s">
        <v>1019</v>
      </c>
      <c r="C78" s="23" t="s">
        <v>119</v>
      </c>
      <c r="D78" s="23" t="s">
        <v>130</v>
      </c>
      <c r="E78" s="23" t="s">
        <v>131</v>
      </c>
      <c r="F78" s="23"/>
      <c r="G78" s="23"/>
      <c r="H78" s="23"/>
      <c r="I78" s="23"/>
      <c r="J78" s="32"/>
      <c r="K78" s="29" t="b">
        <f t="shared" si="13"/>
        <v>1</v>
      </c>
      <c r="L78" s="29" t="b">
        <f t="shared" si="14"/>
        <v>0</v>
      </c>
      <c r="M78" s="29" t="b">
        <f t="shared" si="15"/>
        <v>0</v>
      </c>
      <c r="N78" s="29" t="b">
        <f t="shared" si="16"/>
        <v>0</v>
      </c>
      <c r="O78" s="2" t="b">
        <f t="shared" si="17"/>
        <v>0</v>
      </c>
      <c r="P78" s="2" t="b">
        <f t="shared" si="18"/>
        <v>0</v>
      </c>
      <c r="Q78" s="2" t="b">
        <f t="shared" si="19"/>
        <v>0</v>
      </c>
      <c r="R78" s="2" t="b">
        <f t="shared" si="20"/>
        <v>0</v>
      </c>
      <c r="S78" s="2" t="b">
        <f t="shared" si="21"/>
        <v>0</v>
      </c>
      <c r="T78" s="2" t="b">
        <f t="shared" si="22"/>
        <v>0</v>
      </c>
      <c r="U78" s="2" t="b">
        <f t="shared" si="23"/>
        <v>0</v>
      </c>
      <c r="V78" s="2" t="b">
        <f t="shared" si="24"/>
        <v>0</v>
      </c>
      <c r="W78" s="2" t="b">
        <f t="shared" si="25"/>
        <v>0</v>
      </c>
    </row>
    <row r="79" spans="1:23" x14ac:dyDescent="0.25">
      <c r="A79" s="31">
        <v>78</v>
      </c>
      <c r="B79" s="23" t="s">
        <v>1028</v>
      </c>
      <c r="C79" s="23" t="s">
        <v>119</v>
      </c>
      <c r="D79" s="23" t="s">
        <v>130</v>
      </c>
      <c r="E79" s="23" t="s">
        <v>131</v>
      </c>
      <c r="F79" s="23" t="s">
        <v>158</v>
      </c>
      <c r="G79" s="23" t="s">
        <v>571</v>
      </c>
      <c r="H79" s="23"/>
      <c r="I79" s="23"/>
      <c r="J79" s="32"/>
      <c r="K79" s="29" t="b">
        <f t="shared" si="13"/>
        <v>0</v>
      </c>
      <c r="L79" s="29" t="b">
        <f t="shared" si="14"/>
        <v>0</v>
      </c>
      <c r="M79" s="29" t="b">
        <f t="shared" si="15"/>
        <v>0</v>
      </c>
      <c r="N79" s="29" t="b">
        <f t="shared" si="16"/>
        <v>0</v>
      </c>
      <c r="O79" s="2" t="b">
        <f t="shared" si="17"/>
        <v>1</v>
      </c>
      <c r="P79" s="2" t="b">
        <f t="shared" si="18"/>
        <v>0</v>
      </c>
      <c r="Q79" s="2" t="b">
        <f t="shared" si="19"/>
        <v>0</v>
      </c>
      <c r="R79" s="2" t="b">
        <f t="shared" si="20"/>
        <v>0</v>
      </c>
      <c r="S79" s="2" t="b">
        <f t="shared" si="21"/>
        <v>0</v>
      </c>
      <c r="T79" s="2" t="b">
        <f t="shared" si="22"/>
        <v>0</v>
      </c>
      <c r="U79" s="2" t="b">
        <f t="shared" si="23"/>
        <v>0</v>
      </c>
      <c r="V79" s="2" t="b">
        <f t="shared" si="24"/>
        <v>0</v>
      </c>
      <c r="W79" s="2" t="b">
        <f t="shared" si="25"/>
        <v>0</v>
      </c>
    </row>
    <row r="80" spans="1:23" x14ac:dyDescent="0.25">
      <c r="A80" s="31">
        <v>79</v>
      </c>
      <c r="B80" s="23" t="s">
        <v>1038</v>
      </c>
      <c r="C80" s="23" t="s">
        <v>119</v>
      </c>
      <c r="D80" s="23" t="s">
        <v>130</v>
      </c>
      <c r="E80" s="23" t="s">
        <v>131</v>
      </c>
      <c r="F80" s="23" t="s">
        <v>158</v>
      </c>
      <c r="G80" s="23" t="s">
        <v>571</v>
      </c>
      <c r="H80" s="23"/>
      <c r="I80" s="23"/>
      <c r="J80" s="32"/>
      <c r="K80" s="29" t="b">
        <f t="shared" si="13"/>
        <v>0</v>
      </c>
      <c r="L80" s="29" t="b">
        <f t="shared" si="14"/>
        <v>0</v>
      </c>
      <c r="M80" s="29" t="b">
        <f t="shared" si="15"/>
        <v>0</v>
      </c>
      <c r="N80" s="29" t="b">
        <f t="shared" si="16"/>
        <v>0</v>
      </c>
      <c r="O80" s="2" t="b">
        <f t="shared" si="17"/>
        <v>1</v>
      </c>
      <c r="P80" s="2" t="b">
        <f t="shared" si="18"/>
        <v>0</v>
      </c>
      <c r="Q80" s="2" t="b">
        <f t="shared" si="19"/>
        <v>0</v>
      </c>
      <c r="R80" s="2" t="b">
        <f t="shared" si="20"/>
        <v>0</v>
      </c>
      <c r="S80" s="2" t="b">
        <f t="shared" si="21"/>
        <v>0</v>
      </c>
      <c r="T80" s="2" t="b">
        <f t="shared" si="22"/>
        <v>0</v>
      </c>
      <c r="U80" s="2" t="b">
        <f t="shared" si="23"/>
        <v>0</v>
      </c>
      <c r="V80" s="2" t="b">
        <f t="shared" si="24"/>
        <v>0</v>
      </c>
      <c r="W80" s="2" t="b">
        <f t="shared" si="25"/>
        <v>0</v>
      </c>
    </row>
    <row r="81" spans="1:23" x14ac:dyDescent="0.25">
      <c r="A81" s="31">
        <v>80</v>
      </c>
      <c r="B81" s="23" t="s">
        <v>1049</v>
      </c>
      <c r="C81" s="23" t="s">
        <v>119</v>
      </c>
      <c r="D81" s="23"/>
      <c r="E81" s="23"/>
      <c r="F81" s="23"/>
      <c r="G81" s="23"/>
      <c r="H81" s="23" t="s">
        <v>132</v>
      </c>
      <c r="I81" s="23"/>
      <c r="J81" s="32"/>
      <c r="K81" s="29" t="b">
        <f t="shared" si="13"/>
        <v>0</v>
      </c>
      <c r="L81" s="29" t="b">
        <f t="shared" si="14"/>
        <v>0</v>
      </c>
      <c r="M81" s="29" t="b">
        <f t="shared" si="15"/>
        <v>1</v>
      </c>
      <c r="N81" s="29" t="b">
        <f t="shared" si="16"/>
        <v>0</v>
      </c>
      <c r="O81" s="2" t="b">
        <f t="shared" si="17"/>
        <v>0</v>
      </c>
      <c r="P81" s="2" t="b">
        <f t="shared" si="18"/>
        <v>0</v>
      </c>
      <c r="Q81" s="2" t="b">
        <f t="shared" si="19"/>
        <v>0</v>
      </c>
      <c r="R81" s="2" t="b">
        <f t="shared" si="20"/>
        <v>0</v>
      </c>
      <c r="S81" s="2" t="b">
        <f t="shared" si="21"/>
        <v>0</v>
      </c>
      <c r="T81" s="2" t="b">
        <f t="shared" si="22"/>
        <v>0</v>
      </c>
      <c r="U81" s="2" t="b">
        <f t="shared" si="23"/>
        <v>0</v>
      </c>
      <c r="V81" s="2" t="b">
        <f t="shared" si="24"/>
        <v>0</v>
      </c>
      <c r="W81" s="2" t="b">
        <f t="shared" si="25"/>
        <v>0</v>
      </c>
    </row>
    <row r="82" spans="1:23" x14ac:dyDescent="0.25">
      <c r="A82" s="31">
        <v>81</v>
      </c>
      <c r="B82" s="23" t="s">
        <v>1059</v>
      </c>
      <c r="C82" s="23" t="s">
        <v>119</v>
      </c>
      <c r="D82" s="23" t="s">
        <v>130</v>
      </c>
      <c r="E82" s="23" t="s">
        <v>192</v>
      </c>
      <c r="F82" s="23"/>
      <c r="G82" s="23"/>
      <c r="H82" s="23"/>
      <c r="I82" s="23"/>
      <c r="J82" s="32"/>
      <c r="K82" s="29" t="b">
        <f t="shared" si="13"/>
        <v>1</v>
      </c>
      <c r="L82" s="29" t="b">
        <f t="shared" si="14"/>
        <v>0</v>
      </c>
      <c r="M82" s="29" t="b">
        <f t="shared" si="15"/>
        <v>0</v>
      </c>
      <c r="N82" s="29" t="b">
        <f t="shared" si="16"/>
        <v>0</v>
      </c>
      <c r="O82" s="2" t="b">
        <f t="shared" si="17"/>
        <v>0</v>
      </c>
      <c r="P82" s="2" t="b">
        <f t="shared" si="18"/>
        <v>0</v>
      </c>
      <c r="Q82" s="2" t="b">
        <f t="shared" si="19"/>
        <v>0</v>
      </c>
      <c r="R82" s="2" t="b">
        <f t="shared" si="20"/>
        <v>0</v>
      </c>
      <c r="S82" s="2" t="b">
        <f t="shared" si="21"/>
        <v>0</v>
      </c>
      <c r="T82" s="2" t="b">
        <f t="shared" si="22"/>
        <v>0</v>
      </c>
      <c r="U82" s="2" t="b">
        <f t="shared" si="23"/>
        <v>0</v>
      </c>
      <c r="V82" s="2" t="b">
        <f t="shared" si="24"/>
        <v>0</v>
      </c>
      <c r="W82" s="2" t="b">
        <f t="shared" si="25"/>
        <v>0</v>
      </c>
    </row>
    <row r="83" spans="1:23" x14ac:dyDescent="0.25">
      <c r="A83" s="31">
        <v>82</v>
      </c>
      <c r="B83" s="23" t="s">
        <v>1068</v>
      </c>
      <c r="C83" s="23" t="s">
        <v>119</v>
      </c>
      <c r="D83" s="23" t="s">
        <v>130</v>
      </c>
      <c r="E83" s="23" t="s">
        <v>131</v>
      </c>
      <c r="F83" s="23" t="s">
        <v>158</v>
      </c>
      <c r="G83" s="23" t="s">
        <v>571</v>
      </c>
      <c r="H83" s="23" t="s">
        <v>132</v>
      </c>
      <c r="I83" s="23"/>
      <c r="J83" s="32"/>
      <c r="K83" s="29" t="b">
        <f t="shared" si="13"/>
        <v>0</v>
      </c>
      <c r="L83" s="29" t="b">
        <f t="shared" si="14"/>
        <v>0</v>
      </c>
      <c r="M83" s="29" t="b">
        <f t="shared" si="15"/>
        <v>0</v>
      </c>
      <c r="N83" s="29" t="b">
        <f t="shared" si="16"/>
        <v>0</v>
      </c>
      <c r="O83" s="2" t="b">
        <f t="shared" si="17"/>
        <v>0</v>
      </c>
      <c r="P83" s="2" t="b">
        <f t="shared" si="18"/>
        <v>0</v>
      </c>
      <c r="Q83" s="2" t="b">
        <f t="shared" si="19"/>
        <v>0</v>
      </c>
      <c r="R83" s="2" t="b">
        <f t="shared" si="20"/>
        <v>0</v>
      </c>
      <c r="S83" s="2" t="b">
        <f t="shared" si="21"/>
        <v>0</v>
      </c>
      <c r="T83" s="2" t="b">
        <f t="shared" si="22"/>
        <v>0</v>
      </c>
      <c r="U83" s="2" t="b">
        <f t="shared" si="23"/>
        <v>1</v>
      </c>
      <c r="V83" s="2" t="b">
        <f t="shared" si="24"/>
        <v>0</v>
      </c>
      <c r="W83" s="2" t="b">
        <f t="shared" si="25"/>
        <v>0</v>
      </c>
    </row>
    <row r="84" spans="1:23" x14ac:dyDescent="0.25">
      <c r="A84" s="31">
        <v>83</v>
      </c>
      <c r="B84" s="23" t="s">
        <v>1077</v>
      </c>
      <c r="C84" s="23" t="s">
        <v>119</v>
      </c>
      <c r="D84" s="23" t="s">
        <v>130</v>
      </c>
      <c r="E84" s="23" t="s">
        <v>192</v>
      </c>
      <c r="F84" s="23"/>
      <c r="G84" s="23"/>
      <c r="H84" s="23"/>
      <c r="I84" s="23"/>
      <c r="J84" s="32"/>
      <c r="K84" s="29" t="b">
        <f t="shared" si="13"/>
        <v>1</v>
      </c>
      <c r="L84" s="29" t="b">
        <f t="shared" si="14"/>
        <v>0</v>
      </c>
      <c r="M84" s="29" t="b">
        <f t="shared" si="15"/>
        <v>0</v>
      </c>
      <c r="N84" s="29" t="b">
        <f t="shared" si="16"/>
        <v>0</v>
      </c>
      <c r="O84" s="2" t="b">
        <f t="shared" si="17"/>
        <v>0</v>
      </c>
      <c r="P84" s="2" t="b">
        <f t="shared" si="18"/>
        <v>0</v>
      </c>
      <c r="Q84" s="2" t="b">
        <f t="shared" si="19"/>
        <v>0</v>
      </c>
      <c r="R84" s="2" t="b">
        <f t="shared" si="20"/>
        <v>0</v>
      </c>
      <c r="S84" s="2" t="b">
        <f t="shared" si="21"/>
        <v>0</v>
      </c>
      <c r="T84" s="2" t="b">
        <f t="shared" si="22"/>
        <v>0</v>
      </c>
      <c r="U84" s="2" t="b">
        <f t="shared" si="23"/>
        <v>0</v>
      </c>
      <c r="V84" s="2" t="b">
        <f t="shared" si="24"/>
        <v>0</v>
      </c>
      <c r="W84" s="2" t="b">
        <f t="shared" si="25"/>
        <v>0</v>
      </c>
    </row>
    <row r="85" spans="1:23" x14ac:dyDescent="0.25">
      <c r="A85" s="31">
        <v>84</v>
      </c>
      <c r="B85" s="23" t="s">
        <v>1089</v>
      </c>
      <c r="C85" s="23" t="s">
        <v>119</v>
      </c>
      <c r="D85" s="23"/>
      <c r="E85" s="23"/>
      <c r="F85" s="23" t="s">
        <v>158</v>
      </c>
      <c r="G85" s="23" t="s">
        <v>571</v>
      </c>
      <c r="H85" s="23"/>
      <c r="I85" s="23"/>
      <c r="J85" s="32"/>
      <c r="K85" s="29" t="b">
        <f t="shared" si="13"/>
        <v>0</v>
      </c>
      <c r="L85" s="29" t="b">
        <f t="shared" si="14"/>
        <v>1</v>
      </c>
      <c r="M85" s="29" t="b">
        <f t="shared" si="15"/>
        <v>0</v>
      </c>
      <c r="N85" s="29" t="b">
        <f t="shared" si="16"/>
        <v>0</v>
      </c>
      <c r="O85" s="2" t="b">
        <f t="shared" si="17"/>
        <v>0</v>
      </c>
      <c r="P85" s="2" t="b">
        <f t="shared" si="18"/>
        <v>0</v>
      </c>
      <c r="Q85" s="2" t="b">
        <f t="shared" si="19"/>
        <v>0</v>
      </c>
      <c r="R85" s="2" t="b">
        <f t="shared" si="20"/>
        <v>0</v>
      </c>
      <c r="S85" s="2" t="b">
        <f t="shared" si="21"/>
        <v>0</v>
      </c>
      <c r="T85" s="2" t="b">
        <f t="shared" si="22"/>
        <v>0</v>
      </c>
      <c r="U85" s="2" t="b">
        <f t="shared" si="23"/>
        <v>0</v>
      </c>
      <c r="V85" s="2" t="b">
        <f t="shared" si="24"/>
        <v>0</v>
      </c>
      <c r="W85" s="2" t="b">
        <f t="shared" si="25"/>
        <v>0</v>
      </c>
    </row>
    <row r="86" spans="1:23" x14ac:dyDescent="0.25">
      <c r="A86" s="31">
        <v>85</v>
      </c>
      <c r="B86" s="23" t="s">
        <v>1101</v>
      </c>
      <c r="C86" s="23" t="s">
        <v>119</v>
      </c>
      <c r="D86" s="23"/>
      <c r="E86" s="23"/>
      <c r="F86" s="23"/>
      <c r="G86" s="23"/>
      <c r="H86" s="23" t="s">
        <v>132</v>
      </c>
      <c r="I86" s="23"/>
      <c r="J86" s="32"/>
      <c r="K86" s="29" t="b">
        <f t="shared" si="13"/>
        <v>0</v>
      </c>
      <c r="L86" s="29" t="b">
        <f t="shared" si="14"/>
        <v>0</v>
      </c>
      <c r="M86" s="29" t="b">
        <f t="shared" si="15"/>
        <v>1</v>
      </c>
      <c r="N86" s="29" t="b">
        <f t="shared" si="16"/>
        <v>0</v>
      </c>
      <c r="O86" s="2" t="b">
        <f t="shared" si="17"/>
        <v>0</v>
      </c>
      <c r="P86" s="2" t="b">
        <f t="shared" si="18"/>
        <v>0</v>
      </c>
      <c r="Q86" s="2" t="b">
        <f t="shared" si="19"/>
        <v>0</v>
      </c>
      <c r="R86" s="2" t="b">
        <f t="shared" si="20"/>
        <v>0</v>
      </c>
      <c r="S86" s="2" t="b">
        <f t="shared" si="21"/>
        <v>0</v>
      </c>
      <c r="T86" s="2" t="b">
        <f t="shared" si="22"/>
        <v>0</v>
      </c>
      <c r="U86" s="2" t="b">
        <f t="shared" si="23"/>
        <v>0</v>
      </c>
      <c r="V86" s="2" t="b">
        <f t="shared" si="24"/>
        <v>0</v>
      </c>
      <c r="W86" s="2" t="b">
        <f t="shared" si="25"/>
        <v>0</v>
      </c>
    </row>
    <row r="87" spans="1:23" x14ac:dyDescent="0.25">
      <c r="A87" s="31">
        <v>86</v>
      </c>
      <c r="B87" s="23" t="s">
        <v>1112</v>
      </c>
      <c r="C87" s="23" t="s">
        <v>119</v>
      </c>
      <c r="D87" s="23"/>
      <c r="E87" s="23"/>
      <c r="F87" s="23"/>
      <c r="G87" s="23"/>
      <c r="H87" s="23" t="s">
        <v>132</v>
      </c>
      <c r="I87" s="23"/>
      <c r="J87" s="32"/>
      <c r="K87" s="29" t="b">
        <f t="shared" si="13"/>
        <v>0</v>
      </c>
      <c r="L87" s="29" t="b">
        <f t="shared" si="14"/>
        <v>0</v>
      </c>
      <c r="M87" s="29" t="b">
        <f t="shared" si="15"/>
        <v>1</v>
      </c>
      <c r="N87" s="29" t="b">
        <f t="shared" si="16"/>
        <v>0</v>
      </c>
      <c r="O87" s="2" t="b">
        <f t="shared" si="17"/>
        <v>0</v>
      </c>
      <c r="P87" s="2" t="b">
        <f t="shared" si="18"/>
        <v>0</v>
      </c>
      <c r="Q87" s="2" t="b">
        <f t="shared" si="19"/>
        <v>0</v>
      </c>
      <c r="R87" s="2" t="b">
        <f t="shared" si="20"/>
        <v>0</v>
      </c>
      <c r="S87" s="2" t="b">
        <f t="shared" si="21"/>
        <v>0</v>
      </c>
      <c r="T87" s="2" t="b">
        <f t="shared" si="22"/>
        <v>0</v>
      </c>
      <c r="U87" s="2" t="b">
        <f t="shared" si="23"/>
        <v>0</v>
      </c>
      <c r="V87" s="2" t="b">
        <f t="shared" si="24"/>
        <v>0</v>
      </c>
      <c r="W87" s="2" t="b">
        <f t="shared" si="25"/>
        <v>0</v>
      </c>
    </row>
    <row r="88" spans="1:23" x14ac:dyDescent="0.25">
      <c r="A88" s="31">
        <v>87</v>
      </c>
      <c r="B88" s="23" t="s">
        <v>1123</v>
      </c>
      <c r="C88" s="23" t="s">
        <v>119</v>
      </c>
      <c r="D88" s="23" t="s">
        <v>130</v>
      </c>
      <c r="E88" s="23" t="s">
        <v>131</v>
      </c>
      <c r="F88" s="23"/>
      <c r="G88" s="23"/>
      <c r="H88" s="23"/>
      <c r="I88" s="23"/>
      <c r="J88" s="32"/>
      <c r="K88" s="29" t="b">
        <f t="shared" si="13"/>
        <v>1</v>
      </c>
      <c r="L88" s="29" t="b">
        <f t="shared" si="14"/>
        <v>0</v>
      </c>
      <c r="M88" s="29" t="b">
        <f t="shared" si="15"/>
        <v>0</v>
      </c>
      <c r="N88" s="29" t="b">
        <f t="shared" si="16"/>
        <v>0</v>
      </c>
      <c r="O88" s="2" t="b">
        <f t="shared" si="17"/>
        <v>0</v>
      </c>
      <c r="P88" s="2" t="b">
        <f t="shared" si="18"/>
        <v>0</v>
      </c>
      <c r="Q88" s="2" t="b">
        <f t="shared" si="19"/>
        <v>0</v>
      </c>
      <c r="R88" s="2" t="b">
        <f t="shared" si="20"/>
        <v>0</v>
      </c>
      <c r="S88" s="2" t="b">
        <f t="shared" si="21"/>
        <v>0</v>
      </c>
      <c r="T88" s="2" t="b">
        <f t="shared" si="22"/>
        <v>0</v>
      </c>
      <c r="U88" s="2" t="b">
        <f t="shared" si="23"/>
        <v>0</v>
      </c>
      <c r="V88" s="2" t="b">
        <f t="shared" si="24"/>
        <v>0</v>
      </c>
      <c r="W88" s="2" t="b">
        <f t="shared" si="25"/>
        <v>0</v>
      </c>
    </row>
    <row r="89" spans="1:23" x14ac:dyDescent="0.25">
      <c r="A89" s="31">
        <v>88</v>
      </c>
      <c r="B89" s="23" t="s">
        <v>1130</v>
      </c>
      <c r="C89" s="23" t="s">
        <v>119</v>
      </c>
      <c r="D89" s="23"/>
      <c r="E89" s="23"/>
      <c r="F89" s="23" t="s">
        <v>158</v>
      </c>
      <c r="G89" s="23" t="s">
        <v>571</v>
      </c>
      <c r="H89" s="23" t="s">
        <v>132</v>
      </c>
      <c r="I89" s="23"/>
      <c r="J89" s="32"/>
      <c r="K89" s="29" t="b">
        <f t="shared" si="13"/>
        <v>0</v>
      </c>
      <c r="L89" s="29" t="b">
        <f t="shared" si="14"/>
        <v>0</v>
      </c>
      <c r="M89" s="29" t="b">
        <f t="shared" si="15"/>
        <v>0</v>
      </c>
      <c r="N89" s="29" t="b">
        <f t="shared" si="16"/>
        <v>0</v>
      </c>
      <c r="O89" s="2" t="b">
        <f t="shared" si="17"/>
        <v>0</v>
      </c>
      <c r="P89" s="2" t="b">
        <f t="shared" si="18"/>
        <v>0</v>
      </c>
      <c r="Q89" s="2" t="b">
        <f t="shared" si="19"/>
        <v>0</v>
      </c>
      <c r="R89" s="2" t="b">
        <f t="shared" si="20"/>
        <v>1</v>
      </c>
      <c r="S89" s="2" t="b">
        <f t="shared" si="21"/>
        <v>0</v>
      </c>
      <c r="T89" s="2" t="b">
        <f t="shared" si="22"/>
        <v>0</v>
      </c>
      <c r="U89" s="2" t="b">
        <f t="shared" si="23"/>
        <v>0</v>
      </c>
      <c r="V89" s="2" t="b">
        <f t="shared" si="24"/>
        <v>0</v>
      </c>
      <c r="W89" s="2" t="b">
        <f t="shared" si="25"/>
        <v>0</v>
      </c>
    </row>
    <row r="90" spans="1:23" x14ac:dyDescent="0.25">
      <c r="A90" s="31">
        <v>89</v>
      </c>
      <c r="B90" s="23" t="s">
        <v>1139</v>
      </c>
      <c r="C90" s="23" t="s">
        <v>119</v>
      </c>
      <c r="D90" s="23"/>
      <c r="E90" s="23"/>
      <c r="F90" s="23"/>
      <c r="G90" s="23"/>
      <c r="H90" s="23" t="s">
        <v>132</v>
      </c>
      <c r="I90" s="23"/>
      <c r="J90" s="32"/>
      <c r="K90" s="29" t="b">
        <f t="shared" si="13"/>
        <v>0</v>
      </c>
      <c r="L90" s="29" t="b">
        <f t="shared" si="14"/>
        <v>0</v>
      </c>
      <c r="M90" s="29" t="b">
        <f t="shared" si="15"/>
        <v>1</v>
      </c>
      <c r="N90" s="29" t="b">
        <f t="shared" si="16"/>
        <v>0</v>
      </c>
      <c r="O90" s="2" t="b">
        <f t="shared" si="17"/>
        <v>0</v>
      </c>
      <c r="P90" s="2" t="b">
        <f t="shared" si="18"/>
        <v>0</v>
      </c>
      <c r="Q90" s="2" t="b">
        <f t="shared" si="19"/>
        <v>0</v>
      </c>
      <c r="R90" s="2" t="b">
        <f t="shared" si="20"/>
        <v>0</v>
      </c>
      <c r="S90" s="2" t="b">
        <f t="shared" si="21"/>
        <v>0</v>
      </c>
      <c r="T90" s="2" t="b">
        <f t="shared" si="22"/>
        <v>0</v>
      </c>
      <c r="U90" s="2" t="b">
        <f t="shared" si="23"/>
        <v>0</v>
      </c>
      <c r="V90" s="2" t="b">
        <f t="shared" si="24"/>
        <v>0</v>
      </c>
      <c r="W90" s="2" t="b">
        <f t="shared" si="25"/>
        <v>0</v>
      </c>
    </row>
    <row r="91" spans="1:23" x14ac:dyDescent="0.25">
      <c r="A91" s="31">
        <v>90</v>
      </c>
      <c r="B91" s="23" t="s">
        <v>1148</v>
      </c>
      <c r="C91" s="23" t="s">
        <v>119</v>
      </c>
      <c r="D91" s="23" t="s">
        <v>130</v>
      </c>
      <c r="E91" s="23" t="s">
        <v>192</v>
      </c>
      <c r="F91" s="23"/>
      <c r="G91" s="23"/>
      <c r="H91" s="23" t="s">
        <v>132</v>
      </c>
      <c r="I91" s="23"/>
      <c r="J91" s="32"/>
      <c r="K91" s="29" t="b">
        <f t="shared" si="13"/>
        <v>0</v>
      </c>
      <c r="L91" s="29" t="b">
        <f t="shared" si="14"/>
        <v>0</v>
      </c>
      <c r="M91" s="29" t="b">
        <f t="shared" si="15"/>
        <v>0</v>
      </c>
      <c r="N91" s="29" t="b">
        <f t="shared" si="16"/>
        <v>0</v>
      </c>
      <c r="O91" s="2" t="b">
        <f t="shared" si="17"/>
        <v>0</v>
      </c>
      <c r="P91" s="2" t="b">
        <f t="shared" si="18"/>
        <v>1</v>
      </c>
      <c r="Q91" s="2" t="b">
        <f t="shared" si="19"/>
        <v>0</v>
      </c>
      <c r="R91" s="2" t="b">
        <f t="shared" si="20"/>
        <v>0</v>
      </c>
      <c r="S91" s="2" t="b">
        <f t="shared" si="21"/>
        <v>0</v>
      </c>
      <c r="T91" s="2" t="b">
        <f t="shared" si="22"/>
        <v>0</v>
      </c>
      <c r="U91" s="2" t="b">
        <f t="shared" si="23"/>
        <v>0</v>
      </c>
      <c r="V91" s="2" t="b">
        <f t="shared" si="24"/>
        <v>0</v>
      </c>
      <c r="W91" s="2" t="b">
        <f t="shared" si="25"/>
        <v>0</v>
      </c>
    </row>
    <row r="92" spans="1:23" x14ac:dyDescent="0.25">
      <c r="A92" s="31">
        <v>91</v>
      </c>
      <c r="B92" s="23" t="s">
        <v>1156</v>
      </c>
      <c r="C92" s="23" t="s">
        <v>119</v>
      </c>
      <c r="D92" s="23"/>
      <c r="E92" s="23"/>
      <c r="F92" s="23" t="s">
        <v>158</v>
      </c>
      <c r="G92" s="23" t="s">
        <v>571</v>
      </c>
      <c r="H92" s="23"/>
      <c r="I92" s="23"/>
      <c r="J92" s="32" t="s">
        <v>317</v>
      </c>
      <c r="K92" s="29" t="b">
        <f t="shared" si="13"/>
        <v>0</v>
      </c>
      <c r="L92" s="29" t="b">
        <f t="shared" si="14"/>
        <v>0</v>
      </c>
      <c r="M92" s="29" t="b">
        <f t="shared" si="15"/>
        <v>0</v>
      </c>
      <c r="N92" s="29" t="b">
        <f t="shared" si="16"/>
        <v>0</v>
      </c>
      <c r="O92" s="2" t="b">
        <f t="shared" si="17"/>
        <v>0</v>
      </c>
      <c r="P92" s="2" t="b">
        <f t="shared" si="18"/>
        <v>0</v>
      </c>
      <c r="Q92" s="2" t="b">
        <f t="shared" si="19"/>
        <v>0</v>
      </c>
      <c r="R92" s="2" t="b">
        <f t="shared" si="20"/>
        <v>0</v>
      </c>
      <c r="S92" s="2" t="b">
        <f t="shared" si="21"/>
        <v>1</v>
      </c>
      <c r="T92" s="2" t="b">
        <f t="shared" si="22"/>
        <v>0</v>
      </c>
      <c r="U92" s="2" t="b">
        <f t="shared" si="23"/>
        <v>0</v>
      </c>
      <c r="V92" s="2" t="b">
        <f t="shared" si="24"/>
        <v>0</v>
      </c>
      <c r="W92" s="2" t="b">
        <f t="shared" si="25"/>
        <v>0</v>
      </c>
    </row>
    <row r="93" spans="1:23" x14ac:dyDescent="0.25">
      <c r="A93" s="31">
        <v>92</v>
      </c>
      <c r="B93" s="23" t="s">
        <v>1162</v>
      </c>
      <c r="C93" s="23" t="s">
        <v>119</v>
      </c>
      <c r="D93" s="23" t="s">
        <v>130</v>
      </c>
      <c r="E93" s="23" t="s">
        <v>192</v>
      </c>
      <c r="F93" s="23"/>
      <c r="G93" s="23"/>
      <c r="H93" s="23"/>
      <c r="I93" s="23"/>
      <c r="J93" s="32"/>
      <c r="K93" s="29" t="b">
        <f t="shared" si="13"/>
        <v>1</v>
      </c>
      <c r="L93" s="29" t="b">
        <f t="shared" si="14"/>
        <v>0</v>
      </c>
      <c r="M93" s="29" t="b">
        <f t="shared" si="15"/>
        <v>0</v>
      </c>
      <c r="N93" s="29" t="b">
        <f t="shared" si="16"/>
        <v>0</v>
      </c>
      <c r="O93" s="2" t="b">
        <f t="shared" si="17"/>
        <v>0</v>
      </c>
      <c r="P93" s="2" t="b">
        <f t="shared" si="18"/>
        <v>0</v>
      </c>
      <c r="Q93" s="2" t="b">
        <f t="shared" si="19"/>
        <v>0</v>
      </c>
      <c r="R93" s="2" t="b">
        <f t="shared" si="20"/>
        <v>0</v>
      </c>
      <c r="S93" s="2" t="b">
        <f t="shared" si="21"/>
        <v>0</v>
      </c>
      <c r="T93" s="2" t="b">
        <f t="shared" si="22"/>
        <v>0</v>
      </c>
      <c r="U93" s="2" t="b">
        <f t="shared" si="23"/>
        <v>0</v>
      </c>
      <c r="V93" s="2" t="b">
        <f t="shared" si="24"/>
        <v>0</v>
      </c>
      <c r="W93" s="2" t="b">
        <f t="shared" si="25"/>
        <v>0</v>
      </c>
    </row>
    <row r="94" spans="1:23" x14ac:dyDescent="0.25">
      <c r="A94" s="31">
        <v>93</v>
      </c>
      <c r="B94" s="23" t="s">
        <v>1172</v>
      </c>
      <c r="C94" s="23" t="s">
        <v>119</v>
      </c>
      <c r="D94" s="23" t="s">
        <v>130</v>
      </c>
      <c r="E94" s="23" t="s">
        <v>131</v>
      </c>
      <c r="F94" s="23" t="s">
        <v>158</v>
      </c>
      <c r="G94" s="23" t="s">
        <v>571</v>
      </c>
      <c r="H94" s="23" t="s">
        <v>132</v>
      </c>
      <c r="I94" s="23"/>
      <c r="J94" s="32"/>
      <c r="K94" s="29" t="b">
        <f t="shared" si="13"/>
        <v>0</v>
      </c>
      <c r="L94" s="29" t="b">
        <f t="shared" si="14"/>
        <v>0</v>
      </c>
      <c r="M94" s="29" t="b">
        <f t="shared" si="15"/>
        <v>0</v>
      </c>
      <c r="N94" s="29" t="b">
        <f t="shared" si="16"/>
        <v>0</v>
      </c>
      <c r="O94" s="2" t="b">
        <f t="shared" si="17"/>
        <v>0</v>
      </c>
      <c r="P94" s="2" t="b">
        <f t="shared" si="18"/>
        <v>0</v>
      </c>
      <c r="Q94" s="2" t="b">
        <f t="shared" si="19"/>
        <v>0</v>
      </c>
      <c r="R94" s="2" t="b">
        <f t="shared" si="20"/>
        <v>0</v>
      </c>
      <c r="S94" s="2" t="b">
        <f t="shared" si="21"/>
        <v>0</v>
      </c>
      <c r="T94" s="2" t="b">
        <f t="shared" si="22"/>
        <v>0</v>
      </c>
      <c r="U94" s="2" t="b">
        <f t="shared" si="23"/>
        <v>1</v>
      </c>
      <c r="V94" s="2" t="b">
        <f t="shared" si="24"/>
        <v>0</v>
      </c>
      <c r="W94" s="2" t="b">
        <f t="shared" si="25"/>
        <v>0</v>
      </c>
    </row>
    <row r="95" spans="1:23" x14ac:dyDescent="0.25">
      <c r="A95" s="31">
        <v>94</v>
      </c>
      <c r="B95" s="23" t="s">
        <v>1180</v>
      </c>
      <c r="C95" s="23" t="s">
        <v>119</v>
      </c>
      <c r="D95" s="23"/>
      <c r="E95" s="23"/>
      <c r="F95" s="23"/>
      <c r="G95" s="23"/>
      <c r="H95" s="23" t="s">
        <v>132</v>
      </c>
      <c r="I95" s="23"/>
      <c r="J95" s="32"/>
      <c r="K95" s="29" t="b">
        <f t="shared" si="13"/>
        <v>0</v>
      </c>
      <c r="L95" s="29" t="b">
        <f t="shared" si="14"/>
        <v>0</v>
      </c>
      <c r="M95" s="29" t="b">
        <f t="shared" si="15"/>
        <v>1</v>
      </c>
      <c r="N95" s="29" t="b">
        <f t="shared" si="16"/>
        <v>0</v>
      </c>
      <c r="O95" s="2" t="b">
        <f t="shared" si="17"/>
        <v>0</v>
      </c>
      <c r="P95" s="2" t="b">
        <f t="shared" si="18"/>
        <v>0</v>
      </c>
      <c r="Q95" s="2" t="b">
        <f t="shared" si="19"/>
        <v>0</v>
      </c>
      <c r="R95" s="2" t="b">
        <f t="shared" si="20"/>
        <v>0</v>
      </c>
      <c r="S95" s="2" t="b">
        <f t="shared" si="21"/>
        <v>0</v>
      </c>
      <c r="T95" s="2" t="b">
        <f t="shared" si="22"/>
        <v>0</v>
      </c>
      <c r="U95" s="2" t="b">
        <f t="shared" si="23"/>
        <v>0</v>
      </c>
      <c r="V95" s="2" t="b">
        <f t="shared" si="24"/>
        <v>0</v>
      </c>
      <c r="W95" s="2" t="b">
        <f t="shared" si="25"/>
        <v>0</v>
      </c>
    </row>
    <row r="96" spans="1:23" x14ac:dyDescent="0.25">
      <c r="A96" s="31">
        <v>95</v>
      </c>
      <c r="B96" s="23" t="s">
        <v>1189</v>
      </c>
      <c r="C96" s="23" t="s">
        <v>119</v>
      </c>
      <c r="D96" s="23" t="s">
        <v>130</v>
      </c>
      <c r="E96" s="23" t="s">
        <v>192</v>
      </c>
      <c r="F96" s="23" t="s">
        <v>158</v>
      </c>
      <c r="G96" s="23" t="s">
        <v>571</v>
      </c>
      <c r="H96" s="23"/>
      <c r="I96" s="23"/>
      <c r="J96" s="32"/>
      <c r="K96" s="29" t="b">
        <f t="shared" si="13"/>
        <v>0</v>
      </c>
      <c r="L96" s="29" t="b">
        <f t="shared" si="14"/>
        <v>0</v>
      </c>
      <c r="M96" s="29" t="b">
        <f t="shared" si="15"/>
        <v>0</v>
      </c>
      <c r="N96" s="29" t="b">
        <f t="shared" si="16"/>
        <v>0</v>
      </c>
      <c r="O96" s="2" t="b">
        <f t="shared" si="17"/>
        <v>1</v>
      </c>
      <c r="P96" s="2" t="b">
        <f t="shared" si="18"/>
        <v>0</v>
      </c>
      <c r="Q96" s="2" t="b">
        <f t="shared" si="19"/>
        <v>0</v>
      </c>
      <c r="R96" s="2" t="b">
        <f t="shared" si="20"/>
        <v>0</v>
      </c>
      <c r="S96" s="2" t="b">
        <f t="shared" si="21"/>
        <v>0</v>
      </c>
      <c r="T96" s="2" t="b">
        <f t="shared" si="22"/>
        <v>0</v>
      </c>
      <c r="U96" s="2" t="b">
        <f t="shared" si="23"/>
        <v>0</v>
      </c>
      <c r="V96" s="2" t="b">
        <f t="shared" si="24"/>
        <v>0</v>
      </c>
      <c r="W96" s="2" t="b">
        <f t="shared" si="25"/>
        <v>0</v>
      </c>
    </row>
    <row r="97" spans="1:23" x14ac:dyDescent="0.25">
      <c r="A97" s="31">
        <v>96</v>
      </c>
      <c r="B97" s="23" t="s">
        <v>1199</v>
      </c>
      <c r="C97" s="23" t="s">
        <v>119</v>
      </c>
      <c r="D97" s="23" t="s">
        <v>130</v>
      </c>
      <c r="E97" s="23" t="s">
        <v>131</v>
      </c>
      <c r="F97" s="23" t="s">
        <v>158</v>
      </c>
      <c r="G97" s="23" t="s">
        <v>571</v>
      </c>
      <c r="H97" s="23" t="s">
        <v>132</v>
      </c>
      <c r="I97" s="23"/>
      <c r="J97" s="32"/>
      <c r="K97" s="29" t="b">
        <f t="shared" si="13"/>
        <v>0</v>
      </c>
      <c r="L97" s="29" t="b">
        <f t="shared" si="14"/>
        <v>0</v>
      </c>
      <c r="M97" s="29" t="b">
        <f t="shared" si="15"/>
        <v>0</v>
      </c>
      <c r="N97" s="29" t="b">
        <f t="shared" si="16"/>
        <v>0</v>
      </c>
      <c r="O97" s="2" t="b">
        <f t="shared" si="17"/>
        <v>0</v>
      </c>
      <c r="P97" s="2" t="b">
        <f t="shared" si="18"/>
        <v>0</v>
      </c>
      <c r="Q97" s="2" t="b">
        <f t="shared" si="19"/>
        <v>0</v>
      </c>
      <c r="R97" s="2" t="b">
        <f t="shared" si="20"/>
        <v>0</v>
      </c>
      <c r="S97" s="2" t="b">
        <f t="shared" si="21"/>
        <v>0</v>
      </c>
      <c r="T97" s="2" t="b">
        <f t="shared" si="22"/>
        <v>0</v>
      </c>
      <c r="U97" s="2" t="b">
        <f t="shared" si="23"/>
        <v>1</v>
      </c>
      <c r="V97" s="2" t="b">
        <f t="shared" si="24"/>
        <v>0</v>
      </c>
      <c r="W97" s="2" t="b">
        <f t="shared" si="25"/>
        <v>0</v>
      </c>
    </row>
    <row r="98" spans="1:23" x14ac:dyDescent="0.25">
      <c r="A98" s="31">
        <v>97</v>
      </c>
      <c r="B98" s="23" t="s">
        <v>1208</v>
      </c>
      <c r="C98" s="23" t="s">
        <v>119</v>
      </c>
      <c r="D98" s="23" t="s">
        <v>130</v>
      </c>
      <c r="E98" s="23" t="s">
        <v>131</v>
      </c>
      <c r="F98" s="23" t="s">
        <v>158</v>
      </c>
      <c r="G98" s="23" t="s">
        <v>571</v>
      </c>
      <c r="H98" s="23"/>
      <c r="I98" s="23"/>
      <c r="J98" s="32"/>
      <c r="K98" s="29" t="b">
        <f t="shared" si="13"/>
        <v>0</v>
      </c>
      <c r="L98" s="29" t="b">
        <f t="shared" si="14"/>
        <v>0</v>
      </c>
      <c r="M98" s="29" t="b">
        <f t="shared" si="15"/>
        <v>0</v>
      </c>
      <c r="N98" s="29" t="b">
        <f t="shared" si="16"/>
        <v>0</v>
      </c>
      <c r="O98" s="2" t="b">
        <f t="shared" si="17"/>
        <v>1</v>
      </c>
      <c r="P98" s="2" t="b">
        <f t="shared" si="18"/>
        <v>0</v>
      </c>
      <c r="Q98" s="2" t="b">
        <f t="shared" si="19"/>
        <v>0</v>
      </c>
      <c r="R98" s="2" t="b">
        <f t="shared" si="20"/>
        <v>0</v>
      </c>
      <c r="S98" s="2" t="b">
        <f t="shared" si="21"/>
        <v>0</v>
      </c>
      <c r="T98" s="2" t="b">
        <f t="shared" si="22"/>
        <v>0</v>
      </c>
      <c r="U98" s="2" t="b">
        <f t="shared" si="23"/>
        <v>0</v>
      </c>
      <c r="V98" s="2" t="b">
        <f t="shared" si="24"/>
        <v>0</v>
      </c>
      <c r="W98" s="2" t="b">
        <f t="shared" si="25"/>
        <v>0</v>
      </c>
    </row>
    <row r="99" spans="1:23" x14ac:dyDescent="0.25">
      <c r="A99" s="31">
        <v>98</v>
      </c>
      <c r="B99" s="23" t="s">
        <v>1217</v>
      </c>
      <c r="C99" s="23" t="s">
        <v>119</v>
      </c>
      <c r="D99" s="23" t="s">
        <v>130</v>
      </c>
      <c r="E99" s="23" t="s">
        <v>192</v>
      </c>
      <c r="F99" s="23"/>
      <c r="G99" s="23"/>
      <c r="H99" s="23" t="s">
        <v>132</v>
      </c>
      <c r="I99" s="23"/>
      <c r="J99" s="32"/>
      <c r="K99" s="29" t="b">
        <f t="shared" si="13"/>
        <v>0</v>
      </c>
      <c r="L99" s="29" t="b">
        <f t="shared" si="14"/>
        <v>0</v>
      </c>
      <c r="M99" s="29" t="b">
        <f t="shared" si="15"/>
        <v>0</v>
      </c>
      <c r="N99" s="29" t="b">
        <f t="shared" si="16"/>
        <v>0</v>
      </c>
      <c r="O99" s="2" t="b">
        <f t="shared" si="17"/>
        <v>0</v>
      </c>
      <c r="P99" s="2" t="b">
        <f t="shared" si="18"/>
        <v>1</v>
      </c>
      <c r="Q99" s="2" t="b">
        <f t="shared" si="19"/>
        <v>0</v>
      </c>
      <c r="R99" s="2" t="b">
        <f t="shared" si="20"/>
        <v>0</v>
      </c>
      <c r="S99" s="2" t="b">
        <f t="shared" si="21"/>
        <v>0</v>
      </c>
      <c r="T99" s="2" t="b">
        <f t="shared" si="22"/>
        <v>0</v>
      </c>
      <c r="U99" s="2" t="b">
        <f t="shared" si="23"/>
        <v>0</v>
      </c>
      <c r="V99" s="2" t="b">
        <f t="shared" si="24"/>
        <v>0</v>
      </c>
      <c r="W99" s="2" t="b">
        <f t="shared" si="25"/>
        <v>0</v>
      </c>
    </row>
    <row r="100" spans="1:23" x14ac:dyDescent="0.25">
      <c r="A100" s="31">
        <v>99</v>
      </c>
      <c r="B100" s="23" t="s">
        <v>1225</v>
      </c>
      <c r="C100" s="23" t="s">
        <v>119</v>
      </c>
      <c r="D100" s="23" t="s">
        <v>130</v>
      </c>
      <c r="E100" s="23" t="s">
        <v>192</v>
      </c>
      <c r="F100" s="23" t="s">
        <v>158</v>
      </c>
      <c r="G100" s="23" t="s">
        <v>571</v>
      </c>
      <c r="H100" s="23" t="s">
        <v>132</v>
      </c>
      <c r="I100" s="23"/>
      <c r="J100" s="32"/>
      <c r="K100" s="29" t="b">
        <f t="shared" si="13"/>
        <v>0</v>
      </c>
      <c r="L100" s="29" t="b">
        <f t="shared" si="14"/>
        <v>0</v>
      </c>
      <c r="M100" s="29" t="b">
        <f t="shared" si="15"/>
        <v>0</v>
      </c>
      <c r="N100" s="29" t="b">
        <f t="shared" si="16"/>
        <v>0</v>
      </c>
      <c r="O100" s="2" t="b">
        <f t="shared" si="17"/>
        <v>0</v>
      </c>
      <c r="P100" s="2" t="b">
        <f t="shared" si="18"/>
        <v>0</v>
      </c>
      <c r="Q100" s="2" t="b">
        <f t="shared" si="19"/>
        <v>0</v>
      </c>
      <c r="R100" s="2" t="b">
        <f t="shared" si="20"/>
        <v>0</v>
      </c>
      <c r="S100" s="2" t="b">
        <f t="shared" si="21"/>
        <v>0</v>
      </c>
      <c r="T100" s="2" t="b">
        <f t="shared" si="22"/>
        <v>0</v>
      </c>
      <c r="U100" s="2" t="b">
        <f t="shared" si="23"/>
        <v>1</v>
      </c>
      <c r="V100" s="2" t="b">
        <f t="shared" si="24"/>
        <v>0</v>
      </c>
      <c r="W100" s="2" t="b">
        <f t="shared" si="25"/>
        <v>0</v>
      </c>
    </row>
    <row r="101" spans="1:23" x14ac:dyDescent="0.25">
      <c r="A101" s="31">
        <v>100</v>
      </c>
      <c r="B101" s="23" t="s">
        <v>1233</v>
      </c>
      <c r="C101" s="23" t="s">
        <v>119</v>
      </c>
      <c r="D101" s="23" t="s">
        <v>130</v>
      </c>
      <c r="E101" s="23" t="s">
        <v>192</v>
      </c>
      <c r="F101" s="23"/>
      <c r="G101" s="23"/>
      <c r="H101" s="23"/>
      <c r="I101" s="23"/>
      <c r="J101" s="32"/>
      <c r="K101" s="29" t="b">
        <f t="shared" si="13"/>
        <v>1</v>
      </c>
      <c r="L101" s="29" t="b">
        <f t="shared" si="14"/>
        <v>0</v>
      </c>
      <c r="M101" s="29" t="b">
        <f t="shared" si="15"/>
        <v>0</v>
      </c>
      <c r="N101" s="29" t="b">
        <f t="shared" si="16"/>
        <v>0</v>
      </c>
      <c r="O101" s="2" t="b">
        <f t="shared" si="17"/>
        <v>0</v>
      </c>
      <c r="P101" s="2" t="b">
        <f t="shared" si="18"/>
        <v>0</v>
      </c>
      <c r="Q101" s="2" t="b">
        <f t="shared" si="19"/>
        <v>0</v>
      </c>
      <c r="R101" s="2" t="b">
        <f t="shared" si="20"/>
        <v>0</v>
      </c>
      <c r="S101" s="2" t="b">
        <f t="shared" si="21"/>
        <v>0</v>
      </c>
      <c r="T101" s="2" t="b">
        <f t="shared" si="22"/>
        <v>0</v>
      </c>
      <c r="U101" s="2" t="b">
        <f t="shared" si="23"/>
        <v>0</v>
      </c>
      <c r="V101" s="2" t="b">
        <f t="shared" si="24"/>
        <v>0</v>
      </c>
      <c r="W101" s="2" t="b">
        <f t="shared" si="25"/>
        <v>0</v>
      </c>
    </row>
    <row r="102" spans="1:23" x14ac:dyDescent="0.25">
      <c r="A102" s="31">
        <v>101</v>
      </c>
      <c r="B102" s="23" t="s">
        <v>1242</v>
      </c>
      <c r="C102" s="23" t="s">
        <v>119</v>
      </c>
      <c r="D102" s="23"/>
      <c r="E102" s="23"/>
      <c r="F102" s="23" t="s">
        <v>158</v>
      </c>
      <c r="G102" s="23" t="s">
        <v>571</v>
      </c>
      <c r="H102" s="23"/>
      <c r="I102" s="23"/>
      <c r="J102" s="32"/>
      <c r="K102" s="29" t="b">
        <f t="shared" si="13"/>
        <v>0</v>
      </c>
      <c r="L102" s="29" t="b">
        <f t="shared" si="14"/>
        <v>1</v>
      </c>
      <c r="M102" s="29" t="b">
        <f t="shared" si="15"/>
        <v>0</v>
      </c>
      <c r="N102" s="29" t="b">
        <f t="shared" si="16"/>
        <v>0</v>
      </c>
      <c r="O102" s="2" t="b">
        <f t="shared" si="17"/>
        <v>0</v>
      </c>
      <c r="P102" s="2" t="b">
        <f t="shared" si="18"/>
        <v>0</v>
      </c>
      <c r="Q102" s="2" t="b">
        <f t="shared" si="19"/>
        <v>0</v>
      </c>
      <c r="R102" s="2" t="b">
        <f t="shared" si="20"/>
        <v>0</v>
      </c>
      <c r="S102" s="2" t="b">
        <f t="shared" si="21"/>
        <v>0</v>
      </c>
      <c r="T102" s="2" t="b">
        <f t="shared" si="22"/>
        <v>0</v>
      </c>
      <c r="U102" s="2" t="b">
        <f t="shared" si="23"/>
        <v>0</v>
      </c>
      <c r="V102" s="2" t="b">
        <f t="shared" si="24"/>
        <v>0</v>
      </c>
      <c r="W102" s="2" t="b">
        <f t="shared" si="25"/>
        <v>0</v>
      </c>
    </row>
    <row r="103" spans="1:23" x14ac:dyDescent="0.25">
      <c r="A103" s="31">
        <v>102</v>
      </c>
      <c r="B103" s="23" t="s">
        <v>1251</v>
      </c>
      <c r="C103" s="23" t="s">
        <v>119</v>
      </c>
      <c r="D103" s="23" t="s">
        <v>130</v>
      </c>
      <c r="E103" s="23" t="s">
        <v>192</v>
      </c>
      <c r="F103" s="23"/>
      <c r="G103" s="23"/>
      <c r="H103" s="23" t="s">
        <v>132</v>
      </c>
      <c r="I103" s="23"/>
      <c r="J103" s="32"/>
      <c r="K103" s="29" t="b">
        <f t="shared" si="13"/>
        <v>0</v>
      </c>
      <c r="L103" s="29" t="b">
        <f t="shared" si="14"/>
        <v>0</v>
      </c>
      <c r="M103" s="29" t="b">
        <f t="shared" si="15"/>
        <v>0</v>
      </c>
      <c r="N103" s="29" t="b">
        <f t="shared" si="16"/>
        <v>0</v>
      </c>
      <c r="O103" s="2" t="b">
        <f t="shared" si="17"/>
        <v>0</v>
      </c>
      <c r="P103" s="2" t="b">
        <f t="shared" si="18"/>
        <v>1</v>
      </c>
      <c r="Q103" s="2" t="b">
        <f t="shared" si="19"/>
        <v>0</v>
      </c>
      <c r="R103" s="2" t="b">
        <f t="shared" si="20"/>
        <v>0</v>
      </c>
      <c r="S103" s="2" t="b">
        <f t="shared" si="21"/>
        <v>0</v>
      </c>
      <c r="T103" s="2" t="b">
        <f t="shared" si="22"/>
        <v>0</v>
      </c>
      <c r="U103" s="2" t="b">
        <f t="shared" si="23"/>
        <v>0</v>
      </c>
      <c r="V103" s="2" t="b">
        <f t="shared" si="24"/>
        <v>0</v>
      </c>
      <c r="W103" s="2" t="b">
        <f t="shared" si="25"/>
        <v>0</v>
      </c>
    </row>
    <row r="104" spans="1:23" x14ac:dyDescent="0.25">
      <c r="A104" s="31">
        <v>103</v>
      </c>
      <c r="B104" s="23" t="s">
        <v>1258</v>
      </c>
      <c r="C104" s="23" t="s">
        <v>119</v>
      </c>
      <c r="D104" s="23"/>
      <c r="E104" s="23"/>
      <c r="F104" s="23"/>
      <c r="G104" s="23"/>
      <c r="H104" s="23" t="s">
        <v>132</v>
      </c>
      <c r="I104" s="23"/>
      <c r="J104" s="32"/>
      <c r="K104" s="29" t="b">
        <f t="shared" si="13"/>
        <v>0</v>
      </c>
      <c r="L104" s="29" t="b">
        <f t="shared" si="14"/>
        <v>0</v>
      </c>
      <c r="M104" s="29" t="b">
        <f t="shared" si="15"/>
        <v>1</v>
      </c>
      <c r="N104" s="29" t="b">
        <f t="shared" si="16"/>
        <v>0</v>
      </c>
      <c r="O104" s="2" t="b">
        <f t="shared" si="17"/>
        <v>0</v>
      </c>
      <c r="P104" s="2" t="b">
        <f t="shared" si="18"/>
        <v>0</v>
      </c>
      <c r="Q104" s="2" t="b">
        <f t="shared" si="19"/>
        <v>0</v>
      </c>
      <c r="R104" s="2" t="b">
        <f t="shared" si="20"/>
        <v>0</v>
      </c>
      <c r="S104" s="2" t="b">
        <f t="shared" si="21"/>
        <v>0</v>
      </c>
      <c r="T104" s="2" t="b">
        <f t="shared" si="22"/>
        <v>0</v>
      </c>
      <c r="U104" s="2" t="b">
        <f t="shared" si="23"/>
        <v>0</v>
      </c>
      <c r="V104" s="2" t="b">
        <f t="shared" si="24"/>
        <v>0</v>
      </c>
      <c r="W104" s="2" t="b">
        <f t="shared" si="25"/>
        <v>0</v>
      </c>
    </row>
    <row r="105" spans="1:23" x14ac:dyDescent="0.25">
      <c r="A105" s="31">
        <v>104</v>
      </c>
      <c r="B105" s="23" t="s">
        <v>1270</v>
      </c>
      <c r="C105" s="23" t="s">
        <v>119</v>
      </c>
      <c r="D105" s="23" t="s">
        <v>130</v>
      </c>
      <c r="E105" s="23" t="s">
        <v>131</v>
      </c>
      <c r="F105" s="23"/>
      <c r="G105" s="23"/>
      <c r="H105" s="23"/>
      <c r="I105" s="23"/>
      <c r="J105" s="32"/>
      <c r="K105" s="29" t="b">
        <f t="shared" si="13"/>
        <v>1</v>
      </c>
      <c r="L105" s="29" t="b">
        <f t="shared" si="14"/>
        <v>0</v>
      </c>
      <c r="M105" s="29" t="b">
        <f t="shared" si="15"/>
        <v>0</v>
      </c>
      <c r="N105" s="29" t="b">
        <f t="shared" si="16"/>
        <v>0</v>
      </c>
      <c r="O105" s="2" t="b">
        <f t="shared" si="17"/>
        <v>0</v>
      </c>
      <c r="P105" s="2" t="b">
        <f t="shared" si="18"/>
        <v>0</v>
      </c>
      <c r="Q105" s="2" t="b">
        <f t="shared" si="19"/>
        <v>0</v>
      </c>
      <c r="R105" s="2" t="b">
        <f t="shared" si="20"/>
        <v>0</v>
      </c>
      <c r="S105" s="2" t="b">
        <f t="shared" si="21"/>
        <v>0</v>
      </c>
      <c r="T105" s="2" t="b">
        <f t="shared" si="22"/>
        <v>0</v>
      </c>
      <c r="U105" s="2" t="b">
        <f t="shared" si="23"/>
        <v>0</v>
      </c>
      <c r="V105" s="2" t="b">
        <f t="shared" si="24"/>
        <v>0</v>
      </c>
      <c r="W105" s="2" t="b">
        <f t="shared" si="25"/>
        <v>0</v>
      </c>
    </row>
    <row r="106" spans="1:23" x14ac:dyDescent="0.25">
      <c r="A106" s="31">
        <v>105</v>
      </c>
      <c r="B106" s="23" t="s">
        <v>1277</v>
      </c>
      <c r="C106" s="23" t="s">
        <v>119</v>
      </c>
      <c r="D106" s="23" t="s">
        <v>130</v>
      </c>
      <c r="E106" s="23" t="s">
        <v>192</v>
      </c>
      <c r="F106" s="23"/>
      <c r="G106" s="23"/>
      <c r="H106" s="23"/>
      <c r="I106" s="23"/>
      <c r="J106" s="32"/>
      <c r="K106" s="29" t="b">
        <f t="shared" si="13"/>
        <v>1</v>
      </c>
      <c r="L106" s="29" t="b">
        <f t="shared" si="14"/>
        <v>0</v>
      </c>
      <c r="M106" s="29" t="b">
        <f t="shared" si="15"/>
        <v>0</v>
      </c>
      <c r="N106" s="29" t="b">
        <f t="shared" si="16"/>
        <v>0</v>
      </c>
      <c r="O106" s="2" t="b">
        <f t="shared" si="17"/>
        <v>0</v>
      </c>
      <c r="P106" s="2" t="b">
        <f t="shared" si="18"/>
        <v>0</v>
      </c>
      <c r="Q106" s="2" t="b">
        <f t="shared" si="19"/>
        <v>0</v>
      </c>
      <c r="R106" s="2" t="b">
        <f t="shared" si="20"/>
        <v>0</v>
      </c>
      <c r="S106" s="2" t="b">
        <f t="shared" si="21"/>
        <v>0</v>
      </c>
      <c r="T106" s="2" t="b">
        <f t="shared" si="22"/>
        <v>0</v>
      </c>
      <c r="U106" s="2" t="b">
        <f t="shared" si="23"/>
        <v>0</v>
      </c>
      <c r="V106" s="2" t="b">
        <f t="shared" si="24"/>
        <v>0</v>
      </c>
      <c r="W106" s="2" t="b">
        <f t="shared" si="25"/>
        <v>0</v>
      </c>
    </row>
    <row r="107" spans="1:23" x14ac:dyDescent="0.25">
      <c r="A107" s="31">
        <v>106</v>
      </c>
      <c r="B107" s="23" t="s">
        <v>1289</v>
      </c>
      <c r="C107" s="23" t="s">
        <v>119</v>
      </c>
      <c r="D107" s="23" t="s">
        <v>130</v>
      </c>
      <c r="E107" s="23" t="s">
        <v>259</v>
      </c>
      <c r="F107" s="23"/>
      <c r="G107" s="23"/>
      <c r="H107" s="23"/>
      <c r="I107" s="23"/>
      <c r="J107" s="32"/>
      <c r="K107" s="29" t="b">
        <f t="shared" si="13"/>
        <v>1</v>
      </c>
      <c r="L107" s="29" t="b">
        <f t="shared" si="14"/>
        <v>0</v>
      </c>
      <c r="M107" s="29" t="b">
        <f t="shared" si="15"/>
        <v>0</v>
      </c>
      <c r="N107" s="29" t="b">
        <f t="shared" si="16"/>
        <v>0</v>
      </c>
      <c r="O107" s="2" t="b">
        <f t="shared" si="17"/>
        <v>0</v>
      </c>
      <c r="P107" s="2" t="b">
        <f t="shared" si="18"/>
        <v>0</v>
      </c>
      <c r="Q107" s="2" t="b">
        <f t="shared" si="19"/>
        <v>0</v>
      </c>
      <c r="R107" s="2" t="b">
        <f t="shared" si="20"/>
        <v>0</v>
      </c>
      <c r="S107" s="2" t="b">
        <f t="shared" si="21"/>
        <v>0</v>
      </c>
      <c r="T107" s="2" t="b">
        <f t="shared" si="22"/>
        <v>0</v>
      </c>
      <c r="U107" s="2" t="b">
        <f t="shared" si="23"/>
        <v>0</v>
      </c>
      <c r="V107" s="2" t="b">
        <f t="shared" si="24"/>
        <v>0</v>
      </c>
      <c r="W107" s="2" t="b">
        <f t="shared" si="25"/>
        <v>0</v>
      </c>
    </row>
    <row r="108" spans="1:23" x14ac:dyDescent="0.25">
      <c r="A108" s="31">
        <v>107</v>
      </c>
      <c r="B108" s="23" t="s">
        <v>1295</v>
      </c>
      <c r="C108" s="23" t="s">
        <v>119</v>
      </c>
      <c r="D108" s="23"/>
      <c r="E108" s="23"/>
      <c r="F108" s="23" t="s">
        <v>158</v>
      </c>
      <c r="G108" s="22" t="s">
        <v>571</v>
      </c>
      <c r="H108" s="23"/>
      <c r="I108" s="23"/>
      <c r="J108" s="32"/>
      <c r="K108" s="29" t="b">
        <f t="shared" si="13"/>
        <v>0</v>
      </c>
      <c r="L108" s="29" t="b">
        <f t="shared" si="14"/>
        <v>1</v>
      </c>
      <c r="M108" s="29" t="b">
        <f t="shared" si="15"/>
        <v>0</v>
      </c>
      <c r="N108" s="29" t="b">
        <f t="shared" si="16"/>
        <v>0</v>
      </c>
      <c r="O108" s="2" t="b">
        <f t="shared" si="17"/>
        <v>0</v>
      </c>
      <c r="P108" s="2" t="b">
        <f t="shared" si="18"/>
        <v>0</v>
      </c>
      <c r="Q108" s="2" t="b">
        <f t="shared" si="19"/>
        <v>0</v>
      </c>
      <c r="R108" s="2" t="b">
        <f t="shared" si="20"/>
        <v>0</v>
      </c>
      <c r="S108" s="2" t="b">
        <f t="shared" si="21"/>
        <v>0</v>
      </c>
      <c r="T108" s="2" t="b">
        <f t="shared" si="22"/>
        <v>0</v>
      </c>
      <c r="U108" s="2" t="b">
        <f t="shared" si="23"/>
        <v>0</v>
      </c>
      <c r="V108" s="2" t="b">
        <f t="shared" si="24"/>
        <v>0</v>
      </c>
      <c r="W108" s="2" t="b">
        <f t="shared" si="25"/>
        <v>0</v>
      </c>
    </row>
    <row r="109" spans="1:23" x14ac:dyDescent="0.25">
      <c r="A109" s="31">
        <v>108</v>
      </c>
      <c r="B109" s="23" t="s">
        <v>1305</v>
      </c>
      <c r="C109" s="23" t="s">
        <v>119</v>
      </c>
      <c r="D109" s="23" t="s">
        <v>130</v>
      </c>
      <c r="E109" s="23" t="s">
        <v>131</v>
      </c>
      <c r="F109" s="23" t="s">
        <v>158</v>
      </c>
      <c r="G109" s="23" t="s">
        <v>571</v>
      </c>
      <c r="H109" s="23" t="s">
        <v>132</v>
      </c>
      <c r="I109" s="23"/>
      <c r="J109" s="32"/>
      <c r="K109" s="29" t="b">
        <f t="shared" si="13"/>
        <v>0</v>
      </c>
      <c r="L109" s="29" t="b">
        <f t="shared" si="14"/>
        <v>0</v>
      </c>
      <c r="M109" s="29" t="b">
        <f t="shared" si="15"/>
        <v>0</v>
      </c>
      <c r="N109" s="29" t="b">
        <f t="shared" si="16"/>
        <v>0</v>
      </c>
      <c r="O109" s="2" t="b">
        <f t="shared" si="17"/>
        <v>0</v>
      </c>
      <c r="P109" s="2" t="b">
        <f t="shared" si="18"/>
        <v>0</v>
      </c>
      <c r="Q109" s="2" t="b">
        <f t="shared" si="19"/>
        <v>0</v>
      </c>
      <c r="R109" s="2" t="b">
        <f t="shared" si="20"/>
        <v>0</v>
      </c>
      <c r="S109" s="2" t="b">
        <f t="shared" si="21"/>
        <v>0</v>
      </c>
      <c r="T109" s="2" t="b">
        <f t="shared" si="22"/>
        <v>0</v>
      </c>
      <c r="U109" s="2" t="b">
        <f t="shared" si="23"/>
        <v>1</v>
      </c>
      <c r="V109" s="2" t="b">
        <f t="shared" si="24"/>
        <v>0</v>
      </c>
      <c r="W109" s="2" t="b">
        <f t="shared" si="25"/>
        <v>0</v>
      </c>
    </row>
    <row r="110" spans="1:23" x14ac:dyDescent="0.25">
      <c r="A110" s="31">
        <v>109</v>
      </c>
      <c r="B110" s="23" t="s">
        <v>1311</v>
      </c>
      <c r="C110" s="23" t="s">
        <v>119</v>
      </c>
      <c r="D110" s="23" t="s">
        <v>130</v>
      </c>
      <c r="E110" s="23" t="s">
        <v>131</v>
      </c>
      <c r="F110" s="23" t="s">
        <v>158</v>
      </c>
      <c r="G110" s="23" t="s">
        <v>571</v>
      </c>
      <c r="H110" s="23"/>
      <c r="I110" s="23"/>
      <c r="J110" s="32"/>
      <c r="K110" s="29" t="b">
        <f t="shared" si="13"/>
        <v>0</v>
      </c>
      <c r="L110" s="29" t="b">
        <f t="shared" si="14"/>
        <v>0</v>
      </c>
      <c r="M110" s="29" t="b">
        <f t="shared" si="15"/>
        <v>0</v>
      </c>
      <c r="N110" s="29" t="b">
        <f t="shared" si="16"/>
        <v>0</v>
      </c>
      <c r="O110" s="2" t="b">
        <f t="shared" si="17"/>
        <v>1</v>
      </c>
      <c r="P110" s="2" t="b">
        <f t="shared" si="18"/>
        <v>0</v>
      </c>
      <c r="Q110" s="2" t="b">
        <f t="shared" si="19"/>
        <v>0</v>
      </c>
      <c r="R110" s="2" t="b">
        <f t="shared" si="20"/>
        <v>0</v>
      </c>
      <c r="S110" s="2" t="b">
        <f t="shared" si="21"/>
        <v>0</v>
      </c>
      <c r="T110" s="2" t="b">
        <f t="shared" si="22"/>
        <v>0</v>
      </c>
      <c r="U110" s="2" t="b">
        <f t="shared" si="23"/>
        <v>0</v>
      </c>
      <c r="V110" s="2" t="b">
        <f t="shared" si="24"/>
        <v>0</v>
      </c>
      <c r="W110" s="2" t="b">
        <f t="shared" si="25"/>
        <v>0</v>
      </c>
    </row>
    <row r="111" spans="1:23" x14ac:dyDescent="0.25">
      <c r="A111" s="31">
        <v>110</v>
      </c>
      <c r="B111" s="23" t="s">
        <v>1319</v>
      </c>
      <c r="C111" s="23" t="s">
        <v>119</v>
      </c>
      <c r="D111" s="23" t="s">
        <v>130</v>
      </c>
      <c r="E111" s="23" t="s">
        <v>131</v>
      </c>
      <c r="F111" s="23"/>
      <c r="G111" s="23"/>
      <c r="H111" s="23" t="s">
        <v>132</v>
      </c>
      <c r="I111" s="23"/>
      <c r="J111" s="32"/>
      <c r="K111" s="29" t="b">
        <f t="shared" si="13"/>
        <v>0</v>
      </c>
      <c r="L111" s="29" t="b">
        <f t="shared" si="14"/>
        <v>0</v>
      </c>
      <c r="M111" s="29" t="b">
        <f t="shared" si="15"/>
        <v>0</v>
      </c>
      <c r="N111" s="29" t="b">
        <f t="shared" si="16"/>
        <v>0</v>
      </c>
      <c r="O111" s="2" t="b">
        <f t="shared" si="17"/>
        <v>0</v>
      </c>
      <c r="P111" s="2" t="b">
        <f t="shared" si="18"/>
        <v>1</v>
      </c>
      <c r="Q111" s="2" t="b">
        <f t="shared" si="19"/>
        <v>0</v>
      </c>
      <c r="R111" s="2" t="b">
        <f t="shared" si="20"/>
        <v>0</v>
      </c>
      <c r="S111" s="2" t="b">
        <f t="shared" si="21"/>
        <v>0</v>
      </c>
      <c r="T111" s="2" t="b">
        <f t="shared" si="22"/>
        <v>0</v>
      </c>
      <c r="U111" s="2" t="b">
        <f t="shared" si="23"/>
        <v>0</v>
      </c>
      <c r="V111" s="2" t="b">
        <f t="shared" si="24"/>
        <v>0</v>
      </c>
      <c r="W111" s="2" t="b">
        <f t="shared" si="25"/>
        <v>0</v>
      </c>
    </row>
    <row r="112" spans="1:23" x14ac:dyDescent="0.25">
      <c r="A112" s="31">
        <v>111</v>
      </c>
      <c r="B112" s="23" t="s">
        <v>1328</v>
      </c>
      <c r="C112" s="23" t="s">
        <v>119</v>
      </c>
      <c r="D112" s="23"/>
      <c r="E112" s="23"/>
      <c r="F112" s="23"/>
      <c r="G112" s="23"/>
      <c r="H112" s="23" t="s">
        <v>132</v>
      </c>
      <c r="I112" s="23"/>
      <c r="J112" s="32"/>
      <c r="K112" s="29" t="b">
        <f t="shared" si="13"/>
        <v>0</v>
      </c>
      <c r="L112" s="29" t="b">
        <f t="shared" si="14"/>
        <v>0</v>
      </c>
      <c r="M112" s="29" t="b">
        <f t="shared" si="15"/>
        <v>1</v>
      </c>
      <c r="N112" s="29" t="b">
        <f t="shared" si="16"/>
        <v>0</v>
      </c>
      <c r="O112" s="2" t="b">
        <f t="shared" si="17"/>
        <v>0</v>
      </c>
      <c r="P112" s="2" t="b">
        <f t="shared" si="18"/>
        <v>0</v>
      </c>
      <c r="Q112" s="2" t="b">
        <f t="shared" si="19"/>
        <v>0</v>
      </c>
      <c r="R112" s="2" t="b">
        <f t="shared" si="20"/>
        <v>0</v>
      </c>
      <c r="S112" s="2" t="b">
        <f t="shared" si="21"/>
        <v>0</v>
      </c>
      <c r="T112" s="2" t="b">
        <f t="shared" si="22"/>
        <v>0</v>
      </c>
      <c r="U112" s="2" t="b">
        <f t="shared" si="23"/>
        <v>0</v>
      </c>
      <c r="V112" s="2" t="b">
        <f t="shared" si="24"/>
        <v>0</v>
      </c>
      <c r="W112" s="2" t="b">
        <f t="shared" si="25"/>
        <v>0</v>
      </c>
    </row>
    <row r="113" spans="1:23" x14ac:dyDescent="0.25">
      <c r="A113" s="31">
        <v>112</v>
      </c>
      <c r="B113" s="23" t="s">
        <v>1336</v>
      </c>
      <c r="C113" s="23" t="s">
        <v>119</v>
      </c>
      <c r="D113" s="23" t="s">
        <v>130</v>
      </c>
      <c r="E113" s="23" t="s">
        <v>192</v>
      </c>
      <c r="F113" s="23" t="s">
        <v>158</v>
      </c>
      <c r="G113" s="23" t="s">
        <v>571</v>
      </c>
      <c r="H113" s="23"/>
      <c r="I113" s="23"/>
      <c r="J113" s="32"/>
      <c r="K113" s="29" t="b">
        <f t="shared" si="13"/>
        <v>0</v>
      </c>
      <c r="L113" s="29" t="b">
        <f t="shared" si="14"/>
        <v>0</v>
      </c>
      <c r="M113" s="29" t="b">
        <f t="shared" si="15"/>
        <v>0</v>
      </c>
      <c r="N113" s="29" t="b">
        <f t="shared" si="16"/>
        <v>0</v>
      </c>
      <c r="O113" s="2" t="b">
        <f t="shared" si="17"/>
        <v>1</v>
      </c>
      <c r="P113" s="2" t="b">
        <f t="shared" si="18"/>
        <v>0</v>
      </c>
      <c r="Q113" s="2" t="b">
        <f t="shared" si="19"/>
        <v>0</v>
      </c>
      <c r="R113" s="2" t="b">
        <f t="shared" si="20"/>
        <v>0</v>
      </c>
      <c r="S113" s="2" t="b">
        <f t="shared" si="21"/>
        <v>0</v>
      </c>
      <c r="T113" s="2" t="b">
        <f t="shared" si="22"/>
        <v>0</v>
      </c>
      <c r="U113" s="2" t="b">
        <f t="shared" si="23"/>
        <v>0</v>
      </c>
      <c r="V113" s="2" t="b">
        <f t="shared" si="24"/>
        <v>0</v>
      </c>
      <c r="W113" s="2" t="b">
        <f t="shared" si="25"/>
        <v>0</v>
      </c>
    </row>
    <row r="114" spans="1:23" x14ac:dyDescent="0.25">
      <c r="A114" s="31">
        <v>113</v>
      </c>
      <c r="B114" s="23" t="s">
        <v>1348</v>
      </c>
      <c r="C114" s="23" t="s">
        <v>119</v>
      </c>
      <c r="D114" s="23" t="s">
        <v>130</v>
      </c>
      <c r="E114" s="23" t="s">
        <v>259</v>
      </c>
      <c r="F114" s="23"/>
      <c r="G114" s="23"/>
      <c r="H114" s="23"/>
      <c r="I114" s="23"/>
      <c r="J114" s="32"/>
      <c r="K114" s="29" t="b">
        <f t="shared" si="13"/>
        <v>1</v>
      </c>
      <c r="L114" s="29" t="b">
        <f t="shared" si="14"/>
        <v>0</v>
      </c>
      <c r="M114" s="29" t="b">
        <f t="shared" si="15"/>
        <v>0</v>
      </c>
      <c r="N114" s="29" t="b">
        <f t="shared" si="16"/>
        <v>0</v>
      </c>
      <c r="O114" s="2" t="b">
        <f t="shared" si="17"/>
        <v>0</v>
      </c>
      <c r="P114" s="2" t="b">
        <f t="shared" si="18"/>
        <v>0</v>
      </c>
      <c r="Q114" s="2" t="b">
        <f t="shared" si="19"/>
        <v>0</v>
      </c>
      <c r="R114" s="2" t="b">
        <f t="shared" si="20"/>
        <v>0</v>
      </c>
      <c r="S114" s="2" t="b">
        <f t="shared" si="21"/>
        <v>0</v>
      </c>
      <c r="T114" s="2" t="b">
        <f t="shared" si="22"/>
        <v>0</v>
      </c>
      <c r="U114" s="2" t="b">
        <f t="shared" si="23"/>
        <v>0</v>
      </c>
      <c r="V114" s="2" t="b">
        <f t="shared" si="24"/>
        <v>0</v>
      </c>
      <c r="W114" s="2" t="b">
        <f t="shared" si="25"/>
        <v>0</v>
      </c>
    </row>
    <row r="115" spans="1:23" x14ac:dyDescent="0.25">
      <c r="A115" s="31">
        <v>114</v>
      </c>
      <c r="B115" s="23" t="s">
        <v>1359</v>
      </c>
      <c r="C115" s="23" t="s">
        <v>119</v>
      </c>
      <c r="D115" s="23" t="s">
        <v>130</v>
      </c>
      <c r="E115" s="23" t="s">
        <v>131</v>
      </c>
      <c r="F115" s="23"/>
      <c r="G115" s="23"/>
      <c r="H115" s="23" t="s">
        <v>132</v>
      </c>
      <c r="I115" s="23"/>
      <c r="J115" s="32"/>
      <c r="K115" s="29" t="b">
        <f t="shared" si="13"/>
        <v>0</v>
      </c>
      <c r="L115" s="29" t="b">
        <f t="shared" si="14"/>
        <v>0</v>
      </c>
      <c r="M115" s="29" t="b">
        <f t="shared" si="15"/>
        <v>0</v>
      </c>
      <c r="N115" s="29" t="b">
        <f t="shared" si="16"/>
        <v>0</v>
      </c>
      <c r="O115" s="2" t="b">
        <f t="shared" si="17"/>
        <v>0</v>
      </c>
      <c r="P115" s="2" t="b">
        <f t="shared" si="18"/>
        <v>1</v>
      </c>
      <c r="Q115" s="2" t="b">
        <f t="shared" si="19"/>
        <v>0</v>
      </c>
      <c r="R115" s="2" t="b">
        <f t="shared" si="20"/>
        <v>0</v>
      </c>
      <c r="S115" s="2" t="b">
        <f t="shared" si="21"/>
        <v>0</v>
      </c>
      <c r="T115" s="2" t="b">
        <f t="shared" si="22"/>
        <v>0</v>
      </c>
      <c r="U115" s="2" t="b">
        <f t="shared" si="23"/>
        <v>0</v>
      </c>
      <c r="V115" s="2" t="b">
        <f t="shared" si="24"/>
        <v>0</v>
      </c>
      <c r="W115" s="2" t="b">
        <f t="shared" si="25"/>
        <v>0</v>
      </c>
    </row>
    <row r="116" spans="1:23" x14ac:dyDescent="0.25">
      <c r="A116" s="31">
        <v>115</v>
      </c>
      <c r="B116" s="23" t="s">
        <v>1368</v>
      </c>
      <c r="C116" s="23" t="s">
        <v>119</v>
      </c>
      <c r="D116" s="23" t="s">
        <v>130</v>
      </c>
      <c r="E116" s="23" t="s">
        <v>192</v>
      </c>
      <c r="F116" s="23" t="s">
        <v>158</v>
      </c>
      <c r="G116" s="23" t="s">
        <v>571</v>
      </c>
      <c r="H116" s="23" t="s">
        <v>132</v>
      </c>
      <c r="I116" s="23"/>
      <c r="J116" s="32"/>
      <c r="K116" s="29" t="b">
        <f t="shared" si="13"/>
        <v>0</v>
      </c>
      <c r="L116" s="29" t="b">
        <f t="shared" si="14"/>
        <v>0</v>
      </c>
      <c r="M116" s="29" t="b">
        <f t="shared" si="15"/>
        <v>0</v>
      </c>
      <c r="N116" s="29" t="b">
        <f t="shared" si="16"/>
        <v>0</v>
      </c>
      <c r="O116" s="2" t="b">
        <f t="shared" si="17"/>
        <v>0</v>
      </c>
      <c r="P116" s="2" t="b">
        <f t="shared" si="18"/>
        <v>0</v>
      </c>
      <c r="Q116" s="2" t="b">
        <f t="shared" si="19"/>
        <v>0</v>
      </c>
      <c r="R116" s="2" t="b">
        <f t="shared" si="20"/>
        <v>0</v>
      </c>
      <c r="S116" s="2" t="b">
        <f t="shared" si="21"/>
        <v>0</v>
      </c>
      <c r="T116" s="2" t="b">
        <f t="shared" si="22"/>
        <v>0</v>
      </c>
      <c r="U116" s="2" t="b">
        <f t="shared" si="23"/>
        <v>1</v>
      </c>
      <c r="V116" s="2" t="b">
        <f t="shared" si="24"/>
        <v>0</v>
      </c>
      <c r="W116" s="2" t="b">
        <f t="shared" si="25"/>
        <v>0</v>
      </c>
    </row>
    <row r="117" spans="1:23" x14ac:dyDescent="0.25">
      <c r="A117" s="31">
        <v>116</v>
      </c>
      <c r="B117" s="23" t="s">
        <v>1377</v>
      </c>
      <c r="C117" s="23" t="s">
        <v>119</v>
      </c>
      <c r="D117" s="23" t="s">
        <v>130</v>
      </c>
      <c r="E117" s="23" t="s">
        <v>131</v>
      </c>
      <c r="F117" s="23" t="s">
        <v>158</v>
      </c>
      <c r="G117" s="23" t="s">
        <v>571</v>
      </c>
      <c r="H117" s="23"/>
      <c r="I117" s="23"/>
      <c r="J117" s="32"/>
      <c r="K117" s="29" t="b">
        <f t="shared" si="13"/>
        <v>0</v>
      </c>
      <c r="L117" s="29" t="b">
        <f t="shared" si="14"/>
        <v>0</v>
      </c>
      <c r="M117" s="29" t="b">
        <f t="shared" si="15"/>
        <v>0</v>
      </c>
      <c r="N117" s="29" t="b">
        <f t="shared" si="16"/>
        <v>0</v>
      </c>
      <c r="O117" s="2" t="b">
        <f t="shared" si="17"/>
        <v>1</v>
      </c>
      <c r="P117" s="2" t="b">
        <f t="shared" si="18"/>
        <v>0</v>
      </c>
      <c r="Q117" s="2" t="b">
        <f t="shared" si="19"/>
        <v>0</v>
      </c>
      <c r="R117" s="2" t="b">
        <f t="shared" si="20"/>
        <v>0</v>
      </c>
      <c r="S117" s="2" t="b">
        <f t="shared" si="21"/>
        <v>0</v>
      </c>
      <c r="T117" s="2" t="b">
        <f t="shared" si="22"/>
        <v>0</v>
      </c>
      <c r="U117" s="2" t="b">
        <f t="shared" si="23"/>
        <v>0</v>
      </c>
      <c r="V117" s="2" t="b">
        <f t="shared" si="24"/>
        <v>0</v>
      </c>
      <c r="W117" s="2" t="b">
        <f t="shared" si="25"/>
        <v>0</v>
      </c>
    </row>
    <row r="118" spans="1:23" x14ac:dyDescent="0.25">
      <c r="A118" s="31">
        <v>117</v>
      </c>
      <c r="B118" s="23" t="s">
        <v>1386</v>
      </c>
      <c r="C118" s="23" t="s">
        <v>119</v>
      </c>
      <c r="D118" s="23" t="s">
        <v>130</v>
      </c>
      <c r="E118" s="23" t="s">
        <v>131</v>
      </c>
      <c r="F118" s="23"/>
      <c r="G118" s="23"/>
      <c r="H118" s="23" t="s">
        <v>132</v>
      </c>
      <c r="I118" s="23"/>
      <c r="J118" s="32"/>
      <c r="K118" s="29" t="b">
        <f t="shared" si="13"/>
        <v>0</v>
      </c>
      <c r="L118" s="29" t="b">
        <f t="shared" si="14"/>
        <v>0</v>
      </c>
      <c r="M118" s="29" t="b">
        <f t="shared" si="15"/>
        <v>0</v>
      </c>
      <c r="N118" s="29" t="b">
        <f t="shared" si="16"/>
        <v>0</v>
      </c>
      <c r="O118" s="2" t="b">
        <f t="shared" si="17"/>
        <v>0</v>
      </c>
      <c r="P118" s="2" t="b">
        <f t="shared" si="18"/>
        <v>1</v>
      </c>
      <c r="Q118" s="2" t="b">
        <f t="shared" si="19"/>
        <v>0</v>
      </c>
      <c r="R118" s="2" t="b">
        <f t="shared" si="20"/>
        <v>0</v>
      </c>
      <c r="S118" s="2" t="b">
        <f t="shared" si="21"/>
        <v>0</v>
      </c>
      <c r="T118" s="2" t="b">
        <f t="shared" si="22"/>
        <v>0</v>
      </c>
      <c r="U118" s="2" t="b">
        <f t="shared" si="23"/>
        <v>0</v>
      </c>
      <c r="V118" s="2" t="b">
        <f t="shared" si="24"/>
        <v>0</v>
      </c>
      <c r="W118" s="2" t="b">
        <f t="shared" si="25"/>
        <v>0</v>
      </c>
    </row>
    <row r="119" spans="1:23" x14ac:dyDescent="0.25">
      <c r="A119" s="31">
        <v>118</v>
      </c>
      <c r="B119" s="23" t="s">
        <v>1395</v>
      </c>
      <c r="C119" s="23" t="s">
        <v>119</v>
      </c>
      <c r="D119" s="23" t="s">
        <v>130</v>
      </c>
      <c r="E119" s="23" t="s">
        <v>131</v>
      </c>
      <c r="F119" s="23" t="s">
        <v>158</v>
      </c>
      <c r="G119" s="23" t="s">
        <v>571</v>
      </c>
      <c r="H119" s="23"/>
      <c r="I119" s="23"/>
      <c r="J119" s="32"/>
      <c r="K119" s="29" t="b">
        <f t="shared" si="13"/>
        <v>0</v>
      </c>
      <c r="L119" s="29" t="b">
        <f t="shared" si="14"/>
        <v>0</v>
      </c>
      <c r="M119" s="29" t="b">
        <f t="shared" si="15"/>
        <v>0</v>
      </c>
      <c r="N119" s="29" t="b">
        <f t="shared" si="16"/>
        <v>0</v>
      </c>
      <c r="O119" s="2" t="b">
        <f t="shared" si="17"/>
        <v>1</v>
      </c>
      <c r="P119" s="2" t="b">
        <f t="shared" si="18"/>
        <v>0</v>
      </c>
      <c r="Q119" s="2" t="b">
        <f t="shared" si="19"/>
        <v>0</v>
      </c>
      <c r="R119" s="2" t="b">
        <f t="shared" si="20"/>
        <v>0</v>
      </c>
      <c r="S119" s="2" t="b">
        <f t="shared" si="21"/>
        <v>0</v>
      </c>
      <c r="T119" s="2" t="b">
        <f t="shared" si="22"/>
        <v>0</v>
      </c>
      <c r="U119" s="2" t="b">
        <f t="shared" si="23"/>
        <v>0</v>
      </c>
      <c r="V119" s="2" t="b">
        <f t="shared" si="24"/>
        <v>0</v>
      </c>
      <c r="W119" s="2" t="b">
        <f t="shared" si="25"/>
        <v>0</v>
      </c>
    </row>
    <row r="120" spans="1:23" x14ac:dyDescent="0.25">
      <c r="A120" s="31">
        <v>119</v>
      </c>
      <c r="B120" s="23" t="s">
        <v>1407</v>
      </c>
      <c r="C120" s="23" t="s">
        <v>119</v>
      </c>
      <c r="D120" s="23" t="s">
        <v>130</v>
      </c>
      <c r="E120" s="23" t="s">
        <v>131</v>
      </c>
      <c r="F120" s="23"/>
      <c r="G120" s="23"/>
      <c r="H120" s="23" t="s">
        <v>132</v>
      </c>
      <c r="I120" s="23"/>
      <c r="J120" s="32"/>
      <c r="K120" s="29" t="b">
        <f t="shared" si="13"/>
        <v>0</v>
      </c>
      <c r="L120" s="29" t="b">
        <f t="shared" si="14"/>
        <v>0</v>
      </c>
      <c r="M120" s="29" t="b">
        <f t="shared" si="15"/>
        <v>0</v>
      </c>
      <c r="N120" s="29" t="b">
        <f t="shared" si="16"/>
        <v>0</v>
      </c>
      <c r="O120" s="2" t="b">
        <f t="shared" si="17"/>
        <v>0</v>
      </c>
      <c r="P120" s="2" t="b">
        <f t="shared" si="18"/>
        <v>1</v>
      </c>
      <c r="Q120" s="2" t="b">
        <f t="shared" si="19"/>
        <v>0</v>
      </c>
      <c r="R120" s="2" t="b">
        <f t="shared" si="20"/>
        <v>0</v>
      </c>
      <c r="S120" s="2" t="b">
        <f t="shared" si="21"/>
        <v>0</v>
      </c>
      <c r="T120" s="2" t="b">
        <f t="shared" si="22"/>
        <v>0</v>
      </c>
      <c r="U120" s="2" t="b">
        <f t="shared" si="23"/>
        <v>0</v>
      </c>
      <c r="V120" s="2" t="b">
        <f t="shared" si="24"/>
        <v>0</v>
      </c>
      <c r="W120" s="2" t="b">
        <f t="shared" si="25"/>
        <v>0</v>
      </c>
    </row>
    <row r="121" spans="1:23" x14ac:dyDescent="0.25">
      <c r="A121" s="31">
        <v>120</v>
      </c>
      <c r="B121" s="23" t="s">
        <v>1415</v>
      </c>
      <c r="C121" s="23" t="s">
        <v>119</v>
      </c>
      <c r="D121" s="23" t="s">
        <v>130</v>
      </c>
      <c r="E121" s="23" t="s">
        <v>192</v>
      </c>
      <c r="F121" s="23"/>
      <c r="G121" s="23"/>
      <c r="H121" s="23"/>
      <c r="I121" s="23"/>
      <c r="J121" s="32"/>
      <c r="K121" s="29" t="b">
        <f t="shared" si="13"/>
        <v>1</v>
      </c>
      <c r="L121" s="29" t="b">
        <f t="shared" si="14"/>
        <v>0</v>
      </c>
      <c r="M121" s="29" t="b">
        <f t="shared" si="15"/>
        <v>0</v>
      </c>
      <c r="N121" s="29" t="b">
        <f t="shared" si="16"/>
        <v>0</v>
      </c>
      <c r="O121" s="2" t="b">
        <f t="shared" si="17"/>
        <v>0</v>
      </c>
      <c r="P121" s="2" t="b">
        <f t="shared" si="18"/>
        <v>0</v>
      </c>
      <c r="Q121" s="2" t="b">
        <f t="shared" si="19"/>
        <v>0</v>
      </c>
      <c r="R121" s="2" t="b">
        <f t="shared" si="20"/>
        <v>0</v>
      </c>
      <c r="S121" s="2" t="b">
        <f t="shared" si="21"/>
        <v>0</v>
      </c>
      <c r="T121" s="2" t="b">
        <f t="shared" si="22"/>
        <v>0</v>
      </c>
      <c r="U121" s="2" t="b">
        <f t="shared" si="23"/>
        <v>0</v>
      </c>
      <c r="V121" s="2" t="b">
        <f t="shared" si="24"/>
        <v>0</v>
      </c>
      <c r="W121" s="2" t="b">
        <f t="shared" si="25"/>
        <v>0</v>
      </c>
    </row>
    <row r="122" spans="1:23" x14ac:dyDescent="0.25">
      <c r="A122" s="31">
        <v>121</v>
      </c>
      <c r="B122" s="23" t="s">
        <v>1426</v>
      </c>
      <c r="C122" s="23" t="s">
        <v>119</v>
      </c>
      <c r="D122" s="23" t="s">
        <v>130</v>
      </c>
      <c r="E122" s="23" t="s">
        <v>483</v>
      </c>
      <c r="F122" s="23" t="s">
        <v>158</v>
      </c>
      <c r="G122" s="23" t="s">
        <v>571</v>
      </c>
      <c r="H122" s="23" t="s">
        <v>132</v>
      </c>
      <c r="I122" s="23"/>
      <c r="J122" s="32"/>
      <c r="K122" s="29" t="b">
        <f t="shared" si="13"/>
        <v>0</v>
      </c>
      <c r="L122" s="29" t="b">
        <f t="shared" si="14"/>
        <v>0</v>
      </c>
      <c r="M122" s="29" t="b">
        <f t="shared" si="15"/>
        <v>0</v>
      </c>
      <c r="N122" s="29" t="b">
        <f t="shared" si="16"/>
        <v>0</v>
      </c>
      <c r="O122" s="2" t="b">
        <f t="shared" si="17"/>
        <v>0</v>
      </c>
      <c r="P122" s="2" t="b">
        <f t="shared" si="18"/>
        <v>0</v>
      </c>
      <c r="Q122" s="2" t="b">
        <f t="shared" si="19"/>
        <v>0</v>
      </c>
      <c r="R122" s="2" t="b">
        <f t="shared" si="20"/>
        <v>0</v>
      </c>
      <c r="S122" s="2" t="b">
        <f t="shared" si="21"/>
        <v>0</v>
      </c>
      <c r="T122" s="2" t="b">
        <f t="shared" si="22"/>
        <v>0</v>
      </c>
      <c r="U122" s="2" t="b">
        <f t="shared" si="23"/>
        <v>1</v>
      </c>
      <c r="V122" s="2" t="b">
        <f t="shared" si="24"/>
        <v>0</v>
      </c>
      <c r="W122" s="2" t="b">
        <f t="shared" si="25"/>
        <v>0</v>
      </c>
    </row>
    <row r="123" spans="1:23" x14ac:dyDescent="0.25">
      <c r="A123" s="31">
        <v>122</v>
      </c>
      <c r="B123" s="23" t="s">
        <v>1434</v>
      </c>
      <c r="C123" s="23" t="s">
        <v>119</v>
      </c>
      <c r="D123" s="23" t="s">
        <v>130</v>
      </c>
      <c r="E123" s="23" t="s">
        <v>192</v>
      </c>
      <c r="F123" s="23"/>
      <c r="G123" s="23"/>
      <c r="H123" s="23" t="s">
        <v>132</v>
      </c>
      <c r="I123" s="23"/>
      <c r="J123" s="32" t="s">
        <v>317</v>
      </c>
      <c r="K123" s="29" t="b">
        <f t="shared" si="13"/>
        <v>0</v>
      </c>
      <c r="L123" s="29" t="b">
        <f t="shared" si="14"/>
        <v>0</v>
      </c>
      <c r="M123" s="29" t="b">
        <f t="shared" si="15"/>
        <v>0</v>
      </c>
      <c r="N123" s="29" t="b">
        <f t="shared" si="16"/>
        <v>0</v>
      </c>
      <c r="O123" s="2" t="b">
        <f t="shared" si="17"/>
        <v>0</v>
      </c>
      <c r="P123" s="2" t="b">
        <f t="shared" si="18"/>
        <v>0</v>
      </c>
      <c r="Q123" s="2" t="b">
        <f t="shared" si="19"/>
        <v>0</v>
      </c>
      <c r="R123" s="2" t="b">
        <f t="shared" si="20"/>
        <v>0</v>
      </c>
      <c r="S123" s="2" t="b">
        <f t="shared" si="21"/>
        <v>0</v>
      </c>
      <c r="T123" s="2" t="b">
        <f t="shared" si="22"/>
        <v>0</v>
      </c>
      <c r="U123" s="2" t="b">
        <f t="shared" si="23"/>
        <v>0</v>
      </c>
      <c r="V123" s="2" t="b">
        <f t="shared" si="24"/>
        <v>1</v>
      </c>
      <c r="W123" s="2" t="b">
        <f t="shared" si="25"/>
        <v>0</v>
      </c>
    </row>
    <row r="124" spans="1:23" x14ac:dyDescent="0.25">
      <c r="A124" s="31">
        <v>123</v>
      </c>
      <c r="B124" s="23" t="s">
        <v>1444</v>
      </c>
      <c r="C124" s="23" t="s">
        <v>119</v>
      </c>
      <c r="D124" s="23" t="s">
        <v>130</v>
      </c>
      <c r="E124" s="23" t="s">
        <v>131</v>
      </c>
      <c r="F124" s="23"/>
      <c r="G124" s="23"/>
      <c r="H124" s="23" t="s">
        <v>132</v>
      </c>
      <c r="I124" s="23"/>
      <c r="J124" s="32"/>
      <c r="K124" s="29" t="b">
        <f t="shared" si="13"/>
        <v>0</v>
      </c>
      <c r="L124" s="29" t="b">
        <f t="shared" si="14"/>
        <v>0</v>
      </c>
      <c r="M124" s="29" t="b">
        <f t="shared" si="15"/>
        <v>0</v>
      </c>
      <c r="N124" s="29" t="b">
        <f t="shared" si="16"/>
        <v>0</v>
      </c>
      <c r="O124" s="2" t="b">
        <f t="shared" si="17"/>
        <v>0</v>
      </c>
      <c r="P124" s="2" t="b">
        <f t="shared" si="18"/>
        <v>1</v>
      </c>
      <c r="Q124" s="2" t="b">
        <f t="shared" si="19"/>
        <v>0</v>
      </c>
      <c r="R124" s="2" t="b">
        <f t="shared" si="20"/>
        <v>0</v>
      </c>
      <c r="S124" s="2" t="b">
        <f t="shared" si="21"/>
        <v>0</v>
      </c>
      <c r="T124" s="2" t="b">
        <f t="shared" si="22"/>
        <v>0</v>
      </c>
      <c r="U124" s="2" t="b">
        <f t="shared" si="23"/>
        <v>0</v>
      </c>
      <c r="V124" s="2" t="b">
        <f t="shared" si="24"/>
        <v>0</v>
      </c>
      <c r="W124" s="2" t="b">
        <f t="shared" si="25"/>
        <v>0</v>
      </c>
    </row>
    <row r="125" spans="1:23" x14ac:dyDescent="0.25">
      <c r="A125" s="31">
        <v>124</v>
      </c>
      <c r="B125" s="23" t="s">
        <v>1451</v>
      </c>
      <c r="C125" s="23" t="s">
        <v>119</v>
      </c>
      <c r="D125" s="23" t="s">
        <v>130</v>
      </c>
      <c r="E125" s="23" t="s">
        <v>192</v>
      </c>
      <c r="F125" s="23"/>
      <c r="G125" s="23"/>
      <c r="H125" s="23"/>
      <c r="I125" s="23"/>
      <c r="J125" s="32" t="s">
        <v>317</v>
      </c>
      <c r="K125" s="29" t="b">
        <f t="shared" si="13"/>
        <v>0</v>
      </c>
      <c r="L125" s="29" t="b">
        <f t="shared" si="14"/>
        <v>0</v>
      </c>
      <c r="M125" s="29" t="b">
        <f t="shared" si="15"/>
        <v>0</v>
      </c>
      <c r="N125" s="29" t="b">
        <f t="shared" si="16"/>
        <v>0</v>
      </c>
      <c r="O125" s="2" t="b">
        <f t="shared" si="17"/>
        <v>0</v>
      </c>
      <c r="P125" s="2" t="b">
        <f t="shared" si="18"/>
        <v>0</v>
      </c>
      <c r="Q125" s="2" t="b">
        <f t="shared" si="19"/>
        <v>1</v>
      </c>
      <c r="R125" s="2" t="b">
        <f t="shared" si="20"/>
        <v>0</v>
      </c>
      <c r="S125" s="2" t="b">
        <f t="shared" si="21"/>
        <v>0</v>
      </c>
      <c r="T125" s="2" t="b">
        <f t="shared" si="22"/>
        <v>0</v>
      </c>
      <c r="U125" s="2" t="b">
        <f t="shared" si="23"/>
        <v>0</v>
      </c>
      <c r="V125" s="2" t="b">
        <f t="shared" si="24"/>
        <v>0</v>
      </c>
      <c r="W125" s="2" t="b">
        <f t="shared" si="25"/>
        <v>0</v>
      </c>
    </row>
    <row r="126" spans="1:23" x14ac:dyDescent="0.25">
      <c r="A126" s="31">
        <v>125</v>
      </c>
      <c r="B126" s="23" t="s">
        <v>1461</v>
      </c>
      <c r="C126" s="23" t="s">
        <v>119</v>
      </c>
      <c r="D126" s="23" t="s">
        <v>130</v>
      </c>
      <c r="E126" s="23" t="s">
        <v>131</v>
      </c>
      <c r="F126" s="23"/>
      <c r="G126" s="23"/>
      <c r="H126" s="23"/>
      <c r="I126" s="23"/>
      <c r="J126" s="32"/>
      <c r="K126" s="29" t="b">
        <f t="shared" si="13"/>
        <v>1</v>
      </c>
      <c r="L126" s="29" t="b">
        <f t="shared" si="14"/>
        <v>0</v>
      </c>
      <c r="M126" s="29" t="b">
        <f t="shared" si="15"/>
        <v>0</v>
      </c>
      <c r="N126" s="29" t="b">
        <f t="shared" si="16"/>
        <v>0</v>
      </c>
      <c r="O126" s="2" t="b">
        <f t="shared" si="17"/>
        <v>0</v>
      </c>
      <c r="P126" s="2" t="b">
        <f t="shared" si="18"/>
        <v>0</v>
      </c>
      <c r="Q126" s="2" t="b">
        <f t="shared" si="19"/>
        <v>0</v>
      </c>
      <c r="R126" s="2" t="b">
        <f t="shared" si="20"/>
        <v>0</v>
      </c>
      <c r="S126" s="2" t="b">
        <f t="shared" si="21"/>
        <v>0</v>
      </c>
      <c r="T126" s="2" t="b">
        <f t="shared" si="22"/>
        <v>0</v>
      </c>
      <c r="U126" s="2" t="b">
        <f t="shared" si="23"/>
        <v>0</v>
      </c>
      <c r="V126" s="2" t="b">
        <f t="shared" si="24"/>
        <v>0</v>
      </c>
      <c r="W126" s="2" t="b">
        <f t="shared" si="25"/>
        <v>0</v>
      </c>
    </row>
    <row r="127" spans="1:23" x14ac:dyDescent="0.25">
      <c r="A127" s="31">
        <v>126</v>
      </c>
      <c r="B127" s="23" t="s">
        <v>1471</v>
      </c>
      <c r="C127" s="23" t="s">
        <v>119</v>
      </c>
      <c r="D127" s="23" t="s">
        <v>130</v>
      </c>
      <c r="E127" s="23" t="s">
        <v>192</v>
      </c>
      <c r="F127" s="23"/>
      <c r="G127" s="23"/>
      <c r="H127" s="23"/>
      <c r="I127" s="23"/>
      <c r="J127" s="32"/>
      <c r="K127" s="29" t="b">
        <f t="shared" si="13"/>
        <v>1</v>
      </c>
      <c r="L127" s="29" t="b">
        <f t="shared" si="14"/>
        <v>0</v>
      </c>
      <c r="M127" s="29" t="b">
        <f t="shared" si="15"/>
        <v>0</v>
      </c>
      <c r="N127" s="29" t="b">
        <f t="shared" si="16"/>
        <v>0</v>
      </c>
      <c r="O127" s="2" t="b">
        <f t="shared" si="17"/>
        <v>0</v>
      </c>
      <c r="P127" s="2" t="b">
        <f t="shared" si="18"/>
        <v>0</v>
      </c>
      <c r="Q127" s="2" t="b">
        <f t="shared" si="19"/>
        <v>0</v>
      </c>
      <c r="R127" s="2" t="b">
        <f t="shared" si="20"/>
        <v>0</v>
      </c>
      <c r="S127" s="2" t="b">
        <f t="shared" si="21"/>
        <v>0</v>
      </c>
      <c r="T127" s="2" t="b">
        <f t="shared" si="22"/>
        <v>0</v>
      </c>
      <c r="U127" s="2" t="b">
        <f t="shared" si="23"/>
        <v>0</v>
      </c>
      <c r="V127" s="2" t="b">
        <f t="shared" si="24"/>
        <v>0</v>
      </c>
      <c r="W127" s="2" t="b">
        <f t="shared" si="25"/>
        <v>0</v>
      </c>
    </row>
    <row r="128" spans="1:23" x14ac:dyDescent="0.25">
      <c r="A128" s="31">
        <v>127</v>
      </c>
      <c r="B128" s="23" t="s">
        <v>1481</v>
      </c>
      <c r="C128" s="23" t="s">
        <v>119</v>
      </c>
      <c r="D128" s="23" t="s">
        <v>130</v>
      </c>
      <c r="E128" s="23" t="s">
        <v>131</v>
      </c>
      <c r="F128" s="23"/>
      <c r="G128" s="23"/>
      <c r="H128" s="23"/>
      <c r="I128" s="23"/>
      <c r="J128" s="32"/>
      <c r="K128" s="29" t="b">
        <f t="shared" si="13"/>
        <v>1</v>
      </c>
      <c r="L128" s="29" t="b">
        <f t="shared" si="14"/>
        <v>0</v>
      </c>
      <c r="M128" s="29" t="b">
        <f t="shared" si="15"/>
        <v>0</v>
      </c>
      <c r="N128" s="29" t="b">
        <f t="shared" si="16"/>
        <v>0</v>
      </c>
      <c r="O128" s="2" t="b">
        <f t="shared" si="17"/>
        <v>0</v>
      </c>
      <c r="P128" s="2" t="b">
        <f t="shared" si="18"/>
        <v>0</v>
      </c>
      <c r="Q128" s="2" t="b">
        <f t="shared" si="19"/>
        <v>0</v>
      </c>
      <c r="R128" s="2" t="b">
        <f t="shared" si="20"/>
        <v>0</v>
      </c>
      <c r="S128" s="2" t="b">
        <f t="shared" si="21"/>
        <v>0</v>
      </c>
      <c r="T128" s="2" t="b">
        <f t="shared" si="22"/>
        <v>0</v>
      </c>
      <c r="U128" s="2" t="b">
        <f t="shared" si="23"/>
        <v>0</v>
      </c>
      <c r="V128" s="2" t="b">
        <f t="shared" si="24"/>
        <v>0</v>
      </c>
      <c r="W128" s="2" t="b">
        <f t="shared" si="25"/>
        <v>0</v>
      </c>
    </row>
    <row r="129" spans="1:23" x14ac:dyDescent="0.25">
      <c r="A129" s="31">
        <v>128</v>
      </c>
      <c r="B129" s="23" t="s">
        <v>1490</v>
      </c>
      <c r="C129" s="23" t="s">
        <v>119</v>
      </c>
      <c r="D129" s="23" t="s">
        <v>130</v>
      </c>
      <c r="E129" s="23" t="s">
        <v>192</v>
      </c>
      <c r="F129" s="23"/>
      <c r="G129" s="23"/>
      <c r="H129" s="23"/>
      <c r="I129" s="23"/>
      <c r="J129" s="32"/>
      <c r="K129" s="29" t="b">
        <f t="shared" si="13"/>
        <v>1</v>
      </c>
      <c r="L129" s="29" t="b">
        <f t="shared" si="14"/>
        <v>0</v>
      </c>
      <c r="M129" s="29" t="b">
        <f t="shared" si="15"/>
        <v>0</v>
      </c>
      <c r="N129" s="29" t="b">
        <f t="shared" si="16"/>
        <v>0</v>
      </c>
      <c r="O129" s="2" t="b">
        <f t="shared" si="17"/>
        <v>0</v>
      </c>
      <c r="P129" s="2" t="b">
        <f t="shared" si="18"/>
        <v>0</v>
      </c>
      <c r="Q129" s="2" t="b">
        <f t="shared" si="19"/>
        <v>0</v>
      </c>
      <c r="R129" s="2" t="b">
        <f t="shared" si="20"/>
        <v>0</v>
      </c>
      <c r="S129" s="2" t="b">
        <f t="shared" si="21"/>
        <v>0</v>
      </c>
      <c r="T129" s="2" t="b">
        <f t="shared" si="22"/>
        <v>0</v>
      </c>
      <c r="U129" s="2" t="b">
        <f t="shared" si="23"/>
        <v>0</v>
      </c>
      <c r="V129" s="2" t="b">
        <f t="shared" si="24"/>
        <v>0</v>
      </c>
      <c r="W129" s="2" t="b">
        <f t="shared" si="25"/>
        <v>0</v>
      </c>
    </row>
    <row r="130" spans="1:23" x14ac:dyDescent="0.25">
      <c r="A130" s="31">
        <v>129</v>
      </c>
      <c r="B130" s="23" t="s">
        <v>1500</v>
      </c>
      <c r="C130" s="23" t="s">
        <v>119</v>
      </c>
      <c r="D130" s="23" t="s">
        <v>130</v>
      </c>
      <c r="E130" s="23" t="s">
        <v>192</v>
      </c>
      <c r="F130" s="23"/>
      <c r="G130" s="23"/>
      <c r="H130" s="23"/>
      <c r="I130" s="23"/>
      <c r="J130" s="32"/>
      <c r="K130" s="29" t="b">
        <f t="shared" si="13"/>
        <v>1</v>
      </c>
      <c r="L130" s="29" t="b">
        <f t="shared" si="14"/>
        <v>0</v>
      </c>
      <c r="M130" s="29" t="b">
        <f t="shared" si="15"/>
        <v>0</v>
      </c>
      <c r="N130" s="29" t="b">
        <f t="shared" si="16"/>
        <v>0</v>
      </c>
      <c r="O130" s="2" t="b">
        <f t="shared" si="17"/>
        <v>0</v>
      </c>
      <c r="P130" s="2" t="b">
        <f t="shared" si="18"/>
        <v>0</v>
      </c>
      <c r="Q130" s="2" t="b">
        <f t="shared" si="19"/>
        <v>0</v>
      </c>
      <c r="R130" s="2" t="b">
        <f t="shared" si="20"/>
        <v>0</v>
      </c>
      <c r="S130" s="2" t="b">
        <f t="shared" si="21"/>
        <v>0</v>
      </c>
      <c r="T130" s="2" t="b">
        <f t="shared" si="22"/>
        <v>0</v>
      </c>
      <c r="U130" s="2" t="b">
        <f t="shared" si="23"/>
        <v>0</v>
      </c>
      <c r="V130" s="2" t="b">
        <f t="shared" si="24"/>
        <v>0</v>
      </c>
      <c r="W130" s="2" t="b">
        <f t="shared" si="25"/>
        <v>0</v>
      </c>
    </row>
    <row r="131" spans="1:23" x14ac:dyDescent="0.25">
      <c r="A131" s="31">
        <v>130</v>
      </c>
      <c r="B131" s="23" t="s">
        <v>1510</v>
      </c>
      <c r="C131" s="23" t="s">
        <v>119</v>
      </c>
      <c r="D131" s="23" t="s">
        <v>130</v>
      </c>
      <c r="E131" s="23" t="s">
        <v>131</v>
      </c>
      <c r="F131" s="23"/>
      <c r="G131" s="23"/>
      <c r="H131" s="23" t="s">
        <v>132</v>
      </c>
      <c r="I131" s="23"/>
      <c r="J131" s="32"/>
      <c r="K131" s="29" t="b">
        <f t="shared" ref="K131:K194" si="26">AND(COUNTA(D131),COUNTBLANK(F131),COUNTBLANK(H131),COUNTBLANK(J131))</f>
        <v>0</v>
      </c>
      <c r="L131" s="29" t="b">
        <f t="shared" ref="L131:L194" si="27">AND(COUNTBLANK(D131),COUNTA(F131),COUNTBLANK(H131),COUNTBLANK(J131))</f>
        <v>0</v>
      </c>
      <c r="M131" s="29" t="b">
        <f t="shared" ref="M131:M194" si="28">AND(COUNTBLANK(D131),COUNTBLANK(F131),COUNTA(H131),COUNTBLANK(J131))</f>
        <v>0</v>
      </c>
      <c r="N131" s="29" t="b">
        <f t="shared" ref="N131:N194" si="29">AND(COUNTBLANK(D131),COUNTBLANK(F131),COUNTBLANK(H131),COUNTA(J131))</f>
        <v>0</v>
      </c>
      <c r="O131" s="2" t="b">
        <f t="shared" ref="O131:O194" si="30">AND(COUNTA(D131),COUNTA(F131),COUNTBLANK(H131),COUNTBLANK(J131))</f>
        <v>0</v>
      </c>
      <c r="P131" s="2" t="b">
        <f t="shared" ref="P131:P194" si="31">AND(COUNTA(D131),COUNTBLANK(F131),COUNTA(H131),COUNTBLANK(J131))</f>
        <v>1</v>
      </c>
      <c r="Q131" s="2" t="b">
        <f t="shared" ref="Q131:Q194" si="32">AND(COUNTA(D131),COUNTBLANK(F131),COUNTBLANK(H131),COUNTA(J131))</f>
        <v>0</v>
      </c>
      <c r="R131" s="2" t="b">
        <f t="shared" ref="R131:R194" si="33">AND(COUNTBLANK(D131),COUNTA(F131),COUNTA(H131),COUNTBLANK(J131))</f>
        <v>0</v>
      </c>
      <c r="S131" s="2" t="b">
        <f t="shared" ref="S131:S194" si="34">AND(COUNTBLANK(D131),COUNTA(F131),COUNTBLANK(H131),COUNTA(J131))</f>
        <v>0</v>
      </c>
      <c r="T131" s="2" t="b">
        <f t="shared" ref="T131:T194" si="35">AND(COUNTBLANK(D131),COUNTBLANK(F131),COUNTA(H131),COUNTA(J131))</f>
        <v>0</v>
      </c>
      <c r="U131" s="2" t="b">
        <f t="shared" ref="U131:U194" si="36">AND(COUNTA(D131),COUNTA(F131),COUNTA(H131),COUNTBLANK(J131))</f>
        <v>0</v>
      </c>
      <c r="V131" s="2" t="b">
        <f t="shared" ref="V131:V194" si="37">AND(COUNTA(D131),COUNTBLANK(F131),COUNTA(H131),COUNTA(J131))</f>
        <v>0</v>
      </c>
      <c r="W131" s="2" t="b">
        <f t="shared" ref="W131:W194" si="38">AND(COUNTA(D131),COUNTA(F131),COUNTBLANK(H131),COUNTA(J131))</f>
        <v>0</v>
      </c>
    </row>
    <row r="132" spans="1:23" x14ac:dyDescent="0.25">
      <c r="A132" s="31">
        <v>131</v>
      </c>
      <c r="B132" s="23" t="s">
        <v>1520</v>
      </c>
      <c r="C132" s="23" t="s">
        <v>119</v>
      </c>
      <c r="D132" s="23" t="s">
        <v>130</v>
      </c>
      <c r="E132" s="23" t="s">
        <v>192</v>
      </c>
      <c r="F132" s="23"/>
      <c r="G132" s="23"/>
      <c r="H132" s="23"/>
      <c r="I132" s="23"/>
      <c r="J132" s="32"/>
      <c r="K132" s="29" t="b">
        <f t="shared" si="26"/>
        <v>1</v>
      </c>
      <c r="L132" s="29" t="b">
        <f t="shared" si="27"/>
        <v>0</v>
      </c>
      <c r="M132" s="29" t="b">
        <f t="shared" si="28"/>
        <v>0</v>
      </c>
      <c r="N132" s="29" t="b">
        <f t="shared" si="29"/>
        <v>0</v>
      </c>
      <c r="O132" s="2" t="b">
        <f t="shared" si="30"/>
        <v>0</v>
      </c>
      <c r="P132" s="2" t="b">
        <f t="shared" si="31"/>
        <v>0</v>
      </c>
      <c r="Q132" s="2" t="b">
        <f t="shared" si="32"/>
        <v>0</v>
      </c>
      <c r="R132" s="2" t="b">
        <f t="shared" si="33"/>
        <v>0</v>
      </c>
      <c r="S132" s="2" t="b">
        <f t="shared" si="34"/>
        <v>0</v>
      </c>
      <c r="T132" s="2" t="b">
        <f t="shared" si="35"/>
        <v>0</v>
      </c>
      <c r="U132" s="2" t="b">
        <f t="shared" si="36"/>
        <v>0</v>
      </c>
      <c r="V132" s="2" t="b">
        <f t="shared" si="37"/>
        <v>0</v>
      </c>
      <c r="W132" s="2" t="b">
        <f t="shared" si="38"/>
        <v>0</v>
      </c>
    </row>
    <row r="133" spans="1:23" x14ac:dyDescent="0.25">
      <c r="A133" s="31">
        <v>132</v>
      </c>
      <c r="B133" s="23" t="s">
        <v>1529</v>
      </c>
      <c r="C133" s="23" t="s">
        <v>119</v>
      </c>
      <c r="D133" s="23" t="s">
        <v>130</v>
      </c>
      <c r="E133" s="23" t="s">
        <v>131</v>
      </c>
      <c r="F133" s="23"/>
      <c r="G133" s="23"/>
      <c r="H133" s="23"/>
      <c r="I133" s="23"/>
      <c r="J133" s="32"/>
      <c r="K133" s="29" t="b">
        <f t="shared" si="26"/>
        <v>1</v>
      </c>
      <c r="L133" s="29" t="b">
        <f t="shared" si="27"/>
        <v>0</v>
      </c>
      <c r="M133" s="29" t="b">
        <f t="shared" si="28"/>
        <v>0</v>
      </c>
      <c r="N133" s="29" t="b">
        <f t="shared" si="29"/>
        <v>0</v>
      </c>
      <c r="O133" s="2" t="b">
        <f t="shared" si="30"/>
        <v>0</v>
      </c>
      <c r="P133" s="2" t="b">
        <f t="shared" si="31"/>
        <v>0</v>
      </c>
      <c r="Q133" s="2" t="b">
        <f t="shared" si="32"/>
        <v>0</v>
      </c>
      <c r="R133" s="2" t="b">
        <f t="shared" si="33"/>
        <v>0</v>
      </c>
      <c r="S133" s="2" t="b">
        <f t="shared" si="34"/>
        <v>0</v>
      </c>
      <c r="T133" s="2" t="b">
        <f t="shared" si="35"/>
        <v>0</v>
      </c>
      <c r="U133" s="2" t="b">
        <f t="shared" si="36"/>
        <v>0</v>
      </c>
      <c r="V133" s="2" t="b">
        <f t="shared" si="37"/>
        <v>0</v>
      </c>
      <c r="W133" s="2" t="b">
        <f t="shared" si="38"/>
        <v>0</v>
      </c>
    </row>
    <row r="134" spans="1:23" x14ac:dyDescent="0.25">
      <c r="A134" s="31">
        <v>133</v>
      </c>
      <c r="B134" s="23" t="s">
        <v>1539</v>
      </c>
      <c r="C134" s="23" t="s">
        <v>119</v>
      </c>
      <c r="D134" s="23"/>
      <c r="E134" s="23"/>
      <c r="F134" s="23"/>
      <c r="G134" s="23"/>
      <c r="H134" s="23" t="s">
        <v>132</v>
      </c>
      <c r="I134" s="23"/>
      <c r="J134" s="32"/>
      <c r="K134" s="29" t="b">
        <f t="shared" si="26"/>
        <v>0</v>
      </c>
      <c r="L134" s="29" t="b">
        <f t="shared" si="27"/>
        <v>0</v>
      </c>
      <c r="M134" s="29" t="b">
        <f t="shared" si="28"/>
        <v>1</v>
      </c>
      <c r="N134" s="29" t="b">
        <f t="shared" si="29"/>
        <v>0</v>
      </c>
      <c r="O134" s="2" t="b">
        <f t="shared" si="30"/>
        <v>0</v>
      </c>
      <c r="P134" s="2" t="b">
        <f t="shared" si="31"/>
        <v>0</v>
      </c>
      <c r="Q134" s="2" t="b">
        <f t="shared" si="32"/>
        <v>0</v>
      </c>
      <c r="R134" s="2" t="b">
        <f t="shared" si="33"/>
        <v>0</v>
      </c>
      <c r="S134" s="2" t="b">
        <f t="shared" si="34"/>
        <v>0</v>
      </c>
      <c r="T134" s="2" t="b">
        <f t="shared" si="35"/>
        <v>0</v>
      </c>
      <c r="U134" s="2" t="b">
        <f t="shared" si="36"/>
        <v>0</v>
      </c>
      <c r="V134" s="2" t="b">
        <f t="shared" si="37"/>
        <v>0</v>
      </c>
      <c r="W134" s="2" t="b">
        <f t="shared" si="38"/>
        <v>0</v>
      </c>
    </row>
    <row r="135" spans="1:23" x14ac:dyDescent="0.25">
      <c r="A135" s="31">
        <v>134</v>
      </c>
      <c r="B135" s="23" t="s">
        <v>1548</v>
      </c>
      <c r="C135" s="23" t="s">
        <v>119</v>
      </c>
      <c r="D135" s="23"/>
      <c r="E135" s="23"/>
      <c r="F135" s="23"/>
      <c r="G135" s="23"/>
      <c r="H135" s="23" t="s">
        <v>132</v>
      </c>
      <c r="I135" s="23"/>
      <c r="J135" s="32"/>
      <c r="K135" s="29" t="b">
        <f t="shared" si="26"/>
        <v>0</v>
      </c>
      <c r="L135" s="29" t="b">
        <f t="shared" si="27"/>
        <v>0</v>
      </c>
      <c r="M135" s="29" t="b">
        <f t="shared" si="28"/>
        <v>1</v>
      </c>
      <c r="N135" s="29" t="b">
        <f t="shared" si="29"/>
        <v>0</v>
      </c>
      <c r="O135" s="2" t="b">
        <f t="shared" si="30"/>
        <v>0</v>
      </c>
      <c r="P135" s="2" t="b">
        <f t="shared" si="31"/>
        <v>0</v>
      </c>
      <c r="Q135" s="2" t="b">
        <f t="shared" si="32"/>
        <v>0</v>
      </c>
      <c r="R135" s="2" t="b">
        <f t="shared" si="33"/>
        <v>0</v>
      </c>
      <c r="S135" s="2" t="b">
        <f t="shared" si="34"/>
        <v>0</v>
      </c>
      <c r="T135" s="2" t="b">
        <f t="shared" si="35"/>
        <v>0</v>
      </c>
      <c r="U135" s="2" t="b">
        <f t="shared" si="36"/>
        <v>0</v>
      </c>
      <c r="V135" s="2" t="b">
        <f t="shared" si="37"/>
        <v>0</v>
      </c>
      <c r="W135" s="2" t="b">
        <f t="shared" si="38"/>
        <v>0</v>
      </c>
    </row>
    <row r="136" spans="1:23" x14ac:dyDescent="0.25">
      <c r="A136" s="31">
        <v>135</v>
      </c>
      <c r="B136" s="23" t="s">
        <v>1557</v>
      </c>
      <c r="C136" s="23" t="s">
        <v>119</v>
      </c>
      <c r="D136" s="23"/>
      <c r="E136" s="23"/>
      <c r="F136" s="23"/>
      <c r="G136" s="23"/>
      <c r="H136" s="23" t="s">
        <v>132</v>
      </c>
      <c r="I136" s="23"/>
      <c r="J136" s="32"/>
      <c r="K136" s="29" t="b">
        <f t="shared" si="26"/>
        <v>0</v>
      </c>
      <c r="L136" s="29" t="b">
        <f t="shared" si="27"/>
        <v>0</v>
      </c>
      <c r="M136" s="29" t="b">
        <f t="shared" si="28"/>
        <v>1</v>
      </c>
      <c r="N136" s="29" t="b">
        <f t="shared" si="29"/>
        <v>0</v>
      </c>
      <c r="O136" s="2" t="b">
        <f t="shared" si="30"/>
        <v>0</v>
      </c>
      <c r="P136" s="2" t="b">
        <f t="shared" si="31"/>
        <v>0</v>
      </c>
      <c r="Q136" s="2" t="b">
        <f t="shared" si="32"/>
        <v>0</v>
      </c>
      <c r="R136" s="2" t="b">
        <f t="shared" si="33"/>
        <v>0</v>
      </c>
      <c r="S136" s="2" t="b">
        <f t="shared" si="34"/>
        <v>0</v>
      </c>
      <c r="T136" s="2" t="b">
        <f t="shared" si="35"/>
        <v>0</v>
      </c>
      <c r="U136" s="2" t="b">
        <f t="shared" si="36"/>
        <v>0</v>
      </c>
      <c r="V136" s="2" t="b">
        <f t="shared" si="37"/>
        <v>0</v>
      </c>
      <c r="W136" s="2" t="b">
        <f t="shared" si="38"/>
        <v>0</v>
      </c>
    </row>
    <row r="137" spans="1:23" x14ac:dyDescent="0.25">
      <c r="A137" s="31">
        <v>136</v>
      </c>
      <c r="B137" s="23" t="s">
        <v>1566</v>
      </c>
      <c r="C137" s="23" t="s">
        <v>119</v>
      </c>
      <c r="D137" s="23"/>
      <c r="E137" s="23"/>
      <c r="F137" s="23"/>
      <c r="G137" s="23"/>
      <c r="H137" s="23" t="s">
        <v>132</v>
      </c>
      <c r="I137" s="23"/>
      <c r="J137" s="32"/>
      <c r="K137" s="29" t="b">
        <f t="shared" si="26"/>
        <v>0</v>
      </c>
      <c r="L137" s="29" t="b">
        <f t="shared" si="27"/>
        <v>0</v>
      </c>
      <c r="M137" s="29" t="b">
        <f t="shared" si="28"/>
        <v>1</v>
      </c>
      <c r="N137" s="29" t="b">
        <f t="shared" si="29"/>
        <v>0</v>
      </c>
      <c r="O137" s="2" t="b">
        <f t="shared" si="30"/>
        <v>0</v>
      </c>
      <c r="P137" s="2" t="b">
        <f t="shared" si="31"/>
        <v>0</v>
      </c>
      <c r="Q137" s="2" t="b">
        <f t="shared" si="32"/>
        <v>0</v>
      </c>
      <c r="R137" s="2" t="b">
        <f t="shared" si="33"/>
        <v>0</v>
      </c>
      <c r="S137" s="2" t="b">
        <f t="shared" si="34"/>
        <v>0</v>
      </c>
      <c r="T137" s="2" t="b">
        <f t="shared" si="35"/>
        <v>0</v>
      </c>
      <c r="U137" s="2" t="b">
        <f t="shared" si="36"/>
        <v>0</v>
      </c>
      <c r="V137" s="2" t="b">
        <f t="shared" si="37"/>
        <v>0</v>
      </c>
      <c r="W137" s="2" t="b">
        <f t="shared" si="38"/>
        <v>0</v>
      </c>
    </row>
    <row r="138" spans="1:23" s="67" customFormat="1" x14ac:dyDescent="0.25">
      <c r="A138" s="31">
        <v>137</v>
      </c>
      <c r="B138" s="64" t="s">
        <v>1577</v>
      </c>
      <c r="C138" s="64" t="s">
        <v>119</v>
      </c>
      <c r="D138" s="64" t="s">
        <v>130</v>
      </c>
      <c r="E138" s="65" t="s">
        <v>192</v>
      </c>
      <c r="F138" s="64"/>
      <c r="G138" s="64"/>
      <c r="H138" s="64"/>
      <c r="I138" s="64"/>
      <c r="J138" s="66"/>
      <c r="K138" s="29" t="b">
        <f t="shared" si="26"/>
        <v>1</v>
      </c>
      <c r="L138" s="29" t="b">
        <f t="shared" si="27"/>
        <v>0</v>
      </c>
      <c r="M138" s="29" t="b">
        <f t="shared" si="28"/>
        <v>0</v>
      </c>
      <c r="N138" s="29" t="b">
        <f t="shared" si="29"/>
        <v>0</v>
      </c>
      <c r="O138" s="2" t="b">
        <f t="shared" si="30"/>
        <v>0</v>
      </c>
      <c r="P138" s="2" t="b">
        <f t="shared" si="31"/>
        <v>0</v>
      </c>
      <c r="Q138" s="2" t="b">
        <f t="shared" si="32"/>
        <v>0</v>
      </c>
      <c r="R138" s="2" t="b">
        <f t="shared" si="33"/>
        <v>0</v>
      </c>
      <c r="S138" s="2" t="b">
        <f t="shared" si="34"/>
        <v>0</v>
      </c>
      <c r="T138" s="2" t="b">
        <f t="shared" si="35"/>
        <v>0</v>
      </c>
      <c r="U138" s="2" t="b">
        <f t="shared" si="36"/>
        <v>0</v>
      </c>
      <c r="V138" s="2" t="b">
        <f t="shared" si="37"/>
        <v>0</v>
      </c>
      <c r="W138" s="2" t="b">
        <f t="shared" si="38"/>
        <v>0</v>
      </c>
    </row>
    <row r="139" spans="1:23" x14ac:dyDescent="0.25">
      <c r="A139" s="31">
        <v>138</v>
      </c>
      <c r="B139" s="23" t="s">
        <v>1585</v>
      </c>
      <c r="C139" s="23" t="s">
        <v>119</v>
      </c>
      <c r="D139" s="23" t="s">
        <v>130</v>
      </c>
      <c r="E139" s="23" t="s">
        <v>192</v>
      </c>
      <c r="F139" s="23" t="s">
        <v>158</v>
      </c>
      <c r="G139" s="23" t="s">
        <v>571</v>
      </c>
      <c r="H139" s="23" t="s">
        <v>132</v>
      </c>
      <c r="I139" s="23"/>
      <c r="J139" s="32"/>
      <c r="K139" s="29" t="b">
        <f t="shared" si="26"/>
        <v>0</v>
      </c>
      <c r="L139" s="29" t="b">
        <f t="shared" si="27"/>
        <v>0</v>
      </c>
      <c r="M139" s="29" t="b">
        <f t="shared" si="28"/>
        <v>0</v>
      </c>
      <c r="N139" s="29" t="b">
        <f t="shared" si="29"/>
        <v>0</v>
      </c>
      <c r="O139" s="2" t="b">
        <f t="shared" si="30"/>
        <v>0</v>
      </c>
      <c r="P139" s="2" t="b">
        <f t="shared" si="31"/>
        <v>0</v>
      </c>
      <c r="Q139" s="2" t="b">
        <f t="shared" si="32"/>
        <v>0</v>
      </c>
      <c r="R139" s="2" t="b">
        <f t="shared" si="33"/>
        <v>0</v>
      </c>
      <c r="S139" s="2" t="b">
        <f t="shared" si="34"/>
        <v>0</v>
      </c>
      <c r="T139" s="2" t="b">
        <f t="shared" si="35"/>
        <v>0</v>
      </c>
      <c r="U139" s="2" t="b">
        <f t="shared" si="36"/>
        <v>1</v>
      </c>
      <c r="V139" s="2" t="b">
        <f t="shared" si="37"/>
        <v>0</v>
      </c>
      <c r="W139" s="2" t="b">
        <f t="shared" si="38"/>
        <v>0</v>
      </c>
    </row>
    <row r="140" spans="1:23" x14ac:dyDescent="0.25">
      <c r="A140" s="31">
        <v>139</v>
      </c>
      <c r="B140" s="23" t="s">
        <v>1593</v>
      </c>
      <c r="C140" s="23" t="s">
        <v>119</v>
      </c>
      <c r="D140" s="23" t="s">
        <v>130</v>
      </c>
      <c r="E140" s="23" t="s">
        <v>131</v>
      </c>
      <c r="F140" s="23"/>
      <c r="G140" s="23"/>
      <c r="H140" s="23"/>
      <c r="I140" s="23"/>
      <c r="J140" s="32"/>
      <c r="K140" s="29" t="b">
        <f t="shared" si="26"/>
        <v>1</v>
      </c>
      <c r="L140" s="29" t="b">
        <f t="shared" si="27"/>
        <v>0</v>
      </c>
      <c r="M140" s="29" t="b">
        <f t="shared" si="28"/>
        <v>0</v>
      </c>
      <c r="N140" s="29" t="b">
        <f t="shared" si="29"/>
        <v>0</v>
      </c>
      <c r="O140" s="2" t="b">
        <f t="shared" si="30"/>
        <v>0</v>
      </c>
      <c r="P140" s="2" t="b">
        <f t="shared" si="31"/>
        <v>0</v>
      </c>
      <c r="Q140" s="2" t="b">
        <f t="shared" si="32"/>
        <v>0</v>
      </c>
      <c r="R140" s="2" t="b">
        <f t="shared" si="33"/>
        <v>0</v>
      </c>
      <c r="S140" s="2" t="b">
        <f t="shared" si="34"/>
        <v>0</v>
      </c>
      <c r="T140" s="2" t="b">
        <f t="shared" si="35"/>
        <v>0</v>
      </c>
      <c r="U140" s="2" t="b">
        <f t="shared" si="36"/>
        <v>0</v>
      </c>
      <c r="V140" s="2" t="b">
        <f t="shared" si="37"/>
        <v>0</v>
      </c>
      <c r="W140" s="2" t="b">
        <f t="shared" si="38"/>
        <v>0</v>
      </c>
    </row>
    <row r="141" spans="1:23" x14ac:dyDescent="0.25">
      <c r="A141" s="31">
        <v>140</v>
      </c>
      <c r="B141" s="23" t="s">
        <v>1602</v>
      </c>
      <c r="C141" s="23" t="s">
        <v>119</v>
      </c>
      <c r="D141" s="23" t="s">
        <v>130</v>
      </c>
      <c r="E141" s="23" t="s">
        <v>131</v>
      </c>
      <c r="F141" s="23"/>
      <c r="G141" s="23"/>
      <c r="H141" s="23" t="s">
        <v>132</v>
      </c>
      <c r="I141" s="23"/>
      <c r="J141" s="32"/>
      <c r="K141" s="29" t="b">
        <f t="shared" si="26"/>
        <v>0</v>
      </c>
      <c r="L141" s="29" t="b">
        <f t="shared" si="27"/>
        <v>0</v>
      </c>
      <c r="M141" s="29" t="b">
        <f t="shared" si="28"/>
        <v>0</v>
      </c>
      <c r="N141" s="29" t="b">
        <f t="shared" si="29"/>
        <v>0</v>
      </c>
      <c r="O141" s="2" t="b">
        <f t="shared" si="30"/>
        <v>0</v>
      </c>
      <c r="P141" s="2" t="b">
        <f t="shared" si="31"/>
        <v>1</v>
      </c>
      <c r="Q141" s="2" t="b">
        <f t="shared" si="32"/>
        <v>0</v>
      </c>
      <c r="R141" s="2" t="b">
        <f t="shared" si="33"/>
        <v>0</v>
      </c>
      <c r="S141" s="2" t="b">
        <f t="shared" si="34"/>
        <v>0</v>
      </c>
      <c r="T141" s="2" t="b">
        <f t="shared" si="35"/>
        <v>0</v>
      </c>
      <c r="U141" s="2" t="b">
        <f t="shared" si="36"/>
        <v>0</v>
      </c>
      <c r="V141" s="2" t="b">
        <f t="shared" si="37"/>
        <v>0</v>
      </c>
      <c r="W141" s="2" t="b">
        <f t="shared" si="38"/>
        <v>0</v>
      </c>
    </row>
    <row r="142" spans="1:23" x14ac:dyDescent="0.25">
      <c r="A142" s="31">
        <v>141</v>
      </c>
      <c r="B142" s="23" t="s">
        <v>1611</v>
      </c>
      <c r="C142" s="23" t="s">
        <v>119</v>
      </c>
      <c r="D142" s="23" t="s">
        <v>130</v>
      </c>
      <c r="E142" s="23" t="s">
        <v>192</v>
      </c>
      <c r="F142" s="23"/>
      <c r="G142" s="23"/>
      <c r="H142" s="23" t="s">
        <v>132</v>
      </c>
      <c r="I142" s="23"/>
      <c r="J142" s="32"/>
      <c r="K142" s="29" t="b">
        <f t="shared" si="26"/>
        <v>0</v>
      </c>
      <c r="L142" s="29" t="b">
        <f t="shared" si="27"/>
        <v>0</v>
      </c>
      <c r="M142" s="29" t="b">
        <f t="shared" si="28"/>
        <v>0</v>
      </c>
      <c r="N142" s="29" t="b">
        <f t="shared" si="29"/>
        <v>0</v>
      </c>
      <c r="O142" s="2" t="b">
        <f t="shared" si="30"/>
        <v>0</v>
      </c>
      <c r="P142" s="2" t="b">
        <f t="shared" si="31"/>
        <v>1</v>
      </c>
      <c r="Q142" s="2" t="b">
        <f t="shared" si="32"/>
        <v>0</v>
      </c>
      <c r="R142" s="2" t="b">
        <f t="shared" si="33"/>
        <v>0</v>
      </c>
      <c r="S142" s="2" t="b">
        <f t="shared" si="34"/>
        <v>0</v>
      </c>
      <c r="T142" s="2" t="b">
        <f t="shared" si="35"/>
        <v>0</v>
      </c>
      <c r="U142" s="2" t="b">
        <f t="shared" si="36"/>
        <v>0</v>
      </c>
      <c r="V142" s="2" t="b">
        <f t="shared" si="37"/>
        <v>0</v>
      </c>
      <c r="W142" s="2" t="b">
        <f t="shared" si="38"/>
        <v>0</v>
      </c>
    </row>
    <row r="143" spans="1:23" x14ac:dyDescent="0.25">
      <c r="A143" s="31">
        <v>142</v>
      </c>
      <c r="B143" s="23" t="s">
        <v>1620</v>
      </c>
      <c r="C143" s="23" t="s">
        <v>119</v>
      </c>
      <c r="D143" s="23" t="s">
        <v>130</v>
      </c>
      <c r="E143" s="23" t="s">
        <v>483</v>
      </c>
      <c r="F143" s="23"/>
      <c r="G143" s="23"/>
      <c r="H143" s="23" t="s">
        <v>132</v>
      </c>
      <c r="I143" s="23"/>
      <c r="J143" s="32"/>
      <c r="K143" s="29" t="b">
        <f t="shared" si="26"/>
        <v>0</v>
      </c>
      <c r="L143" s="29" t="b">
        <f t="shared" si="27"/>
        <v>0</v>
      </c>
      <c r="M143" s="29" t="b">
        <f t="shared" si="28"/>
        <v>0</v>
      </c>
      <c r="N143" s="29" t="b">
        <f t="shared" si="29"/>
        <v>0</v>
      </c>
      <c r="O143" s="2" t="b">
        <f t="shared" si="30"/>
        <v>0</v>
      </c>
      <c r="P143" s="2" t="b">
        <f t="shared" si="31"/>
        <v>1</v>
      </c>
      <c r="Q143" s="2" t="b">
        <f t="shared" si="32"/>
        <v>0</v>
      </c>
      <c r="R143" s="2" t="b">
        <f t="shared" si="33"/>
        <v>0</v>
      </c>
      <c r="S143" s="2" t="b">
        <f t="shared" si="34"/>
        <v>0</v>
      </c>
      <c r="T143" s="2" t="b">
        <f t="shared" si="35"/>
        <v>0</v>
      </c>
      <c r="U143" s="2" t="b">
        <f t="shared" si="36"/>
        <v>0</v>
      </c>
      <c r="V143" s="2" t="b">
        <f t="shared" si="37"/>
        <v>0</v>
      </c>
      <c r="W143" s="2" t="b">
        <f t="shared" si="38"/>
        <v>0</v>
      </c>
    </row>
    <row r="144" spans="1:23" x14ac:dyDescent="0.25">
      <c r="A144" s="31">
        <v>143</v>
      </c>
      <c r="B144" s="23" t="s">
        <v>1627</v>
      </c>
      <c r="C144" s="23" t="s">
        <v>119</v>
      </c>
      <c r="D144" s="23" t="s">
        <v>130</v>
      </c>
      <c r="E144" s="23" t="s">
        <v>192</v>
      </c>
      <c r="F144" s="23"/>
      <c r="G144" s="23"/>
      <c r="H144" s="23"/>
      <c r="I144" s="23"/>
      <c r="J144" s="32"/>
      <c r="K144" s="29" t="b">
        <f t="shared" si="26"/>
        <v>1</v>
      </c>
      <c r="L144" s="29" t="b">
        <f t="shared" si="27"/>
        <v>0</v>
      </c>
      <c r="M144" s="29" t="b">
        <f t="shared" si="28"/>
        <v>0</v>
      </c>
      <c r="N144" s="29" t="b">
        <f t="shared" si="29"/>
        <v>0</v>
      </c>
      <c r="O144" s="2" t="b">
        <f t="shared" si="30"/>
        <v>0</v>
      </c>
      <c r="P144" s="2" t="b">
        <f t="shared" si="31"/>
        <v>0</v>
      </c>
      <c r="Q144" s="2" t="b">
        <f t="shared" si="32"/>
        <v>0</v>
      </c>
      <c r="R144" s="2" t="b">
        <f t="shared" si="33"/>
        <v>0</v>
      </c>
      <c r="S144" s="2" t="b">
        <f t="shared" si="34"/>
        <v>0</v>
      </c>
      <c r="T144" s="2" t="b">
        <f t="shared" si="35"/>
        <v>0</v>
      </c>
      <c r="U144" s="2" t="b">
        <f t="shared" si="36"/>
        <v>0</v>
      </c>
      <c r="V144" s="2" t="b">
        <f t="shared" si="37"/>
        <v>0</v>
      </c>
      <c r="W144" s="2" t="b">
        <f t="shared" si="38"/>
        <v>0</v>
      </c>
    </row>
    <row r="145" spans="1:23" x14ac:dyDescent="0.25">
      <c r="A145" s="31">
        <v>144</v>
      </c>
      <c r="B145" s="23" t="s">
        <v>1637</v>
      </c>
      <c r="C145" s="23" t="s">
        <v>119</v>
      </c>
      <c r="D145" s="23"/>
      <c r="E145" s="23"/>
      <c r="F145" s="23"/>
      <c r="G145" s="23"/>
      <c r="H145" s="23" t="s">
        <v>132</v>
      </c>
      <c r="I145" s="23"/>
      <c r="J145" s="32"/>
      <c r="K145" s="29" t="b">
        <f t="shared" si="26"/>
        <v>0</v>
      </c>
      <c r="L145" s="29" t="b">
        <f t="shared" si="27"/>
        <v>0</v>
      </c>
      <c r="M145" s="29" t="b">
        <f t="shared" si="28"/>
        <v>1</v>
      </c>
      <c r="N145" s="29" t="b">
        <f t="shared" si="29"/>
        <v>0</v>
      </c>
      <c r="O145" s="2" t="b">
        <f t="shared" si="30"/>
        <v>0</v>
      </c>
      <c r="P145" s="2" t="b">
        <f t="shared" si="31"/>
        <v>0</v>
      </c>
      <c r="Q145" s="2" t="b">
        <f t="shared" si="32"/>
        <v>0</v>
      </c>
      <c r="R145" s="2" t="b">
        <f t="shared" si="33"/>
        <v>0</v>
      </c>
      <c r="S145" s="2" t="b">
        <f t="shared" si="34"/>
        <v>0</v>
      </c>
      <c r="T145" s="2" t="b">
        <f t="shared" si="35"/>
        <v>0</v>
      </c>
      <c r="U145" s="2" t="b">
        <f t="shared" si="36"/>
        <v>0</v>
      </c>
      <c r="V145" s="2" t="b">
        <f t="shared" si="37"/>
        <v>0</v>
      </c>
      <c r="W145" s="2" t="b">
        <f t="shared" si="38"/>
        <v>0</v>
      </c>
    </row>
    <row r="146" spans="1:23" x14ac:dyDescent="0.25">
      <c r="A146" s="31">
        <v>145</v>
      </c>
      <c r="B146" s="23" t="s">
        <v>1646</v>
      </c>
      <c r="C146" s="23" t="s">
        <v>119</v>
      </c>
      <c r="D146" s="23"/>
      <c r="E146" s="23"/>
      <c r="F146" s="23"/>
      <c r="G146" s="23"/>
      <c r="H146" s="23" t="s">
        <v>132</v>
      </c>
      <c r="I146" s="23"/>
      <c r="J146" s="32"/>
      <c r="K146" s="29" t="b">
        <f t="shared" si="26"/>
        <v>0</v>
      </c>
      <c r="L146" s="29" t="b">
        <f t="shared" si="27"/>
        <v>0</v>
      </c>
      <c r="M146" s="29" t="b">
        <f t="shared" si="28"/>
        <v>1</v>
      </c>
      <c r="N146" s="29" t="b">
        <f t="shared" si="29"/>
        <v>0</v>
      </c>
      <c r="O146" s="2" t="b">
        <f t="shared" si="30"/>
        <v>0</v>
      </c>
      <c r="P146" s="2" t="b">
        <f t="shared" si="31"/>
        <v>0</v>
      </c>
      <c r="Q146" s="2" t="b">
        <f t="shared" si="32"/>
        <v>0</v>
      </c>
      <c r="R146" s="2" t="b">
        <f t="shared" si="33"/>
        <v>0</v>
      </c>
      <c r="S146" s="2" t="b">
        <f t="shared" si="34"/>
        <v>0</v>
      </c>
      <c r="T146" s="2" t="b">
        <f t="shared" si="35"/>
        <v>0</v>
      </c>
      <c r="U146" s="2" t="b">
        <f t="shared" si="36"/>
        <v>0</v>
      </c>
      <c r="V146" s="2" t="b">
        <f t="shared" si="37"/>
        <v>0</v>
      </c>
      <c r="W146" s="2" t="b">
        <f t="shared" si="38"/>
        <v>0</v>
      </c>
    </row>
    <row r="147" spans="1:23" x14ac:dyDescent="0.25">
      <c r="A147" s="31">
        <v>146</v>
      </c>
      <c r="B147" s="23" t="s">
        <v>1655</v>
      </c>
      <c r="C147" s="23" t="s">
        <v>119</v>
      </c>
      <c r="D147" s="23"/>
      <c r="E147" s="23"/>
      <c r="F147" s="23" t="s">
        <v>158</v>
      </c>
      <c r="G147" s="23" t="s">
        <v>571</v>
      </c>
      <c r="H147" s="23" t="s">
        <v>132</v>
      </c>
      <c r="I147" s="23"/>
      <c r="J147" s="32"/>
      <c r="K147" s="29" t="b">
        <f t="shared" si="26"/>
        <v>0</v>
      </c>
      <c r="L147" s="29" t="b">
        <f t="shared" si="27"/>
        <v>0</v>
      </c>
      <c r="M147" s="29" t="b">
        <f t="shared" si="28"/>
        <v>0</v>
      </c>
      <c r="N147" s="29" t="b">
        <f t="shared" si="29"/>
        <v>0</v>
      </c>
      <c r="O147" s="2" t="b">
        <f t="shared" si="30"/>
        <v>0</v>
      </c>
      <c r="P147" s="2" t="b">
        <f t="shared" si="31"/>
        <v>0</v>
      </c>
      <c r="Q147" s="2" t="b">
        <f t="shared" si="32"/>
        <v>0</v>
      </c>
      <c r="R147" s="2" t="b">
        <f t="shared" si="33"/>
        <v>1</v>
      </c>
      <c r="S147" s="2" t="b">
        <f t="shared" si="34"/>
        <v>0</v>
      </c>
      <c r="T147" s="2" t="b">
        <f t="shared" si="35"/>
        <v>0</v>
      </c>
      <c r="U147" s="2" t="b">
        <f t="shared" si="36"/>
        <v>0</v>
      </c>
      <c r="V147" s="2" t="b">
        <f t="shared" si="37"/>
        <v>0</v>
      </c>
      <c r="W147" s="2" t="b">
        <f t="shared" si="38"/>
        <v>0</v>
      </c>
    </row>
    <row r="148" spans="1:23" x14ac:dyDescent="0.25">
      <c r="A148" s="31">
        <v>147</v>
      </c>
      <c r="B148" s="23" t="s">
        <v>1664</v>
      </c>
      <c r="C148" s="23" t="s">
        <v>119</v>
      </c>
      <c r="D148" s="23" t="s">
        <v>130</v>
      </c>
      <c r="E148" s="23" t="s">
        <v>192</v>
      </c>
      <c r="F148" s="23"/>
      <c r="G148" s="23"/>
      <c r="H148" s="23"/>
      <c r="I148" s="23"/>
      <c r="J148" s="32"/>
      <c r="K148" s="29" t="b">
        <f t="shared" si="26"/>
        <v>1</v>
      </c>
      <c r="L148" s="29" t="b">
        <f t="shared" si="27"/>
        <v>0</v>
      </c>
      <c r="M148" s="29" t="b">
        <f t="shared" si="28"/>
        <v>0</v>
      </c>
      <c r="N148" s="29" t="b">
        <f t="shared" si="29"/>
        <v>0</v>
      </c>
      <c r="O148" s="2" t="b">
        <f t="shared" si="30"/>
        <v>0</v>
      </c>
      <c r="P148" s="2" t="b">
        <f t="shared" si="31"/>
        <v>0</v>
      </c>
      <c r="Q148" s="2" t="b">
        <f t="shared" si="32"/>
        <v>0</v>
      </c>
      <c r="R148" s="2" t="b">
        <f t="shared" si="33"/>
        <v>0</v>
      </c>
      <c r="S148" s="2" t="b">
        <f t="shared" si="34"/>
        <v>0</v>
      </c>
      <c r="T148" s="2" t="b">
        <f t="shared" si="35"/>
        <v>0</v>
      </c>
      <c r="U148" s="2" t="b">
        <f t="shared" si="36"/>
        <v>0</v>
      </c>
      <c r="V148" s="2" t="b">
        <f t="shared" si="37"/>
        <v>0</v>
      </c>
      <c r="W148" s="2" t="b">
        <f t="shared" si="38"/>
        <v>0</v>
      </c>
    </row>
    <row r="149" spans="1:23" x14ac:dyDescent="0.25">
      <c r="A149" s="31">
        <v>148</v>
      </c>
      <c r="B149" s="23" t="s">
        <v>1674</v>
      </c>
      <c r="C149" s="23" t="s">
        <v>119</v>
      </c>
      <c r="D149" s="23" t="s">
        <v>130</v>
      </c>
      <c r="E149" s="23" t="s">
        <v>131</v>
      </c>
      <c r="F149" s="23"/>
      <c r="G149" s="23"/>
      <c r="H149" s="23"/>
      <c r="I149" s="23"/>
      <c r="J149" s="32"/>
      <c r="K149" s="29" t="b">
        <f t="shared" si="26"/>
        <v>1</v>
      </c>
      <c r="L149" s="29" t="b">
        <f t="shared" si="27"/>
        <v>0</v>
      </c>
      <c r="M149" s="29" t="b">
        <f t="shared" si="28"/>
        <v>0</v>
      </c>
      <c r="N149" s="29" t="b">
        <f t="shared" si="29"/>
        <v>0</v>
      </c>
      <c r="O149" s="2" t="b">
        <f t="shared" si="30"/>
        <v>0</v>
      </c>
      <c r="P149" s="2" t="b">
        <f t="shared" si="31"/>
        <v>0</v>
      </c>
      <c r="Q149" s="2" t="b">
        <f t="shared" si="32"/>
        <v>0</v>
      </c>
      <c r="R149" s="2" t="b">
        <f t="shared" si="33"/>
        <v>0</v>
      </c>
      <c r="S149" s="2" t="b">
        <f t="shared" si="34"/>
        <v>0</v>
      </c>
      <c r="T149" s="2" t="b">
        <f t="shared" si="35"/>
        <v>0</v>
      </c>
      <c r="U149" s="2" t="b">
        <f t="shared" si="36"/>
        <v>0</v>
      </c>
      <c r="V149" s="2" t="b">
        <f t="shared" si="37"/>
        <v>0</v>
      </c>
      <c r="W149" s="2" t="b">
        <f t="shared" si="38"/>
        <v>0</v>
      </c>
    </row>
    <row r="150" spans="1:23" x14ac:dyDescent="0.25">
      <c r="A150" s="31">
        <v>149</v>
      </c>
      <c r="B150" s="23" t="s">
        <v>1684</v>
      </c>
      <c r="C150" s="23" t="s">
        <v>119</v>
      </c>
      <c r="D150" s="23" t="s">
        <v>130</v>
      </c>
      <c r="E150" s="23" t="s">
        <v>131</v>
      </c>
      <c r="F150" s="23" t="s">
        <v>158</v>
      </c>
      <c r="G150" s="23" t="s">
        <v>571</v>
      </c>
      <c r="H150" s="23"/>
      <c r="I150" s="23"/>
      <c r="J150" s="32" t="s">
        <v>317</v>
      </c>
      <c r="K150" s="29" t="b">
        <f t="shared" si="26"/>
        <v>0</v>
      </c>
      <c r="L150" s="29" t="b">
        <f t="shared" si="27"/>
        <v>0</v>
      </c>
      <c r="M150" s="29" t="b">
        <f t="shared" si="28"/>
        <v>0</v>
      </c>
      <c r="N150" s="29" t="b">
        <f t="shared" si="29"/>
        <v>0</v>
      </c>
      <c r="O150" s="2" t="b">
        <f t="shared" si="30"/>
        <v>0</v>
      </c>
      <c r="P150" s="2" t="b">
        <f t="shared" si="31"/>
        <v>0</v>
      </c>
      <c r="Q150" s="2" t="b">
        <f t="shared" si="32"/>
        <v>0</v>
      </c>
      <c r="R150" s="2" t="b">
        <f t="shared" si="33"/>
        <v>0</v>
      </c>
      <c r="S150" s="2" t="b">
        <f t="shared" si="34"/>
        <v>0</v>
      </c>
      <c r="T150" s="2" t="b">
        <f t="shared" si="35"/>
        <v>0</v>
      </c>
      <c r="U150" s="2" t="b">
        <f t="shared" si="36"/>
        <v>0</v>
      </c>
      <c r="V150" s="2" t="b">
        <f t="shared" si="37"/>
        <v>0</v>
      </c>
      <c r="W150" s="2" t="b">
        <f t="shared" si="38"/>
        <v>1</v>
      </c>
    </row>
    <row r="151" spans="1:23" x14ac:dyDescent="0.25">
      <c r="A151" s="31">
        <v>150</v>
      </c>
      <c r="B151" s="23" t="s">
        <v>1692</v>
      </c>
      <c r="C151" s="23" t="s">
        <v>119</v>
      </c>
      <c r="D151" s="23" t="s">
        <v>130</v>
      </c>
      <c r="E151" s="23" t="s">
        <v>131</v>
      </c>
      <c r="F151" s="23"/>
      <c r="G151" s="23"/>
      <c r="H151" s="23" t="s">
        <v>132</v>
      </c>
      <c r="I151" s="23"/>
      <c r="J151" s="32"/>
      <c r="K151" s="29" t="b">
        <f t="shared" si="26"/>
        <v>0</v>
      </c>
      <c r="L151" s="29" t="b">
        <f t="shared" si="27"/>
        <v>0</v>
      </c>
      <c r="M151" s="29" t="b">
        <f t="shared" si="28"/>
        <v>0</v>
      </c>
      <c r="N151" s="29" t="b">
        <f t="shared" si="29"/>
        <v>0</v>
      </c>
      <c r="O151" s="2" t="b">
        <f t="shared" si="30"/>
        <v>0</v>
      </c>
      <c r="P151" s="2" t="b">
        <f t="shared" si="31"/>
        <v>1</v>
      </c>
      <c r="Q151" s="2" t="b">
        <f t="shared" si="32"/>
        <v>0</v>
      </c>
      <c r="R151" s="2" t="b">
        <f t="shared" si="33"/>
        <v>0</v>
      </c>
      <c r="S151" s="2" t="b">
        <f t="shared" si="34"/>
        <v>0</v>
      </c>
      <c r="T151" s="2" t="b">
        <f t="shared" si="35"/>
        <v>0</v>
      </c>
      <c r="U151" s="2" t="b">
        <f t="shared" si="36"/>
        <v>0</v>
      </c>
      <c r="V151" s="2" t="b">
        <f t="shared" si="37"/>
        <v>0</v>
      </c>
      <c r="W151" s="2" t="b">
        <f t="shared" si="38"/>
        <v>0</v>
      </c>
    </row>
    <row r="152" spans="1:23" x14ac:dyDescent="0.25">
      <c r="A152" s="31">
        <v>151</v>
      </c>
      <c r="B152" s="23" t="s">
        <v>1701</v>
      </c>
      <c r="C152" s="23" t="s">
        <v>119</v>
      </c>
      <c r="D152" s="23" t="s">
        <v>130</v>
      </c>
      <c r="E152" s="23" t="s">
        <v>131</v>
      </c>
      <c r="F152" s="23" t="s">
        <v>158</v>
      </c>
      <c r="G152" s="23" t="s">
        <v>571</v>
      </c>
      <c r="H152" s="23" t="s">
        <v>132</v>
      </c>
      <c r="I152" s="23"/>
      <c r="J152" s="32"/>
      <c r="K152" s="29" t="b">
        <f t="shared" si="26"/>
        <v>0</v>
      </c>
      <c r="L152" s="29" t="b">
        <f t="shared" si="27"/>
        <v>0</v>
      </c>
      <c r="M152" s="29" t="b">
        <f t="shared" si="28"/>
        <v>0</v>
      </c>
      <c r="N152" s="29" t="b">
        <f t="shared" si="29"/>
        <v>0</v>
      </c>
      <c r="O152" s="2" t="b">
        <f t="shared" si="30"/>
        <v>0</v>
      </c>
      <c r="P152" s="2" t="b">
        <f t="shared" si="31"/>
        <v>0</v>
      </c>
      <c r="Q152" s="2" t="b">
        <f t="shared" si="32"/>
        <v>0</v>
      </c>
      <c r="R152" s="2" t="b">
        <f t="shared" si="33"/>
        <v>0</v>
      </c>
      <c r="S152" s="2" t="b">
        <f t="shared" si="34"/>
        <v>0</v>
      </c>
      <c r="T152" s="2" t="b">
        <f t="shared" si="35"/>
        <v>0</v>
      </c>
      <c r="U152" s="2" t="b">
        <f t="shared" si="36"/>
        <v>1</v>
      </c>
      <c r="V152" s="2" t="b">
        <f t="shared" si="37"/>
        <v>0</v>
      </c>
      <c r="W152" s="2" t="b">
        <f t="shared" si="38"/>
        <v>0</v>
      </c>
    </row>
    <row r="153" spans="1:23" x14ac:dyDescent="0.25">
      <c r="A153" s="31">
        <v>152</v>
      </c>
      <c r="B153" s="23" t="s">
        <v>1711</v>
      </c>
      <c r="C153" s="23" t="s">
        <v>119</v>
      </c>
      <c r="D153" s="23" t="s">
        <v>130</v>
      </c>
      <c r="E153" s="23" t="s">
        <v>131</v>
      </c>
      <c r="F153" s="23"/>
      <c r="G153" s="23"/>
      <c r="H153" s="23" t="s">
        <v>132</v>
      </c>
      <c r="I153" s="23"/>
      <c r="J153" s="32"/>
      <c r="K153" s="29" t="b">
        <f t="shared" si="26"/>
        <v>0</v>
      </c>
      <c r="L153" s="29" t="b">
        <f t="shared" si="27"/>
        <v>0</v>
      </c>
      <c r="M153" s="29" t="b">
        <f t="shared" si="28"/>
        <v>0</v>
      </c>
      <c r="N153" s="29" t="b">
        <f t="shared" si="29"/>
        <v>0</v>
      </c>
      <c r="O153" s="2" t="b">
        <f t="shared" si="30"/>
        <v>0</v>
      </c>
      <c r="P153" s="2" t="b">
        <f t="shared" si="31"/>
        <v>1</v>
      </c>
      <c r="Q153" s="2" t="b">
        <f t="shared" si="32"/>
        <v>0</v>
      </c>
      <c r="R153" s="2" t="b">
        <f t="shared" si="33"/>
        <v>0</v>
      </c>
      <c r="S153" s="2" t="b">
        <f t="shared" si="34"/>
        <v>0</v>
      </c>
      <c r="T153" s="2" t="b">
        <f t="shared" si="35"/>
        <v>0</v>
      </c>
      <c r="U153" s="2" t="b">
        <f t="shared" si="36"/>
        <v>0</v>
      </c>
      <c r="V153" s="2" t="b">
        <f t="shared" si="37"/>
        <v>0</v>
      </c>
      <c r="W153" s="2" t="b">
        <f t="shared" si="38"/>
        <v>0</v>
      </c>
    </row>
    <row r="154" spans="1:23" x14ac:dyDescent="0.25">
      <c r="A154" s="31">
        <v>153</v>
      </c>
      <c r="B154" s="23" t="s">
        <v>1721</v>
      </c>
      <c r="C154" s="23" t="s">
        <v>119</v>
      </c>
      <c r="D154" s="23" t="s">
        <v>130</v>
      </c>
      <c r="E154" s="23" t="s">
        <v>131</v>
      </c>
      <c r="F154" s="23"/>
      <c r="G154" s="23"/>
      <c r="H154" s="23" t="s">
        <v>132</v>
      </c>
      <c r="I154" s="23"/>
      <c r="J154" s="32"/>
      <c r="K154" s="29" t="b">
        <f t="shared" si="26"/>
        <v>0</v>
      </c>
      <c r="L154" s="29" t="b">
        <f t="shared" si="27"/>
        <v>0</v>
      </c>
      <c r="M154" s="29" t="b">
        <f t="shared" si="28"/>
        <v>0</v>
      </c>
      <c r="N154" s="29" t="b">
        <f t="shared" si="29"/>
        <v>0</v>
      </c>
      <c r="O154" s="2" t="b">
        <f t="shared" si="30"/>
        <v>0</v>
      </c>
      <c r="P154" s="2" t="b">
        <f t="shared" si="31"/>
        <v>1</v>
      </c>
      <c r="Q154" s="2" t="b">
        <f t="shared" si="32"/>
        <v>0</v>
      </c>
      <c r="R154" s="2" t="b">
        <f t="shared" si="33"/>
        <v>0</v>
      </c>
      <c r="S154" s="2" t="b">
        <f t="shared" si="34"/>
        <v>0</v>
      </c>
      <c r="T154" s="2" t="b">
        <f t="shared" si="35"/>
        <v>0</v>
      </c>
      <c r="U154" s="2" t="b">
        <f t="shared" si="36"/>
        <v>0</v>
      </c>
      <c r="V154" s="2" t="b">
        <f t="shared" si="37"/>
        <v>0</v>
      </c>
      <c r="W154" s="2" t="b">
        <f t="shared" si="38"/>
        <v>0</v>
      </c>
    </row>
    <row r="155" spans="1:23" x14ac:dyDescent="0.25">
      <c r="A155" s="31">
        <v>154</v>
      </c>
      <c r="B155" s="23" t="s">
        <v>1731</v>
      </c>
      <c r="C155" s="23" t="s">
        <v>119</v>
      </c>
      <c r="D155" s="23" t="s">
        <v>130</v>
      </c>
      <c r="E155" s="23" t="s">
        <v>192</v>
      </c>
      <c r="F155" s="23"/>
      <c r="G155" s="23"/>
      <c r="H155" s="23" t="s">
        <v>132</v>
      </c>
      <c r="I155" s="23"/>
      <c r="J155" s="32"/>
      <c r="K155" s="29" t="b">
        <f t="shared" si="26"/>
        <v>0</v>
      </c>
      <c r="L155" s="29" t="b">
        <f t="shared" si="27"/>
        <v>0</v>
      </c>
      <c r="M155" s="29" t="b">
        <f t="shared" si="28"/>
        <v>0</v>
      </c>
      <c r="N155" s="29" t="b">
        <f t="shared" si="29"/>
        <v>0</v>
      </c>
      <c r="O155" s="2" t="b">
        <f t="shared" si="30"/>
        <v>0</v>
      </c>
      <c r="P155" s="2" t="b">
        <f t="shared" si="31"/>
        <v>1</v>
      </c>
      <c r="Q155" s="2" t="b">
        <f t="shared" si="32"/>
        <v>0</v>
      </c>
      <c r="R155" s="2" t="b">
        <f t="shared" si="33"/>
        <v>0</v>
      </c>
      <c r="S155" s="2" t="b">
        <f t="shared" si="34"/>
        <v>0</v>
      </c>
      <c r="T155" s="2" t="b">
        <f t="shared" si="35"/>
        <v>0</v>
      </c>
      <c r="U155" s="2" t="b">
        <f t="shared" si="36"/>
        <v>0</v>
      </c>
      <c r="V155" s="2" t="b">
        <f t="shared" si="37"/>
        <v>0</v>
      </c>
      <c r="W155" s="2" t="b">
        <f t="shared" si="38"/>
        <v>0</v>
      </c>
    </row>
    <row r="156" spans="1:23" x14ac:dyDescent="0.25">
      <c r="A156" s="31">
        <v>155</v>
      </c>
      <c r="B156" s="23" t="s">
        <v>1742</v>
      </c>
      <c r="C156" s="23" t="s">
        <v>119</v>
      </c>
      <c r="D156" s="23" t="s">
        <v>130</v>
      </c>
      <c r="E156" s="23" t="s">
        <v>192</v>
      </c>
      <c r="F156" s="23"/>
      <c r="G156" s="23"/>
      <c r="H156" s="23" t="s">
        <v>132</v>
      </c>
      <c r="I156" s="23"/>
      <c r="J156" s="32"/>
      <c r="K156" s="29" t="b">
        <f t="shared" si="26"/>
        <v>0</v>
      </c>
      <c r="L156" s="29" t="b">
        <f t="shared" si="27"/>
        <v>0</v>
      </c>
      <c r="M156" s="29" t="b">
        <f t="shared" si="28"/>
        <v>0</v>
      </c>
      <c r="N156" s="29" t="b">
        <f t="shared" si="29"/>
        <v>0</v>
      </c>
      <c r="O156" s="2" t="b">
        <f t="shared" si="30"/>
        <v>0</v>
      </c>
      <c r="P156" s="2" t="b">
        <f t="shared" si="31"/>
        <v>1</v>
      </c>
      <c r="Q156" s="2" t="b">
        <f t="shared" si="32"/>
        <v>0</v>
      </c>
      <c r="R156" s="2" t="b">
        <f t="shared" si="33"/>
        <v>0</v>
      </c>
      <c r="S156" s="2" t="b">
        <f t="shared" si="34"/>
        <v>0</v>
      </c>
      <c r="T156" s="2" t="b">
        <f t="shared" si="35"/>
        <v>0</v>
      </c>
      <c r="U156" s="2" t="b">
        <f t="shared" si="36"/>
        <v>0</v>
      </c>
      <c r="V156" s="2" t="b">
        <f t="shared" si="37"/>
        <v>0</v>
      </c>
      <c r="W156" s="2" t="b">
        <f t="shared" si="38"/>
        <v>0</v>
      </c>
    </row>
    <row r="157" spans="1:23" x14ac:dyDescent="0.25">
      <c r="A157" s="31">
        <v>156</v>
      </c>
      <c r="B157" s="23" t="s">
        <v>1754</v>
      </c>
      <c r="C157" s="23" t="s">
        <v>119</v>
      </c>
      <c r="D157" s="23"/>
      <c r="E157" s="23"/>
      <c r="F157" s="23"/>
      <c r="G157" s="23"/>
      <c r="H157" s="23" t="s">
        <v>132</v>
      </c>
      <c r="I157" s="23"/>
      <c r="J157" s="32"/>
      <c r="K157" s="29" t="b">
        <f t="shared" si="26"/>
        <v>0</v>
      </c>
      <c r="L157" s="29" t="b">
        <f t="shared" si="27"/>
        <v>0</v>
      </c>
      <c r="M157" s="29" t="b">
        <f t="shared" si="28"/>
        <v>1</v>
      </c>
      <c r="N157" s="29" t="b">
        <f t="shared" si="29"/>
        <v>0</v>
      </c>
      <c r="O157" s="2" t="b">
        <f t="shared" si="30"/>
        <v>0</v>
      </c>
      <c r="P157" s="2" t="b">
        <f t="shared" si="31"/>
        <v>0</v>
      </c>
      <c r="Q157" s="2" t="b">
        <f t="shared" si="32"/>
        <v>0</v>
      </c>
      <c r="R157" s="2" t="b">
        <f t="shared" si="33"/>
        <v>0</v>
      </c>
      <c r="S157" s="2" t="b">
        <f t="shared" si="34"/>
        <v>0</v>
      </c>
      <c r="T157" s="2" t="b">
        <f t="shared" si="35"/>
        <v>0</v>
      </c>
      <c r="U157" s="2" t="b">
        <f t="shared" si="36"/>
        <v>0</v>
      </c>
      <c r="V157" s="2" t="b">
        <f t="shared" si="37"/>
        <v>0</v>
      </c>
      <c r="W157" s="2" t="b">
        <f t="shared" si="38"/>
        <v>0</v>
      </c>
    </row>
    <row r="158" spans="1:23" x14ac:dyDescent="0.25">
      <c r="A158" s="31">
        <v>157</v>
      </c>
      <c r="B158" s="23" t="s">
        <v>1763</v>
      </c>
      <c r="C158" s="23" t="s">
        <v>119</v>
      </c>
      <c r="D158" s="23" t="s">
        <v>130</v>
      </c>
      <c r="E158" s="23" t="s">
        <v>192</v>
      </c>
      <c r="F158" s="23"/>
      <c r="G158" s="23"/>
      <c r="H158" s="23" t="s">
        <v>132</v>
      </c>
      <c r="I158" s="23"/>
      <c r="J158" s="32"/>
      <c r="K158" s="29" t="b">
        <f t="shared" si="26"/>
        <v>0</v>
      </c>
      <c r="L158" s="29" t="b">
        <f t="shared" si="27"/>
        <v>0</v>
      </c>
      <c r="M158" s="29" t="b">
        <f t="shared" si="28"/>
        <v>0</v>
      </c>
      <c r="N158" s="29" t="b">
        <f t="shared" si="29"/>
        <v>0</v>
      </c>
      <c r="O158" s="2" t="b">
        <f t="shared" si="30"/>
        <v>0</v>
      </c>
      <c r="P158" s="2" t="b">
        <f t="shared" si="31"/>
        <v>1</v>
      </c>
      <c r="Q158" s="2" t="b">
        <f t="shared" si="32"/>
        <v>0</v>
      </c>
      <c r="R158" s="2" t="b">
        <f t="shared" si="33"/>
        <v>0</v>
      </c>
      <c r="S158" s="2" t="b">
        <f t="shared" si="34"/>
        <v>0</v>
      </c>
      <c r="T158" s="2" t="b">
        <f t="shared" si="35"/>
        <v>0</v>
      </c>
      <c r="U158" s="2" t="b">
        <f t="shared" si="36"/>
        <v>0</v>
      </c>
      <c r="V158" s="2" t="b">
        <f t="shared" si="37"/>
        <v>0</v>
      </c>
      <c r="W158" s="2" t="b">
        <f t="shared" si="38"/>
        <v>0</v>
      </c>
    </row>
    <row r="159" spans="1:23" x14ac:dyDescent="0.25">
      <c r="A159" s="31">
        <v>158</v>
      </c>
      <c r="B159" s="23" t="s">
        <v>1771</v>
      </c>
      <c r="C159" s="23" t="s">
        <v>119</v>
      </c>
      <c r="D159" s="23" t="s">
        <v>130</v>
      </c>
      <c r="E159" s="23" t="s">
        <v>131</v>
      </c>
      <c r="F159" s="23"/>
      <c r="G159" s="23"/>
      <c r="H159" s="23" t="s">
        <v>132</v>
      </c>
      <c r="I159" s="23"/>
      <c r="J159" s="32"/>
      <c r="K159" s="29" t="b">
        <f t="shared" si="26"/>
        <v>0</v>
      </c>
      <c r="L159" s="29" t="b">
        <f t="shared" si="27"/>
        <v>0</v>
      </c>
      <c r="M159" s="29" t="b">
        <f t="shared" si="28"/>
        <v>0</v>
      </c>
      <c r="N159" s="29" t="b">
        <f t="shared" si="29"/>
        <v>0</v>
      </c>
      <c r="O159" s="2" t="b">
        <f t="shared" si="30"/>
        <v>0</v>
      </c>
      <c r="P159" s="2" t="b">
        <f t="shared" si="31"/>
        <v>1</v>
      </c>
      <c r="Q159" s="2" t="b">
        <f t="shared" si="32"/>
        <v>0</v>
      </c>
      <c r="R159" s="2" t="b">
        <f t="shared" si="33"/>
        <v>0</v>
      </c>
      <c r="S159" s="2" t="b">
        <f t="shared" si="34"/>
        <v>0</v>
      </c>
      <c r="T159" s="2" t="b">
        <f t="shared" si="35"/>
        <v>0</v>
      </c>
      <c r="U159" s="2" t="b">
        <f t="shared" si="36"/>
        <v>0</v>
      </c>
      <c r="V159" s="2" t="b">
        <f t="shared" si="37"/>
        <v>0</v>
      </c>
      <c r="W159" s="2" t="b">
        <f t="shared" si="38"/>
        <v>0</v>
      </c>
    </row>
    <row r="160" spans="1:23" x14ac:dyDescent="0.25">
      <c r="A160" s="31">
        <v>159</v>
      </c>
      <c r="B160" s="23" t="s">
        <v>1777</v>
      </c>
      <c r="C160" s="23" t="s">
        <v>119</v>
      </c>
      <c r="D160" s="23"/>
      <c r="E160" s="23"/>
      <c r="F160" s="23"/>
      <c r="G160" s="23"/>
      <c r="H160" s="23" t="s">
        <v>132</v>
      </c>
      <c r="I160" s="23"/>
      <c r="J160" s="32"/>
      <c r="K160" s="29" t="b">
        <f t="shared" si="26"/>
        <v>0</v>
      </c>
      <c r="L160" s="29" t="b">
        <f t="shared" si="27"/>
        <v>0</v>
      </c>
      <c r="M160" s="29" t="b">
        <f t="shared" si="28"/>
        <v>1</v>
      </c>
      <c r="N160" s="29" t="b">
        <f t="shared" si="29"/>
        <v>0</v>
      </c>
      <c r="O160" s="2" t="b">
        <f t="shared" si="30"/>
        <v>0</v>
      </c>
      <c r="P160" s="2" t="b">
        <f t="shared" si="31"/>
        <v>0</v>
      </c>
      <c r="Q160" s="2" t="b">
        <f t="shared" si="32"/>
        <v>0</v>
      </c>
      <c r="R160" s="2" t="b">
        <f t="shared" si="33"/>
        <v>0</v>
      </c>
      <c r="S160" s="2" t="b">
        <f t="shared" si="34"/>
        <v>0</v>
      </c>
      <c r="T160" s="2" t="b">
        <f t="shared" si="35"/>
        <v>0</v>
      </c>
      <c r="U160" s="2" t="b">
        <f t="shared" si="36"/>
        <v>0</v>
      </c>
      <c r="V160" s="2" t="b">
        <f t="shared" si="37"/>
        <v>0</v>
      </c>
      <c r="W160" s="2" t="b">
        <f t="shared" si="38"/>
        <v>0</v>
      </c>
    </row>
    <row r="161" spans="1:23" x14ac:dyDescent="0.25">
      <c r="A161" s="31">
        <v>160</v>
      </c>
      <c r="B161" s="23" t="s">
        <v>1785</v>
      </c>
      <c r="C161" s="23" t="s">
        <v>119</v>
      </c>
      <c r="D161" s="23" t="s">
        <v>130</v>
      </c>
      <c r="E161" s="23" t="s">
        <v>131</v>
      </c>
      <c r="F161" s="23"/>
      <c r="G161" s="23"/>
      <c r="H161" s="23" t="s">
        <v>132</v>
      </c>
      <c r="I161" s="23"/>
      <c r="J161" s="32"/>
      <c r="K161" s="29" t="b">
        <f t="shared" si="26"/>
        <v>0</v>
      </c>
      <c r="L161" s="29" t="b">
        <f t="shared" si="27"/>
        <v>0</v>
      </c>
      <c r="M161" s="29" t="b">
        <f t="shared" si="28"/>
        <v>0</v>
      </c>
      <c r="N161" s="29" t="b">
        <f t="shared" si="29"/>
        <v>0</v>
      </c>
      <c r="O161" s="2" t="b">
        <f t="shared" si="30"/>
        <v>0</v>
      </c>
      <c r="P161" s="2" t="b">
        <f t="shared" si="31"/>
        <v>1</v>
      </c>
      <c r="Q161" s="2" t="b">
        <f t="shared" si="32"/>
        <v>0</v>
      </c>
      <c r="R161" s="2" t="b">
        <f t="shared" si="33"/>
        <v>0</v>
      </c>
      <c r="S161" s="2" t="b">
        <f t="shared" si="34"/>
        <v>0</v>
      </c>
      <c r="T161" s="2" t="b">
        <f t="shared" si="35"/>
        <v>0</v>
      </c>
      <c r="U161" s="2" t="b">
        <f t="shared" si="36"/>
        <v>0</v>
      </c>
      <c r="V161" s="2" t="b">
        <f t="shared" si="37"/>
        <v>0</v>
      </c>
      <c r="W161" s="2" t="b">
        <f t="shared" si="38"/>
        <v>0</v>
      </c>
    </row>
    <row r="162" spans="1:23" x14ac:dyDescent="0.25">
      <c r="A162" s="31">
        <v>161</v>
      </c>
      <c r="B162" s="23" t="s">
        <v>1795</v>
      </c>
      <c r="C162" s="23" t="s">
        <v>119</v>
      </c>
      <c r="D162" s="23"/>
      <c r="E162" s="23"/>
      <c r="F162" s="23"/>
      <c r="G162" s="23"/>
      <c r="H162" s="23" t="s">
        <v>132</v>
      </c>
      <c r="I162" s="23"/>
      <c r="J162" s="32"/>
      <c r="K162" s="29" t="b">
        <f t="shared" si="26"/>
        <v>0</v>
      </c>
      <c r="L162" s="29" t="b">
        <f t="shared" si="27"/>
        <v>0</v>
      </c>
      <c r="M162" s="29" t="b">
        <f t="shared" si="28"/>
        <v>1</v>
      </c>
      <c r="N162" s="29" t="b">
        <f t="shared" si="29"/>
        <v>0</v>
      </c>
      <c r="O162" s="2" t="b">
        <f t="shared" si="30"/>
        <v>0</v>
      </c>
      <c r="P162" s="2" t="b">
        <f t="shared" si="31"/>
        <v>0</v>
      </c>
      <c r="Q162" s="2" t="b">
        <f t="shared" si="32"/>
        <v>0</v>
      </c>
      <c r="R162" s="2" t="b">
        <f t="shared" si="33"/>
        <v>0</v>
      </c>
      <c r="S162" s="2" t="b">
        <f t="shared" si="34"/>
        <v>0</v>
      </c>
      <c r="T162" s="2" t="b">
        <f t="shared" si="35"/>
        <v>0</v>
      </c>
      <c r="U162" s="2" t="b">
        <f t="shared" si="36"/>
        <v>0</v>
      </c>
      <c r="V162" s="2" t="b">
        <f t="shared" si="37"/>
        <v>0</v>
      </c>
      <c r="W162" s="2" t="b">
        <f t="shared" si="38"/>
        <v>0</v>
      </c>
    </row>
    <row r="163" spans="1:23" x14ac:dyDescent="0.25">
      <c r="A163" s="31">
        <v>162</v>
      </c>
      <c r="B163" s="23" t="s">
        <v>1803</v>
      </c>
      <c r="C163" s="23" t="s">
        <v>119</v>
      </c>
      <c r="D163" s="23"/>
      <c r="E163" s="23"/>
      <c r="F163" s="23" t="s">
        <v>158</v>
      </c>
      <c r="G163" s="23" t="s">
        <v>571</v>
      </c>
      <c r="H163" s="23" t="s">
        <v>132</v>
      </c>
      <c r="I163" s="23"/>
      <c r="J163" s="32"/>
      <c r="K163" s="29" t="b">
        <f t="shared" si="26"/>
        <v>0</v>
      </c>
      <c r="L163" s="29" t="b">
        <f t="shared" si="27"/>
        <v>0</v>
      </c>
      <c r="M163" s="29" t="b">
        <f t="shared" si="28"/>
        <v>0</v>
      </c>
      <c r="N163" s="29" t="b">
        <f t="shared" si="29"/>
        <v>0</v>
      </c>
      <c r="O163" s="2" t="b">
        <f t="shared" si="30"/>
        <v>0</v>
      </c>
      <c r="P163" s="2" t="b">
        <f t="shared" si="31"/>
        <v>0</v>
      </c>
      <c r="Q163" s="2" t="b">
        <f t="shared" si="32"/>
        <v>0</v>
      </c>
      <c r="R163" s="2" t="b">
        <f t="shared" si="33"/>
        <v>1</v>
      </c>
      <c r="S163" s="2" t="b">
        <f t="shared" si="34"/>
        <v>0</v>
      </c>
      <c r="T163" s="2" t="b">
        <f t="shared" si="35"/>
        <v>0</v>
      </c>
      <c r="U163" s="2" t="b">
        <f t="shared" si="36"/>
        <v>0</v>
      </c>
      <c r="V163" s="2" t="b">
        <f t="shared" si="37"/>
        <v>0</v>
      </c>
      <c r="W163" s="2" t="b">
        <f t="shared" si="38"/>
        <v>0</v>
      </c>
    </row>
    <row r="164" spans="1:23" x14ac:dyDescent="0.25">
      <c r="A164" s="31">
        <v>163</v>
      </c>
      <c r="B164" s="23" t="s">
        <v>1812</v>
      </c>
      <c r="C164" s="23" t="s">
        <v>119</v>
      </c>
      <c r="D164" s="23" t="s">
        <v>130</v>
      </c>
      <c r="E164" s="23" t="s">
        <v>192</v>
      </c>
      <c r="F164" s="23"/>
      <c r="G164" s="23"/>
      <c r="H164" s="23" t="s">
        <v>132</v>
      </c>
      <c r="I164" s="23"/>
      <c r="J164" s="32"/>
      <c r="K164" s="29" t="b">
        <f t="shared" si="26"/>
        <v>0</v>
      </c>
      <c r="L164" s="29" t="b">
        <f t="shared" si="27"/>
        <v>0</v>
      </c>
      <c r="M164" s="29" t="b">
        <f t="shared" si="28"/>
        <v>0</v>
      </c>
      <c r="N164" s="29" t="b">
        <f t="shared" si="29"/>
        <v>0</v>
      </c>
      <c r="O164" s="2" t="b">
        <f t="shared" si="30"/>
        <v>0</v>
      </c>
      <c r="P164" s="2" t="b">
        <f t="shared" si="31"/>
        <v>1</v>
      </c>
      <c r="Q164" s="2" t="b">
        <f t="shared" si="32"/>
        <v>0</v>
      </c>
      <c r="R164" s="2" t="b">
        <f t="shared" si="33"/>
        <v>0</v>
      </c>
      <c r="S164" s="2" t="b">
        <f t="shared" si="34"/>
        <v>0</v>
      </c>
      <c r="T164" s="2" t="b">
        <f t="shared" si="35"/>
        <v>0</v>
      </c>
      <c r="U164" s="2" t="b">
        <f t="shared" si="36"/>
        <v>0</v>
      </c>
      <c r="V164" s="2" t="b">
        <f t="shared" si="37"/>
        <v>0</v>
      </c>
      <c r="W164" s="2" t="b">
        <f t="shared" si="38"/>
        <v>0</v>
      </c>
    </row>
    <row r="165" spans="1:23" x14ac:dyDescent="0.25">
      <c r="A165" s="31">
        <v>164</v>
      </c>
      <c r="B165" s="23" t="s">
        <v>1822</v>
      </c>
      <c r="C165" s="23" t="s">
        <v>119</v>
      </c>
      <c r="D165" s="23" t="s">
        <v>130</v>
      </c>
      <c r="E165" s="23" t="s">
        <v>192</v>
      </c>
      <c r="F165" s="23"/>
      <c r="G165" s="23"/>
      <c r="H165" s="23" t="s">
        <v>132</v>
      </c>
      <c r="I165" s="23"/>
      <c r="J165" s="32"/>
      <c r="K165" s="29" t="b">
        <f t="shared" si="26"/>
        <v>0</v>
      </c>
      <c r="L165" s="29" t="b">
        <f t="shared" si="27"/>
        <v>0</v>
      </c>
      <c r="M165" s="29" t="b">
        <f t="shared" si="28"/>
        <v>0</v>
      </c>
      <c r="N165" s="29" t="b">
        <f t="shared" si="29"/>
        <v>0</v>
      </c>
      <c r="O165" s="2" t="b">
        <f t="shared" si="30"/>
        <v>0</v>
      </c>
      <c r="P165" s="2" t="b">
        <f t="shared" si="31"/>
        <v>1</v>
      </c>
      <c r="Q165" s="2" t="b">
        <f t="shared" si="32"/>
        <v>0</v>
      </c>
      <c r="R165" s="2" t="b">
        <f t="shared" si="33"/>
        <v>0</v>
      </c>
      <c r="S165" s="2" t="b">
        <f t="shared" si="34"/>
        <v>0</v>
      </c>
      <c r="T165" s="2" t="b">
        <f t="shared" si="35"/>
        <v>0</v>
      </c>
      <c r="U165" s="2" t="b">
        <f t="shared" si="36"/>
        <v>0</v>
      </c>
      <c r="V165" s="2" t="b">
        <f t="shared" si="37"/>
        <v>0</v>
      </c>
      <c r="W165" s="2" t="b">
        <f t="shared" si="38"/>
        <v>0</v>
      </c>
    </row>
    <row r="166" spans="1:23" x14ac:dyDescent="0.25">
      <c r="A166" s="31">
        <v>165</v>
      </c>
      <c r="B166" s="23" t="s">
        <v>1832</v>
      </c>
      <c r="C166" s="23" t="s">
        <v>119</v>
      </c>
      <c r="D166" s="23"/>
      <c r="E166" s="23"/>
      <c r="F166" s="23"/>
      <c r="G166" s="23"/>
      <c r="H166" s="23" t="s">
        <v>132</v>
      </c>
      <c r="I166" s="23"/>
      <c r="J166" s="32"/>
      <c r="K166" s="29" t="b">
        <f t="shared" si="26"/>
        <v>0</v>
      </c>
      <c r="L166" s="29" t="b">
        <f t="shared" si="27"/>
        <v>0</v>
      </c>
      <c r="M166" s="29" t="b">
        <f t="shared" si="28"/>
        <v>1</v>
      </c>
      <c r="N166" s="29" t="b">
        <f t="shared" si="29"/>
        <v>0</v>
      </c>
      <c r="O166" s="2" t="b">
        <f t="shared" si="30"/>
        <v>0</v>
      </c>
      <c r="P166" s="2" t="b">
        <f t="shared" si="31"/>
        <v>0</v>
      </c>
      <c r="Q166" s="2" t="b">
        <f t="shared" si="32"/>
        <v>0</v>
      </c>
      <c r="R166" s="2" t="b">
        <f t="shared" si="33"/>
        <v>0</v>
      </c>
      <c r="S166" s="2" t="b">
        <f t="shared" si="34"/>
        <v>0</v>
      </c>
      <c r="T166" s="2" t="b">
        <f t="shared" si="35"/>
        <v>0</v>
      </c>
      <c r="U166" s="2" t="b">
        <f t="shared" si="36"/>
        <v>0</v>
      </c>
      <c r="V166" s="2" t="b">
        <f t="shared" si="37"/>
        <v>0</v>
      </c>
      <c r="W166" s="2" t="b">
        <f t="shared" si="38"/>
        <v>0</v>
      </c>
    </row>
    <row r="167" spans="1:23" x14ac:dyDescent="0.25">
      <c r="A167" s="31">
        <v>166</v>
      </c>
      <c r="B167" s="23" t="s">
        <v>1841</v>
      </c>
      <c r="C167" s="23" t="s">
        <v>119</v>
      </c>
      <c r="D167" s="23" t="s">
        <v>130</v>
      </c>
      <c r="E167" s="23" t="s">
        <v>131</v>
      </c>
      <c r="F167" s="23"/>
      <c r="G167" s="23"/>
      <c r="H167" s="23" t="s">
        <v>132</v>
      </c>
      <c r="I167" s="23"/>
      <c r="J167" s="32"/>
      <c r="K167" s="29" t="b">
        <f t="shared" si="26"/>
        <v>0</v>
      </c>
      <c r="L167" s="29" t="b">
        <f t="shared" si="27"/>
        <v>0</v>
      </c>
      <c r="M167" s="29" t="b">
        <f t="shared" si="28"/>
        <v>0</v>
      </c>
      <c r="N167" s="29" t="b">
        <f t="shared" si="29"/>
        <v>0</v>
      </c>
      <c r="O167" s="2" t="b">
        <f t="shared" si="30"/>
        <v>0</v>
      </c>
      <c r="P167" s="2" t="b">
        <f t="shared" si="31"/>
        <v>1</v>
      </c>
      <c r="Q167" s="2" t="b">
        <f t="shared" si="32"/>
        <v>0</v>
      </c>
      <c r="R167" s="2" t="b">
        <f t="shared" si="33"/>
        <v>0</v>
      </c>
      <c r="S167" s="2" t="b">
        <f t="shared" si="34"/>
        <v>0</v>
      </c>
      <c r="T167" s="2" t="b">
        <f t="shared" si="35"/>
        <v>0</v>
      </c>
      <c r="U167" s="2" t="b">
        <f t="shared" si="36"/>
        <v>0</v>
      </c>
      <c r="V167" s="2" t="b">
        <f t="shared" si="37"/>
        <v>0</v>
      </c>
      <c r="W167" s="2" t="b">
        <f t="shared" si="38"/>
        <v>0</v>
      </c>
    </row>
    <row r="168" spans="1:23" x14ac:dyDescent="0.25">
      <c r="A168" s="31">
        <v>167</v>
      </c>
      <c r="B168" s="23" t="s">
        <v>1851</v>
      </c>
      <c r="C168" s="23" t="s">
        <v>119</v>
      </c>
      <c r="D168" s="23"/>
      <c r="E168" s="23"/>
      <c r="F168" s="23"/>
      <c r="G168" s="23"/>
      <c r="H168" s="23" t="s">
        <v>132</v>
      </c>
      <c r="I168" s="23"/>
      <c r="J168" s="32"/>
      <c r="K168" s="29" t="b">
        <f t="shared" si="26"/>
        <v>0</v>
      </c>
      <c r="L168" s="29" t="b">
        <f t="shared" si="27"/>
        <v>0</v>
      </c>
      <c r="M168" s="29" t="b">
        <f t="shared" si="28"/>
        <v>1</v>
      </c>
      <c r="N168" s="29" t="b">
        <f t="shared" si="29"/>
        <v>0</v>
      </c>
      <c r="O168" s="2" t="b">
        <f t="shared" si="30"/>
        <v>0</v>
      </c>
      <c r="P168" s="2" t="b">
        <f t="shared" si="31"/>
        <v>0</v>
      </c>
      <c r="Q168" s="2" t="b">
        <f t="shared" si="32"/>
        <v>0</v>
      </c>
      <c r="R168" s="2" t="b">
        <f t="shared" si="33"/>
        <v>0</v>
      </c>
      <c r="S168" s="2" t="b">
        <f t="shared" si="34"/>
        <v>0</v>
      </c>
      <c r="T168" s="2" t="b">
        <f t="shared" si="35"/>
        <v>0</v>
      </c>
      <c r="U168" s="2" t="b">
        <f t="shared" si="36"/>
        <v>0</v>
      </c>
      <c r="V168" s="2" t="b">
        <f t="shared" si="37"/>
        <v>0</v>
      </c>
      <c r="W168" s="2" t="b">
        <f t="shared" si="38"/>
        <v>0</v>
      </c>
    </row>
    <row r="169" spans="1:23" x14ac:dyDescent="0.25">
      <c r="A169" s="31">
        <v>168</v>
      </c>
      <c r="B169" s="23" t="s">
        <v>1860</v>
      </c>
      <c r="C169" s="23" t="s">
        <v>119</v>
      </c>
      <c r="D169" s="23" t="s">
        <v>130</v>
      </c>
      <c r="E169" s="23" t="s">
        <v>131</v>
      </c>
      <c r="F169" s="23"/>
      <c r="G169" s="23"/>
      <c r="H169" s="23"/>
      <c r="I169" s="23"/>
      <c r="J169" s="32"/>
      <c r="K169" s="29" t="b">
        <f t="shared" si="26"/>
        <v>1</v>
      </c>
      <c r="L169" s="29" t="b">
        <f t="shared" si="27"/>
        <v>0</v>
      </c>
      <c r="M169" s="29" t="b">
        <f t="shared" si="28"/>
        <v>0</v>
      </c>
      <c r="N169" s="29" t="b">
        <f t="shared" si="29"/>
        <v>0</v>
      </c>
      <c r="O169" s="2" t="b">
        <f t="shared" si="30"/>
        <v>0</v>
      </c>
      <c r="P169" s="2" t="b">
        <f t="shared" si="31"/>
        <v>0</v>
      </c>
      <c r="Q169" s="2" t="b">
        <f t="shared" si="32"/>
        <v>0</v>
      </c>
      <c r="R169" s="2" t="b">
        <f t="shared" si="33"/>
        <v>0</v>
      </c>
      <c r="S169" s="2" t="b">
        <f t="shared" si="34"/>
        <v>0</v>
      </c>
      <c r="T169" s="2" t="b">
        <f t="shared" si="35"/>
        <v>0</v>
      </c>
      <c r="U169" s="2" t="b">
        <f t="shared" si="36"/>
        <v>0</v>
      </c>
      <c r="V169" s="2" t="b">
        <f t="shared" si="37"/>
        <v>0</v>
      </c>
      <c r="W169" s="2" t="b">
        <f t="shared" si="38"/>
        <v>0</v>
      </c>
    </row>
    <row r="170" spans="1:23" x14ac:dyDescent="0.25">
      <c r="A170" s="31">
        <v>169</v>
      </c>
      <c r="B170" s="23" t="s">
        <v>1869</v>
      </c>
      <c r="C170" s="23" t="s">
        <v>119</v>
      </c>
      <c r="D170" s="23" t="s">
        <v>130</v>
      </c>
      <c r="E170" s="23" t="s">
        <v>131</v>
      </c>
      <c r="F170" s="23"/>
      <c r="G170" s="23"/>
      <c r="H170" s="23"/>
      <c r="I170" s="23"/>
      <c r="J170" s="32"/>
      <c r="K170" s="29" t="b">
        <f t="shared" si="26"/>
        <v>1</v>
      </c>
      <c r="L170" s="29" t="b">
        <f t="shared" si="27"/>
        <v>0</v>
      </c>
      <c r="M170" s="29" t="b">
        <f t="shared" si="28"/>
        <v>0</v>
      </c>
      <c r="N170" s="29" t="b">
        <f t="shared" si="29"/>
        <v>0</v>
      </c>
      <c r="O170" s="2" t="b">
        <f t="shared" si="30"/>
        <v>0</v>
      </c>
      <c r="P170" s="2" t="b">
        <f t="shared" si="31"/>
        <v>0</v>
      </c>
      <c r="Q170" s="2" t="b">
        <f t="shared" si="32"/>
        <v>0</v>
      </c>
      <c r="R170" s="2" t="b">
        <f t="shared" si="33"/>
        <v>0</v>
      </c>
      <c r="S170" s="2" t="b">
        <f t="shared" si="34"/>
        <v>0</v>
      </c>
      <c r="T170" s="2" t="b">
        <f t="shared" si="35"/>
        <v>0</v>
      </c>
      <c r="U170" s="2" t="b">
        <f t="shared" si="36"/>
        <v>0</v>
      </c>
      <c r="V170" s="2" t="b">
        <f t="shared" si="37"/>
        <v>0</v>
      </c>
      <c r="W170" s="2" t="b">
        <f t="shared" si="38"/>
        <v>0</v>
      </c>
    </row>
    <row r="171" spans="1:23" x14ac:dyDescent="0.25">
      <c r="A171" s="31">
        <v>170</v>
      </c>
      <c r="B171" s="23" t="s">
        <v>1876</v>
      </c>
      <c r="C171" s="23" t="s">
        <v>119</v>
      </c>
      <c r="D171" s="23"/>
      <c r="E171" s="23"/>
      <c r="F171" s="23"/>
      <c r="G171" s="23"/>
      <c r="H171" s="23" t="s">
        <v>132</v>
      </c>
      <c r="I171" s="23"/>
      <c r="J171" s="32"/>
      <c r="K171" s="29" t="b">
        <f t="shared" si="26"/>
        <v>0</v>
      </c>
      <c r="L171" s="29" t="b">
        <f t="shared" si="27"/>
        <v>0</v>
      </c>
      <c r="M171" s="29" t="b">
        <f t="shared" si="28"/>
        <v>1</v>
      </c>
      <c r="N171" s="29" t="b">
        <f t="shared" si="29"/>
        <v>0</v>
      </c>
      <c r="O171" s="2" t="b">
        <f t="shared" si="30"/>
        <v>0</v>
      </c>
      <c r="P171" s="2" t="b">
        <f t="shared" si="31"/>
        <v>0</v>
      </c>
      <c r="Q171" s="2" t="b">
        <f t="shared" si="32"/>
        <v>0</v>
      </c>
      <c r="R171" s="2" t="b">
        <f t="shared" si="33"/>
        <v>0</v>
      </c>
      <c r="S171" s="2" t="b">
        <f t="shared" si="34"/>
        <v>0</v>
      </c>
      <c r="T171" s="2" t="b">
        <f t="shared" si="35"/>
        <v>0</v>
      </c>
      <c r="U171" s="2" t="b">
        <f t="shared" si="36"/>
        <v>0</v>
      </c>
      <c r="V171" s="2" t="b">
        <f t="shared" si="37"/>
        <v>0</v>
      </c>
      <c r="W171" s="2" t="b">
        <f t="shared" si="38"/>
        <v>0</v>
      </c>
    </row>
    <row r="172" spans="1:23" x14ac:dyDescent="0.25">
      <c r="A172" s="31">
        <v>171</v>
      </c>
      <c r="B172" s="23" t="s">
        <v>1883</v>
      </c>
      <c r="C172" s="23" t="s">
        <v>119</v>
      </c>
      <c r="D172" s="23" t="s">
        <v>130</v>
      </c>
      <c r="E172" s="23" t="s">
        <v>131</v>
      </c>
      <c r="F172" s="23"/>
      <c r="G172" s="23"/>
      <c r="H172" s="23"/>
      <c r="I172" s="23"/>
      <c r="J172" s="32"/>
      <c r="K172" s="29" t="b">
        <f t="shared" si="26"/>
        <v>1</v>
      </c>
      <c r="L172" s="29" t="b">
        <f t="shared" si="27"/>
        <v>0</v>
      </c>
      <c r="M172" s="29" t="b">
        <f t="shared" si="28"/>
        <v>0</v>
      </c>
      <c r="N172" s="29" t="b">
        <f t="shared" si="29"/>
        <v>0</v>
      </c>
      <c r="O172" s="2" t="b">
        <f t="shared" si="30"/>
        <v>0</v>
      </c>
      <c r="P172" s="2" t="b">
        <f t="shared" si="31"/>
        <v>0</v>
      </c>
      <c r="Q172" s="2" t="b">
        <f t="shared" si="32"/>
        <v>0</v>
      </c>
      <c r="R172" s="2" t="b">
        <f t="shared" si="33"/>
        <v>0</v>
      </c>
      <c r="S172" s="2" t="b">
        <f t="shared" si="34"/>
        <v>0</v>
      </c>
      <c r="T172" s="2" t="b">
        <f t="shared" si="35"/>
        <v>0</v>
      </c>
      <c r="U172" s="2" t="b">
        <f t="shared" si="36"/>
        <v>0</v>
      </c>
      <c r="V172" s="2" t="b">
        <f t="shared" si="37"/>
        <v>0</v>
      </c>
      <c r="W172" s="2" t="b">
        <f t="shared" si="38"/>
        <v>0</v>
      </c>
    </row>
    <row r="173" spans="1:23" x14ac:dyDescent="0.25">
      <c r="A173" s="31">
        <v>172</v>
      </c>
      <c r="B173" s="23" t="s">
        <v>1891</v>
      </c>
      <c r="C173" s="23" t="s">
        <v>119</v>
      </c>
      <c r="D173" s="23"/>
      <c r="E173" s="23"/>
      <c r="F173" s="23"/>
      <c r="G173" s="23"/>
      <c r="H173" s="23"/>
      <c r="I173" s="23"/>
      <c r="J173" s="32" t="s">
        <v>317</v>
      </c>
      <c r="K173" s="29" t="b">
        <f t="shared" si="26"/>
        <v>0</v>
      </c>
      <c r="L173" s="29" t="b">
        <f t="shared" si="27"/>
        <v>0</v>
      </c>
      <c r="M173" s="29" t="b">
        <f t="shared" si="28"/>
        <v>0</v>
      </c>
      <c r="N173" s="29" t="b">
        <f t="shared" si="29"/>
        <v>1</v>
      </c>
      <c r="O173" s="2" t="b">
        <f t="shared" si="30"/>
        <v>0</v>
      </c>
      <c r="P173" s="2" t="b">
        <f t="shared" si="31"/>
        <v>0</v>
      </c>
      <c r="Q173" s="2" t="b">
        <f t="shared" si="32"/>
        <v>0</v>
      </c>
      <c r="R173" s="2" t="b">
        <f t="shared" si="33"/>
        <v>0</v>
      </c>
      <c r="S173" s="2" t="b">
        <f t="shared" si="34"/>
        <v>0</v>
      </c>
      <c r="T173" s="2" t="b">
        <f t="shared" si="35"/>
        <v>0</v>
      </c>
      <c r="U173" s="2" t="b">
        <f t="shared" si="36"/>
        <v>0</v>
      </c>
      <c r="V173" s="2" t="b">
        <f t="shared" si="37"/>
        <v>0</v>
      </c>
      <c r="W173" s="2" t="b">
        <f t="shared" si="38"/>
        <v>0</v>
      </c>
    </row>
    <row r="174" spans="1:23" x14ac:dyDescent="0.25">
      <c r="A174" s="31">
        <v>173</v>
      </c>
      <c r="B174" s="23" t="s">
        <v>1899</v>
      </c>
      <c r="C174" s="23" t="s">
        <v>119</v>
      </c>
      <c r="D174" s="23" t="s">
        <v>130</v>
      </c>
      <c r="E174" s="23" t="s">
        <v>192</v>
      </c>
      <c r="F174" s="23"/>
      <c r="G174" s="23"/>
      <c r="H174" s="23" t="s">
        <v>132</v>
      </c>
      <c r="I174" s="23"/>
      <c r="J174" s="32"/>
      <c r="K174" s="29" t="b">
        <f t="shared" si="26"/>
        <v>0</v>
      </c>
      <c r="L174" s="29" t="b">
        <f t="shared" si="27"/>
        <v>0</v>
      </c>
      <c r="M174" s="29" t="b">
        <f t="shared" si="28"/>
        <v>0</v>
      </c>
      <c r="N174" s="29" t="b">
        <f t="shared" si="29"/>
        <v>0</v>
      </c>
      <c r="O174" s="2" t="b">
        <f t="shared" si="30"/>
        <v>0</v>
      </c>
      <c r="P174" s="2" t="b">
        <f t="shared" si="31"/>
        <v>1</v>
      </c>
      <c r="Q174" s="2" t="b">
        <f t="shared" si="32"/>
        <v>0</v>
      </c>
      <c r="R174" s="2" t="b">
        <f t="shared" si="33"/>
        <v>0</v>
      </c>
      <c r="S174" s="2" t="b">
        <f t="shared" si="34"/>
        <v>0</v>
      </c>
      <c r="T174" s="2" t="b">
        <f t="shared" si="35"/>
        <v>0</v>
      </c>
      <c r="U174" s="2" t="b">
        <f t="shared" si="36"/>
        <v>0</v>
      </c>
      <c r="V174" s="2" t="b">
        <f t="shared" si="37"/>
        <v>0</v>
      </c>
      <c r="W174" s="2" t="b">
        <f t="shared" si="38"/>
        <v>0</v>
      </c>
    </row>
    <row r="175" spans="1:23" x14ac:dyDescent="0.25">
      <c r="A175" s="31">
        <v>174</v>
      </c>
      <c r="B175" s="23" t="s">
        <v>1907</v>
      </c>
      <c r="C175" s="23" t="s">
        <v>119</v>
      </c>
      <c r="D175" s="23" t="s">
        <v>130</v>
      </c>
      <c r="E175" s="23" t="s">
        <v>192</v>
      </c>
      <c r="F175" s="23"/>
      <c r="G175" s="23"/>
      <c r="H175" s="23"/>
      <c r="I175" s="23"/>
      <c r="J175" s="32"/>
      <c r="K175" s="29" t="b">
        <f t="shared" si="26"/>
        <v>1</v>
      </c>
      <c r="L175" s="29" t="b">
        <f t="shared" si="27"/>
        <v>0</v>
      </c>
      <c r="M175" s="29" t="b">
        <f t="shared" si="28"/>
        <v>0</v>
      </c>
      <c r="N175" s="29" t="b">
        <f t="shared" si="29"/>
        <v>0</v>
      </c>
      <c r="O175" s="2" t="b">
        <f t="shared" si="30"/>
        <v>0</v>
      </c>
      <c r="P175" s="2" t="b">
        <f t="shared" si="31"/>
        <v>0</v>
      </c>
      <c r="Q175" s="2" t="b">
        <f t="shared" si="32"/>
        <v>0</v>
      </c>
      <c r="R175" s="2" t="b">
        <f t="shared" si="33"/>
        <v>0</v>
      </c>
      <c r="S175" s="2" t="b">
        <f t="shared" si="34"/>
        <v>0</v>
      </c>
      <c r="T175" s="2" t="b">
        <f t="shared" si="35"/>
        <v>0</v>
      </c>
      <c r="U175" s="2" t="b">
        <f t="shared" si="36"/>
        <v>0</v>
      </c>
      <c r="V175" s="2" t="b">
        <f t="shared" si="37"/>
        <v>0</v>
      </c>
      <c r="W175" s="2" t="b">
        <f t="shared" si="38"/>
        <v>0</v>
      </c>
    </row>
    <row r="176" spans="1:23" x14ac:dyDescent="0.25">
      <c r="A176" s="31">
        <v>175</v>
      </c>
      <c r="B176" s="23" t="s">
        <v>1917</v>
      </c>
      <c r="C176" s="23" t="s">
        <v>119</v>
      </c>
      <c r="D176" s="23"/>
      <c r="E176" s="23"/>
      <c r="F176" s="23"/>
      <c r="G176" s="23"/>
      <c r="H176" s="23" t="s">
        <v>132</v>
      </c>
      <c r="I176" s="23"/>
      <c r="J176" s="32"/>
      <c r="K176" s="29" t="b">
        <f t="shared" si="26"/>
        <v>0</v>
      </c>
      <c r="L176" s="29" t="b">
        <f t="shared" si="27"/>
        <v>0</v>
      </c>
      <c r="M176" s="29" t="b">
        <f t="shared" si="28"/>
        <v>1</v>
      </c>
      <c r="N176" s="29" t="b">
        <f t="shared" si="29"/>
        <v>0</v>
      </c>
      <c r="O176" s="2" t="b">
        <f t="shared" si="30"/>
        <v>0</v>
      </c>
      <c r="P176" s="2" t="b">
        <f t="shared" si="31"/>
        <v>0</v>
      </c>
      <c r="Q176" s="2" t="b">
        <f t="shared" si="32"/>
        <v>0</v>
      </c>
      <c r="R176" s="2" t="b">
        <f t="shared" si="33"/>
        <v>0</v>
      </c>
      <c r="S176" s="2" t="b">
        <f t="shared" si="34"/>
        <v>0</v>
      </c>
      <c r="T176" s="2" t="b">
        <f t="shared" si="35"/>
        <v>0</v>
      </c>
      <c r="U176" s="2" t="b">
        <f t="shared" si="36"/>
        <v>0</v>
      </c>
      <c r="V176" s="2" t="b">
        <f t="shared" si="37"/>
        <v>0</v>
      </c>
      <c r="W176" s="2" t="b">
        <f t="shared" si="38"/>
        <v>0</v>
      </c>
    </row>
    <row r="177" spans="1:23" x14ac:dyDescent="0.25">
      <c r="A177" s="31">
        <v>176</v>
      </c>
      <c r="B177" s="23" t="s">
        <v>1925</v>
      </c>
      <c r="C177" s="23" t="s">
        <v>119</v>
      </c>
      <c r="D177" s="23" t="s">
        <v>130</v>
      </c>
      <c r="E177" s="22" t="s">
        <v>259</v>
      </c>
      <c r="F177" s="23"/>
      <c r="G177" s="23"/>
      <c r="H177" s="23"/>
      <c r="I177" s="23"/>
      <c r="J177" s="32"/>
      <c r="K177" s="29" t="b">
        <f t="shared" si="26"/>
        <v>1</v>
      </c>
      <c r="L177" s="29" t="b">
        <f t="shared" si="27"/>
        <v>0</v>
      </c>
      <c r="M177" s="29" t="b">
        <f t="shared" si="28"/>
        <v>0</v>
      </c>
      <c r="N177" s="29" t="b">
        <f t="shared" si="29"/>
        <v>0</v>
      </c>
      <c r="O177" s="2" t="b">
        <f t="shared" si="30"/>
        <v>0</v>
      </c>
      <c r="P177" s="2" t="b">
        <f t="shared" si="31"/>
        <v>0</v>
      </c>
      <c r="Q177" s="2" t="b">
        <f t="shared" si="32"/>
        <v>0</v>
      </c>
      <c r="R177" s="2" t="b">
        <f t="shared" si="33"/>
        <v>0</v>
      </c>
      <c r="S177" s="2" t="b">
        <f t="shared" si="34"/>
        <v>0</v>
      </c>
      <c r="T177" s="2" t="b">
        <f t="shared" si="35"/>
        <v>0</v>
      </c>
      <c r="U177" s="2" t="b">
        <f t="shared" si="36"/>
        <v>0</v>
      </c>
      <c r="V177" s="2" t="b">
        <f t="shared" si="37"/>
        <v>0</v>
      </c>
      <c r="W177" s="2" t="b">
        <f t="shared" si="38"/>
        <v>0</v>
      </c>
    </row>
    <row r="178" spans="1:23" x14ac:dyDescent="0.25">
      <c r="A178" s="31">
        <v>177</v>
      </c>
      <c r="B178" s="23" t="s">
        <v>1933</v>
      </c>
      <c r="C178" s="23" t="s">
        <v>119</v>
      </c>
      <c r="D178" s="23" t="s">
        <v>130</v>
      </c>
      <c r="E178" s="23" t="s">
        <v>131</v>
      </c>
      <c r="F178" s="23"/>
      <c r="G178" s="23"/>
      <c r="H178" s="23"/>
      <c r="I178" s="23"/>
      <c r="J178" s="32"/>
      <c r="K178" s="29" t="b">
        <f t="shared" si="26"/>
        <v>1</v>
      </c>
      <c r="L178" s="29" t="b">
        <f t="shared" si="27"/>
        <v>0</v>
      </c>
      <c r="M178" s="29" t="b">
        <f t="shared" si="28"/>
        <v>0</v>
      </c>
      <c r="N178" s="29" t="b">
        <f t="shared" si="29"/>
        <v>0</v>
      </c>
      <c r="O178" s="2" t="b">
        <f t="shared" si="30"/>
        <v>0</v>
      </c>
      <c r="P178" s="2" t="b">
        <f t="shared" si="31"/>
        <v>0</v>
      </c>
      <c r="Q178" s="2" t="b">
        <f t="shared" si="32"/>
        <v>0</v>
      </c>
      <c r="R178" s="2" t="b">
        <f t="shared" si="33"/>
        <v>0</v>
      </c>
      <c r="S178" s="2" t="b">
        <f t="shared" si="34"/>
        <v>0</v>
      </c>
      <c r="T178" s="2" t="b">
        <f t="shared" si="35"/>
        <v>0</v>
      </c>
      <c r="U178" s="2" t="b">
        <f t="shared" si="36"/>
        <v>0</v>
      </c>
      <c r="V178" s="2" t="b">
        <f t="shared" si="37"/>
        <v>0</v>
      </c>
      <c r="W178" s="2" t="b">
        <f t="shared" si="38"/>
        <v>0</v>
      </c>
    </row>
    <row r="179" spans="1:23" x14ac:dyDescent="0.25">
      <c r="A179" s="31">
        <v>178</v>
      </c>
      <c r="B179" s="23" t="s">
        <v>1938</v>
      </c>
      <c r="C179" s="23" t="s">
        <v>119</v>
      </c>
      <c r="D179" s="23" t="s">
        <v>130</v>
      </c>
      <c r="E179" s="23" t="s">
        <v>192</v>
      </c>
      <c r="F179" s="23" t="s">
        <v>158</v>
      </c>
      <c r="G179" s="23" t="s">
        <v>571</v>
      </c>
      <c r="H179" s="23" t="s">
        <v>132</v>
      </c>
      <c r="I179" s="23"/>
      <c r="J179" s="32"/>
      <c r="K179" s="29" t="b">
        <f t="shared" si="26"/>
        <v>0</v>
      </c>
      <c r="L179" s="29" t="b">
        <f t="shared" si="27"/>
        <v>0</v>
      </c>
      <c r="M179" s="29" t="b">
        <f t="shared" si="28"/>
        <v>0</v>
      </c>
      <c r="N179" s="29" t="b">
        <f t="shared" si="29"/>
        <v>0</v>
      </c>
      <c r="O179" s="2" t="b">
        <f t="shared" si="30"/>
        <v>0</v>
      </c>
      <c r="P179" s="2" t="b">
        <f t="shared" si="31"/>
        <v>0</v>
      </c>
      <c r="Q179" s="2" t="b">
        <f t="shared" si="32"/>
        <v>0</v>
      </c>
      <c r="R179" s="2" t="b">
        <f t="shared" si="33"/>
        <v>0</v>
      </c>
      <c r="S179" s="2" t="b">
        <f t="shared" si="34"/>
        <v>0</v>
      </c>
      <c r="T179" s="2" t="b">
        <f t="shared" si="35"/>
        <v>0</v>
      </c>
      <c r="U179" s="2" t="b">
        <f t="shared" si="36"/>
        <v>1</v>
      </c>
      <c r="V179" s="2" t="b">
        <f t="shared" si="37"/>
        <v>0</v>
      </c>
      <c r="W179" s="2" t="b">
        <f t="shared" si="38"/>
        <v>0</v>
      </c>
    </row>
    <row r="180" spans="1:23" x14ac:dyDescent="0.25">
      <c r="A180" s="31">
        <v>179</v>
      </c>
      <c r="B180" s="23" t="s">
        <v>1947</v>
      </c>
      <c r="C180" s="23" t="s">
        <v>119</v>
      </c>
      <c r="D180" s="23" t="s">
        <v>130</v>
      </c>
      <c r="E180" s="23" t="s">
        <v>131</v>
      </c>
      <c r="F180" s="23"/>
      <c r="G180" s="23"/>
      <c r="H180" s="23"/>
      <c r="I180" s="23"/>
      <c r="J180" s="32"/>
      <c r="K180" s="29" t="b">
        <f t="shared" si="26"/>
        <v>1</v>
      </c>
      <c r="L180" s="29" t="b">
        <f t="shared" si="27"/>
        <v>0</v>
      </c>
      <c r="M180" s="29" t="b">
        <f t="shared" si="28"/>
        <v>0</v>
      </c>
      <c r="N180" s="29" t="b">
        <f t="shared" si="29"/>
        <v>0</v>
      </c>
      <c r="O180" s="2" t="b">
        <f t="shared" si="30"/>
        <v>0</v>
      </c>
      <c r="P180" s="2" t="b">
        <f t="shared" si="31"/>
        <v>0</v>
      </c>
      <c r="Q180" s="2" t="b">
        <f t="shared" si="32"/>
        <v>0</v>
      </c>
      <c r="R180" s="2" t="b">
        <f t="shared" si="33"/>
        <v>0</v>
      </c>
      <c r="S180" s="2" t="b">
        <f t="shared" si="34"/>
        <v>0</v>
      </c>
      <c r="T180" s="2" t="b">
        <f t="shared" si="35"/>
        <v>0</v>
      </c>
      <c r="U180" s="2" t="b">
        <f t="shared" si="36"/>
        <v>0</v>
      </c>
      <c r="V180" s="2" t="b">
        <f t="shared" si="37"/>
        <v>0</v>
      </c>
      <c r="W180" s="2" t="b">
        <f t="shared" si="38"/>
        <v>0</v>
      </c>
    </row>
    <row r="181" spans="1:23" x14ac:dyDescent="0.25">
      <c r="A181" s="31">
        <v>180</v>
      </c>
      <c r="B181" s="23" t="s">
        <v>1952</v>
      </c>
      <c r="C181" s="23" t="s">
        <v>119</v>
      </c>
      <c r="D181" s="23"/>
      <c r="E181" s="23"/>
      <c r="F181" s="23"/>
      <c r="G181" s="23"/>
      <c r="H181" s="23" t="s">
        <v>132</v>
      </c>
      <c r="I181" s="23"/>
      <c r="J181" s="32"/>
      <c r="K181" s="29" t="b">
        <f t="shared" si="26"/>
        <v>0</v>
      </c>
      <c r="L181" s="29" t="b">
        <f t="shared" si="27"/>
        <v>0</v>
      </c>
      <c r="M181" s="29" t="b">
        <f t="shared" si="28"/>
        <v>1</v>
      </c>
      <c r="N181" s="29" t="b">
        <f t="shared" si="29"/>
        <v>0</v>
      </c>
      <c r="O181" s="2" t="b">
        <f t="shared" si="30"/>
        <v>0</v>
      </c>
      <c r="P181" s="2" t="b">
        <f t="shared" si="31"/>
        <v>0</v>
      </c>
      <c r="Q181" s="2" t="b">
        <f t="shared" si="32"/>
        <v>0</v>
      </c>
      <c r="R181" s="2" t="b">
        <f t="shared" si="33"/>
        <v>0</v>
      </c>
      <c r="S181" s="2" t="b">
        <f t="shared" si="34"/>
        <v>0</v>
      </c>
      <c r="T181" s="2" t="b">
        <f t="shared" si="35"/>
        <v>0</v>
      </c>
      <c r="U181" s="2" t="b">
        <f t="shared" si="36"/>
        <v>0</v>
      </c>
      <c r="V181" s="2" t="b">
        <f t="shared" si="37"/>
        <v>0</v>
      </c>
      <c r="W181" s="2" t="b">
        <f t="shared" si="38"/>
        <v>0</v>
      </c>
    </row>
    <row r="182" spans="1:23" x14ac:dyDescent="0.25">
      <c r="A182" s="31">
        <v>181</v>
      </c>
      <c r="B182" s="23" t="s">
        <v>1962</v>
      </c>
      <c r="C182" s="23" t="s">
        <v>119</v>
      </c>
      <c r="D182" s="23"/>
      <c r="E182" s="23"/>
      <c r="F182" s="23"/>
      <c r="G182" s="23"/>
      <c r="H182" s="23" t="s">
        <v>132</v>
      </c>
      <c r="I182" s="23"/>
      <c r="J182" s="32"/>
      <c r="K182" s="29" t="b">
        <f t="shared" si="26"/>
        <v>0</v>
      </c>
      <c r="L182" s="29" t="b">
        <f t="shared" si="27"/>
        <v>0</v>
      </c>
      <c r="M182" s="29" t="b">
        <f t="shared" si="28"/>
        <v>1</v>
      </c>
      <c r="N182" s="29" t="b">
        <f t="shared" si="29"/>
        <v>0</v>
      </c>
      <c r="O182" s="2" t="b">
        <f t="shared" si="30"/>
        <v>0</v>
      </c>
      <c r="P182" s="2" t="b">
        <f t="shared" si="31"/>
        <v>0</v>
      </c>
      <c r="Q182" s="2" t="b">
        <f t="shared" si="32"/>
        <v>0</v>
      </c>
      <c r="R182" s="2" t="b">
        <f t="shared" si="33"/>
        <v>0</v>
      </c>
      <c r="S182" s="2" t="b">
        <f t="shared" si="34"/>
        <v>0</v>
      </c>
      <c r="T182" s="2" t="b">
        <f t="shared" si="35"/>
        <v>0</v>
      </c>
      <c r="U182" s="2" t="b">
        <f t="shared" si="36"/>
        <v>0</v>
      </c>
      <c r="V182" s="2" t="b">
        <f t="shared" si="37"/>
        <v>0</v>
      </c>
      <c r="W182" s="2" t="b">
        <f t="shared" si="38"/>
        <v>0</v>
      </c>
    </row>
    <row r="183" spans="1:23" x14ac:dyDescent="0.25">
      <c r="A183" s="31">
        <v>182</v>
      </c>
      <c r="B183" s="23" t="s">
        <v>1970</v>
      </c>
      <c r="C183" s="23" t="s">
        <v>119</v>
      </c>
      <c r="D183" s="23" t="s">
        <v>130</v>
      </c>
      <c r="E183" s="23" t="s">
        <v>131</v>
      </c>
      <c r="F183" s="23"/>
      <c r="G183" s="23"/>
      <c r="H183" s="23" t="s">
        <v>132</v>
      </c>
      <c r="I183" s="23"/>
      <c r="J183" s="32"/>
      <c r="K183" s="29" t="b">
        <f t="shared" si="26"/>
        <v>0</v>
      </c>
      <c r="L183" s="29" t="b">
        <f t="shared" si="27"/>
        <v>0</v>
      </c>
      <c r="M183" s="29" t="b">
        <f t="shared" si="28"/>
        <v>0</v>
      </c>
      <c r="N183" s="29" t="b">
        <f t="shared" si="29"/>
        <v>0</v>
      </c>
      <c r="O183" s="2" t="b">
        <f t="shared" si="30"/>
        <v>0</v>
      </c>
      <c r="P183" s="2" t="b">
        <f t="shared" si="31"/>
        <v>1</v>
      </c>
      <c r="Q183" s="2" t="b">
        <f t="shared" si="32"/>
        <v>0</v>
      </c>
      <c r="R183" s="2" t="b">
        <f t="shared" si="33"/>
        <v>0</v>
      </c>
      <c r="S183" s="2" t="b">
        <f t="shared" si="34"/>
        <v>0</v>
      </c>
      <c r="T183" s="2" t="b">
        <f t="shared" si="35"/>
        <v>0</v>
      </c>
      <c r="U183" s="2" t="b">
        <f t="shared" si="36"/>
        <v>0</v>
      </c>
      <c r="V183" s="2" t="b">
        <f t="shared" si="37"/>
        <v>0</v>
      </c>
      <c r="W183" s="2" t="b">
        <f t="shared" si="38"/>
        <v>0</v>
      </c>
    </row>
    <row r="184" spans="1:23" x14ac:dyDescent="0.25">
      <c r="A184" s="31">
        <v>183</v>
      </c>
      <c r="B184" s="23" t="s">
        <v>1979</v>
      </c>
      <c r="C184" s="23" t="s">
        <v>119</v>
      </c>
      <c r="D184" s="23" t="s">
        <v>130</v>
      </c>
      <c r="E184" s="23" t="s">
        <v>192</v>
      </c>
      <c r="F184" s="23"/>
      <c r="G184" s="23"/>
      <c r="H184" s="23" t="s">
        <v>132</v>
      </c>
      <c r="I184" s="23"/>
      <c r="J184" s="32"/>
      <c r="K184" s="29" t="b">
        <f t="shared" si="26"/>
        <v>0</v>
      </c>
      <c r="L184" s="29" t="b">
        <f t="shared" si="27"/>
        <v>0</v>
      </c>
      <c r="M184" s="29" t="b">
        <f t="shared" si="28"/>
        <v>0</v>
      </c>
      <c r="N184" s="29" t="b">
        <f t="shared" si="29"/>
        <v>0</v>
      </c>
      <c r="O184" s="2" t="b">
        <f t="shared" si="30"/>
        <v>0</v>
      </c>
      <c r="P184" s="2" t="b">
        <f t="shared" si="31"/>
        <v>1</v>
      </c>
      <c r="Q184" s="2" t="b">
        <f t="shared" si="32"/>
        <v>0</v>
      </c>
      <c r="R184" s="2" t="b">
        <f t="shared" si="33"/>
        <v>0</v>
      </c>
      <c r="S184" s="2" t="b">
        <f t="shared" si="34"/>
        <v>0</v>
      </c>
      <c r="T184" s="2" t="b">
        <f t="shared" si="35"/>
        <v>0</v>
      </c>
      <c r="U184" s="2" t="b">
        <f t="shared" si="36"/>
        <v>0</v>
      </c>
      <c r="V184" s="2" t="b">
        <f t="shared" si="37"/>
        <v>0</v>
      </c>
      <c r="W184" s="2" t="b">
        <f t="shared" si="38"/>
        <v>0</v>
      </c>
    </row>
    <row r="185" spans="1:23" x14ac:dyDescent="0.25">
      <c r="A185" s="31">
        <v>184</v>
      </c>
      <c r="B185" s="23" t="s">
        <v>1990</v>
      </c>
      <c r="C185" s="23" t="s">
        <v>119</v>
      </c>
      <c r="D185" s="23"/>
      <c r="E185" s="23"/>
      <c r="F185" s="23" t="s">
        <v>158</v>
      </c>
      <c r="G185" s="23" t="s">
        <v>571</v>
      </c>
      <c r="H185" s="23" t="s">
        <v>132</v>
      </c>
      <c r="I185" s="23"/>
      <c r="J185" s="32"/>
      <c r="K185" s="29" t="b">
        <f t="shared" si="26"/>
        <v>0</v>
      </c>
      <c r="L185" s="29" t="b">
        <f t="shared" si="27"/>
        <v>0</v>
      </c>
      <c r="M185" s="29" t="b">
        <f t="shared" si="28"/>
        <v>0</v>
      </c>
      <c r="N185" s="29" t="b">
        <f t="shared" si="29"/>
        <v>0</v>
      </c>
      <c r="O185" s="2" t="b">
        <f t="shared" si="30"/>
        <v>0</v>
      </c>
      <c r="P185" s="2" t="b">
        <f t="shared" si="31"/>
        <v>0</v>
      </c>
      <c r="Q185" s="2" t="b">
        <f t="shared" si="32"/>
        <v>0</v>
      </c>
      <c r="R185" s="2" t="b">
        <f t="shared" si="33"/>
        <v>1</v>
      </c>
      <c r="S185" s="2" t="b">
        <f t="shared" si="34"/>
        <v>0</v>
      </c>
      <c r="T185" s="2" t="b">
        <f t="shared" si="35"/>
        <v>0</v>
      </c>
      <c r="U185" s="2" t="b">
        <f t="shared" si="36"/>
        <v>0</v>
      </c>
      <c r="V185" s="2" t="b">
        <f t="shared" si="37"/>
        <v>0</v>
      </c>
      <c r="W185" s="2" t="b">
        <f t="shared" si="38"/>
        <v>0</v>
      </c>
    </row>
    <row r="186" spans="1:23" x14ac:dyDescent="0.25">
      <c r="A186" s="31">
        <v>185</v>
      </c>
      <c r="B186" s="23" t="s">
        <v>1997</v>
      </c>
      <c r="C186" s="23" t="s">
        <v>119</v>
      </c>
      <c r="D186" s="23" t="s">
        <v>130</v>
      </c>
      <c r="E186" s="23" t="s">
        <v>131</v>
      </c>
      <c r="F186" s="23"/>
      <c r="G186" s="23"/>
      <c r="H186" s="23"/>
      <c r="I186" s="23"/>
      <c r="J186" s="32"/>
      <c r="K186" s="29" t="b">
        <f t="shared" si="26"/>
        <v>1</v>
      </c>
      <c r="L186" s="29" t="b">
        <f t="shared" si="27"/>
        <v>0</v>
      </c>
      <c r="M186" s="29" t="b">
        <f t="shared" si="28"/>
        <v>0</v>
      </c>
      <c r="N186" s="29" t="b">
        <f t="shared" si="29"/>
        <v>0</v>
      </c>
      <c r="O186" s="2" t="b">
        <f t="shared" si="30"/>
        <v>0</v>
      </c>
      <c r="P186" s="2" t="b">
        <f t="shared" si="31"/>
        <v>0</v>
      </c>
      <c r="Q186" s="2" t="b">
        <f t="shared" si="32"/>
        <v>0</v>
      </c>
      <c r="R186" s="2" t="b">
        <f t="shared" si="33"/>
        <v>0</v>
      </c>
      <c r="S186" s="2" t="b">
        <f t="shared" si="34"/>
        <v>0</v>
      </c>
      <c r="T186" s="2" t="b">
        <f t="shared" si="35"/>
        <v>0</v>
      </c>
      <c r="U186" s="2" t="b">
        <f t="shared" si="36"/>
        <v>0</v>
      </c>
      <c r="V186" s="2" t="b">
        <f t="shared" si="37"/>
        <v>0</v>
      </c>
      <c r="W186" s="2" t="b">
        <f t="shared" si="38"/>
        <v>0</v>
      </c>
    </row>
    <row r="187" spans="1:23" x14ac:dyDescent="0.25">
      <c r="A187" s="31">
        <v>186</v>
      </c>
      <c r="B187" s="23" t="s">
        <v>2008</v>
      </c>
      <c r="C187" s="23" t="s">
        <v>119</v>
      </c>
      <c r="D187" s="23" t="s">
        <v>130</v>
      </c>
      <c r="E187" s="23" t="s">
        <v>131</v>
      </c>
      <c r="F187" s="23"/>
      <c r="G187" s="23"/>
      <c r="H187" s="23" t="s">
        <v>132</v>
      </c>
      <c r="I187" s="23"/>
      <c r="J187" s="32"/>
      <c r="K187" s="29" t="b">
        <f t="shared" si="26"/>
        <v>0</v>
      </c>
      <c r="L187" s="29" t="b">
        <f t="shared" si="27"/>
        <v>0</v>
      </c>
      <c r="M187" s="29" t="b">
        <f t="shared" si="28"/>
        <v>0</v>
      </c>
      <c r="N187" s="29" t="b">
        <f t="shared" si="29"/>
        <v>0</v>
      </c>
      <c r="O187" s="2" t="b">
        <f t="shared" si="30"/>
        <v>0</v>
      </c>
      <c r="P187" s="2" t="b">
        <f t="shared" si="31"/>
        <v>1</v>
      </c>
      <c r="Q187" s="2" t="b">
        <f t="shared" si="32"/>
        <v>0</v>
      </c>
      <c r="R187" s="2" t="b">
        <f t="shared" si="33"/>
        <v>0</v>
      </c>
      <c r="S187" s="2" t="b">
        <f t="shared" si="34"/>
        <v>0</v>
      </c>
      <c r="T187" s="2" t="b">
        <f t="shared" si="35"/>
        <v>0</v>
      </c>
      <c r="U187" s="2" t="b">
        <f t="shared" si="36"/>
        <v>0</v>
      </c>
      <c r="V187" s="2" t="b">
        <f t="shared" si="37"/>
        <v>0</v>
      </c>
      <c r="W187" s="2" t="b">
        <f t="shared" si="38"/>
        <v>0</v>
      </c>
    </row>
    <row r="188" spans="1:23" x14ac:dyDescent="0.25">
      <c r="A188" s="31">
        <v>187</v>
      </c>
      <c r="B188" s="23" t="s">
        <v>2015</v>
      </c>
      <c r="C188" s="23" t="s">
        <v>119</v>
      </c>
      <c r="D188" s="23"/>
      <c r="E188" s="23"/>
      <c r="F188" s="23"/>
      <c r="G188" s="23"/>
      <c r="H188" s="23" t="s">
        <v>132</v>
      </c>
      <c r="I188" s="23"/>
      <c r="J188" s="32"/>
      <c r="K188" s="29" t="b">
        <f t="shared" si="26"/>
        <v>0</v>
      </c>
      <c r="L188" s="29" t="b">
        <f t="shared" si="27"/>
        <v>0</v>
      </c>
      <c r="M188" s="29" t="b">
        <f t="shared" si="28"/>
        <v>1</v>
      </c>
      <c r="N188" s="29" t="b">
        <f t="shared" si="29"/>
        <v>0</v>
      </c>
      <c r="O188" s="2" t="b">
        <f t="shared" si="30"/>
        <v>0</v>
      </c>
      <c r="P188" s="2" t="b">
        <f t="shared" si="31"/>
        <v>0</v>
      </c>
      <c r="Q188" s="2" t="b">
        <f t="shared" si="32"/>
        <v>0</v>
      </c>
      <c r="R188" s="2" t="b">
        <f t="shared" si="33"/>
        <v>0</v>
      </c>
      <c r="S188" s="2" t="b">
        <f t="shared" si="34"/>
        <v>0</v>
      </c>
      <c r="T188" s="2" t="b">
        <f t="shared" si="35"/>
        <v>0</v>
      </c>
      <c r="U188" s="2" t="b">
        <f t="shared" si="36"/>
        <v>0</v>
      </c>
      <c r="V188" s="2" t="b">
        <f t="shared" si="37"/>
        <v>0</v>
      </c>
      <c r="W188" s="2" t="b">
        <f t="shared" si="38"/>
        <v>0</v>
      </c>
    </row>
    <row r="189" spans="1:23" x14ac:dyDescent="0.25">
      <c r="A189" s="31">
        <v>188</v>
      </c>
      <c r="B189" s="23" t="s">
        <v>2023</v>
      </c>
      <c r="C189" s="23" t="s">
        <v>119</v>
      </c>
      <c r="D189" s="23"/>
      <c r="E189" s="23"/>
      <c r="F189" s="23"/>
      <c r="G189" s="23"/>
      <c r="H189" s="23" t="s">
        <v>132</v>
      </c>
      <c r="I189" s="23"/>
      <c r="J189" s="32"/>
      <c r="K189" s="29" t="b">
        <f t="shared" si="26"/>
        <v>0</v>
      </c>
      <c r="L189" s="29" t="b">
        <f t="shared" si="27"/>
        <v>0</v>
      </c>
      <c r="M189" s="29" t="b">
        <f t="shared" si="28"/>
        <v>1</v>
      </c>
      <c r="N189" s="29" t="b">
        <f t="shared" si="29"/>
        <v>0</v>
      </c>
      <c r="O189" s="2" t="b">
        <f t="shared" si="30"/>
        <v>0</v>
      </c>
      <c r="P189" s="2" t="b">
        <f t="shared" si="31"/>
        <v>0</v>
      </c>
      <c r="Q189" s="2" t="b">
        <f t="shared" si="32"/>
        <v>0</v>
      </c>
      <c r="R189" s="2" t="b">
        <f t="shared" si="33"/>
        <v>0</v>
      </c>
      <c r="S189" s="2" t="b">
        <f t="shared" si="34"/>
        <v>0</v>
      </c>
      <c r="T189" s="2" t="b">
        <f t="shared" si="35"/>
        <v>0</v>
      </c>
      <c r="U189" s="2" t="b">
        <f t="shared" si="36"/>
        <v>0</v>
      </c>
      <c r="V189" s="2" t="b">
        <f t="shared" si="37"/>
        <v>0</v>
      </c>
      <c r="W189" s="2" t="b">
        <f t="shared" si="38"/>
        <v>0</v>
      </c>
    </row>
    <row r="190" spans="1:23" x14ac:dyDescent="0.25">
      <c r="A190" s="31">
        <v>189</v>
      </c>
      <c r="B190" s="23" t="s">
        <v>2030</v>
      </c>
      <c r="C190" s="23" t="s">
        <v>119</v>
      </c>
      <c r="D190" s="23"/>
      <c r="E190" s="23"/>
      <c r="F190" s="23"/>
      <c r="G190" s="23"/>
      <c r="H190" s="23" t="s">
        <v>132</v>
      </c>
      <c r="I190" s="23"/>
      <c r="J190" s="32"/>
      <c r="K190" s="29" t="b">
        <f t="shared" si="26"/>
        <v>0</v>
      </c>
      <c r="L190" s="29" t="b">
        <f t="shared" si="27"/>
        <v>0</v>
      </c>
      <c r="M190" s="29" t="b">
        <f t="shared" si="28"/>
        <v>1</v>
      </c>
      <c r="N190" s="29" t="b">
        <f t="shared" si="29"/>
        <v>0</v>
      </c>
      <c r="O190" s="2" t="b">
        <f t="shared" si="30"/>
        <v>0</v>
      </c>
      <c r="P190" s="2" t="b">
        <f t="shared" si="31"/>
        <v>0</v>
      </c>
      <c r="Q190" s="2" t="b">
        <f t="shared" si="32"/>
        <v>0</v>
      </c>
      <c r="R190" s="2" t="b">
        <f t="shared" si="33"/>
        <v>0</v>
      </c>
      <c r="S190" s="2" t="b">
        <f t="shared" si="34"/>
        <v>0</v>
      </c>
      <c r="T190" s="2" t="b">
        <f t="shared" si="35"/>
        <v>0</v>
      </c>
      <c r="U190" s="2" t="b">
        <f t="shared" si="36"/>
        <v>0</v>
      </c>
      <c r="V190" s="2" t="b">
        <f t="shared" si="37"/>
        <v>0</v>
      </c>
      <c r="W190" s="2" t="b">
        <f t="shared" si="38"/>
        <v>0</v>
      </c>
    </row>
    <row r="191" spans="1:23" x14ac:dyDescent="0.25">
      <c r="A191" s="31">
        <v>190</v>
      </c>
      <c r="B191" s="23" t="s">
        <v>2040</v>
      </c>
      <c r="C191" s="23" t="s">
        <v>119</v>
      </c>
      <c r="D191" s="23"/>
      <c r="E191" s="23"/>
      <c r="F191" s="23" t="s">
        <v>158</v>
      </c>
      <c r="G191" s="23" t="s">
        <v>571</v>
      </c>
      <c r="H191" s="23"/>
      <c r="I191" s="23"/>
      <c r="J191" s="32"/>
      <c r="K191" s="29" t="b">
        <f t="shared" si="26"/>
        <v>0</v>
      </c>
      <c r="L191" s="29" t="b">
        <f t="shared" si="27"/>
        <v>1</v>
      </c>
      <c r="M191" s="29" t="b">
        <f t="shared" si="28"/>
        <v>0</v>
      </c>
      <c r="N191" s="29" t="b">
        <f t="shared" si="29"/>
        <v>0</v>
      </c>
      <c r="O191" s="2" t="b">
        <f t="shared" si="30"/>
        <v>0</v>
      </c>
      <c r="P191" s="2" t="b">
        <f t="shared" si="31"/>
        <v>0</v>
      </c>
      <c r="Q191" s="2" t="b">
        <f t="shared" si="32"/>
        <v>0</v>
      </c>
      <c r="R191" s="2" t="b">
        <f t="shared" si="33"/>
        <v>0</v>
      </c>
      <c r="S191" s="2" t="b">
        <f t="shared" si="34"/>
        <v>0</v>
      </c>
      <c r="T191" s="2" t="b">
        <f t="shared" si="35"/>
        <v>0</v>
      </c>
      <c r="U191" s="2" t="b">
        <f t="shared" si="36"/>
        <v>0</v>
      </c>
      <c r="V191" s="2" t="b">
        <f t="shared" si="37"/>
        <v>0</v>
      </c>
      <c r="W191" s="2" t="b">
        <f t="shared" si="38"/>
        <v>0</v>
      </c>
    </row>
    <row r="192" spans="1:23" x14ac:dyDescent="0.25">
      <c r="A192" s="31">
        <v>191</v>
      </c>
      <c r="B192" s="23" t="s">
        <v>2050</v>
      </c>
      <c r="C192" s="23" t="s">
        <v>119</v>
      </c>
      <c r="D192" s="23"/>
      <c r="E192" s="23"/>
      <c r="F192" s="23"/>
      <c r="G192" s="23"/>
      <c r="H192" s="23" t="s">
        <v>132</v>
      </c>
      <c r="I192" s="23"/>
      <c r="J192" s="32"/>
      <c r="K192" s="29" t="b">
        <f t="shared" si="26"/>
        <v>0</v>
      </c>
      <c r="L192" s="29" t="b">
        <f t="shared" si="27"/>
        <v>0</v>
      </c>
      <c r="M192" s="29" t="b">
        <f t="shared" si="28"/>
        <v>1</v>
      </c>
      <c r="N192" s="29" t="b">
        <f t="shared" si="29"/>
        <v>0</v>
      </c>
      <c r="O192" s="2" t="b">
        <f t="shared" si="30"/>
        <v>0</v>
      </c>
      <c r="P192" s="2" t="b">
        <f t="shared" si="31"/>
        <v>0</v>
      </c>
      <c r="Q192" s="2" t="b">
        <f t="shared" si="32"/>
        <v>0</v>
      </c>
      <c r="R192" s="2" t="b">
        <f t="shared" si="33"/>
        <v>0</v>
      </c>
      <c r="S192" s="2" t="b">
        <f t="shared" si="34"/>
        <v>0</v>
      </c>
      <c r="T192" s="2" t="b">
        <f t="shared" si="35"/>
        <v>0</v>
      </c>
      <c r="U192" s="2" t="b">
        <f t="shared" si="36"/>
        <v>0</v>
      </c>
      <c r="V192" s="2" t="b">
        <f t="shared" si="37"/>
        <v>0</v>
      </c>
      <c r="W192" s="2" t="b">
        <f t="shared" si="38"/>
        <v>0</v>
      </c>
    </row>
    <row r="193" spans="1:23" x14ac:dyDescent="0.25">
      <c r="A193" s="31">
        <v>192</v>
      </c>
      <c r="B193" s="23" t="s">
        <v>2058</v>
      </c>
      <c r="C193" s="23" t="s">
        <v>119</v>
      </c>
      <c r="D193" s="23" t="s">
        <v>130</v>
      </c>
      <c r="E193" s="23" t="s">
        <v>192</v>
      </c>
      <c r="F193" s="23" t="s">
        <v>158</v>
      </c>
      <c r="G193" s="23" t="s">
        <v>571</v>
      </c>
      <c r="H193" s="23"/>
      <c r="I193" s="23"/>
      <c r="J193" s="32"/>
      <c r="K193" s="29" t="b">
        <f t="shared" si="26"/>
        <v>0</v>
      </c>
      <c r="L193" s="29" t="b">
        <f t="shared" si="27"/>
        <v>0</v>
      </c>
      <c r="M193" s="29" t="b">
        <f t="shared" si="28"/>
        <v>0</v>
      </c>
      <c r="N193" s="29" t="b">
        <f t="shared" si="29"/>
        <v>0</v>
      </c>
      <c r="O193" s="2" t="b">
        <f t="shared" si="30"/>
        <v>1</v>
      </c>
      <c r="P193" s="2" t="b">
        <f t="shared" si="31"/>
        <v>0</v>
      </c>
      <c r="Q193" s="2" t="b">
        <f t="shared" si="32"/>
        <v>0</v>
      </c>
      <c r="R193" s="2" t="b">
        <f t="shared" si="33"/>
        <v>0</v>
      </c>
      <c r="S193" s="2" t="b">
        <f t="shared" si="34"/>
        <v>0</v>
      </c>
      <c r="T193" s="2" t="b">
        <f t="shared" si="35"/>
        <v>0</v>
      </c>
      <c r="U193" s="2" t="b">
        <f t="shared" si="36"/>
        <v>0</v>
      </c>
      <c r="V193" s="2" t="b">
        <f t="shared" si="37"/>
        <v>0</v>
      </c>
      <c r="W193" s="2" t="b">
        <f t="shared" si="38"/>
        <v>0</v>
      </c>
    </row>
    <row r="194" spans="1:23" x14ac:dyDescent="0.25">
      <c r="A194" s="31">
        <v>193</v>
      </c>
      <c r="B194" s="23" t="s">
        <v>2068</v>
      </c>
      <c r="C194" s="23" t="s">
        <v>119</v>
      </c>
      <c r="D194" s="23"/>
      <c r="E194" s="23"/>
      <c r="F194" s="23" t="s">
        <v>158</v>
      </c>
      <c r="G194" s="23" t="s">
        <v>571</v>
      </c>
      <c r="H194" s="23"/>
      <c r="I194" s="23"/>
      <c r="J194" s="32"/>
      <c r="K194" s="29" t="b">
        <f t="shared" si="26"/>
        <v>0</v>
      </c>
      <c r="L194" s="29" t="b">
        <f t="shared" si="27"/>
        <v>1</v>
      </c>
      <c r="M194" s="29" t="b">
        <f t="shared" si="28"/>
        <v>0</v>
      </c>
      <c r="N194" s="29" t="b">
        <f t="shared" si="29"/>
        <v>0</v>
      </c>
      <c r="O194" s="2" t="b">
        <f t="shared" si="30"/>
        <v>0</v>
      </c>
      <c r="P194" s="2" t="b">
        <f t="shared" si="31"/>
        <v>0</v>
      </c>
      <c r="Q194" s="2" t="b">
        <f t="shared" si="32"/>
        <v>0</v>
      </c>
      <c r="R194" s="2" t="b">
        <f t="shared" si="33"/>
        <v>0</v>
      </c>
      <c r="S194" s="2" t="b">
        <f t="shared" si="34"/>
        <v>0</v>
      </c>
      <c r="T194" s="2" t="b">
        <f t="shared" si="35"/>
        <v>0</v>
      </c>
      <c r="U194" s="2" t="b">
        <f t="shared" si="36"/>
        <v>0</v>
      </c>
      <c r="V194" s="2" t="b">
        <f t="shared" si="37"/>
        <v>0</v>
      </c>
      <c r="W194" s="2" t="b">
        <f t="shared" si="38"/>
        <v>0</v>
      </c>
    </row>
    <row r="195" spans="1:23" x14ac:dyDescent="0.25">
      <c r="A195" s="31">
        <v>194</v>
      </c>
      <c r="B195" s="23" t="s">
        <v>2077</v>
      </c>
      <c r="C195" s="23" t="s">
        <v>119</v>
      </c>
      <c r="D195" s="23" t="s">
        <v>130</v>
      </c>
      <c r="E195" s="23" t="s">
        <v>131</v>
      </c>
      <c r="F195" s="23"/>
      <c r="G195" s="23"/>
      <c r="H195" s="23"/>
      <c r="I195" s="23"/>
      <c r="J195" s="32"/>
      <c r="K195" s="29" t="b">
        <f t="shared" ref="K195:K258" si="39">AND(COUNTA(D195),COUNTBLANK(F195),COUNTBLANK(H195),COUNTBLANK(J195))</f>
        <v>1</v>
      </c>
      <c r="L195" s="29" t="b">
        <f t="shared" ref="L195:L258" si="40">AND(COUNTBLANK(D195),COUNTA(F195),COUNTBLANK(H195),COUNTBLANK(J195))</f>
        <v>0</v>
      </c>
      <c r="M195" s="29" t="b">
        <f t="shared" ref="M195:M258" si="41">AND(COUNTBLANK(D195),COUNTBLANK(F195),COUNTA(H195),COUNTBLANK(J195))</f>
        <v>0</v>
      </c>
      <c r="N195" s="29" t="b">
        <f t="shared" ref="N195:N258" si="42">AND(COUNTBLANK(D195),COUNTBLANK(F195),COUNTBLANK(H195),COUNTA(J195))</f>
        <v>0</v>
      </c>
      <c r="O195" s="2" t="b">
        <f t="shared" ref="O195:O258" si="43">AND(COUNTA(D195),COUNTA(F195),COUNTBLANK(H195),COUNTBLANK(J195))</f>
        <v>0</v>
      </c>
      <c r="P195" s="2" t="b">
        <f t="shared" ref="P195:P258" si="44">AND(COUNTA(D195),COUNTBLANK(F195),COUNTA(H195),COUNTBLANK(J195))</f>
        <v>0</v>
      </c>
      <c r="Q195" s="2" t="b">
        <f t="shared" ref="Q195:Q258" si="45">AND(COUNTA(D195),COUNTBLANK(F195),COUNTBLANK(H195),COUNTA(J195))</f>
        <v>0</v>
      </c>
      <c r="R195" s="2" t="b">
        <f t="shared" ref="R195:R258" si="46">AND(COUNTBLANK(D195),COUNTA(F195),COUNTA(H195),COUNTBLANK(J195))</f>
        <v>0</v>
      </c>
      <c r="S195" s="2" t="b">
        <f t="shared" ref="S195:S258" si="47">AND(COUNTBLANK(D195),COUNTA(F195),COUNTBLANK(H195),COUNTA(J195))</f>
        <v>0</v>
      </c>
      <c r="T195" s="2" t="b">
        <f t="shared" ref="T195:T258" si="48">AND(COUNTBLANK(D195),COUNTBLANK(F195),COUNTA(H195),COUNTA(J195))</f>
        <v>0</v>
      </c>
      <c r="U195" s="2" t="b">
        <f t="shared" ref="U195:U258" si="49">AND(COUNTA(D195),COUNTA(F195),COUNTA(H195),COUNTBLANK(J195))</f>
        <v>0</v>
      </c>
      <c r="V195" s="2" t="b">
        <f t="shared" ref="V195:V258" si="50">AND(COUNTA(D195),COUNTBLANK(F195),COUNTA(H195),COUNTA(J195))</f>
        <v>0</v>
      </c>
      <c r="W195" s="2" t="b">
        <f t="shared" ref="W195:W258" si="51">AND(COUNTA(D195),COUNTA(F195),COUNTBLANK(H195),COUNTA(J195))</f>
        <v>0</v>
      </c>
    </row>
    <row r="196" spans="1:23" x14ac:dyDescent="0.25">
      <c r="A196" s="31">
        <v>195</v>
      </c>
      <c r="B196" s="23" t="s">
        <v>2085</v>
      </c>
      <c r="C196" s="23" t="s">
        <v>119</v>
      </c>
      <c r="D196" s="23" t="s">
        <v>130</v>
      </c>
      <c r="E196" s="23" t="s">
        <v>131</v>
      </c>
      <c r="F196" s="23"/>
      <c r="G196" s="23"/>
      <c r="H196" s="23"/>
      <c r="I196" s="23"/>
      <c r="J196" s="32"/>
      <c r="K196" s="29" t="b">
        <f t="shared" si="39"/>
        <v>1</v>
      </c>
      <c r="L196" s="29" t="b">
        <f t="shared" si="40"/>
        <v>0</v>
      </c>
      <c r="M196" s="29" t="b">
        <f t="shared" si="41"/>
        <v>0</v>
      </c>
      <c r="N196" s="29" t="b">
        <f t="shared" si="42"/>
        <v>0</v>
      </c>
      <c r="O196" s="2" t="b">
        <f t="shared" si="43"/>
        <v>0</v>
      </c>
      <c r="P196" s="2" t="b">
        <f t="shared" si="44"/>
        <v>0</v>
      </c>
      <c r="Q196" s="2" t="b">
        <f t="shared" si="45"/>
        <v>0</v>
      </c>
      <c r="R196" s="2" t="b">
        <f t="shared" si="46"/>
        <v>0</v>
      </c>
      <c r="S196" s="2" t="b">
        <f t="shared" si="47"/>
        <v>0</v>
      </c>
      <c r="T196" s="2" t="b">
        <f t="shared" si="48"/>
        <v>0</v>
      </c>
      <c r="U196" s="2" t="b">
        <f t="shared" si="49"/>
        <v>0</v>
      </c>
      <c r="V196" s="2" t="b">
        <f t="shared" si="50"/>
        <v>0</v>
      </c>
      <c r="W196" s="2" t="b">
        <f t="shared" si="51"/>
        <v>0</v>
      </c>
    </row>
    <row r="197" spans="1:23" x14ac:dyDescent="0.25">
      <c r="A197" s="31">
        <v>196</v>
      </c>
      <c r="B197" s="23" t="s">
        <v>2093</v>
      </c>
      <c r="C197" s="23" t="s">
        <v>119</v>
      </c>
      <c r="D197" s="23" t="s">
        <v>130</v>
      </c>
      <c r="E197" s="23" t="s">
        <v>131</v>
      </c>
      <c r="F197" s="23"/>
      <c r="G197" s="23"/>
      <c r="H197" s="23"/>
      <c r="I197" s="23"/>
      <c r="J197" s="32"/>
      <c r="K197" s="29" t="b">
        <f t="shared" si="39"/>
        <v>1</v>
      </c>
      <c r="L197" s="29" t="b">
        <f t="shared" si="40"/>
        <v>0</v>
      </c>
      <c r="M197" s="29" t="b">
        <f t="shared" si="41"/>
        <v>0</v>
      </c>
      <c r="N197" s="29" t="b">
        <f t="shared" si="42"/>
        <v>0</v>
      </c>
      <c r="O197" s="2" t="b">
        <f t="shared" si="43"/>
        <v>0</v>
      </c>
      <c r="P197" s="2" t="b">
        <f t="shared" si="44"/>
        <v>0</v>
      </c>
      <c r="Q197" s="2" t="b">
        <f t="shared" si="45"/>
        <v>0</v>
      </c>
      <c r="R197" s="2" t="b">
        <f t="shared" si="46"/>
        <v>0</v>
      </c>
      <c r="S197" s="2" t="b">
        <f t="shared" si="47"/>
        <v>0</v>
      </c>
      <c r="T197" s="2" t="b">
        <f t="shared" si="48"/>
        <v>0</v>
      </c>
      <c r="U197" s="2" t="b">
        <f t="shared" si="49"/>
        <v>0</v>
      </c>
      <c r="V197" s="2" t="b">
        <f t="shared" si="50"/>
        <v>0</v>
      </c>
      <c r="W197" s="2" t="b">
        <f t="shared" si="51"/>
        <v>0</v>
      </c>
    </row>
    <row r="198" spans="1:23" x14ac:dyDescent="0.25">
      <c r="A198" s="31">
        <v>197</v>
      </c>
      <c r="B198" s="23" t="s">
        <v>2101</v>
      </c>
      <c r="C198" s="23" t="s">
        <v>119</v>
      </c>
      <c r="D198" s="23"/>
      <c r="E198" s="23"/>
      <c r="F198" s="23"/>
      <c r="G198" s="23"/>
      <c r="H198" s="23" t="s">
        <v>132</v>
      </c>
      <c r="I198" s="23"/>
      <c r="J198" s="32"/>
      <c r="K198" s="29" t="b">
        <f t="shared" si="39"/>
        <v>0</v>
      </c>
      <c r="L198" s="29" t="b">
        <f t="shared" si="40"/>
        <v>0</v>
      </c>
      <c r="M198" s="29" t="b">
        <f t="shared" si="41"/>
        <v>1</v>
      </c>
      <c r="N198" s="29" t="b">
        <f t="shared" si="42"/>
        <v>0</v>
      </c>
      <c r="O198" s="2" t="b">
        <f t="shared" si="43"/>
        <v>0</v>
      </c>
      <c r="P198" s="2" t="b">
        <f t="shared" si="44"/>
        <v>0</v>
      </c>
      <c r="Q198" s="2" t="b">
        <f t="shared" si="45"/>
        <v>0</v>
      </c>
      <c r="R198" s="2" t="b">
        <f t="shared" si="46"/>
        <v>0</v>
      </c>
      <c r="S198" s="2" t="b">
        <f t="shared" si="47"/>
        <v>0</v>
      </c>
      <c r="T198" s="2" t="b">
        <f t="shared" si="48"/>
        <v>0</v>
      </c>
      <c r="U198" s="2" t="b">
        <f t="shared" si="49"/>
        <v>0</v>
      </c>
      <c r="V198" s="2" t="b">
        <f t="shared" si="50"/>
        <v>0</v>
      </c>
      <c r="W198" s="2" t="b">
        <f t="shared" si="51"/>
        <v>0</v>
      </c>
    </row>
    <row r="199" spans="1:23" x14ac:dyDescent="0.25">
      <c r="A199" s="31">
        <v>198</v>
      </c>
      <c r="B199" s="23" t="s">
        <v>2110</v>
      </c>
      <c r="C199" s="23" t="s">
        <v>119</v>
      </c>
      <c r="D199" s="23" t="s">
        <v>130</v>
      </c>
      <c r="E199" s="23" t="s">
        <v>192</v>
      </c>
      <c r="F199" s="23"/>
      <c r="G199" s="23"/>
      <c r="H199" s="23" t="s">
        <v>132</v>
      </c>
      <c r="I199" s="23"/>
      <c r="J199" s="32"/>
      <c r="K199" s="29" t="b">
        <f t="shared" si="39"/>
        <v>0</v>
      </c>
      <c r="L199" s="29" t="b">
        <f t="shared" si="40"/>
        <v>0</v>
      </c>
      <c r="M199" s="29" t="b">
        <f t="shared" si="41"/>
        <v>0</v>
      </c>
      <c r="N199" s="29" t="b">
        <f t="shared" si="42"/>
        <v>0</v>
      </c>
      <c r="O199" s="2" t="b">
        <f t="shared" si="43"/>
        <v>0</v>
      </c>
      <c r="P199" s="2" t="b">
        <f t="shared" si="44"/>
        <v>1</v>
      </c>
      <c r="Q199" s="2" t="b">
        <f t="shared" si="45"/>
        <v>0</v>
      </c>
      <c r="R199" s="2" t="b">
        <f t="shared" si="46"/>
        <v>0</v>
      </c>
      <c r="S199" s="2" t="b">
        <f t="shared" si="47"/>
        <v>0</v>
      </c>
      <c r="T199" s="2" t="b">
        <f t="shared" si="48"/>
        <v>0</v>
      </c>
      <c r="U199" s="2" t="b">
        <f t="shared" si="49"/>
        <v>0</v>
      </c>
      <c r="V199" s="2" t="b">
        <f t="shared" si="50"/>
        <v>0</v>
      </c>
      <c r="W199" s="2" t="b">
        <f t="shared" si="51"/>
        <v>0</v>
      </c>
    </row>
    <row r="200" spans="1:23" x14ac:dyDescent="0.25">
      <c r="A200" s="31">
        <v>199</v>
      </c>
      <c r="B200" s="23" t="s">
        <v>2119</v>
      </c>
      <c r="C200" s="23" t="s">
        <v>119</v>
      </c>
      <c r="D200" s="23" t="s">
        <v>130</v>
      </c>
      <c r="E200" s="23" t="s">
        <v>192</v>
      </c>
      <c r="F200" s="23"/>
      <c r="G200" s="23"/>
      <c r="H200" s="23" t="s">
        <v>132</v>
      </c>
      <c r="I200" s="23"/>
      <c r="J200" s="32"/>
      <c r="K200" s="29" t="b">
        <f t="shared" si="39"/>
        <v>0</v>
      </c>
      <c r="L200" s="29" t="b">
        <f t="shared" si="40"/>
        <v>0</v>
      </c>
      <c r="M200" s="29" t="b">
        <f t="shared" si="41"/>
        <v>0</v>
      </c>
      <c r="N200" s="29" t="b">
        <f t="shared" si="42"/>
        <v>0</v>
      </c>
      <c r="O200" s="2" t="b">
        <f t="shared" si="43"/>
        <v>0</v>
      </c>
      <c r="P200" s="2" t="b">
        <f t="shared" si="44"/>
        <v>1</v>
      </c>
      <c r="Q200" s="2" t="b">
        <f t="shared" si="45"/>
        <v>0</v>
      </c>
      <c r="R200" s="2" t="b">
        <f t="shared" si="46"/>
        <v>0</v>
      </c>
      <c r="S200" s="2" t="b">
        <f t="shared" si="47"/>
        <v>0</v>
      </c>
      <c r="T200" s="2" t="b">
        <f t="shared" si="48"/>
        <v>0</v>
      </c>
      <c r="U200" s="2" t="b">
        <f t="shared" si="49"/>
        <v>0</v>
      </c>
      <c r="V200" s="2" t="b">
        <f t="shared" si="50"/>
        <v>0</v>
      </c>
      <c r="W200" s="2" t="b">
        <f t="shared" si="51"/>
        <v>0</v>
      </c>
    </row>
    <row r="201" spans="1:23" x14ac:dyDescent="0.25">
      <c r="A201" s="31">
        <v>200</v>
      </c>
      <c r="B201" s="23" t="s">
        <v>2128</v>
      </c>
      <c r="C201" s="23" t="s">
        <v>119</v>
      </c>
      <c r="D201" s="23" t="s">
        <v>130</v>
      </c>
      <c r="E201" s="23" t="s">
        <v>131</v>
      </c>
      <c r="F201" s="23"/>
      <c r="G201" s="23"/>
      <c r="H201" s="23" t="s">
        <v>132</v>
      </c>
      <c r="I201" s="23"/>
      <c r="J201" s="32"/>
      <c r="K201" s="29" t="b">
        <f t="shared" si="39"/>
        <v>0</v>
      </c>
      <c r="L201" s="29" t="b">
        <f t="shared" si="40"/>
        <v>0</v>
      </c>
      <c r="M201" s="29" t="b">
        <f t="shared" si="41"/>
        <v>0</v>
      </c>
      <c r="N201" s="29" t="b">
        <f t="shared" si="42"/>
        <v>0</v>
      </c>
      <c r="O201" s="2" t="b">
        <f t="shared" si="43"/>
        <v>0</v>
      </c>
      <c r="P201" s="2" t="b">
        <f t="shared" si="44"/>
        <v>1</v>
      </c>
      <c r="Q201" s="2" t="b">
        <f t="shared" si="45"/>
        <v>0</v>
      </c>
      <c r="R201" s="2" t="b">
        <f t="shared" si="46"/>
        <v>0</v>
      </c>
      <c r="S201" s="2" t="b">
        <f t="shared" si="47"/>
        <v>0</v>
      </c>
      <c r="T201" s="2" t="b">
        <f t="shared" si="48"/>
        <v>0</v>
      </c>
      <c r="U201" s="2" t="b">
        <f t="shared" si="49"/>
        <v>0</v>
      </c>
      <c r="V201" s="2" t="b">
        <f t="shared" si="50"/>
        <v>0</v>
      </c>
      <c r="W201" s="2" t="b">
        <f t="shared" si="51"/>
        <v>0</v>
      </c>
    </row>
    <row r="202" spans="1:23" x14ac:dyDescent="0.25">
      <c r="A202" s="31">
        <v>201</v>
      </c>
      <c r="B202" s="23" t="s">
        <v>2137</v>
      </c>
      <c r="C202" s="23" t="s">
        <v>119</v>
      </c>
      <c r="D202" s="23" t="s">
        <v>130</v>
      </c>
      <c r="E202" s="23" t="s">
        <v>131</v>
      </c>
      <c r="F202" s="23" t="s">
        <v>158</v>
      </c>
      <c r="G202" s="23" t="s">
        <v>571</v>
      </c>
      <c r="H202" s="23" t="s">
        <v>132</v>
      </c>
      <c r="I202" s="23"/>
      <c r="J202" s="32"/>
      <c r="K202" s="29" t="b">
        <f t="shared" si="39"/>
        <v>0</v>
      </c>
      <c r="L202" s="29" t="b">
        <f t="shared" si="40"/>
        <v>0</v>
      </c>
      <c r="M202" s="29" t="b">
        <f t="shared" si="41"/>
        <v>0</v>
      </c>
      <c r="N202" s="29" t="b">
        <f t="shared" si="42"/>
        <v>0</v>
      </c>
      <c r="O202" s="2" t="b">
        <f t="shared" si="43"/>
        <v>0</v>
      </c>
      <c r="P202" s="2" t="b">
        <f t="shared" si="44"/>
        <v>0</v>
      </c>
      <c r="Q202" s="2" t="b">
        <f t="shared" si="45"/>
        <v>0</v>
      </c>
      <c r="R202" s="2" t="b">
        <f t="shared" si="46"/>
        <v>0</v>
      </c>
      <c r="S202" s="2" t="b">
        <f t="shared" si="47"/>
        <v>0</v>
      </c>
      <c r="T202" s="2" t="b">
        <f t="shared" si="48"/>
        <v>0</v>
      </c>
      <c r="U202" s="2" t="b">
        <f t="shared" si="49"/>
        <v>1</v>
      </c>
      <c r="V202" s="2" t="b">
        <f t="shared" si="50"/>
        <v>0</v>
      </c>
      <c r="W202" s="2" t="b">
        <f t="shared" si="51"/>
        <v>0</v>
      </c>
    </row>
    <row r="203" spans="1:23" x14ac:dyDescent="0.25">
      <c r="A203" s="31">
        <v>202</v>
      </c>
      <c r="B203" s="23" t="s">
        <v>2145</v>
      </c>
      <c r="C203" s="23" t="s">
        <v>119</v>
      </c>
      <c r="D203" s="23" t="s">
        <v>130</v>
      </c>
      <c r="E203" s="23" t="s">
        <v>192</v>
      </c>
      <c r="F203" s="23"/>
      <c r="G203" s="23"/>
      <c r="H203" s="23"/>
      <c r="I203" s="23"/>
      <c r="J203" s="32"/>
      <c r="K203" s="29" t="b">
        <f t="shared" si="39"/>
        <v>1</v>
      </c>
      <c r="L203" s="29" t="b">
        <f t="shared" si="40"/>
        <v>0</v>
      </c>
      <c r="M203" s="29" t="b">
        <f t="shared" si="41"/>
        <v>0</v>
      </c>
      <c r="N203" s="29" t="b">
        <f t="shared" si="42"/>
        <v>0</v>
      </c>
      <c r="O203" s="2" t="b">
        <f t="shared" si="43"/>
        <v>0</v>
      </c>
      <c r="P203" s="2" t="b">
        <f t="shared" si="44"/>
        <v>0</v>
      </c>
      <c r="Q203" s="2" t="b">
        <f t="shared" si="45"/>
        <v>0</v>
      </c>
      <c r="R203" s="2" t="b">
        <f t="shared" si="46"/>
        <v>0</v>
      </c>
      <c r="S203" s="2" t="b">
        <f t="shared" si="47"/>
        <v>0</v>
      </c>
      <c r="T203" s="2" t="b">
        <f t="shared" si="48"/>
        <v>0</v>
      </c>
      <c r="U203" s="2" t="b">
        <f t="shared" si="49"/>
        <v>0</v>
      </c>
      <c r="V203" s="2" t="b">
        <f t="shared" si="50"/>
        <v>0</v>
      </c>
      <c r="W203" s="2" t="b">
        <f t="shared" si="51"/>
        <v>0</v>
      </c>
    </row>
    <row r="204" spans="1:23" x14ac:dyDescent="0.25">
      <c r="A204" s="31">
        <v>203</v>
      </c>
      <c r="B204" s="23" t="s">
        <v>2154</v>
      </c>
      <c r="C204" s="23" t="s">
        <v>119</v>
      </c>
      <c r="D204" s="23" t="s">
        <v>130</v>
      </c>
      <c r="E204" s="23" t="s">
        <v>131</v>
      </c>
      <c r="F204" s="23"/>
      <c r="G204" s="23"/>
      <c r="H204" s="23"/>
      <c r="I204" s="23"/>
      <c r="J204" s="32"/>
      <c r="K204" s="29" t="b">
        <f t="shared" si="39"/>
        <v>1</v>
      </c>
      <c r="L204" s="29" t="b">
        <f t="shared" si="40"/>
        <v>0</v>
      </c>
      <c r="M204" s="29" t="b">
        <f t="shared" si="41"/>
        <v>0</v>
      </c>
      <c r="N204" s="29" t="b">
        <f t="shared" si="42"/>
        <v>0</v>
      </c>
      <c r="O204" s="2" t="b">
        <f t="shared" si="43"/>
        <v>0</v>
      </c>
      <c r="P204" s="2" t="b">
        <f t="shared" si="44"/>
        <v>0</v>
      </c>
      <c r="Q204" s="2" t="b">
        <f t="shared" si="45"/>
        <v>0</v>
      </c>
      <c r="R204" s="2" t="b">
        <f t="shared" si="46"/>
        <v>0</v>
      </c>
      <c r="S204" s="2" t="b">
        <f t="shared" si="47"/>
        <v>0</v>
      </c>
      <c r="T204" s="2" t="b">
        <f t="shared" si="48"/>
        <v>0</v>
      </c>
      <c r="U204" s="2" t="b">
        <f t="shared" si="49"/>
        <v>0</v>
      </c>
      <c r="V204" s="2" t="b">
        <f t="shared" si="50"/>
        <v>0</v>
      </c>
      <c r="W204" s="2" t="b">
        <f t="shared" si="51"/>
        <v>0</v>
      </c>
    </row>
    <row r="205" spans="1:23" x14ac:dyDescent="0.25">
      <c r="A205" s="31">
        <v>204</v>
      </c>
      <c r="B205" s="23" t="s">
        <v>2164</v>
      </c>
      <c r="C205" s="23" t="s">
        <v>119</v>
      </c>
      <c r="D205" s="23" t="s">
        <v>130</v>
      </c>
      <c r="E205" s="23" t="s">
        <v>192</v>
      </c>
      <c r="F205" s="23"/>
      <c r="G205" s="23"/>
      <c r="H205" s="23"/>
      <c r="I205" s="23"/>
      <c r="J205" s="32"/>
      <c r="K205" s="29" t="b">
        <f t="shared" si="39"/>
        <v>1</v>
      </c>
      <c r="L205" s="29" t="b">
        <f t="shared" si="40"/>
        <v>0</v>
      </c>
      <c r="M205" s="29" t="b">
        <f t="shared" si="41"/>
        <v>0</v>
      </c>
      <c r="N205" s="29" t="b">
        <f t="shared" si="42"/>
        <v>0</v>
      </c>
      <c r="O205" s="2" t="b">
        <f t="shared" si="43"/>
        <v>0</v>
      </c>
      <c r="P205" s="2" t="b">
        <f t="shared" si="44"/>
        <v>0</v>
      </c>
      <c r="Q205" s="2" t="b">
        <f t="shared" si="45"/>
        <v>0</v>
      </c>
      <c r="R205" s="2" t="b">
        <f t="shared" si="46"/>
        <v>0</v>
      </c>
      <c r="S205" s="2" t="b">
        <f t="shared" si="47"/>
        <v>0</v>
      </c>
      <c r="T205" s="2" t="b">
        <f t="shared" si="48"/>
        <v>0</v>
      </c>
      <c r="U205" s="2" t="b">
        <f t="shared" si="49"/>
        <v>0</v>
      </c>
      <c r="V205" s="2" t="b">
        <f t="shared" si="50"/>
        <v>0</v>
      </c>
      <c r="W205" s="2" t="b">
        <f t="shared" si="51"/>
        <v>0</v>
      </c>
    </row>
    <row r="206" spans="1:23" x14ac:dyDescent="0.25">
      <c r="A206" s="31">
        <v>205</v>
      </c>
      <c r="B206" s="23" t="s">
        <v>2172</v>
      </c>
      <c r="C206" s="23" t="s">
        <v>119</v>
      </c>
      <c r="D206" s="23"/>
      <c r="E206" s="23"/>
      <c r="F206" s="23"/>
      <c r="G206" s="23"/>
      <c r="H206" s="23" t="s">
        <v>132</v>
      </c>
      <c r="I206" s="23"/>
      <c r="J206" s="32"/>
      <c r="K206" s="29" t="b">
        <f t="shared" si="39"/>
        <v>0</v>
      </c>
      <c r="L206" s="29" t="b">
        <f t="shared" si="40"/>
        <v>0</v>
      </c>
      <c r="M206" s="29" t="b">
        <f t="shared" si="41"/>
        <v>1</v>
      </c>
      <c r="N206" s="29" t="b">
        <f t="shared" si="42"/>
        <v>0</v>
      </c>
      <c r="O206" s="2" t="b">
        <f t="shared" si="43"/>
        <v>0</v>
      </c>
      <c r="P206" s="2" t="b">
        <f t="shared" si="44"/>
        <v>0</v>
      </c>
      <c r="Q206" s="2" t="b">
        <f t="shared" si="45"/>
        <v>0</v>
      </c>
      <c r="R206" s="2" t="b">
        <f t="shared" si="46"/>
        <v>0</v>
      </c>
      <c r="S206" s="2" t="b">
        <f t="shared" si="47"/>
        <v>0</v>
      </c>
      <c r="T206" s="2" t="b">
        <f t="shared" si="48"/>
        <v>0</v>
      </c>
      <c r="U206" s="2" t="b">
        <f t="shared" si="49"/>
        <v>0</v>
      </c>
      <c r="V206" s="2" t="b">
        <f t="shared" si="50"/>
        <v>0</v>
      </c>
      <c r="W206" s="2" t="b">
        <f t="shared" si="51"/>
        <v>0</v>
      </c>
    </row>
    <row r="207" spans="1:23" x14ac:dyDescent="0.25">
      <c r="A207" s="31">
        <v>206</v>
      </c>
      <c r="B207" s="23" t="s">
        <v>2181</v>
      </c>
      <c r="C207" s="23" t="s">
        <v>119</v>
      </c>
      <c r="D207" s="23"/>
      <c r="E207" s="23"/>
      <c r="F207" s="23"/>
      <c r="G207" s="23"/>
      <c r="H207" s="23" t="s">
        <v>132</v>
      </c>
      <c r="I207" s="23"/>
      <c r="J207" s="32"/>
      <c r="K207" s="29" t="b">
        <f t="shared" si="39"/>
        <v>0</v>
      </c>
      <c r="L207" s="29" t="b">
        <f t="shared" si="40"/>
        <v>0</v>
      </c>
      <c r="M207" s="29" t="b">
        <f t="shared" si="41"/>
        <v>1</v>
      </c>
      <c r="N207" s="29" t="b">
        <f t="shared" si="42"/>
        <v>0</v>
      </c>
      <c r="O207" s="2" t="b">
        <f t="shared" si="43"/>
        <v>0</v>
      </c>
      <c r="P207" s="2" t="b">
        <f t="shared" si="44"/>
        <v>0</v>
      </c>
      <c r="Q207" s="2" t="b">
        <f t="shared" si="45"/>
        <v>0</v>
      </c>
      <c r="R207" s="2" t="b">
        <f t="shared" si="46"/>
        <v>0</v>
      </c>
      <c r="S207" s="2" t="b">
        <f t="shared" si="47"/>
        <v>0</v>
      </c>
      <c r="T207" s="2" t="b">
        <f t="shared" si="48"/>
        <v>0</v>
      </c>
      <c r="U207" s="2" t="b">
        <f t="shared" si="49"/>
        <v>0</v>
      </c>
      <c r="V207" s="2" t="b">
        <f t="shared" si="50"/>
        <v>0</v>
      </c>
      <c r="W207" s="2" t="b">
        <f t="shared" si="51"/>
        <v>0</v>
      </c>
    </row>
    <row r="208" spans="1:23" x14ac:dyDescent="0.25">
      <c r="A208" s="31">
        <v>207</v>
      </c>
      <c r="B208" s="23" t="s">
        <v>2190</v>
      </c>
      <c r="C208" s="23" t="s">
        <v>119</v>
      </c>
      <c r="D208" s="23" t="s">
        <v>130</v>
      </c>
      <c r="E208" s="23" t="s">
        <v>192</v>
      </c>
      <c r="F208" s="23"/>
      <c r="G208" s="23"/>
      <c r="H208" s="23"/>
      <c r="I208" s="23"/>
      <c r="J208" s="32"/>
      <c r="K208" s="29" t="b">
        <f t="shared" si="39"/>
        <v>1</v>
      </c>
      <c r="L208" s="29" t="b">
        <f t="shared" si="40"/>
        <v>0</v>
      </c>
      <c r="M208" s="29" t="b">
        <f t="shared" si="41"/>
        <v>0</v>
      </c>
      <c r="N208" s="29" t="b">
        <f t="shared" si="42"/>
        <v>0</v>
      </c>
      <c r="O208" s="2" t="b">
        <f t="shared" si="43"/>
        <v>0</v>
      </c>
      <c r="P208" s="2" t="b">
        <f t="shared" si="44"/>
        <v>0</v>
      </c>
      <c r="Q208" s="2" t="b">
        <f t="shared" si="45"/>
        <v>0</v>
      </c>
      <c r="R208" s="2" t="b">
        <f t="shared" si="46"/>
        <v>0</v>
      </c>
      <c r="S208" s="2" t="b">
        <f t="shared" si="47"/>
        <v>0</v>
      </c>
      <c r="T208" s="2" t="b">
        <f t="shared" si="48"/>
        <v>0</v>
      </c>
      <c r="U208" s="2" t="b">
        <f t="shared" si="49"/>
        <v>0</v>
      </c>
      <c r="V208" s="2" t="b">
        <f t="shared" si="50"/>
        <v>0</v>
      </c>
      <c r="W208" s="2" t="b">
        <f t="shared" si="51"/>
        <v>0</v>
      </c>
    </row>
    <row r="209" spans="1:23" x14ac:dyDescent="0.25">
      <c r="A209" s="31">
        <v>208</v>
      </c>
      <c r="B209" s="23" t="s">
        <v>2201</v>
      </c>
      <c r="C209" s="23" t="s">
        <v>119</v>
      </c>
      <c r="D209" s="23"/>
      <c r="E209" s="23"/>
      <c r="F209" s="23"/>
      <c r="G209" s="23"/>
      <c r="H209" s="23" t="s">
        <v>132</v>
      </c>
      <c r="I209" s="23"/>
      <c r="J209" s="32"/>
      <c r="K209" s="29" t="b">
        <f t="shared" si="39"/>
        <v>0</v>
      </c>
      <c r="L209" s="29" t="b">
        <f t="shared" si="40"/>
        <v>0</v>
      </c>
      <c r="M209" s="29" t="b">
        <f t="shared" si="41"/>
        <v>1</v>
      </c>
      <c r="N209" s="29" t="b">
        <f t="shared" si="42"/>
        <v>0</v>
      </c>
      <c r="O209" s="2" t="b">
        <f t="shared" si="43"/>
        <v>0</v>
      </c>
      <c r="P209" s="2" t="b">
        <f t="shared" si="44"/>
        <v>0</v>
      </c>
      <c r="Q209" s="2" t="b">
        <f t="shared" si="45"/>
        <v>0</v>
      </c>
      <c r="R209" s="2" t="b">
        <f t="shared" si="46"/>
        <v>0</v>
      </c>
      <c r="S209" s="2" t="b">
        <f t="shared" si="47"/>
        <v>0</v>
      </c>
      <c r="T209" s="2" t="b">
        <f t="shared" si="48"/>
        <v>0</v>
      </c>
      <c r="U209" s="2" t="b">
        <f t="shared" si="49"/>
        <v>0</v>
      </c>
      <c r="V209" s="2" t="b">
        <f t="shared" si="50"/>
        <v>0</v>
      </c>
      <c r="W209" s="2" t="b">
        <f t="shared" si="51"/>
        <v>0</v>
      </c>
    </row>
    <row r="210" spans="1:23" x14ac:dyDescent="0.25">
      <c r="A210" s="31">
        <v>209</v>
      </c>
      <c r="B210" s="23" t="s">
        <v>2210</v>
      </c>
      <c r="C210" s="23" t="s">
        <v>119</v>
      </c>
      <c r="D210" s="23"/>
      <c r="E210" s="23"/>
      <c r="F210" s="23" t="s">
        <v>158</v>
      </c>
      <c r="G210" s="23" t="s">
        <v>571</v>
      </c>
      <c r="H210" s="23"/>
      <c r="I210" s="23"/>
      <c r="J210" s="32"/>
      <c r="K210" s="29" t="b">
        <f t="shared" si="39"/>
        <v>0</v>
      </c>
      <c r="L210" s="29" t="b">
        <f t="shared" si="40"/>
        <v>1</v>
      </c>
      <c r="M210" s="29" t="b">
        <f t="shared" si="41"/>
        <v>0</v>
      </c>
      <c r="N210" s="29" t="b">
        <f t="shared" si="42"/>
        <v>0</v>
      </c>
      <c r="O210" s="2" t="b">
        <f t="shared" si="43"/>
        <v>0</v>
      </c>
      <c r="P210" s="2" t="b">
        <f t="shared" si="44"/>
        <v>0</v>
      </c>
      <c r="Q210" s="2" t="b">
        <f t="shared" si="45"/>
        <v>0</v>
      </c>
      <c r="R210" s="2" t="b">
        <f t="shared" si="46"/>
        <v>0</v>
      </c>
      <c r="S210" s="2" t="b">
        <f t="shared" si="47"/>
        <v>0</v>
      </c>
      <c r="T210" s="2" t="b">
        <f t="shared" si="48"/>
        <v>0</v>
      </c>
      <c r="U210" s="2" t="b">
        <f t="shared" si="49"/>
        <v>0</v>
      </c>
      <c r="V210" s="2" t="b">
        <f t="shared" si="50"/>
        <v>0</v>
      </c>
      <c r="W210" s="2" t="b">
        <f t="shared" si="51"/>
        <v>0</v>
      </c>
    </row>
    <row r="211" spans="1:23" x14ac:dyDescent="0.25">
      <c r="A211" s="31">
        <v>210</v>
      </c>
      <c r="B211" s="23" t="s">
        <v>2219</v>
      </c>
      <c r="C211" s="23" t="s">
        <v>119</v>
      </c>
      <c r="D211" s="23"/>
      <c r="E211" s="23"/>
      <c r="F211" s="23"/>
      <c r="G211" s="23"/>
      <c r="H211" s="23" t="s">
        <v>132</v>
      </c>
      <c r="I211" s="23"/>
      <c r="J211" s="32"/>
      <c r="K211" s="29" t="b">
        <f t="shared" si="39"/>
        <v>0</v>
      </c>
      <c r="L211" s="29" t="b">
        <f t="shared" si="40"/>
        <v>0</v>
      </c>
      <c r="M211" s="29" t="b">
        <f t="shared" si="41"/>
        <v>1</v>
      </c>
      <c r="N211" s="29" t="b">
        <f t="shared" si="42"/>
        <v>0</v>
      </c>
      <c r="O211" s="2" t="b">
        <f t="shared" si="43"/>
        <v>0</v>
      </c>
      <c r="P211" s="2" t="b">
        <f t="shared" si="44"/>
        <v>0</v>
      </c>
      <c r="Q211" s="2" t="b">
        <f t="shared" si="45"/>
        <v>0</v>
      </c>
      <c r="R211" s="2" t="b">
        <f t="shared" si="46"/>
        <v>0</v>
      </c>
      <c r="S211" s="2" t="b">
        <f t="shared" si="47"/>
        <v>0</v>
      </c>
      <c r="T211" s="2" t="b">
        <f t="shared" si="48"/>
        <v>0</v>
      </c>
      <c r="U211" s="2" t="b">
        <f t="shared" si="49"/>
        <v>0</v>
      </c>
      <c r="V211" s="2" t="b">
        <f t="shared" si="50"/>
        <v>0</v>
      </c>
      <c r="W211" s="2" t="b">
        <f t="shared" si="51"/>
        <v>0</v>
      </c>
    </row>
    <row r="212" spans="1:23" x14ac:dyDescent="0.25">
      <c r="A212" s="31">
        <v>211</v>
      </c>
      <c r="B212" s="23" t="s">
        <v>2229</v>
      </c>
      <c r="C212" s="23" t="s">
        <v>119</v>
      </c>
      <c r="D212" s="23"/>
      <c r="E212" s="23"/>
      <c r="F212" s="23"/>
      <c r="G212" s="23"/>
      <c r="H212" s="23" t="s">
        <v>132</v>
      </c>
      <c r="I212" s="23"/>
      <c r="J212" s="32"/>
      <c r="K212" s="29" t="b">
        <f t="shared" si="39"/>
        <v>0</v>
      </c>
      <c r="L212" s="29" t="b">
        <f t="shared" si="40"/>
        <v>0</v>
      </c>
      <c r="M212" s="29" t="b">
        <f t="shared" si="41"/>
        <v>1</v>
      </c>
      <c r="N212" s="29" t="b">
        <f t="shared" si="42"/>
        <v>0</v>
      </c>
      <c r="O212" s="2" t="b">
        <f t="shared" si="43"/>
        <v>0</v>
      </c>
      <c r="P212" s="2" t="b">
        <f t="shared" si="44"/>
        <v>0</v>
      </c>
      <c r="Q212" s="2" t="b">
        <f t="shared" si="45"/>
        <v>0</v>
      </c>
      <c r="R212" s="2" t="b">
        <f t="shared" si="46"/>
        <v>0</v>
      </c>
      <c r="S212" s="2" t="b">
        <f t="shared" si="47"/>
        <v>0</v>
      </c>
      <c r="T212" s="2" t="b">
        <f t="shared" si="48"/>
        <v>0</v>
      </c>
      <c r="U212" s="2" t="b">
        <f t="shared" si="49"/>
        <v>0</v>
      </c>
      <c r="V212" s="2" t="b">
        <f t="shared" si="50"/>
        <v>0</v>
      </c>
      <c r="W212" s="2" t="b">
        <f t="shared" si="51"/>
        <v>0</v>
      </c>
    </row>
    <row r="213" spans="1:23" x14ac:dyDescent="0.25">
      <c r="A213" s="31">
        <v>212</v>
      </c>
      <c r="B213" s="23" t="s">
        <v>2235</v>
      </c>
      <c r="C213" s="23" t="s">
        <v>119</v>
      </c>
      <c r="D213" s="23"/>
      <c r="E213" s="23"/>
      <c r="F213" s="23"/>
      <c r="G213" s="23"/>
      <c r="H213" s="23" t="s">
        <v>132</v>
      </c>
      <c r="I213" s="23"/>
      <c r="J213" s="32"/>
      <c r="K213" s="29" t="b">
        <f t="shared" si="39"/>
        <v>0</v>
      </c>
      <c r="L213" s="29" t="b">
        <f t="shared" si="40"/>
        <v>0</v>
      </c>
      <c r="M213" s="29" t="b">
        <f t="shared" si="41"/>
        <v>1</v>
      </c>
      <c r="N213" s="29" t="b">
        <f t="shared" si="42"/>
        <v>0</v>
      </c>
      <c r="O213" s="2" t="b">
        <f t="shared" si="43"/>
        <v>0</v>
      </c>
      <c r="P213" s="2" t="b">
        <f t="shared" si="44"/>
        <v>0</v>
      </c>
      <c r="Q213" s="2" t="b">
        <f t="shared" si="45"/>
        <v>0</v>
      </c>
      <c r="R213" s="2" t="b">
        <f t="shared" si="46"/>
        <v>0</v>
      </c>
      <c r="S213" s="2" t="b">
        <f t="shared" si="47"/>
        <v>0</v>
      </c>
      <c r="T213" s="2" t="b">
        <f t="shared" si="48"/>
        <v>0</v>
      </c>
      <c r="U213" s="2" t="b">
        <f t="shared" si="49"/>
        <v>0</v>
      </c>
      <c r="V213" s="2" t="b">
        <f t="shared" si="50"/>
        <v>0</v>
      </c>
      <c r="W213" s="2" t="b">
        <f t="shared" si="51"/>
        <v>0</v>
      </c>
    </row>
    <row r="214" spans="1:23" x14ac:dyDescent="0.25">
      <c r="A214" s="31">
        <v>213</v>
      </c>
      <c r="B214" s="23" t="s">
        <v>2245</v>
      </c>
      <c r="C214" s="23" t="s">
        <v>119</v>
      </c>
      <c r="D214" s="23" t="s">
        <v>130</v>
      </c>
      <c r="E214" s="23" t="s">
        <v>131</v>
      </c>
      <c r="F214" s="23"/>
      <c r="G214" s="23"/>
      <c r="H214" s="23" t="s">
        <v>132</v>
      </c>
      <c r="I214" s="23"/>
      <c r="J214" s="32"/>
      <c r="K214" s="29" t="b">
        <f t="shared" si="39"/>
        <v>0</v>
      </c>
      <c r="L214" s="29" t="b">
        <f t="shared" si="40"/>
        <v>0</v>
      </c>
      <c r="M214" s="29" t="b">
        <f t="shared" si="41"/>
        <v>0</v>
      </c>
      <c r="N214" s="29" t="b">
        <f t="shared" si="42"/>
        <v>0</v>
      </c>
      <c r="O214" s="2" t="b">
        <f t="shared" si="43"/>
        <v>0</v>
      </c>
      <c r="P214" s="2" t="b">
        <f t="shared" si="44"/>
        <v>1</v>
      </c>
      <c r="Q214" s="2" t="b">
        <f t="shared" si="45"/>
        <v>0</v>
      </c>
      <c r="R214" s="2" t="b">
        <f t="shared" si="46"/>
        <v>0</v>
      </c>
      <c r="S214" s="2" t="b">
        <f t="shared" si="47"/>
        <v>0</v>
      </c>
      <c r="T214" s="2" t="b">
        <f t="shared" si="48"/>
        <v>0</v>
      </c>
      <c r="U214" s="2" t="b">
        <f t="shared" si="49"/>
        <v>0</v>
      </c>
      <c r="V214" s="2" t="b">
        <f t="shared" si="50"/>
        <v>0</v>
      </c>
      <c r="W214" s="2" t="b">
        <f t="shared" si="51"/>
        <v>0</v>
      </c>
    </row>
    <row r="215" spans="1:23" x14ac:dyDescent="0.25">
      <c r="A215" s="31">
        <v>214</v>
      </c>
      <c r="B215" s="23" t="s">
        <v>2253</v>
      </c>
      <c r="C215" s="23" t="s">
        <v>119</v>
      </c>
      <c r="D215" s="23"/>
      <c r="E215" s="23"/>
      <c r="F215" s="23"/>
      <c r="G215" s="23"/>
      <c r="H215" s="23"/>
      <c r="I215" s="23"/>
      <c r="J215" s="32" t="s">
        <v>317</v>
      </c>
      <c r="K215" s="29" t="b">
        <f t="shared" si="39"/>
        <v>0</v>
      </c>
      <c r="L215" s="29" t="b">
        <f t="shared" si="40"/>
        <v>0</v>
      </c>
      <c r="M215" s="29" t="b">
        <f t="shared" si="41"/>
        <v>0</v>
      </c>
      <c r="N215" s="29" t="b">
        <f t="shared" si="42"/>
        <v>1</v>
      </c>
      <c r="O215" s="2" t="b">
        <f t="shared" si="43"/>
        <v>0</v>
      </c>
      <c r="P215" s="2" t="b">
        <f t="shared" si="44"/>
        <v>0</v>
      </c>
      <c r="Q215" s="2" t="b">
        <f t="shared" si="45"/>
        <v>0</v>
      </c>
      <c r="R215" s="2" t="b">
        <f t="shared" si="46"/>
        <v>0</v>
      </c>
      <c r="S215" s="2" t="b">
        <f t="shared" si="47"/>
        <v>0</v>
      </c>
      <c r="T215" s="2" t="b">
        <f t="shared" si="48"/>
        <v>0</v>
      </c>
      <c r="U215" s="2" t="b">
        <f t="shared" si="49"/>
        <v>0</v>
      </c>
      <c r="V215" s="2" t="b">
        <f t="shared" si="50"/>
        <v>0</v>
      </c>
      <c r="W215" s="2" t="b">
        <f t="shared" si="51"/>
        <v>0</v>
      </c>
    </row>
    <row r="216" spans="1:23" s="67" customFormat="1" x14ac:dyDescent="0.25">
      <c r="A216" s="31">
        <v>215</v>
      </c>
      <c r="B216" s="64" t="s">
        <v>2260</v>
      </c>
      <c r="C216" s="64" t="s">
        <v>119</v>
      </c>
      <c r="D216" s="64" t="s">
        <v>130</v>
      </c>
      <c r="E216" s="65" t="s">
        <v>192</v>
      </c>
      <c r="F216" s="64" t="s">
        <v>158</v>
      </c>
      <c r="G216" s="65" t="s">
        <v>571</v>
      </c>
      <c r="H216" s="64" t="s">
        <v>132</v>
      </c>
      <c r="I216" s="64"/>
      <c r="J216" s="66"/>
      <c r="K216" s="29" t="b">
        <f t="shared" si="39"/>
        <v>0</v>
      </c>
      <c r="L216" s="29" t="b">
        <f t="shared" si="40"/>
        <v>0</v>
      </c>
      <c r="M216" s="29" t="b">
        <f t="shared" si="41"/>
        <v>0</v>
      </c>
      <c r="N216" s="29" t="b">
        <f t="shared" si="42"/>
        <v>0</v>
      </c>
      <c r="O216" s="2" t="b">
        <f t="shared" si="43"/>
        <v>0</v>
      </c>
      <c r="P216" s="2" t="b">
        <f t="shared" si="44"/>
        <v>0</v>
      </c>
      <c r="Q216" s="2" t="b">
        <f t="shared" si="45"/>
        <v>0</v>
      </c>
      <c r="R216" s="2" t="b">
        <f t="shared" si="46"/>
        <v>0</v>
      </c>
      <c r="S216" s="2" t="b">
        <f t="shared" si="47"/>
        <v>0</v>
      </c>
      <c r="T216" s="2" t="b">
        <f t="shared" si="48"/>
        <v>0</v>
      </c>
      <c r="U216" s="2" t="b">
        <f t="shared" si="49"/>
        <v>1</v>
      </c>
      <c r="V216" s="2" t="b">
        <f t="shared" si="50"/>
        <v>0</v>
      </c>
      <c r="W216" s="2" t="b">
        <f t="shared" si="51"/>
        <v>0</v>
      </c>
    </row>
    <row r="217" spans="1:23" x14ac:dyDescent="0.25">
      <c r="A217" s="31">
        <v>216</v>
      </c>
      <c r="B217" s="23" t="s">
        <v>2267</v>
      </c>
      <c r="C217" s="23" t="s">
        <v>119</v>
      </c>
      <c r="D217" s="23"/>
      <c r="E217" s="23"/>
      <c r="F217" s="23"/>
      <c r="G217" s="23"/>
      <c r="H217" s="23" t="s">
        <v>132</v>
      </c>
      <c r="I217" s="23"/>
      <c r="J217" s="32"/>
      <c r="K217" s="29" t="b">
        <f t="shared" si="39"/>
        <v>0</v>
      </c>
      <c r="L217" s="29" t="b">
        <f t="shared" si="40"/>
        <v>0</v>
      </c>
      <c r="M217" s="29" t="b">
        <f t="shared" si="41"/>
        <v>1</v>
      </c>
      <c r="N217" s="29" t="b">
        <f t="shared" si="42"/>
        <v>0</v>
      </c>
      <c r="O217" s="2" t="b">
        <f t="shared" si="43"/>
        <v>0</v>
      </c>
      <c r="P217" s="2" t="b">
        <f t="shared" si="44"/>
        <v>0</v>
      </c>
      <c r="Q217" s="2" t="b">
        <f t="shared" si="45"/>
        <v>0</v>
      </c>
      <c r="R217" s="2" t="b">
        <f t="shared" si="46"/>
        <v>0</v>
      </c>
      <c r="S217" s="2" t="b">
        <f t="shared" si="47"/>
        <v>0</v>
      </c>
      <c r="T217" s="2" t="b">
        <f t="shared" si="48"/>
        <v>0</v>
      </c>
      <c r="U217" s="2" t="b">
        <f t="shared" si="49"/>
        <v>0</v>
      </c>
      <c r="V217" s="2" t="b">
        <f t="shared" si="50"/>
        <v>0</v>
      </c>
      <c r="W217" s="2" t="b">
        <f t="shared" si="51"/>
        <v>0</v>
      </c>
    </row>
    <row r="218" spans="1:23" x14ac:dyDescent="0.25">
      <c r="A218" s="31">
        <v>217</v>
      </c>
      <c r="B218" s="23" t="s">
        <v>2276</v>
      </c>
      <c r="C218" s="23" t="s">
        <v>119</v>
      </c>
      <c r="D218" s="23"/>
      <c r="E218" s="23"/>
      <c r="F218" s="23"/>
      <c r="G218" s="23"/>
      <c r="H218" s="23" t="s">
        <v>132</v>
      </c>
      <c r="I218" s="23"/>
      <c r="J218" s="32"/>
      <c r="K218" s="29" t="b">
        <f t="shared" si="39"/>
        <v>0</v>
      </c>
      <c r="L218" s="29" t="b">
        <f t="shared" si="40"/>
        <v>0</v>
      </c>
      <c r="M218" s="29" t="b">
        <f t="shared" si="41"/>
        <v>1</v>
      </c>
      <c r="N218" s="29" t="b">
        <f t="shared" si="42"/>
        <v>0</v>
      </c>
      <c r="O218" s="2" t="b">
        <f t="shared" si="43"/>
        <v>0</v>
      </c>
      <c r="P218" s="2" t="b">
        <f t="shared" si="44"/>
        <v>0</v>
      </c>
      <c r="Q218" s="2" t="b">
        <f t="shared" si="45"/>
        <v>0</v>
      </c>
      <c r="R218" s="2" t="b">
        <f t="shared" si="46"/>
        <v>0</v>
      </c>
      <c r="S218" s="2" t="b">
        <f t="shared" si="47"/>
        <v>0</v>
      </c>
      <c r="T218" s="2" t="b">
        <f t="shared" si="48"/>
        <v>0</v>
      </c>
      <c r="U218" s="2" t="b">
        <f t="shared" si="49"/>
        <v>0</v>
      </c>
      <c r="V218" s="2" t="b">
        <f t="shared" si="50"/>
        <v>0</v>
      </c>
      <c r="W218" s="2" t="b">
        <f t="shared" si="51"/>
        <v>0</v>
      </c>
    </row>
    <row r="219" spans="1:23" x14ac:dyDescent="0.25">
      <c r="A219" s="31">
        <v>218</v>
      </c>
      <c r="B219" s="23" t="s">
        <v>2283</v>
      </c>
      <c r="C219" s="23" t="s">
        <v>119</v>
      </c>
      <c r="D219" s="23" t="s">
        <v>130</v>
      </c>
      <c r="E219" s="23" t="s">
        <v>131</v>
      </c>
      <c r="F219" s="23" t="s">
        <v>158</v>
      </c>
      <c r="G219" s="23" t="s">
        <v>571</v>
      </c>
      <c r="H219" s="23"/>
      <c r="I219" s="23"/>
      <c r="J219" s="32"/>
      <c r="K219" s="29" t="b">
        <f t="shared" si="39"/>
        <v>0</v>
      </c>
      <c r="L219" s="29" t="b">
        <f t="shared" si="40"/>
        <v>0</v>
      </c>
      <c r="M219" s="29" t="b">
        <f t="shared" si="41"/>
        <v>0</v>
      </c>
      <c r="N219" s="29" t="b">
        <f t="shared" si="42"/>
        <v>0</v>
      </c>
      <c r="O219" s="2" t="b">
        <f t="shared" si="43"/>
        <v>1</v>
      </c>
      <c r="P219" s="2" t="b">
        <f t="shared" si="44"/>
        <v>0</v>
      </c>
      <c r="Q219" s="2" t="b">
        <f t="shared" si="45"/>
        <v>0</v>
      </c>
      <c r="R219" s="2" t="b">
        <f t="shared" si="46"/>
        <v>0</v>
      </c>
      <c r="S219" s="2" t="b">
        <f t="shared" si="47"/>
        <v>0</v>
      </c>
      <c r="T219" s="2" t="b">
        <f t="shared" si="48"/>
        <v>0</v>
      </c>
      <c r="U219" s="2" t="b">
        <f t="shared" si="49"/>
        <v>0</v>
      </c>
      <c r="V219" s="2" t="b">
        <f t="shared" si="50"/>
        <v>0</v>
      </c>
      <c r="W219" s="2" t="b">
        <f t="shared" si="51"/>
        <v>0</v>
      </c>
    </row>
    <row r="220" spans="1:23" x14ac:dyDescent="0.25">
      <c r="A220" s="31">
        <v>219</v>
      </c>
      <c r="B220" s="23" t="s">
        <v>2292</v>
      </c>
      <c r="C220" s="23" t="s">
        <v>119</v>
      </c>
      <c r="D220" s="23" t="s">
        <v>130</v>
      </c>
      <c r="E220" s="22" t="s">
        <v>131</v>
      </c>
      <c r="F220" s="23" t="s">
        <v>158</v>
      </c>
      <c r="G220" s="23" t="s">
        <v>571</v>
      </c>
      <c r="H220" s="23"/>
      <c r="I220" s="23"/>
      <c r="J220" s="32" t="s">
        <v>317</v>
      </c>
      <c r="K220" s="29" t="b">
        <f t="shared" si="39"/>
        <v>0</v>
      </c>
      <c r="L220" s="29" t="b">
        <f t="shared" si="40"/>
        <v>0</v>
      </c>
      <c r="M220" s="29" t="b">
        <f t="shared" si="41"/>
        <v>0</v>
      </c>
      <c r="N220" s="29" t="b">
        <f t="shared" si="42"/>
        <v>0</v>
      </c>
      <c r="O220" s="2" t="b">
        <f t="shared" si="43"/>
        <v>0</v>
      </c>
      <c r="P220" s="2" t="b">
        <f t="shared" si="44"/>
        <v>0</v>
      </c>
      <c r="Q220" s="2" t="b">
        <f t="shared" si="45"/>
        <v>0</v>
      </c>
      <c r="R220" s="2" t="b">
        <f t="shared" si="46"/>
        <v>0</v>
      </c>
      <c r="S220" s="2" t="b">
        <f t="shared" si="47"/>
        <v>0</v>
      </c>
      <c r="T220" s="2" t="b">
        <f t="shared" si="48"/>
        <v>0</v>
      </c>
      <c r="U220" s="2" t="b">
        <f t="shared" si="49"/>
        <v>0</v>
      </c>
      <c r="V220" s="2" t="b">
        <f t="shared" si="50"/>
        <v>0</v>
      </c>
      <c r="W220" s="2" t="b">
        <f t="shared" si="51"/>
        <v>1</v>
      </c>
    </row>
    <row r="221" spans="1:23" x14ac:dyDescent="0.25">
      <c r="A221" s="31">
        <v>220</v>
      </c>
      <c r="B221" s="23" t="s">
        <v>2302</v>
      </c>
      <c r="C221" s="23" t="s">
        <v>119</v>
      </c>
      <c r="D221" s="23" t="s">
        <v>130</v>
      </c>
      <c r="E221" s="23" t="s">
        <v>192</v>
      </c>
      <c r="F221" s="23" t="s">
        <v>158</v>
      </c>
      <c r="G221" s="23" t="s">
        <v>571</v>
      </c>
      <c r="H221" s="23"/>
      <c r="I221" s="23"/>
      <c r="J221" s="32"/>
      <c r="K221" s="29" t="b">
        <f t="shared" si="39"/>
        <v>0</v>
      </c>
      <c r="L221" s="29" t="b">
        <f t="shared" si="40"/>
        <v>0</v>
      </c>
      <c r="M221" s="29" t="b">
        <f t="shared" si="41"/>
        <v>0</v>
      </c>
      <c r="N221" s="29" t="b">
        <f t="shared" si="42"/>
        <v>0</v>
      </c>
      <c r="O221" s="2" t="b">
        <f t="shared" si="43"/>
        <v>1</v>
      </c>
      <c r="P221" s="2" t="b">
        <f t="shared" si="44"/>
        <v>0</v>
      </c>
      <c r="Q221" s="2" t="b">
        <f t="shared" si="45"/>
        <v>0</v>
      </c>
      <c r="R221" s="2" t="b">
        <f t="shared" si="46"/>
        <v>0</v>
      </c>
      <c r="S221" s="2" t="b">
        <f t="shared" si="47"/>
        <v>0</v>
      </c>
      <c r="T221" s="2" t="b">
        <f t="shared" si="48"/>
        <v>0</v>
      </c>
      <c r="U221" s="2" t="b">
        <f t="shared" si="49"/>
        <v>0</v>
      </c>
      <c r="V221" s="2" t="b">
        <f t="shared" si="50"/>
        <v>0</v>
      </c>
      <c r="W221" s="2" t="b">
        <f t="shared" si="51"/>
        <v>0</v>
      </c>
    </row>
    <row r="222" spans="1:23" x14ac:dyDescent="0.25">
      <c r="A222" s="31">
        <v>221</v>
      </c>
      <c r="B222" s="23" t="s">
        <v>2311</v>
      </c>
      <c r="C222" s="23" t="s">
        <v>119</v>
      </c>
      <c r="D222" s="23" t="s">
        <v>130</v>
      </c>
      <c r="E222" s="23" t="s">
        <v>131</v>
      </c>
      <c r="F222" s="23"/>
      <c r="G222" s="23"/>
      <c r="H222" s="23"/>
      <c r="I222" s="23"/>
      <c r="J222" s="32"/>
      <c r="K222" s="29" t="b">
        <f t="shared" si="39"/>
        <v>1</v>
      </c>
      <c r="L222" s="29" t="b">
        <f t="shared" si="40"/>
        <v>0</v>
      </c>
      <c r="M222" s="29" t="b">
        <f t="shared" si="41"/>
        <v>0</v>
      </c>
      <c r="N222" s="29" t="b">
        <f t="shared" si="42"/>
        <v>0</v>
      </c>
      <c r="O222" s="2" t="b">
        <f t="shared" si="43"/>
        <v>0</v>
      </c>
      <c r="P222" s="2" t="b">
        <f t="shared" si="44"/>
        <v>0</v>
      </c>
      <c r="Q222" s="2" t="b">
        <f t="shared" si="45"/>
        <v>0</v>
      </c>
      <c r="R222" s="2" t="b">
        <f t="shared" si="46"/>
        <v>0</v>
      </c>
      <c r="S222" s="2" t="b">
        <f t="shared" si="47"/>
        <v>0</v>
      </c>
      <c r="T222" s="2" t="b">
        <f t="shared" si="48"/>
        <v>0</v>
      </c>
      <c r="U222" s="2" t="b">
        <f t="shared" si="49"/>
        <v>0</v>
      </c>
      <c r="V222" s="2" t="b">
        <f t="shared" si="50"/>
        <v>0</v>
      </c>
      <c r="W222" s="2" t="b">
        <f t="shared" si="51"/>
        <v>0</v>
      </c>
    </row>
    <row r="223" spans="1:23" x14ac:dyDescent="0.25">
      <c r="A223" s="31">
        <v>222</v>
      </c>
      <c r="B223" s="23" t="s">
        <v>2320</v>
      </c>
      <c r="C223" s="23" t="s">
        <v>119</v>
      </c>
      <c r="D223" s="23" t="s">
        <v>130</v>
      </c>
      <c r="E223" s="23" t="s">
        <v>192</v>
      </c>
      <c r="F223" s="23"/>
      <c r="G223" s="23"/>
      <c r="H223" s="23"/>
      <c r="I223" s="23"/>
      <c r="J223" s="32"/>
      <c r="K223" s="29" t="b">
        <f t="shared" si="39"/>
        <v>1</v>
      </c>
      <c r="L223" s="29" t="b">
        <f t="shared" si="40"/>
        <v>0</v>
      </c>
      <c r="M223" s="29" t="b">
        <f t="shared" si="41"/>
        <v>0</v>
      </c>
      <c r="N223" s="29" t="b">
        <f t="shared" si="42"/>
        <v>0</v>
      </c>
      <c r="O223" s="2" t="b">
        <f t="shared" si="43"/>
        <v>0</v>
      </c>
      <c r="P223" s="2" t="b">
        <f t="shared" si="44"/>
        <v>0</v>
      </c>
      <c r="Q223" s="2" t="b">
        <f t="shared" si="45"/>
        <v>0</v>
      </c>
      <c r="R223" s="2" t="b">
        <f t="shared" si="46"/>
        <v>0</v>
      </c>
      <c r="S223" s="2" t="b">
        <f t="shared" si="47"/>
        <v>0</v>
      </c>
      <c r="T223" s="2" t="b">
        <f t="shared" si="48"/>
        <v>0</v>
      </c>
      <c r="U223" s="2" t="b">
        <f t="shared" si="49"/>
        <v>0</v>
      </c>
      <c r="V223" s="2" t="b">
        <f t="shared" si="50"/>
        <v>0</v>
      </c>
      <c r="W223" s="2" t="b">
        <f t="shared" si="51"/>
        <v>0</v>
      </c>
    </row>
    <row r="224" spans="1:23" x14ac:dyDescent="0.25">
      <c r="A224" s="31">
        <v>223</v>
      </c>
      <c r="B224" s="23" t="s">
        <v>2329</v>
      </c>
      <c r="C224" s="23" t="s">
        <v>119</v>
      </c>
      <c r="D224" s="23" t="s">
        <v>130</v>
      </c>
      <c r="E224" s="23" t="s">
        <v>192</v>
      </c>
      <c r="F224" s="23"/>
      <c r="G224" s="23"/>
      <c r="H224" s="23"/>
      <c r="I224" s="23"/>
      <c r="J224" s="32"/>
      <c r="K224" s="29" t="b">
        <f t="shared" si="39"/>
        <v>1</v>
      </c>
      <c r="L224" s="29" t="b">
        <f t="shared" si="40"/>
        <v>0</v>
      </c>
      <c r="M224" s="29" t="b">
        <f t="shared" si="41"/>
        <v>0</v>
      </c>
      <c r="N224" s="29" t="b">
        <f t="shared" si="42"/>
        <v>0</v>
      </c>
      <c r="O224" s="2" t="b">
        <f t="shared" si="43"/>
        <v>0</v>
      </c>
      <c r="P224" s="2" t="b">
        <f t="shared" si="44"/>
        <v>0</v>
      </c>
      <c r="Q224" s="2" t="b">
        <f t="shared" si="45"/>
        <v>0</v>
      </c>
      <c r="R224" s="2" t="b">
        <f t="shared" si="46"/>
        <v>0</v>
      </c>
      <c r="S224" s="2" t="b">
        <f t="shared" si="47"/>
        <v>0</v>
      </c>
      <c r="T224" s="2" t="b">
        <f t="shared" si="48"/>
        <v>0</v>
      </c>
      <c r="U224" s="2" t="b">
        <f t="shared" si="49"/>
        <v>0</v>
      </c>
      <c r="V224" s="2" t="b">
        <f t="shared" si="50"/>
        <v>0</v>
      </c>
      <c r="W224" s="2" t="b">
        <f t="shared" si="51"/>
        <v>0</v>
      </c>
    </row>
    <row r="225" spans="1:23" x14ac:dyDescent="0.25">
      <c r="A225" s="31">
        <v>224</v>
      </c>
      <c r="B225" s="23" t="s">
        <v>2339</v>
      </c>
      <c r="C225" s="23" t="s">
        <v>119</v>
      </c>
      <c r="D225" s="23" t="s">
        <v>130</v>
      </c>
      <c r="E225" s="23" t="s">
        <v>131</v>
      </c>
      <c r="F225" s="23"/>
      <c r="G225" s="23"/>
      <c r="H225" s="23" t="s">
        <v>132</v>
      </c>
      <c r="I225" s="23"/>
      <c r="J225" s="32"/>
      <c r="K225" s="29" t="b">
        <f t="shared" si="39"/>
        <v>0</v>
      </c>
      <c r="L225" s="29" t="b">
        <f t="shared" si="40"/>
        <v>0</v>
      </c>
      <c r="M225" s="29" t="b">
        <f t="shared" si="41"/>
        <v>0</v>
      </c>
      <c r="N225" s="29" t="b">
        <f t="shared" si="42"/>
        <v>0</v>
      </c>
      <c r="O225" s="2" t="b">
        <f t="shared" si="43"/>
        <v>0</v>
      </c>
      <c r="P225" s="2" t="b">
        <f t="shared" si="44"/>
        <v>1</v>
      </c>
      <c r="Q225" s="2" t="b">
        <f t="shared" si="45"/>
        <v>0</v>
      </c>
      <c r="R225" s="2" t="b">
        <f t="shared" si="46"/>
        <v>0</v>
      </c>
      <c r="S225" s="2" t="b">
        <f t="shared" si="47"/>
        <v>0</v>
      </c>
      <c r="T225" s="2" t="b">
        <f t="shared" si="48"/>
        <v>0</v>
      </c>
      <c r="U225" s="2" t="b">
        <f t="shared" si="49"/>
        <v>0</v>
      </c>
      <c r="V225" s="2" t="b">
        <f t="shared" si="50"/>
        <v>0</v>
      </c>
      <c r="W225" s="2" t="b">
        <f t="shared" si="51"/>
        <v>0</v>
      </c>
    </row>
    <row r="226" spans="1:23" x14ac:dyDescent="0.25">
      <c r="A226" s="31">
        <v>225</v>
      </c>
      <c r="B226" s="23" t="s">
        <v>2349</v>
      </c>
      <c r="C226" s="23" t="s">
        <v>119</v>
      </c>
      <c r="D226" s="23" t="s">
        <v>130</v>
      </c>
      <c r="E226" s="23" t="s">
        <v>192</v>
      </c>
      <c r="F226" s="23"/>
      <c r="G226" s="23"/>
      <c r="H226" s="23"/>
      <c r="I226" s="23"/>
      <c r="J226" s="32"/>
      <c r="K226" s="29" t="b">
        <f t="shared" si="39"/>
        <v>1</v>
      </c>
      <c r="L226" s="29" t="b">
        <f t="shared" si="40"/>
        <v>0</v>
      </c>
      <c r="M226" s="29" t="b">
        <f t="shared" si="41"/>
        <v>0</v>
      </c>
      <c r="N226" s="29" t="b">
        <f t="shared" si="42"/>
        <v>0</v>
      </c>
      <c r="O226" s="2" t="b">
        <f t="shared" si="43"/>
        <v>0</v>
      </c>
      <c r="P226" s="2" t="b">
        <f t="shared" si="44"/>
        <v>0</v>
      </c>
      <c r="Q226" s="2" t="b">
        <f t="shared" si="45"/>
        <v>0</v>
      </c>
      <c r="R226" s="2" t="b">
        <f t="shared" si="46"/>
        <v>0</v>
      </c>
      <c r="S226" s="2" t="b">
        <f t="shared" si="47"/>
        <v>0</v>
      </c>
      <c r="T226" s="2" t="b">
        <f t="shared" si="48"/>
        <v>0</v>
      </c>
      <c r="U226" s="2" t="b">
        <f t="shared" si="49"/>
        <v>0</v>
      </c>
      <c r="V226" s="2" t="b">
        <f t="shared" si="50"/>
        <v>0</v>
      </c>
      <c r="W226" s="2" t="b">
        <f t="shared" si="51"/>
        <v>0</v>
      </c>
    </row>
    <row r="227" spans="1:23" x14ac:dyDescent="0.25">
      <c r="A227" s="31">
        <v>226</v>
      </c>
      <c r="B227" s="23" t="s">
        <v>2357</v>
      </c>
      <c r="C227" s="23" t="s">
        <v>119</v>
      </c>
      <c r="D227" s="23" t="s">
        <v>130</v>
      </c>
      <c r="E227" s="23" t="s">
        <v>131</v>
      </c>
      <c r="F227" s="23"/>
      <c r="G227" s="23"/>
      <c r="H227" s="23" t="s">
        <v>132</v>
      </c>
      <c r="I227" s="23"/>
      <c r="J227" s="32"/>
      <c r="K227" s="29" t="b">
        <f t="shared" si="39"/>
        <v>0</v>
      </c>
      <c r="L227" s="29" t="b">
        <f t="shared" si="40"/>
        <v>0</v>
      </c>
      <c r="M227" s="29" t="b">
        <f t="shared" si="41"/>
        <v>0</v>
      </c>
      <c r="N227" s="29" t="b">
        <f t="shared" si="42"/>
        <v>0</v>
      </c>
      <c r="O227" s="2" t="b">
        <f t="shared" si="43"/>
        <v>0</v>
      </c>
      <c r="P227" s="2" t="b">
        <f t="shared" si="44"/>
        <v>1</v>
      </c>
      <c r="Q227" s="2" t="b">
        <f t="shared" si="45"/>
        <v>0</v>
      </c>
      <c r="R227" s="2" t="b">
        <f t="shared" si="46"/>
        <v>0</v>
      </c>
      <c r="S227" s="2" t="b">
        <f t="shared" si="47"/>
        <v>0</v>
      </c>
      <c r="T227" s="2" t="b">
        <f t="shared" si="48"/>
        <v>0</v>
      </c>
      <c r="U227" s="2" t="b">
        <f t="shared" si="49"/>
        <v>0</v>
      </c>
      <c r="V227" s="2" t="b">
        <f t="shared" si="50"/>
        <v>0</v>
      </c>
      <c r="W227" s="2" t="b">
        <f t="shared" si="51"/>
        <v>0</v>
      </c>
    </row>
    <row r="228" spans="1:23" x14ac:dyDescent="0.25">
      <c r="A228" s="31">
        <v>227</v>
      </c>
      <c r="B228" s="23" t="s">
        <v>2368</v>
      </c>
      <c r="C228" s="23" t="s">
        <v>119</v>
      </c>
      <c r="D228" s="23"/>
      <c r="E228" s="23"/>
      <c r="F228" s="23" t="s">
        <v>158</v>
      </c>
      <c r="G228" s="23" t="s">
        <v>571</v>
      </c>
      <c r="H228" s="23"/>
      <c r="I228" s="23"/>
      <c r="J228" s="32"/>
      <c r="K228" s="29" t="b">
        <f t="shared" si="39"/>
        <v>0</v>
      </c>
      <c r="L228" s="29" t="b">
        <f t="shared" si="40"/>
        <v>1</v>
      </c>
      <c r="M228" s="29" t="b">
        <f t="shared" si="41"/>
        <v>0</v>
      </c>
      <c r="N228" s="29" t="b">
        <f t="shared" si="42"/>
        <v>0</v>
      </c>
      <c r="O228" s="2" t="b">
        <f t="shared" si="43"/>
        <v>0</v>
      </c>
      <c r="P228" s="2" t="b">
        <f t="shared" si="44"/>
        <v>0</v>
      </c>
      <c r="Q228" s="2" t="b">
        <f t="shared" si="45"/>
        <v>0</v>
      </c>
      <c r="R228" s="2" t="b">
        <f t="shared" si="46"/>
        <v>0</v>
      </c>
      <c r="S228" s="2" t="b">
        <f t="shared" si="47"/>
        <v>0</v>
      </c>
      <c r="T228" s="2" t="b">
        <f t="shared" si="48"/>
        <v>0</v>
      </c>
      <c r="U228" s="2" t="b">
        <f t="shared" si="49"/>
        <v>0</v>
      </c>
      <c r="V228" s="2" t="b">
        <f t="shared" si="50"/>
        <v>0</v>
      </c>
      <c r="W228" s="2" t="b">
        <f t="shared" si="51"/>
        <v>0</v>
      </c>
    </row>
    <row r="229" spans="1:23" x14ac:dyDescent="0.25">
      <c r="A229" s="31">
        <v>228</v>
      </c>
      <c r="B229" s="23" t="s">
        <v>2378</v>
      </c>
      <c r="C229" s="23" t="s">
        <v>119</v>
      </c>
      <c r="D229" s="23" t="s">
        <v>130</v>
      </c>
      <c r="E229" s="23" t="s">
        <v>131</v>
      </c>
      <c r="F229" s="23"/>
      <c r="G229" s="23"/>
      <c r="H229" s="23" t="s">
        <v>132</v>
      </c>
      <c r="I229" s="23"/>
      <c r="J229" s="32"/>
      <c r="K229" s="29" t="b">
        <f t="shared" si="39"/>
        <v>0</v>
      </c>
      <c r="L229" s="29" t="b">
        <f t="shared" si="40"/>
        <v>0</v>
      </c>
      <c r="M229" s="29" t="b">
        <f t="shared" si="41"/>
        <v>0</v>
      </c>
      <c r="N229" s="29" t="b">
        <f t="shared" si="42"/>
        <v>0</v>
      </c>
      <c r="O229" s="2" t="b">
        <f t="shared" si="43"/>
        <v>0</v>
      </c>
      <c r="P229" s="2" t="b">
        <f t="shared" si="44"/>
        <v>1</v>
      </c>
      <c r="Q229" s="2" t="b">
        <f t="shared" si="45"/>
        <v>0</v>
      </c>
      <c r="R229" s="2" t="b">
        <f t="shared" si="46"/>
        <v>0</v>
      </c>
      <c r="S229" s="2" t="b">
        <f t="shared" si="47"/>
        <v>0</v>
      </c>
      <c r="T229" s="2" t="b">
        <f t="shared" si="48"/>
        <v>0</v>
      </c>
      <c r="U229" s="2" t="b">
        <f t="shared" si="49"/>
        <v>0</v>
      </c>
      <c r="V229" s="2" t="b">
        <f t="shared" si="50"/>
        <v>0</v>
      </c>
      <c r="W229" s="2" t="b">
        <f t="shared" si="51"/>
        <v>0</v>
      </c>
    </row>
    <row r="230" spans="1:23" x14ac:dyDescent="0.25">
      <c r="A230" s="31">
        <v>229</v>
      </c>
      <c r="B230" s="23" t="s">
        <v>2386</v>
      </c>
      <c r="C230" s="23" t="s">
        <v>119</v>
      </c>
      <c r="D230" s="23"/>
      <c r="E230" s="23"/>
      <c r="F230" s="23"/>
      <c r="G230" s="23"/>
      <c r="H230" s="23" t="s">
        <v>132</v>
      </c>
      <c r="I230" s="23"/>
      <c r="J230" s="32" t="s">
        <v>317</v>
      </c>
      <c r="K230" s="29" t="b">
        <f t="shared" si="39"/>
        <v>0</v>
      </c>
      <c r="L230" s="29" t="b">
        <f t="shared" si="40"/>
        <v>0</v>
      </c>
      <c r="M230" s="29" t="b">
        <f t="shared" si="41"/>
        <v>0</v>
      </c>
      <c r="N230" s="29" t="b">
        <f t="shared" si="42"/>
        <v>0</v>
      </c>
      <c r="O230" s="2" t="b">
        <f t="shared" si="43"/>
        <v>0</v>
      </c>
      <c r="P230" s="2" t="b">
        <f t="shared" si="44"/>
        <v>0</v>
      </c>
      <c r="Q230" s="2" t="b">
        <f t="shared" si="45"/>
        <v>0</v>
      </c>
      <c r="R230" s="2" t="b">
        <f t="shared" si="46"/>
        <v>0</v>
      </c>
      <c r="S230" s="2" t="b">
        <f t="shared" si="47"/>
        <v>0</v>
      </c>
      <c r="T230" s="2" t="b">
        <f t="shared" si="48"/>
        <v>1</v>
      </c>
      <c r="U230" s="2" t="b">
        <f t="shared" si="49"/>
        <v>0</v>
      </c>
      <c r="V230" s="2" t="b">
        <f t="shared" si="50"/>
        <v>0</v>
      </c>
      <c r="W230" s="2" t="b">
        <f t="shared" si="51"/>
        <v>0</v>
      </c>
    </row>
    <row r="231" spans="1:23" x14ac:dyDescent="0.25">
      <c r="A231" s="31">
        <v>230</v>
      </c>
      <c r="B231" s="23" t="s">
        <v>2396</v>
      </c>
      <c r="C231" s="23" t="s">
        <v>119</v>
      </c>
      <c r="D231" s="23" t="s">
        <v>130</v>
      </c>
      <c r="E231" s="23" t="s">
        <v>192</v>
      </c>
      <c r="F231" s="23"/>
      <c r="G231" s="23"/>
      <c r="H231" s="23"/>
      <c r="I231" s="23"/>
      <c r="J231" s="32"/>
      <c r="K231" s="29" t="b">
        <f t="shared" si="39"/>
        <v>1</v>
      </c>
      <c r="L231" s="29" t="b">
        <f t="shared" si="40"/>
        <v>0</v>
      </c>
      <c r="M231" s="29" t="b">
        <f t="shared" si="41"/>
        <v>0</v>
      </c>
      <c r="N231" s="29" t="b">
        <f t="shared" si="42"/>
        <v>0</v>
      </c>
      <c r="O231" s="2" t="b">
        <f t="shared" si="43"/>
        <v>0</v>
      </c>
      <c r="P231" s="2" t="b">
        <f t="shared" si="44"/>
        <v>0</v>
      </c>
      <c r="Q231" s="2" t="b">
        <f t="shared" si="45"/>
        <v>0</v>
      </c>
      <c r="R231" s="2" t="b">
        <f t="shared" si="46"/>
        <v>0</v>
      </c>
      <c r="S231" s="2" t="b">
        <f t="shared" si="47"/>
        <v>0</v>
      </c>
      <c r="T231" s="2" t="b">
        <f t="shared" si="48"/>
        <v>0</v>
      </c>
      <c r="U231" s="2" t="b">
        <f t="shared" si="49"/>
        <v>0</v>
      </c>
      <c r="V231" s="2" t="b">
        <f t="shared" si="50"/>
        <v>0</v>
      </c>
      <c r="W231" s="2" t="b">
        <f t="shared" si="51"/>
        <v>0</v>
      </c>
    </row>
    <row r="232" spans="1:23" x14ac:dyDescent="0.25">
      <c r="A232" s="31">
        <v>231</v>
      </c>
      <c r="B232" s="23" t="s">
        <v>2405</v>
      </c>
      <c r="C232" s="23" t="s">
        <v>119</v>
      </c>
      <c r="D232" s="23" t="s">
        <v>130</v>
      </c>
      <c r="E232" s="23" t="s">
        <v>131</v>
      </c>
      <c r="F232" s="23"/>
      <c r="G232" s="23"/>
      <c r="H232" s="23" t="s">
        <v>132</v>
      </c>
      <c r="I232" s="23"/>
      <c r="J232" s="32"/>
      <c r="K232" s="29" t="b">
        <f t="shared" si="39"/>
        <v>0</v>
      </c>
      <c r="L232" s="29" t="b">
        <f t="shared" si="40"/>
        <v>0</v>
      </c>
      <c r="M232" s="29" t="b">
        <f t="shared" si="41"/>
        <v>0</v>
      </c>
      <c r="N232" s="29" t="b">
        <f t="shared" si="42"/>
        <v>0</v>
      </c>
      <c r="O232" s="2" t="b">
        <f t="shared" si="43"/>
        <v>0</v>
      </c>
      <c r="P232" s="2" t="b">
        <f t="shared" si="44"/>
        <v>1</v>
      </c>
      <c r="Q232" s="2" t="b">
        <f t="shared" si="45"/>
        <v>0</v>
      </c>
      <c r="R232" s="2" t="b">
        <f t="shared" si="46"/>
        <v>0</v>
      </c>
      <c r="S232" s="2" t="b">
        <f t="shared" si="47"/>
        <v>0</v>
      </c>
      <c r="T232" s="2" t="b">
        <f t="shared" si="48"/>
        <v>0</v>
      </c>
      <c r="U232" s="2" t="b">
        <f t="shared" si="49"/>
        <v>0</v>
      </c>
      <c r="V232" s="2" t="b">
        <f t="shared" si="50"/>
        <v>0</v>
      </c>
      <c r="W232" s="2" t="b">
        <f t="shared" si="51"/>
        <v>0</v>
      </c>
    </row>
    <row r="233" spans="1:23" x14ac:dyDescent="0.25">
      <c r="A233" s="31">
        <v>232</v>
      </c>
      <c r="B233" s="23" t="s">
        <v>2414</v>
      </c>
      <c r="C233" s="23" t="s">
        <v>119</v>
      </c>
      <c r="D233" s="23" t="s">
        <v>130</v>
      </c>
      <c r="E233" s="23" t="s">
        <v>131</v>
      </c>
      <c r="F233" s="23" t="s">
        <v>158</v>
      </c>
      <c r="G233" s="23" t="s">
        <v>571</v>
      </c>
      <c r="H233" s="23"/>
      <c r="I233" s="23"/>
      <c r="J233" s="32"/>
      <c r="K233" s="29" t="b">
        <f t="shared" si="39"/>
        <v>0</v>
      </c>
      <c r="L233" s="29" t="b">
        <f t="shared" si="40"/>
        <v>0</v>
      </c>
      <c r="M233" s="29" t="b">
        <f t="shared" si="41"/>
        <v>0</v>
      </c>
      <c r="N233" s="29" t="b">
        <f t="shared" si="42"/>
        <v>0</v>
      </c>
      <c r="O233" s="2" t="b">
        <f t="shared" si="43"/>
        <v>1</v>
      </c>
      <c r="P233" s="2" t="b">
        <f t="shared" si="44"/>
        <v>0</v>
      </c>
      <c r="Q233" s="2" t="b">
        <f t="shared" si="45"/>
        <v>0</v>
      </c>
      <c r="R233" s="2" t="b">
        <f t="shared" si="46"/>
        <v>0</v>
      </c>
      <c r="S233" s="2" t="b">
        <f t="shared" si="47"/>
        <v>0</v>
      </c>
      <c r="T233" s="2" t="b">
        <f t="shared" si="48"/>
        <v>0</v>
      </c>
      <c r="U233" s="2" t="b">
        <f t="shared" si="49"/>
        <v>0</v>
      </c>
      <c r="V233" s="2" t="b">
        <f t="shared" si="50"/>
        <v>0</v>
      </c>
      <c r="W233" s="2" t="b">
        <f t="shared" si="51"/>
        <v>0</v>
      </c>
    </row>
    <row r="234" spans="1:23" x14ac:dyDescent="0.25">
      <c r="A234" s="31">
        <v>233</v>
      </c>
      <c r="B234" s="23" t="s">
        <v>2423</v>
      </c>
      <c r="C234" s="23" t="s">
        <v>119</v>
      </c>
      <c r="D234" s="23"/>
      <c r="E234" s="23"/>
      <c r="F234" s="23"/>
      <c r="G234" s="23"/>
      <c r="H234" s="23" t="s">
        <v>132</v>
      </c>
      <c r="I234" s="23"/>
      <c r="J234" s="32"/>
      <c r="K234" s="29" t="b">
        <f t="shared" si="39"/>
        <v>0</v>
      </c>
      <c r="L234" s="29" t="b">
        <f t="shared" si="40"/>
        <v>0</v>
      </c>
      <c r="M234" s="29" t="b">
        <f t="shared" si="41"/>
        <v>1</v>
      </c>
      <c r="N234" s="29" t="b">
        <f t="shared" si="42"/>
        <v>0</v>
      </c>
      <c r="O234" s="2" t="b">
        <f t="shared" si="43"/>
        <v>0</v>
      </c>
      <c r="P234" s="2" t="b">
        <f t="shared" si="44"/>
        <v>0</v>
      </c>
      <c r="Q234" s="2" t="b">
        <f t="shared" si="45"/>
        <v>0</v>
      </c>
      <c r="R234" s="2" t="b">
        <f t="shared" si="46"/>
        <v>0</v>
      </c>
      <c r="S234" s="2" t="b">
        <f t="shared" si="47"/>
        <v>0</v>
      </c>
      <c r="T234" s="2" t="b">
        <f t="shared" si="48"/>
        <v>0</v>
      </c>
      <c r="U234" s="2" t="b">
        <f t="shared" si="49"/>
        <v>0</v>
      </c>
      <c r="V234" s="2" t="b">
        <f t="shared" si="50"/>
        <v>0</v>
      </c>
      <c r="W234" s="2" t="b">
        <f t="shared" si="51"/>
        <v>0</v>
      </c>
    </row>
    <row r="235" spans="1:23" x14ac:dyDescent="0.25">
      <c r="A235" s="31">
        <v>234</v>
      </c>
      <c r="B235" s="23" t="s">
        <v>2432</v>
      </c>
      <c r="C235" s="23" t="s">
        <v>119</v>
      </c>
      <c r="D235" s="23"/>
      <c r="E235" s="23"/>
      <c r="F235" s="23"/>
      <c r="G235" s="23"/>
      <c r="H235" s="23" t="s">
        <v>132</v>
      </c>
      <c r="I235" s="23"/>
      <c r="J235" s="32"/>
      <c r="K235" s="29" t="b">
        <f t="shared" si="39"/>
        <v>0</v>
      </c>
      <c r="L235" s="29" t="b">
        <f t="shared" si="40"/>
        <v>0</v>
      </c>
      <c r="M235" s="29" t="b">
        <f t="shared" si="41"/>
        <v>1</v>
      </c>
      <c r="N235" s="29" t="b">
        <f t="shared" si="42"/>
        <v>0</v>
      </c>
      <c r="O235" s="2" t="b">
        <f t="shared" si="43"/>
        <v>0</v>
      </c>
      <c r="P235" s="2" t="b">
        <f t="shared" si="44"/>
        <v>0</v>
      </c>
      <c r="Q235" s="2" t="b">
        <f t="shared" si="45"/>
        <v>0</v>
      </c>
      <c r="R235" s="2" t="b">
        <f t="shared" si="46"/>
        <v>0</v>
      </c>
      <c r="S235" s="2" t="b">
        <f t="shared" si="47"/>
        <v>0</v>
      </c>
      <c r="T235" s="2" t="b">
        <f t="shared" si="48"/>
        <v>0</v>
      </c>
      <c r="U235" s="2" t="b">
        <f t="shared" si="49"/>
        <v>0</v>
      </c>
      <c r="V235" s="2" t="b">
        <f t="shared" si="50"/>
        <v>0</v>
      </c>
      <c r="W235" s="2" t="b">
        <f t="shared" si="51"/>
        <v>0</v>
      </c>
    </row>
    <row r="236" spans="1:23" x14ac:dyDescent="0.25">
      <c r="A236" s="31">
        <v>235</v>
      </c>
      <c r="B236" s="23" t="s">
        <v>2437</v>
      </c>
      <c r="C236" s="23" t="s">
        <v>119</v>
      </c>
      <c r="D236" s="23"/>
      <c r="E236" s="23"/>
      <c r="F236" s="23"/>
      <c r="G236" s="23"/>
      <c r="H236" s="23" t="s">
        <v>132</v>
      </c>
      <c r="I236" s="23"/>
      <c r="J236" s="32"/>
      <c r="K236" s="29" t="b">
        <f t="shared" si="39"/>
        <v>0</v>
      </c>
      <c r="L236" s="29" t="b">
        <f t="shared" si="40"/>
        <v>0</v>
      </c>
      <c r="M236" s="29" t="b">
        <f t="shared" si="41"/>
        <v>1</v>
      </c>
      <c r="N236" s="29" t="b">
        <f t="shared" si="42"/>
        <v>0</v>
      </c>
      <c r="O236" s="2" t="b">
        <f t="shared" si="43"/>
        <v>0</v>
      </c>
      <c r="P236" s="2" t="b">
        <f t="shared" si="44"/>
        <v>0</v>
      </c>
      <c r="Q236" s="2" t="b">
        <f t="shared" si="45"/>
        <v>0</v>
      </c>
      <c r="R236" s="2" t="b">
        <f t="shared" si="46"/>
        <v>0</v>
      </c>
      <c r="S236" s="2" t="b">
        <f t="shared" si="47"/>
        <v>0</v>
      </c>
      <c r="T236" s="2" t="b">
        <f t="shared" si="48"/>
        <v>0</v>
      </c>
      <c r="U236" s="2" t="b">
        <f t="shared" si="49"/>
        <v>0</v>
      </c>
      <c r="V236" s="2" t="b">
        <f t="shared" si="50"/>
        <v>0</v>
      </c>
      <c r="W236" s="2" t="b">
        <f t="shared" si="51"/>
        <v>0</v>
      </c>
    </row>
    <row r="237" spans="1:23" x14ac:dyDescent="0.25">
      <c r="A237" s="31">
        <v>236</v>
      </c>
      <c r="B237" s="23" t="s">
        <v>2445</v>
      </c>
      <c r="C237" s="23" t="s">
        <v>119</v>
      </c>
      <c r="D237" s="23"/>
      <c r="E237" s="23"/>
      <c r="F237" s="23"/>
      <c r="G237" s="23"/>
      <c r="H237" s="23" t="s">
        <v>132</v>
      </c>
      <c r="I237" s="23"/>
      <c r="J237" s="32"/>
      <c r="K237" s="29" t="b">
        <f t="shared" si="39"/>
        <v>0</v>
      </c>
      <c r="L237" s="29" t="b">
        <f t="shared" si="40"/>
        <v>0</v>
      </c>
      <c r="M237" s="29" t="b">
        <f t="shared" si="41"/>
        <v>1</v>
      </c>
      <c r="N237" s="29" t="b">
        <f t="shared" si="42"/>
        <v>0</v>
      </c>
      <c r="O237" s="2" t="b">
        <f t="shared" si="43"/>
        <v>0</v>
      </c>
      <c r="P237" s="2" t="b">
        <f t="shared" si="44"/>
        <v>0</v>
      </c>
      <c r="Q237" s="2" t="b">
        <f t="shared" si="45"/>
        <v>0</v>
      </c>
      <c r="R237" s="2" t="b">
        <f t="shared" si="46"/>
        <v>0</v>
      </c>
      <c r="S237" s="2" t="b">
        <f t="shared" si="47"/>
        <v>0</v>
      </c>
      <c r="T237" s="2" t="b">
        <f t="shared" si="48"/>
        <v>0</v>
      </c>
      <c r="U237" s="2" t="b">
        <f t="shared" si="49"/>
        <v>0</v>
      </c>
      <c r="V237" s="2" t="b">
        <f t="shared" si="50"/>
        <v>0</v>
      </c>
      <c r="W237" s="2" t="b">
        <f t="shared" si="51"/>
        <v>0</v>
      </c>
    </row>
    <row r="238" spans="1:23" x14ac:dyDescent="0.25">
      <c r="A238" s="31">
        <v>237</v>
      </c>
      <c r="B238" s="23" t="s">
        <v>2455</v>
      </c>
      <c r="C238" s="23" t="s">
        <v>119</v>
      </c>
      <c r="D238" s="23"/>
      <c r="E238" s="23"/>
      <c r="F238" s="23"/>
      <c r="G238" s="23"/>
      <c r="H238" s="23"/>
      <c r="I238" s="23"/>
      <c r="J238" s="32" t="s">
        <v>317</v>
      </c>
      <c r="K238" s="29" t="b">
        <f t="shared" si="39"/>
        <v>0</v>
      </c>
      <c r="L238" s="29" t="b">
        <f t="shared" si="40"/>
        <v>0</v>
      </c>
      <c r="M238" s="29" t="b">
        <f t="shared" si="41"/>
        <v>0</v>
      </c>
      <c r="N238" s="29" t="b">
        <f t="shared" si="42"/>
        <v>1</v>
      </c>
      <c r="O238" s="2" t="b">
        <f t="shared" si="43"/>
        <v>0</v>
      </c>
      <c r="P238" s="2" t="b">
        <f t="shared" si="44"/>
        <v>0</v>
      </c>
      <c r="Q238" s="2" t="b">
        <f t="shared" si="45"/>
        <v>0</v>
      </c>
      <c r="R238" s="2" t="b">
        <f t="shared" si="46"/>
        <v>0</v>
      </c>
      <c r="S238" s="2" t="b">
        <f t="shared" si="47"/>
        <v>0</v>
      </c>
      <c r="T238" s="2" t="b">
        <f t="shared" si="48"/>
        <v>0</v>
      </c>
      <c r="U238" s="2" t="b">
        <f t="shared" si="49"/>
        <v>0</v>
      </c>
      <c r="V238" s="2" t="b">
        <f t="shared" si="50"/>
        <v>0</v>
      </c>
      <c r="W238" s="2" t="b">
        <f t="shared" si="51"/>
        <v>0</v>
      </c>
    </row>
    <row r="239" spans="1:23" x14ac:dyDescent="0.25">
      <c r="A239" s="31">
        <v>238</v>
      </c>
      <c r="B239" s="23" t="s">
        <v>2463</v>
      </c>
      <c r="C239" s="23" t="s">
        <v>119</v>
      </c>
      <c r="D239" s="23"/>
      <c r="E239" s="23"/>
      <c r="F239" s="23"/>
      <c r="G239" s="23"/>
      <c r="H239" s="23" t="s">
        <v>132</v>
      </c>
      <c r="I239" s="23"/>
      <c r="J239" s="32"/>
      <c r="K239" s="29" t="b">
        <f t="shared" si="39"/>
        <v>0</v>
      </c>
      <c r="L239" s="29" t="b">
        <f t="shared" si="40"/>
        <v>0</v>
      </c>
      <c r="M239" s="29" t="b">
        <f t="shared" si="41"/>
        <v>1</v>
      </c>
      <c r="N239" s="29" t="b">
        <f t="shared" si="42"/>
        <v>0</v>
      </c>
      <c r="O239" s="2" t="b">
        <f t="shared" si="43"/>
        <v>0</v>
      </c>
      <c r="P239" s="2" t="b">
        <f t="shared" si="44"/>
        <v>0</v>
      </c>
      <c r="Q239" s="2" t="b">
        <f t="shared" si="45"/>
        <v>0</v>
      </c>
      <c r="R239" s="2" t="b">
        <f t="shared" si="46"/>
        <v>0</v>
      </c>
      <c r="S239" s="2" t="b">
        <f t="shared" si="47"/>
        <v>0</v>
      </c>
      <c r="T239" s="2" t="b">
        <f t="shared" si="48"/>
        <v>0</v>
      </c>
      <c r="U239" s="2" t="b">
        <f t="shared" si="49"/>
        <v>0</v>
      </c>
      <c r="V239" s="2" t="b">
        <f t="shared" si="50"/>
        <v>0</v>
      </c>
      <c r="W239" s="2" t="b">
        <f t="shared" si="51"/>
        <v>0</v>
      </c>
    </row>
    <row r="240" spans="1:23" x14ac:dyDescent="0.25">
      <c r="A240" s="31">
        <v>239</v>
      </c>
      <c r="B240" s="23" t="s">
        <v>2470</v>
      </c>
      <c r="C240" s="23" t="s">
        <v>119</v>
      </c>
      <c r="D240" s="23" t="s">
        <v>130</v>
      </c>
      <c r="E240" s="23" t="s">
        <v>192</v>
      </c>
      <c r="F240" s="23"/>
      <c r="G240" s="23"/>
      <c r="H240" s="23"/>
      <c r="I240" s="23"/>
      <c r="J240" s="32"/>
      <c r="K240" s="29" t="b">
        <f t="shared" si="39"/>
        <v>1</v>
      </c>
      <c r="L240" s="29" t="b">
        <f t="shared" si="40"/>
        <v>0</v>
      </c>
      <c r="M240" s="29" t="b">
        <f t="shared" si="41"/>
        <v>0</v>
      </c>
      <c r="N240" s="29" t="b">
        <f t="shared" si="42"/>
        <v>0</v>
      </c>
      <c r="O240" s="2" t="b">
        <f t="shared" si="43"/>
        <v>0</v>
      </c>
      <c r="P240" s="2" t="b">
        <f t="shared" si="44"/>
        <v>0</v>
      </c>
      <c r="Q240" s="2" t="b">
        <f t="shared" si="45"/>
        <v>0</v>
      </c>
      <c r="R240" s="2" t="b">
        <f t="shared" si="46"/>
        <v>0</v>
      </c>
      <c r="S240" s="2" t="b">
        <f t="shared" si="47"/>
        <v>0</v>
      </c>
      <c r="T240" s="2" t="b">
        <f t="shared" si="48"/>
        <v>0</v>
      </c>
      <c r="U240" s="2" t="b">
        <f t="shared" si="49"/>
        <v>0</v>
      </c>
      <c r="V240" s="2" t="b">
        <f t="shared" si="50"/>
        <v>0</v>
      </c>
      <c r="W240" s="2" t="b">
        <f t="shared" si="51"/>
        <v>0</v>
      </c>
    </row>
    <row r="241" spans="1:23" x14ac:dyDescent="0.25">
      <c r="A241" s="31">
        <v>240</v>
      </c>
      <c r="B241" s="23" t="s">
        <v>2480</v>
      </c>
      <c r="C241" s="23" t="s">
        <v>119</v>
      </c>
      <c r="D241" s="23" t="s">
        <v>130</v>
      </c>
      <c r="E241" s="23" t="s">
        <v>131</v>
      </c>
      <c r="F241" s="23"/>
      <c r="G241" s="23"/>
      <c r="H241" s="23"/>
      <c r="I241" s="23"/>
      <c r="J241" s="32"/>
      <c r="K241" s="29" t="b">
        <f t="shared" si="39"/>
        <v>1</v>
      </c>
      <c r="L241" s="29" t="b">
        <f t="shared" si="40"/>
        <v>0</v>
      </c>
      <c r="M241" s="29" t="b">
        <f t="shared" si="41"/>
        <v>0</v>
      </c>
      <c r="N241" s="29" t="b">
        <f t="shared" si="42"/>
        <v>0</v>
      </c>
      <c r="O241" s="2" t="b">
        <f t="shared" si="43"/>
        <v>0</v>
      </c>
      <c r="P241" s="2" t="b">
        <f t="shared" si="44"/>
        <v>0</v>
      </c>
      <c r="Q241" s="2" t="b">
        <f t="shared" si="45"/>
        <v>0</v>
      </c>
      <c r="R241" s="2" t="b">
        <f t="shared" si="46"/>
        <v>0</v>
      </c>
      <c r="S241" s="2" t="b">
        <f t="shared" si="47"/>
        <v>0</v>
      </c>
      <c r="T241" s="2" t="b">
        <f t="shared" si="48"/>
        <v>0</v>
      </c>
      <c r="U241" s="2" t="b">
        <f t="shared" si="49"/>
        <v>0</v>
      </c>
      <c r="V241" s="2" t="b">
        <f t="shared" si="50"/>
        <v>0</v>
      </c>
      <c r="W241" s="2" t="b">
        <f t="shared" si="51"/>
        <v>0</v>
      </c>
    </row>
    <row r="242" spans="1:23" x14ac:dyDescent="0.25">
      <c r="A242" s="31">
        <v>241</v>
      </c>
      <c r="B242" s="23" t="s">
        <v>2489</v>
      </c>
      <c r="C242" s="23" t="s">
        <v>119</v>
      </c>
      <c r="D242" s="23" t="s">
        <v>130</v>
      </c>
      <c r="E242" s="23" t="s">
        <v>131</v>
      </c>
      <c r="F242" s="23"/>
      <c r="G242" s="23"/>
      <c r="H242" s="23" t="s">
        <v>132</v>
      </c>
      <c r="I242" s="23"/>
      <c r="J242" s="32"/>
      <c r="K242" s="29" t="b">
        <f t="shared" si="39"/>
        <v>0</v>
      </c>
      <c r="L242" s="29" t="b">
        <f t="shared" si="40"/>
        <v>0</v>
      </c>
      <c r="M242" s="29" t="b">
        <f t="shared" si="41"/>
        <v>0</v>
      </c>
      <c r="N242" s="29" t="b">
        <f t="shared" si="42"/>
        <v>0</v>
      </c>
      <c r="O242" s="2" t="b">
        <f t="shared" si="43"/>
        <v>0</v>
      </c>
      <c r="P242" s="2" t="b">
        <f t="shared" si="44"/>
        <v>1</v>
      </c>
      <c r="Q242" s="2" t="b">
        <f t="shared" si="45"/>
        <v>0</v>
      </c>
      <c r="R242" s="2" t="b">
        <f t="shared" si="46"/>
        <v>0</v>
      </c>
      <c r="S242" s="2" t="b">
        <f t="shared" si="47"/>
        <v>0</v>
      </c>
      <c r="T242" s="2" t="b">
        <f t="shared" si="48"/>
        <v>0</v>
      </c>
      <c r="U242" s="2" t="b">
        <f t="shared" si="49"/>
        <v>0</v>
      </c>
      <c r="V242" s="2" t="b">
        <f t="shared" si="50"/>
        <v>0</v>
      </c>
      <c r="W242" s="2" t="b">
        <f t="shared" si="51"/>
        <v>0</v>
      </c>
    </row>
    <row r="243" spans="1:23" x14ac:dyDescent="0.25">
      <c r="A243" s="31">
        <v>242</v>
      </c>
      <c r="B243" s="23" t="s">
        <v>2497</v>
      </c>
      <c r="C243" s="23" t="s">
        <v>119</v>
      </c>
      <c r="D243" s="23"/>
      <c r="E243" s="23"/>
      <c r="F243" s="23"/>
      <c r="G243" s="23"/>
      <c r="H243" s="23" t="s">
        <v>132</v>
      </c>
      <c r="I243" s="23"/>
      <c r="J243" s="32"/>
      <c r="K243" s="29" t="b">
        <f t="shared" si="39"/>
        <v>0</v>
      </c>
      <c r="L243" s="29" t="b">
        <f t="shared" si="40"/>
        <v>0</v>
      </c>
      <c r="M243" s="29" t="b">
        <f t="shared" si="41"/>
        <v>1</v>
      </c>
      <c r="N243" s="29" t="b">
        <f t="shared" si="42"/>
        <v>0</v>
      </c>
      <c r="O243" s="2" t="b">
        <f t="shared" si="43"/>
        <v>0</v>
      </c>
      <c r="P243" s="2" t="b">
        <f t="shared" si="44"/>
        <v>0</v>
      </c>
      <c r="Q243" s="2" t="b">
        <f t="shared" si="45"/>
        <v>0</v>
      </c>
      <c r="R243" s="2" t="b">
        <f t="shared" si="46"/>
        <v>0</v>
      </c>
      <c r="S243" s="2" t="b">
        <f t="shared" si="47"/>
        <v>0</v>
      </c>
      <c r="T243" s="2" t="b">
        <f t="shared" si="48"/>
        <v>0</v>
      </c>
      <c r="U243" s="2" t="b">
        <f t="shared" si="49"/>
        <v>0</v>
      </c>
      <c r="V243" s="2" t="b">
        <f t="shared" si="50"/>
        <v>0</v>
      </c>
      <c r="W243" s="2" t="b">
        <f t="shared" si="51"/>
        <v>0</v>
      </c>
    </row>
    <row r="244" spans="1:23" x14ac:dyDescent="0.25">
      <c r="A244" s="31">
        <v>243</v>
      </c>
      <c r="B244" s="23" t="s">
        <v>2505</v>
      </c>
      <c r="C244" s="23" t="s">
        <v>119</v>
      </c>
      <c r="D244" s="23"/>
      <c r="E244" s="23"/>
      <c r="F244" s="23"/>
      <c r="G244" s="23"/>
      <c r="H244" s="23" t="s">
        <v>132</v>
      </c>
      <c r="I244" s="23"/>
      <c r="J244" s="32"/>
      <c r="K244" s="29" t="b">
        <f t="shared" si="39"/>
        <v>0</v>
      </c>
      <c r="L244" s="29" t="b">
        <f t="shared" si="40"/>
        <v>0</v>
      </c>
      <c r="M244" s="29" t="b">
        <f t="shared" si="41"/>
        <v>1</v>
      </c>
      <c r="N244" s="29" t="b">
        <f t="shared" si="42"/>
        <v>0</v>
      </c>
      <c r="O244" s="2" t="b">
        <f t="shared" si="43"/>
        <v>0</v>
      </c>
      <c r="P244" s="2" t="b">
        <f t="shared" si="44"/>
        <v>0</v>
      </c>
      <c r="Q244" s="2" t="b">
        <f t="shared" si="45"/>
        <v>0</v>
      </c>
      <c r="R244" s="2" t="b">
        <f t="shared" si="46"/>
        <v>0</v>
      </c>
      <c r="S244" s="2" t="b">
        <f t="shared" si="47"/>
        <v>0</v>
      </c>
      <c r="T244" s="2" t="b">
        <f t="shared" si="48"/>
        <v>0</v>
      </c>
      <c r="U244" s="2" t="b">
        <f t="shared" si="49"/>
        <v>0</v>
      </c>
      <c r="V244" s="2" t="b">
        <f t="shared" si="50"/>
        <v>0</v>
      </c>
      <c r="W244" s="2" t="b">
        <f t="shared" si="51"/>
        <v>0</v>
      </c>
    </row>
    <row r="245" spans="1:23" x14ac:dyDescent="0.25">
      <c r="A245" s="31">
        <v>244</v>
      </c>
      <c r="B245" s="23" t="s">
        <v>2515</v>
      </c>
      <c r="C245" s="23" t="s">
        <v>119</v>
      </c>
      <c r="D245" s="23" t="s">
        <v>130</v>
      </c>
      <c r="E245" s="23" t="s">
        <v>192</v>
      </c>
      <c r="F245" s="23"/>
      <c r="G245" s="23"/>
      <c r="H245" s="23" t="s">
        <v>132</v>
      </c>
      <c r="I245" s="23"/>
      <c r="J245" s="32"/>
      <c r="K245" s="29" t="b">
        <f t="shared" si="39"/>
        <v>0</v>
      </c>
      <c r="L245" s="29" t="b">
        <f t="shared" si="40"/>
        <v>0</v>
      </c>
      <c r="M245" s="29" t="b">
        <f t="shared" si="41"/>
        <v>0</v>
      </c>
      <c r="N245" s="29" t="b">
        <f t="shared" si="42"/>
        <v>0</v>
      </c>
      <c r="O245" s="2" t="b">
        <f t="shared" si="43"/>
        <v>0</v>
      </c>
      <c r="P245" s="2" t="b">
        <f t="shared" si="44"/>
        <v>1</v>
      </c>
      <c r="Q245" s="2" t="b">
        <f t="shared" si="45"/>
        <v>0</v>
      </c>
      <c r="R245" s="2" t="b">
        <f t="shared" si="46"/>
        <v>0</v>
      </c>
      <c r="S245" s="2" t="b">
        <f t="shared" si="47"/>
        <v>0</v>
      </c>
      <c r="T245" s="2" t="b">
        <f t="shared" si="48"/>
        <v>0</v>
      </c>
      <c r="U245" s="2" t="b">
        <f t="shared" si="49"/>
        <v>0</v>
      </c>
      <c r="V245" s="2" t="b">
        <f t="shared" si="50"/>
        <v>0</v>
      </c>
      <c r="W245" s="2" t="b">
        <f t="shared" si="51"/>
        <v>0</v>
      </c>
    </row>
    <row r="246" spans="1:23" x14ac:dyDescent="0.25">
      <c r="A246" s="31">
        <v>245</v>
      </c>
      <c r="B246" s="23" t="s">
        <v>2524</v>
      </c>
      <c r="C246" s="23" t="s">
        <v>119</v>
      </c>
      <c r="D246" s="23" t="s">
        <v>130</v>
      </c>
      <c r="E246" s="23" t="s">
        <v>131</v>
      </c>
      <c r="F246" s="23"/>
      <c r="G246" s="23"/>
      <c r="H246" s="23"/>
      <c r="I246" s="23"/>
      <c r="J246" s="32"/>
      <c r="K246" s="29" t="b">
        <f t="shared" si="39"/>
        <v>1</v>
      </c>
      <c r="L246" s="29" t="b">
        <f t="shared" si="40"/>
        <v>0</v>
      </c>
      <c r="M246" s="29" t="b">
        <f t="shared" si="41"/>
        <v>0</v>
      </c>
      <c r="N246" s="29" t="b">
        <f t="shared" si="42"/>
        <v>0</v>
      </c>
      <c r="O246" s="2" t="b">
        <f t="shared" si="43"/>
        <v>0</v>
      </c>
      <c r="P246" s="2" t="b">
        <f t="shared" si="44"/>
        <v>0</v>
      </c>
      <c r="Q246" s="2" t="b">
        <f t="shared" si="45"/>
        <v>0</v>
      </c>
      <c r="R246" s="2" t="b">
        <f t="shared" si="46"/>
        <v>0</v>
      </c>
      <c r="S246" s="2" t="b">
        <f t="shared" si="47"/>
        <v>0</v>
      </c>
      <c r="T246" s="2" t="b">
        <f t="shared" si="48"/>
        <v>0</v>
      </c>
      <c r="U246" s="2" t="b">
        <f t="shared" si="49"/>
        <v>0</v>
      </c>
      <c r="V246" s="2" t="b">
        <f t="shared" si="50"/>
        <v>0</v>
      </c>
      <c r="W246" s="2" t="b">
        <f t="shared" si="51"/>
        <v>0</v>
      </c>
    </row>
    <row r="247" spans="1:23" x14ac:dyDescent="0.25">
      <c r="A247" s="31">
        <v>246</v>
      </c>
      <c r="B247" s="23" t="s">
        <v>2530</v>
      </c>
      <c r="C247" s="23" t="s">
        <v>119</v>
      </c>
      <c r="D247" s="23" t="s">
        <v>130</v>
      </c>
      <c r="E247" s="23" t="s">
        <v>131</v>
      </c>
      <c r="F247" s="23"/>
      <c r="G247" s="23"/>
      <c r="H247" s="23"/>
      <c r="I247" s="23"/>
      <c r="J247" s="32"/>
      <c r="K247" s="29" t="b">
        <f t="shared" si="39"/>
        <v>1</v>
      </c>
      <c r="L247" s="29" t="b">
        <f t="shared" si="40"/>
        <v>0</v>
      </c>
      <c r="M247" s="29" t="b">
        <f t="shared" si="41"/>
        <v>0</v>
      </c>
      <c r="N247" s="29" t="b">
        <f t="shared" si="42"/>
        <v>0</v>
      </c>
      <c r="O247" s="2" t="b">
        <f t="shared" si="43"/>
        <v>0</v>
      </c>
      <c r="P247" s="2" t="b">
        <f t="shared" si="44"/>
        <v>0</v>
      </c>
      <c r="Q247" s="2" t="b">
        <f t="shared" si="45"/>
        <v>0</v>
      </c>
      <c r="R247" s="2" t="b">
        <f t="shared" si="46"/>
        <v>0</v>
      </c>
      <c r="S247" s="2" t="b">
        <f t="shared" si="47"/>
        <v>0</v>
      </c>
      <c r="T247" s="2" t="b">
        <f t="shared" si="48"/>
        <v>0</v>
      </c>
      <c r="U247" s="2" t="b">
        <f t="shared" si="49"/>
        <v>0</v>
      </c>
      <c r="V247" s="2" t="b">
        <f t="shared" si="50"/>
        <v>0</v>
      </c>
      <c r="W247" s="2" t="b">
        <f t="shared" si="51"/>
        <v>0</v>
      </c>
    </row>
    <row r="248" spans="1:23" x14ac:dyDescent="0.25">
      <c r="A248" s="31">
        <v>247</v>
      </c>
      <c r="B248" s="23" t="s">
        <v>2539</v>
      </c>
      <c r="C248" s="23" t="s">
        <v>119</v>
      </c>
      <c r="D248" s="23" t="s">
        <v>130</v>
      </c>
      <c r="E248" s="23" t="s">
        <v>131</v>
      </c>
      <c r="F248" s="23"/>
      <c r="G248" s="23"/>
      <c r="H248" s="23" t="s">
        <v>132</v>
      </c>
      <c r="I248" s="23"/>
      <c r="J248" s="32"/>
      <c r="K248" s="29" t="b">
        <f t="shared" si="39"/>
        <v>0</v>
      </c>
      <c r="L248" s="29" t="b">
        <f t="shared" si="40"/>
        <v>0</v>
      </c>
      <c r="M248" s="29" t="b">
        <f t="shared" si="41"/>
        <v>0</v>
      </c>
      <c r="N248" s="29" t="b">
        <f t="shared" si="42"/>
        <v>0</v>
      </c>
      <c r="O248" s="2" t="b">
        <f t="shared" si="43"/>
        <v>0</v>
      </c>
      <c r="P248" s="2" t="b">
        <f t="shared" si="44"/>
        <v>1</v>
      </c>
      <c r="Q248" s="2" t="b">
        <f t="shared" si="45"/>
        <v>0</v>
      </c>
      <c r="R248" s="2" t="b">
        <f t="shared" si="46"/>
        <v>0</v>
      </c>
      <c r="S248" s="2" t="b">
        <f t="shared" si="47"/>
        <v>0</v>
      </c>
      <c r="T248" s="2" t="b">
        <f t="shared" si="48"/>
        <v>0</v>
      </c>
      <c r="U248" s="2" t="b">
        <f t="shared" si="49"/>
        <v>0</v>
      </c>
      <c r="V248" s="2" t="b">
        <f t="shared" si="50"/>
        <v>0</v>
      </c>
      <c r="W248" s="2" t="b">
        <f t="shared" si="51"/>
        <v>0</v>
      </c>
    </row>
    <row r="249" spans="1:23" x14ac:dyDescent="0.25">
      <c r="A249" s="31">
        <v>248</v>
      </c>
      <c r="B249" s="23" t="s">
        <v>2549</v>
      </c>
      <c r="C249" s="23" t="s">
        <v>119</v>
      </c>
      <c r="D249" s="23" t="s">
        <v>130</v>
      </c>
      <c r="E249" s="23" t="s">
        <v>131</v>
      </c>
      <c r="F249" s="23"/>
      <c r="G249" s="23"/>
      <c r="H249" s="23"/>
      <c r="I249" s="23"/>
      <c r="J249" s="32"/>
      <c r="K249" s="29" t="b">
        <f t="shared" si="39"/>
        <v>1</v>
      </c>
      <c r="L249" s="29" t="b">
        <f t="shared" si="40"/>
        <v>0</v>
      </c>
      <c r="M249" s="29" t="b">
        <f t="shared" si="41"/>
        <v>0</v>
      </c>
      <c r="N249" s="29" t="b">
        <f t="shared" si="42"/>
        <v>0</v>
      </c>
      <c r="O249" s="2" t="b">
        <f t="shared" si="43"/>
        <v>0</v>
      </c>
      <c r="P249" s="2" t="b">
        <f t="shared" si="44"/>
        <v>0</v>
      </c>
      <c r="Q249" s="2" t="b">
        <f t="shared" si="45"/>
        <v>0</v>
      </c>
      <c r="R249" s="2" t="b">
        <f t="shared" si="46"/>
        <v>0</v>
      </c>
      <c r="S249" s="2" t="b">
        <f t="shared" si="47"/>
        <v>0</v>
      </c>
      <c r="T249" s="2" t="b">
        <f t="shared" si="48"/>
        <v>0</v>
      </c>
      <c r="U249" s="2" t="b">
        <f t="shared" si="49"/>
        <v>0</v>
      </c>
      <c r="V249" s="2" t="b">
        <f t="shared" si="50"/>
        <v>0</v>
      </c>
      <c r="W249" s="2" t="b">
        <f t="shared" si="51"/>
        <v>0</v>
      </c>
    </row>
    <row r="250" spans="1:23" x14ac:dyDescent="0.25">
      <c r="A250" s="31">
        <v>249</v>
      </c>
      <c r="B250" s="23" t="s">
        <v>2557</v>
      </c>
      <c r="C250" s="23" t="s">
        <v>119</v>
      </c>
      <c r="D250" s="23"/>
      <c r="E250" s="23"/>
      <c r="F250" s="23"/>
      <c r="G250" s="23"/>
      <c r="H250" s="23" t="s">
        <v>132</v>
      </c>
      <c r="I250" s="23"/>
      <c r="J250" s="32"/>
      <c r="K250" s="29" t="b">
        <f t="shared" si="39"/>
        <v>0</v>
      </c>
      <c r="L250" s="29" t="b">
        <f t="shared" si="40"/>
        <v>0</v>
      </c>
      <c r="M250" s="29" t="b">
        <f t="shared" si="41"/>
        <v>1</v>
      </c>
      <c r="N250" s="29" t="b">
        <f t="shared" si="42"/>
        <v>0</v>
      </c>
      <c r="O250" s="2" t="b">
        <f t="shared" si="43"/>
        <v>0</v>
      </c>
      <c r="P250" s="2" t="b">
        <f t="shared" si="44"/>
        <v>0</v>
      </c>
      <c r="Q250" s="2" t="b">
        <f t="shared" si="45"/>
        <v>0</v>
      </c>
      <c r="R250" s="2" t="b">
        <f t="shared" si="46"/>
        <v>0</v>
      </c>
      <c r="S250" s="2" t="b">
        <f t="shared" si="47"/>
        <v>0</v>
      </c>
      <c r="T250" s="2" t="b">
        <f t="shared" si="48"/>
        <v>0</v>
      </c>
      <c r="U250" s="2" t="b">
        <f t="shared" si="49"/>
        <v>0</v>
      </c>
      <c r="V250" s="2" t="b">
        <f t="shared" si="50"/>
        <v>0</v>
      </c>
      <c r="W250" s="2" t="b">
        <f t="shared" si="51"/>
        <v>0</v>
      </c>
    </row>
    <row r="251" spans="1:23" x14ac:dyDescent="0.25">
      <c r="A251" s="31">
        <v>250</v>
      </c>
      <c r="B251" s="23" t="s">
        <v>2566</v>
      </c>
      <c r="C251" s="23" t="s">
        <v>119</v>
      </c>
      <c r="D251" s="23" t="s">
        <v>130</v>
      </c>
      <c r="E251" s="23" t="s">
        <v>131</v>
      </c>
      <c r="F251" s="23" t="s">
        <v>158</v>
      </c>
      <c r="G251" s="23" t="s">
        <v>571</v>
      </c>
      <c r="H251" s="23"/>
      <c r="I251" s="23"/>
      <c r="J251" s="32"/>
      <c r="K251" s="29" t="b">
        <f t="shared" si="39"/>
        <v>0</v>
      </c>
      <c r="L251" s="29" t="b">
        <f t="shared" si="40"/>
        <v>0</v>
      </c>
      <c r="M251" s="29" t="b">
        <f t="shared" si="41"/>
        <v>0</v>
      </c>
      <c r="N251" s="29" t="b">
        <f t="shared" si="42"/>
        <v>0</v>
      </c>
      <c r="O251" s="2" t="b">
        <f t="shared" si="43"/>
        <v>1</v>
      </c>
      <c r="P251" s="2" t="b">
        <f t="shared" si="44"/>
        <v>0</v>
      </c>
      <c r="Q251" s="2" t="b">
        <f t="shared" si="45"/>
        <v>0</v>
      </c>
      <c r="R251" s="2" t="b">
        <f t="shared" si="46"/>
        <v>0</v>
      </c>
      <c r="S251" s="2" t="b">
        <f t="shared" si="47"/>
        <v>0</v>
      </c>
      <c r="T251" s="2" t="b">
        <f t="shared" si="48"/>
        <v>0</v>
      </c>
      <c r="U251" s="2" t="b">
        <f t="shared" si="49"/>
        <v>0</v>
      </c>
      <c r="V251" s="2" t="b">
        <f t="shared" si="50"/>
        <v>0</v>
      </c>
      <c r="W251" s="2" t="b">
        <f t="shared" si="51"/>
        <v>0</v>
      </c>
    </row>
    <row r="252" spans="1:23" x14ac:dyDescent="0.25">
      <c r="A252" s="31">
        <v>251</v>
      </c>
      <c r="B252" s="23" t="s">
        <v>2573</v>
      </c>
      <c r="C252" s="23" t="s">
        <v>119</v>
      </c>
      <c r="D252" s="23" t="s">
        <v>130</v>
      </c>
      <c r="E252" s="23" t="s">
        <v>131</v>
      </c>
      <c r="F252" s="23"/>
      <c r="G252" s="23"/>
      <c r="H252" s="23" t="s">
        <v>132</v>
      </c>
      <c r="I252" s="23"/>
      <c r="J252" s="32"/>
      <c r="K252" s="29" t="b">
        <f t="shared" si="39"/>
        <v>0</v>
      </c>
      <c r="L252" s="29" t="b">
        <f t="shared" si="40"/>
        <v>0</v>
      </c>
      <c r="M252" s="29" t="b">
        <f t="shared" si="41"/>
        <v>0</v>
      </c>
      <c r="N252" s="29" t="b">
        <f t="shared" si="42"/>
        <v>0</v>
      </c>
      <c r="O252" s="2" t="b">
        <f t="shared" si="43"/>
        <v>0</v>
      </c>
      <c r="P252" s="2" t="b">
        <f t="shared" si="44"/>
        <v>1</v>
      </c>
      <c r="Q252" s="2" t="b">
        <f t="shared" si="45"/>
        <v>0</v>
      </c>
      <c r="R252" s="2" t="b">
        <f t="shared" si="46"/>
        <v>0</v>
      </c>
      <c r="S252" s="2" t="b">
        <f t="shared" si="47"/>
        <v>0</v>
      </c>
      <c r="T252" s="2" t="b">
        <f t="shared" si="48"/>
        <v>0</v>
      </c>
      <c r="U252" s="2" t="b">
        <f t="shared" si="49"/>
        <v>0</v>
      </c>
      <c r="V252" s="2" t="b">
        <f t="shared" si="50"/>
        <v>0</v>
      </c>
      <c r="W252" s="2" t="b">
        <f t="shared" si="51"/>
        <v>0</v>
      </c>
    </row>
    <row r="253" spans="1:23" x14ac:dyDescent="0.25">
      <c r="A253" s="31">
        <v>252</v>
      </c>
      <c r="B253" s="23" t="s">
        <v>2580</v>
      </c>
      <c r="C253" s="23" t="s">
        <v>119</v>
      </c>
      <c r="D253" s="23" t="s">
        <v>130</v>
      </c>
      <c r="E253" s="23" t="s">
        <v>192</v>
      </c>
      <c r="F253" s="23"/>
      <c r="G253" s="23"/>
      <c r="H253" s="23"/>
      <c r="I253" s="23"/>
      <c r="J253" s="32"/>
      <c r="K253" s="29" t="b">
        <f t="shared" si="39"/>
        <v>1</v>
      </c>
      <c r="L253" s="29" t="b">
        <f t="shared" si="40"/>
        <v>0</v>
      </c>
      <c r="M253" s="29" t="b">
        <f t="shared" si="41"/>
        <v>0</v>
      </c>
      <c r="N253" s="29" t="b">
        <f t="shared" si="42"/>
        <v>0</v>
      </c>
      <c r="O253" s="2" t="b">
        <f t="shared" si="43"/>
        <v>0</v>
      </c>
      <c r="P253" s="2" t="b">
        <f t="shared" si="44"/>
        <v>0</v>
      </c>
      <c r="Q253" s="2" t="b">
        <f t="shared" si="45"/>
        <v>0</v>
      </c>
      <c r="R253" s="2" t="b">
        <f t="shared" si="46"/>
        <v>0</v>
      </c>
      <c r="S253" s="2" t="b">
        <f t="shared" si="47"/>
        <v>0</v>
      </c>
      <c r="T253" s="2" t="b">
        <f t="shared" si="48"/>
        <v>0</v>
      </c>
      <c r="U253" s="2" t="b">
        <f t="shared" si="49"/>
        <v>0</v>
      </c>
      <c r="V253" s="2" t="b">
        <f t="shared" si="50"/>
        <v>0</v>
      </c>
      <c r="W253" s="2" t="b">
        <f t="shared" si="51"/>
        <v>0</v>
      </c>
    </row>
    <row r="254" spans="1:23" x14ac:dyDescent="0.25">
      <c r="A254" s="31">
        <v>253</v>
      </c>
      <c r="B254" s="23" t="s">
        <v>2589</v>
      </c>
      <c r="C254" s="23" t="s">
        <v>119</v>
      </c>
      <c r="D254" s="23" t="s">
        <v>130</v>
      </c>
      <c r="E254" s="23" t="s">
        <v>131</v>
      </c>
      <c r="F254" s="23"/>
      <c r="G254" s="23"/>
      <c r="H254" s="23" t="s">
        <v>132</v>
      </c>
      <c r="I254" s="23"/>
      <c r="J254" s="32"/>
      <c r="K254" s="29" t="b">
        <f t="shared" si="39"/>
        <v>0</v>
      </c>
      <c r="L254" s="29" t="b">
        <f t="shared" si="40"/>
        <v>0</v>
      </c>
      <c r="M254" s="29" t="b">
        <f t="shared" si="41"/>
        <v>0</v>
      </c>
      <c r="N254" s="29" t="b">
        <f t="shared" si="42"/>
        <v>0</v>
      </c>
      <c r="O254" s="2" t="b">
        <f t="shared" si="43"/>
        <v>0</v>
      </c>
      <c r="P254" s="2" t="b">
        <f t="shared" si="44"/>
        <v>1</v>
      </c>
      <c r="Q254" s="2" t="b">
        <f t="shared" si="45"/>
        <v>0</v>
      </c>
      <c r="R254" s="2" t="b">
        <f t="shared" si="46"/>
        <v>0</v>
      </c>
      <c r="S254" s="2" t="b">
        <f t="shared" si="47"/>
        <v>0</v>
      </c>
      <c r="T254" s="2" t="b">
        <f t="shared" si="48"/>
        <v>0</v>
      </c>
      <c r="U254" s="2" t="b">
        <f t="shared" si="49"/>
        <v>0</v>
      </c>
      <c r="V254" s="2" t="b">
        <f t="shared" si="50"/>
        <v>0</v>
      </c>
      <c r="W254" s="2" t="b">
        <f t="shared" si="51"/>
        <v>0</v>
      </c>
    </row>
    <row r="255" spans="1:23" x14ac:dyDescent="0.25">
      <c r="A255" s="31">
        <v>254</v>
      </c>
      <c r="B255" s="23" t="s">
        <v>2598</v>
      </c>
      <c r="C255" s="23" t="s">
        <v>119</v>
      </c>
      <c r="D255" s="23" t="s">
        <v>130</v>
      </c>
      <c r="E255" s="23" t="s">
        <v>131</v>
      </c>
      <c r="F255" s="23"/>
      <c r="G255" s="23"/>
      <c r="H255" s="23"/>
      <c r="I255" s="23"/>
      <c r="J255" s="32"/>
      <c r="K255" s="29" t="b">
        <f t="shared" si="39"/>
        <v>1</v>
      </c>
      <c r="L255" s="29" t="b">
        <f t="shared" si="40"/>
        <v>0</v>
      </c>
      <c r="M255" s="29" t="b">
        <f t="shared" si="41"/>
        <v>0</v>
      </c>
      <c r="N255" s="29" t="b">
        <f t="shared" si="42"/>
        <v>0</v>
      </c>
      <c r="O255" s="2" t="b">
        <f t="shared" si="43"/>
        <v>0</v>
      </c>
      <c r="P255" s="2" t="b">
        <f t="shared" si="44"/>
        <v>0</v>
      </c>
      <c r="Q255" s="2" t="b">
        <f t="shared" si="45"/>
        <v>0</v>
      </c>
      <c r="R255" s="2" t="b">
        <f t="shared" si="46"/>
        <v>0</v>
      </c>
      <c r="S255" s="2" t="b">
        <f t="shared" si="47"/>
        <v>0</v>
      </c>
      <c r="T255" s="2" t="b">
        <f t="shared" si="48"/>
        <v>0</v>
      </c>
      <c r="U255" s="2" t="b">
        <f t="shared" si="49"/>
        <v>0</v>
      </c>
      <c r="V255" s="2" t="b">
        <f t="shared" si="50"/>
        <v>0</v>
      </c>
      <c r="W255" s="2" t="b">
        <f t="shared" si="51"/>
        <v>0</v>
      </c>
    </row>
    <row r="256" spans="1:23" x14ac:dyDescent="0.25">
      <c r="A256" s="31">
        <v>255</v>
      </c>
      <c r="B256" s="23" t="s">
        <v>2602</v>
      </c>
      <c r="C256" s="23" t="s">
        <v>119</v>
      </c>
      <c r="D256" s="23"/>
      <c r="E256" s="23"/>
      <c r="F256" s="23"/>
      <c r="G256" s="23"/>
      <c r="H256" s="23" t="s">
        <v>132</v>
      </c>
      <c r="I256" s="23"/>
      <c r="J256" s="32"/>
      <c r="K256" s="29" t="b">
        <f t="shared" si="39"/>
        <v>0</v>
      </c>
      <c r="L256" s="29" t="b">
        <f t="shared" si="40"/>
        <v>0</v>
      </c>
      <c r="M256" s="29" t="b">
        <f t="shared" si="41"/>
        <v>1</v>
      </c>
      <c r="N256" s="29" t="b">
        <f t="shared" si="42"/>
        <v>0</v>
      </c>
      <c r="O256" s="2" t="b">
        <f t="shared" si="43"/>
        <v>0</v>
      </c>
      <c r="P256" s="2" t="b">
        <f t="shared" si="44"/>
        <v>0</v>
      </c>
      <c r="Q256" s="2" t="b">
        <f t="shared" si="45"/>
        <v>0</v>
      </c>
      <c r="R256" s="2" t="b">
        <f t="shared" si="46"/>
        <v>0</v>
      </c>
      <c r="S256" s="2" t="b">
        <f t="shared" si="47"/>
        <v>0</v>
      </c>
      <c r="T256" s="2" t="b">
        <f t="shared" si="48"/>
        <v>0</v>
      </c>
      <c r="U256" s="2" t="b">
        <f t="shared" si="49"/>
        <v>0</v>
      </c>
      <c r="V256" s="2" t="b">
        <f t="shared" si="50"/>
        <v>0</v>
      </c>
      <c r="W256" s="2" t="b">
        <f t="shared" si="51"/>
        <v>0</v>
      </c>
    </row>
    <row r="257" spans="1:23" x14ac:dyDescent="0.25">
      <c r="A257" s="31">
        <v>256</v>
      </c>
      <c r="B257" s="23" t="s">
        <v>2610</v>
      </c>
      <c r="C257" s="23" t="s">
        <v>119</v>
      </c>
      <c r="D257" s="23"/>
      <c r="E257" s="23"/>
      <c r="F257" s="23"/>
      <c r="G257" s="23"/>
      <c r="H257" s="23" t="s">
        <v>132</v>
      </c>
      <c r="I257" s="23"/>
      <c r="J257" s="32"/>
      <c r="K257" s="29" t="b">
        <f t="shared" si="39"/>
        <v>0</v>
      </c>
      <c r="L257" s="29" t="b">
        <f t="shared" si="40"/>
        <v>0</v>
      </c>
      <c r="M257" s="29" t="b">
        <f t="shared" si="41"/>
        <v>1</v>
      </c>
      <c r="N257" s="29" t="b">
        <f t="shared" si="42"/>
        <v>0</v>
      </c>
      <c r="O257" s="2" t="b">
        <f t="shared" si="43"/>
        <v>0</v>
      </c>
      <c r="P257" s="2" t="b">
        <f t="shared" si="44"/>
        <v>0</v>
      </c>
      <c r="Q257" s="2" t="b">
        <f t="shared" si="45"/>
        <v>0</v>
      </c>
      <c r="R257" s="2" t="b">
        <f t="shared" si="46"/>
        <v>0</v>
      </c>
      <c r="S257" s="2" t="b">
        <f t="shared" si="47"/>
        <v>0</v>
      </c>
      <c r="T257" s="2" t="b">
        <f t="shared" si="48"/>
        <v>0</v>
      </c>
      <c r="U257" s="2" t="b">
        <f t="shared" si="49"/>
        <v>0</v>
      </c>
      <c r="V257" s="2" t="b">
        <f t="shared" si="50"/>
        <v>0</v>
      </c>
      <c r="W257" s="2" t="b">
        <f t="shared" si="51"/>
        <v>0</v>
      </c>
    </row>
    <row r="258" spans="1:23" x14ac:dyDescent="0.25">
      <c r="A258" s="31">
        <v>257</v>
      </c>
      <c r="B258" s="23" t="s">
        <v>2618</v>
      </c>
      <c r="C258" s="23" t="s">
        <v>119</v>
      </c>
      <c r="D258" s="23" t="s">
        <v>130</v>
      </c>
      <c r="E258" s="23" t="s">
        <v>192</v>
      </c>
      <c r="F258" s="23"/>
      <c r="G258" s="23"/>
      <c r="H258" s="23" t="s">
        <v>132</v>
      </c>
      <c r="I258" s="23"/>
      <c r="J258" s="32"/>
      <c r="K258" s="29" t="b">
        <f t="shared" si="39"/>
        <v>0</v>
      </c>
      <c r="L258" s="29" t="b">
        <f t="shared" si="40"/>
        <v>0</v>
      </c>
      <c r="M258" s="29" t="b">
        <f t="shared" si="41"/>
        <v>0</v>
      </c>
      <c r="N258" s="29" t="b">
        <f t="shared" si="42"/>
        <v>0</v>
      </c>
      <c r="O258" s="2" t="b">
        <f t="shared" si="43"/>
        <v>0</v>
      </c>
      <c r="P258" s="2" t="b">
        <f t="shared" si="44"/>
        <v>1</v>
      </c>
      <c r="Q258" s="2" t="b">
        <f t="shared" si="45"/>
        <v>0</v>
      </c>
      <c r="R258" s="2" t="b">
        <f t="shared" si="46"/>
        <v>0</v>
      </c>
      <c r="S258" s="2" t="b">
        <f t="shared" si="47"/>
        <v>0</v>
      </c>
      <c r="T258" s="2" t="b">
        <f t="shared" si="48"/>
        <v>0</v>
      </c>
      <c r="U258" s="2" t="b">
        <f t="shared" si="49"/>
        <v>0</v>
      </c>
      <c r="V258" s="2" t="b">
        <f t="shared" si="50"/>
        <v>0</v>
      </c>
      <c r="W258" s="2" t="b">
        <f t="shared" si="51"/>
        <v>0</v>
      </c>
    </row>
    <row r="259" spans="1:23" x14ac:dyDescent="0.25">
      <c r="A259" s="31">
        <v>258</v>
      </c>
      <c r="B259" s="23" t="s">
        <v>2627</v>
      </c>
      <c r="C259" s="23" t="s">
        <v>119</v>
      </c>
      <c r="D259" s="23" t="s">
        <v>130</v>
      </c>
      <c r="E259" s="23" t="s">
        <v>192</v>
      </c>
      <c r="F259" s="23"/>
      <c r="G259" s="23"/>
      <c r="H259" s="23"/>
      <c r="I259" s="23"/>
      <c r="J259" s="32"/>
      <c r="K259" s="29" t="b">
        <f t="shared" ref="K259:K297" si="52">AND(COUNTA(D259),COUNTBLANK(F259),COUNTBLANK(H259),COUNTBLANK(J259))</f>
        <v>1</v>
      </c>
      <c r="L259" s="29" t="b">
        <f t="shared" ref="L259:L297" si="53">AND(COUNTBLANK(D259),COUNTA(F259),COUNTBLANK(H259),COUNTBLANK(J259))</f>
        <v>0</v>
      </c>
      <c r="M259" s="29" t="b">
        <f t="shared" ref="M259:M297" si="54">AND(COUNTBLANK(D259),COUNTBLANK(F259),COUNTA(H259),COUNTBLANK(J259))</f>
        <v>0</v>
      </c>
      <c r="N259" s="29" t="b">
        <f t="shared" ref="N259:N297" si="55">AND(COUNTBLANK(D259),COUNTBLANK(F259),COUNTBLANK(H259),COUNTA(J259))</f>
        <v>0</v>
      </c>
      <c r="O259" s="2" t="b">
        <f t="shared" ref="O259:O297" si="56">AND(COUNTA(D259),COUNTA(F259),COUNTBLANK(H259),COUNTBLANK(J259))</f>
        <v>0</v>
      </c>
      <c r="P259" s="2" t="b">
        <f t="shared" ref="P259:P297" si="57">AND(COUNTA(D259),COUNTBLANK(F259),COUNTA(H259),COUNTBLANK(J259))</f>
        <v>0</v>
      </c>
      <c r="Q259" s="2" t="b">
        <f t="shared" ref="Q259:Q297" si="58">AND(COUNTA(D259),COUNTBLANK(F259),COUNTBLANK(H259),COUNTA(J259))</f>
        <v>0</v>
      </c>
      <c r="R259" s="2" t="b">
        <f t="shared" ref="R259:R297" si="59">AND(COUNTBLANK(D259),COUNTA(F259),COUNTA(H259),COUNTBLANK(J259))</f>
        <v>0</v>
      </c>
      <c r="S259" s="2" t="b">
        <f t="shared" ref="S259:S297" si="60">AND(COUNTBLANK(D259),COUNTA(F259),COUNTBLANK(H259),COUNTA(J259))</f>
        <v>0</v>
      </c>
      <c r="T259" s="2" t="b">
        <f t="shared" ref="T259:T297" si="61">AND(COUNTBLANK(D259),COUNTBLANK(F259),COUNTA(H259),COUNTA(J259))</f>
        <v>0</v>
      </c>
      <c r="U259" s="2" t="b">
        <f t="shared" ref="U259:U297" si="62">AND(COUNTA(D259),COUNTA(F259),COUNTA(H259),COUNTBLANK(J259))</f>
        <v>0</v>
      </c>
      <c r="V259" s="2" t="b">
        <f t="shared" ref="V259:V297" si="63">AND(COUNTA(D259),COUNTBLANK(F259),COUNTA(H259),COUNTA(J259))</f>
        <v>0</v>
      </c>
      <c r="W259" s="2" t="b">
        <f t="shared" ref="W259:W297" si="64">AND(COUNTA(D259),COUNTA(F259),COUNTBLANK(H259),COUNTA(J259))</f>
        <v>0</v>
      </c>
    </row>
    <row r="260" spans="1:23" x14ac:dyDescent="0.25">
      <c r="A260" s="31">
        <v>259</v>
      </c>
      <c r="B260" s="23" t="s">
        <v>2635</v>
      </c>
      <c r="C260" s="23" t="s">
        <v>119</v>
      </c>
      <c r="D260" s="23" t="s">
        <v>130</v>
      </c>
      <c r="E260" s="23" t="s">
        <v>192</v>
      </c>
      <c r="F260" s="23"/>
      <c r="G260" s="23"/>
      <c r="H260" s="23" t="s">
        <v>132</v>
      </c>
      <c r="I260" s="23"/>
      <c r="J260" s="32"/>
      <c r="K260" s="29" t="b">
        <f t="shared" si="52"/>
        <v>0</v>
      </c>
      <c r="L260" s="29" t="b">
        <f t="shared" si="53"/>
        <v>0</v>
      </c>
      <c r="M260" s="29" t="b">
        <f t="shared" si="54"/>
        <v>0</v>
      </c>
      <c r="N260" s="29" t="b">
        <f t="shared" si="55"/>
        <v>0</v>
      </c>
      <c r="O260" s="2" t="b">
        <f t="shared" si="56"/>
        <v>0</v>
      </c>
      <c r="P260" s="2" t="b">
        <f t="shared" si="57"/>
        <v>1</v>
      </c>
      <c r="Q260" s="2" t="b">
        <f t="shared" si="58"/>
        <v>0</v>
      </c>
      <c r="R260" s="2" t="b">
        <f t="shared" si="59"/>
        <v>0</v>
      </c>
      <c r="S260" s="2" t="b">
        <f t="shared" si="60"/>
        <v>0</v>
      </c>
      <c r="T260" s="2" t="b">
        <f t="shared" si="61"/>
        <v>0</v>
      </c>
      <c r="U260" s="2" t="b">
        <f t="shared" si="62"/>
        <v>0</v>
      </c>
      <c r="V260" s="2" t="b">
        <f t="shared" si="63"/>
        <v>0</v>
      </c>
      <c r="W260" s="2" t="b">
        <f t="shared" si="64"/>
        <v>0</v>
      </c>
    </row>
    <row r="261" spans="1:23" x14ac:dyDescent="0.25">
      <c r="A261" s="31">
        <v>260</v>
      </c>
      <c r="B261" s="23" t="s">
        <v>2642</v>
      </c>
      <c r="C261" s="23" t="s">
        <v>119</v>
      </c>
      <c r="D261" s="23"/>
      <c r="E261" s="23"/>
      <c r="F261" s="23" t="s">
        <v>158</v>
      </c>
      <c r="G261" s="23" t="s">
        <v>571</v>
      </c>
      <c r="H261" s="23"/>
      <c r="I261" s="23"/>
      <c r="J261" s="32"/>
      <c r="K261" s="29" t="b">
        <f t="shared" si="52"/>
        <v>0</v>
      </c>
      <c r="L261" s="29" t="b">
        <f t="shared" si="53"/>
        <v>1</v>
      </c>
      <c r="M261" s="29" t="b">
        <f t="shared" si="54"/>
        <v>0</v>
      </c>
      <c r="N261" s="29" t="b">
        <f t="shared" si="55"/>
        <v>0</v>
      </c>
      <c r="O261" s="2" t="b">
        <f t="shared" si="56"/>
        <v>0</v>
      </c>
      <c r="P261" s="2" t="b">
        <f t="shared" si="57"/>
        <v>0</v>
      </c>
      <c r="Q261" s="2" t="b">
        <f t="shared" si="58"/>
        <v>0</v>
      </c>
      <c r="R261" s="2" t="b">
        <f t="shared" si="59"/>
        <v>0</v>
      </c>
      <c r="S261" s="2" t="b">
        <f t="shared" si="60"/>
        <v>0</v>
      </c>
      <c r="T261" s="2" t="b">
        <f t="shared" si="61"/>
        <v>0</v>
      </c>
      <c r="U261" s="2" t="b">
        <f t="shared" si="62"/>
        <v>0</v>
      </c>
      <c r="V261" s="2" t="b">
        <f t="shared" si="63"/>
        <v>0</v>
      </c>
      <c r="W261" s="2" t="b">
        <f t="shared" si="64"/>
        <v>0</v>
      </c>
    </row>
    <row r="262" spans="1:23" x14ac:dyDescent="0.25">
      <c r="A262" s="31">
        <v>261</v>
      </c>
      <c r="B262" s="23" t="s">
        <v>2649</v>
      </c>
      <c r="C262" s="23" t="s">
        <v>119</v>
      </c>
      <c r="D262" s="23"/>
      <c r="E262" s="23"/>
      <c r="F262" s="23"/>
      <c r="G262" s="23"/>
      <c r="H262" s="23" t="s">
        <v>132</v>
      </c>
      <c r="I262" s="23"/>
      <c r="J262" s="32"/>
      <c r="K262" s="29" t="b">
        <f t="shared" si="52"/>
        <v>0</v>
      </c>
      <c r="L262" s="29" t="b">
        <f t="shared" si="53"/>
        <v>0</v>
      </c>
      <c r="M262" s="29" t="b">
        <f t="shared" si="54"/>
        <v>1</v>
      </c>
      <c r="N262" s="29" t="b">
        <f t="shared" si="55"/>
        <v>0</v>
      </c>
      <c r="O262" s="2" t="b">
        <f t="shared" si="56"/>
        <v>0</v>
      </c>
      <c r="P262" s="2" t="b">
        <f t="shared" si="57"/>
        <v>0</v>
      </c>
      <c r="Q262" s="2" t="b">
        <f t="shared" si="58"/>
        <v>0</v>
      </c>
      <c r="R262" s="2" t="b">
        <f t="shared" si="59"/>
        <v>0</v>
      </c>
      <c r="S262" s="2" t="b">
        <f t="shared" si="60"/>
        <v>0</v>
      </c>
      <c r="T262" s="2" t="b">
        <f t="shared" si="61"/>
        <v>0</v>
      </c>
      <c r="U262" s="2" t="b">
        <f t="shared" si="62"/>
        <v>0</v>
      </c>
      <c r="V262" s="2" t="b">
        <f t="shared" si="63"/>
        <v>0</v>
      </c>
      <c r="W262" s="2" t="b">
        <f t="shared" si="64"/>
        <v>0</v>
      </c>
    </row>
    <row r="263" spans="1:23" x14ac:dyDescent="0.25">
      <c r="A263" s="31">
        <v>262</v>
      </c>
      <c r="B263" s="23" t="s">
        <v>2658</v>
      </c>
      <c r="C263" s="23" t="s">
        <v>119</v>
      </c>
      <c r="D263" s="23"/>
      <c r="E263" s="23"/>
      <c r="F263" s="23"/>
      <c r="G263" s="23"/>
      <c r="H263" s="23" t="s">
        <v>132</v>
      </c>
      <c r="I263" s="23"/>
      <c r="J263" s="32"/>
      <c r="K263" s="29" t="b">
        <f t="shared" si="52"/>
        <v>0</v>
      </c>
      <c r="L263" s="29" t="b">
        <f t="shared" si="53"/>
        <v>0</v>
      </c>
      <c r="M263" s="29" t="b">
        <f t="shared" si="54"/>
        <v>1</v>
      </c>
      <c r="N263" s="29" t="b">
        <f t="shared" si="55"/>
        <v>0</v>
      </c>
      <c r="O263" s="2" t="b">
        <f t="shared" si="56"/>
        <v>0</v>
      </c>
      <c r="P263" s="2" t="b">
        <f t="shared" si="57"/>
        <v>0</v>
      </c>
      <c r="Q263" s="2" t="b">
        <f t="shared" si="58"/>
        <v>0</v>
      </c>
      <c r="R263" s="2" t="b">
        <f t="shared" si="59"/>
        <v>0</v>
      </c>
      <c r="S263" s="2" t="b">
        <f t="shared" si="60"/>
        <v>0</v>
      </c>
      <c r="T263" s="2" t="b">
        <f t="shared" si="61"/>
        <v>0</v>
      </c>
      <c r="U263" s="2" t="b">
        <f t="shared" si="62"/>
        <v>0</v>
      </c>
      <c r="V263" s="2" t="b">
        <f t="shared" si="63"/>
        <v>0</v>
      </c>
      <c r="W263" s="2" t="b">
        <f t="shared" si="64"/>
        <v>0</v>
      </c>
    </row>
    <row r="264" spans="1:23" x14ac:dyDescent="0.25">
      <c r="A264" s="31">
        <v>263</v>
      </c>
      <c r="B264" s="23" t="s">
        <v>2667</v>
      </c>
      <c r="C264" s="23" t="s">
        <v>119</v>
      </c>
      <c r="D264" s="23" t="s">
        <v>130</v>
      </c>
      <c r="E264" s="23" t="s">
        <v>192</v>
      </c>
      <c r="F264" s="23"/>
      <c r="G264" s="23"/>
      <c r="H264" s="23" t="s">
        <v>132</v>
      </c>
      <c r="I264" s="23"/>
      <c r="J264" s="32"/>
      <c r="K264" s="29" t="b">
        <f t="shared" si="52"/>
        <v>0</v>
      </c>
      <c r="L264" s="29" t="b">
        <f t="shared" si="53"/>
        <v>0</v>
      </c>
      <c r="M264" s="29" t="b">
        <f t="shared" si="54"/>
        <v>0</v>
      </c>
      <c r="N264" s="29" t="b">
        <f t="shared" si="55"/>
        <v>0</v>
      </c>
      <c r="O264" s="2" t="b">
        <f t="shared" si="56"/>
        <v>0</v>
      </c>
      <c r="P264" s="2" t="b">
        <f t="shared" si="57"/>
        <v>1</v>
      </c>
      <c r="Q264" s="2" t="b">
        <f t="shared" si="58"/>
        <v>0</v>
      </c>
      <c r="R264" s="2" t="b">
        <f t="shared" si="59"/>
        <v>0</v>
      </c>
      <c r="S264" s="2" t="b">
        <f t="shared" si="60"/>
        <v>0</v>
      </c>
      <c r="T264" s="2" t="b">
        <f t="shared" si="61"/>
        <v>0</v>
      </c>
      <c r="U264" s="2" t="b">
        <f t="shared" si="62"/>
        <v>0</v>
      </c>
      <c r="V264" s="2" t="b">
        <f t="shared" si="63"/>
        <v>0</v>
      </c>
      <c r="W264" s="2" t="b">
        <f t="shared" si="64"/>
        <v>0</v>
      </c>
    </row>
    <row r="265" spans="1:23" x14ac:dyDescent="0.25">
      <c r="A265" s="31">
        <v>264</v>
      </c>
      <c r="B265" s="23" t="s">
        <v>2674</v>
      </c>
      <c r="C265" s="23" t="s">
        <v>119</v>
      </c>
      <c r="D265" s="23" t="s">
        <v>130</v>
      </c>
      <c r="E265" s="23" t="s">
        <v>192</v>
      </c>
      <c r="F265" s="23"/>
      <c r="G265" s="23"/>
      <c r="H265" s="23"/>
      <c r="I265" s="23"/>
      <c r="J265" s="32"/>
      <c r="K265" s="29" t="b">
        <f t="shared" si="52"/>
        <v>1</v>
      </c>
      <c r="L265" s="29" t="b">
        <f t="shared" si="53"/>
        <v>0</v>
      </c>
      <c r="M265" s="29" t="b">
        <f t="shared" si="54"/>
        <v>0</v>
      </c>
      <c r="N265" s="29" t="b">
        <f t="shared" si="55"/>
        <v>0</v>
      </c>
      <c r="O265" s="2" t="b">
        <f t="shared" si="56"/>
        <v>0</v>
      </c>
      <c r="P265" s="2" t="b">
        <f t="shared" si="57"/>
        <v>0</v>
      </c>
      <c r="Q265" s="2" t="b">
        <f t="shared" si="58"/>
        <v>0</v>
      </c>
      <c r="R265" s="2" t="b">
        <f t="shared" si="59"/>
        <v>0</v>
      </c>
      <c r="S265" s="2" t="b">
        <f t="shared" si="60"/>
        <v>0</v>
      </c>
      <c r="T265" s="2" t="b">
        <f t="shared" si="61"/>
        <v>0</v>
      </c>
      <c r="U265" s="2" t="b">
        <f t="shared" si="62"/>
        <v>0</v>
      </c>
      <c r="V265" s="2" t="b">
        <f t="shared" si="63"/>
        <v>0</v>
      </c>
      <c r="W265" s="2" t="b">
        <f t="shared" si="64"/>
        <v>0</v>
      </c>
    </row>
    <row r="266" spans="1:23" x14ac:dyDescent="0.25">
      <c r="A266" s="31">
        <v>265</v>
      </c>
      <c r="B266" s="23" t="s">
        <v>2683</v>
      </c>
      <c r="C266" s="23" t="s">
        <v>119</v>
      </c>
      <c r="D266" s="23" t="s">
        <v>130</v>
      </c>
      <c r="E266" s="23" t="s">
        <v>192</v>
      </c>
      <c r="F266" s="23"/>
      <c r="G266" s="23"/>
      <c r="H266" s="23" t="s">
        <v>132</v>
      </c>
      <c r="I266" s="23"/>
      <c r="J266" s="32"/>
      <c r="K266" s="29" t="b">
        <f t="shared" si="52"/>
        <v>0</v>
      </c>
      <c r="L266" s="29" t="b">
        <f t="shared" si="53"/>
        <v>0</v>
      </c>
      <c r="M266" s="29" t="b">
        <f t="shared" si="54"/>
        <v>0</v>
      </c>
      <c r="N266" s="29" t="b">
        <f t="shared" si="55"/>
        <v>0</v>
      </c>
      <c r="O266" s="2" t="b">
        <f t="shared" si="56"/>
        <v>0</v>
      </c>
      <c r="P266" s="2" t="b">
        <f t="shared" si="57"/>
        <v>1</v>
      </c>
      <c r="Q266" s="2" t="b">
        <f t="shared" si="58"/>
        <v>0</v>
      </c>
      <c r="R266" s="2" t="b">
        <f t="shared" si="59"/>
        <v>0</v>
      </c>
      <c r="S266" s="2" t="b">
        <f t="shared" si="60"/>
        <v>0</v>
      </c>
      <c r="T266" s="2" t="b">
        <f t="shared" si="61"/>
        <v>0</v>
      </c>
      <c r="U266" s="2" t="b">
        <f t="shared" si="62"/>
        <v>0</v>
      </c>
      <c r="V266" s="2" t="b">
        <f t="shared" si="63"/>
        <v>0</v>
      </c>
      <c r="W266" s="2" t="b">
        <f t="shared" si="64"/>
        <v>0</v>
      </c>
    </row>
    <row r="267" spans="1:23" x14ac:dyDescent="0.25">
      <c r="A267" s="31">
        <v>266</v>
      </c>
      <c r="B267" s="23" t="s">
        <v>2692</v>
      </c>
      <c r="C267" s="23" t="s">
        <v>119</v>
      </c>
      <c r="D267" s="23"/>
      <c r="E267" s="23"/>
      <c r="F267" s="23"/>
      <c r="G267" s="23"/>
      <c r="H267" s="23"/>
      <c r="I267" s="23"/>
      <c r="J267" s="32" t="s">
        <v>317</v>
      </c>
      <c r="K267" s="29" t="b">
        <f t="shared" si="52"/>
        <v>0</v>
      </c>
      <c r="L267" s="29" t="b">
        <f t="shared" si="53"/>
        <v>0</v>
      </c>
      <c r="M267" s="29" t="b">
        <f t="shared" si="54"/>
        <v>0</v>
      </c>
      <c r="N267" s="29" t="b">
        <f t="shared" si="55"/>
        <v>1</v>
      </c>
      <c r="O267" s="2" t="b">
        <f t="shared" si="56"/>
        <v>0</v>
      </c>
      <c r="P267" s="2" t="b">
        <f t="shared" si="57"/>
        <v>0</v>
      </c>
      <c r="Q267" s="2" t="b">
        <f t="shared" si="58"/>
        <v>0</v>
      </c>
      <c r="R267" s="2" t="b">
        <f t="shared" si="59"/>
        <v>0</v>
      </c>
      <c r="S267" s="2" t="b">
        <f t="shared" si="60"/>
        <v>0</v>
      </c>
      <c r="T267" s="2" t="b">
        <f t="shared" si="61"/>
        <v>0</v>
      </c>
      <c r="U267" s="2" t="b">
        <f t="shared" si="62"/>
        <v>0</v>
      </c>
      <c r="V267" s="2" t="b">
        <f t="shared" si="63"/>
        <v>0</v>
      </c>
      <c r="W267" s="2" t="b">
        <f t="shared" si="64"/>
        <v>0</v>
      </c>
    </row>
    <row r="268" spans="1:23" x14ac:dyDescent="0.25">
      <c r="A268" s="31">
        <v>267</v>
      </c>
      <c r="B268" s="23" t="s">
        <v>2702</v>
      </c>
      <c r="C268" s="23" t="s">
        <v>119</v>
      </c>
      <c r="D268" s="23" t="s">
        <v>130</v>
      </c>
      <c r="E268" s="23" t="s">
        <v>192</v>
      </c>
      <c r="F268" s="23"/>
      <c r="G268" s="23"/>
      <c r="H268" s="23"/>
      <c r="I268" s="23"/>
      <c r="J268" s="32"/>
      <c r="K268" s="29" t="b">
        <f t="shared" si="52"/>
        <v>1</v>
      </c>
      <c r="L268" s="29" t="b">
        <f t="shared" si="53"/>
        <v>0</v>
      </c>
      <c r="M268" s="29" t="b">
        <f t="shared" si="54"/>
        <v>0</v>
      </c>
      <c r="N268" s="29" t="b">
        <f t="shared" si="55"/>
        <v>0</v>
      </c>
      <c r="O268" s="2" t="b">
        <f t="shared" si="56"/>
        <v>0</v>
      </c>
      <c r="P268" s="2" t="b">
        <f t="shared" si="57"/>
        <v>0</v>
      </c>
      <c r="Q268" s="2" t="b">
        <f t="shared" si="58"/>
        <v>0</v>
      </c>
      <c r="R268" s="2" t="b">
        <f t="shared" si="59"/>
        <v>0</v>
      </c>
      <c r="S268" s="2" t="b">
        <f t="shared" si="60"/>
        <v>0</v>
      </c>
      <c r="T268" s="2" t="b">
        <f t="shared" si="61"/>
        <v>0</v>
      </c>
      <c r="U268" s="2" t="b">
        <f t="shared" si="62"/>
        <v>0</v>
      </c>
      <c r="V268" s="2" t="b">
        <f t="shared" si="63"/>
        <v>0</v>
      </c>
      <c r="W268" s="2" t="b">
        <f t="shared" si="64"/>
        <v>0</v>
      </c>
    </row>
    <row r="269" spans="1:23" x14ac:dyDescent="0.25">
      <c r="A269" s="31">
        <v>268</v>
      </c>
      <c r="B269" s="23" t="s">
        <v>2709</v>
      </c>
      <c r="C269" s="23" t="s">
        <v>119</v>
      </c>
      <c r="D269" s="23"/>
      <c r="E269" s="23"/>
      <c r="F269" s="23" t="s">
        <v>158</v>
      </c>
      <c r="G269" s="23" t="s">
        <v>571</v>
      </c>
      <c r="H269" s="23"/>
      <c r="I269" s="23"/>
      <c r="J269" s="32"/>
      <c r="K269" s="29" t="b">
        <f t="shared" si="52"/>
        <v>0</v>
      </c>
      <c r="L269" s="29" t="b">
        <f t="shared" si="53"/>
        <v>1</v>
      </c>
      <c r="M269" s="29" t="b">
        <f t="shared" si="54"/>
        <v>0</v>
      </c>
      <c r="N269" s="29" t="b">
        <f t="shared" si="55"/>
        <v>0</v>
      </c>
      <c r="O269" s="2" t="b">
        <f t="shared" si="56"/>
        <v>0</v>
      </c>
      <c r="P269" s="2" t="b">
        <f t="shared" si="57"/>
        <v>0</v>
      </c>
      <c r="Q269" s="2" t="b">
        <f t="shared" si="58"/>
        <v>0</v>
      </c>
      <c r="R269" s="2" t="b">
        <f t="shared" si="59"/>
        <v>0</v>
      </c>
      <c r="S269" s="2" t="b">
        <f t="shared" si="60"/>
        <v>0</v>
      </c>
      <c r="T269" s="2" t="b">
        <f t="shared" si="61"/>
        <v>0</v>
      </c>
      <c r="U269" s="2" t="b">
        <f t="shared" si="62"/>
        <v>0</v>
      </c>
      <c r="V269" s="2" t="b">
        <f t="shared" si="63"/>
        <v>0</v>
      </c>
      <c r="W269" s="2" t="b">
        <f t="shared" si="64"/>
        <v>0</v>
      </c>
    </row>
    <row r="270" spans="1:23" x14ac:dyDescent="0.25">
      <c r="A270" s="31">
        <v>269</v>
      </c>
      <c r="B270" s="23" t="s">
        <v>2718</v>
      </c>
      <c r="C270" s="23" t="s">
        <v>119</v>
      </c>
      <c r="D270" s="23"/>
      <c r="E270" s="23"/>
      <c r="F270" s="23"/>
      <c r="G270" s="23"/>
      <c r="H270" s="23" t="s">
        <v>132</v>
      </c>
      <c r="I270" s="23"/>
      <c r="J270" s="32"/>
      <c r="K270" s="29" t="b">
        <f t="shared" si="52"/>
        <v>0</v>
      </c>
      <c r="L270" s="29" t="b">
        <f t="shared" si="53"/>
        <v>0</v>
      </c>
      <c r="M270" s="29" t="b">
        <f t="shared" si="54"/>
        <v>1</v>
      </c>
      <c r="N270" s="29" t="b">
        <f t="shared" si="55"/>
        <v>0</v>
      </c>
      <c r="O270" s="2" t="b">
        <f t="shared" si="56"/>
        <v>0</v>
      </c>
      <c r="P270" s="2" t="b">
        <f t="shared" si="57"/>
        <v>0</v>
      </c>
      <c r="Q270" s="2" t="b">
        <f t="shared" si="58"/>
        <v>0</v>
      </c>
      <c r="R270" s="2" t="b">
        <f t="shared" si="59"/>
        <v>0</v>
      </c>
      <c r="S270" s="2" t="b">
        <f t="shared" si="60"/>
        <v>0</v>
      </c>
      <c r="T270" s="2" t="b">
        <f t="shared" si="61"/>
        <v>0</v>
      </c>
      <c r="U270" s="2" t="b">
        <f t="shared" si="62"/>
        <v>0</v>
      </c>
      <c r="V270" s="2" t="b">
        <f t="shared" si="63"/>
        <v>0</v>
      </c>
      <c r="W270" s="2" t="b">
        <f t="shared" si="64"/>
        <v>0</v>
      </c>
    </row>
    <row r="271" spans="1:23" x14ac:dyDescent="0.25">
      <c r="A271" s="31">
        <v>270</v>
      </c>
      <c r="B271" s="23" t="s">
        <v>2726</v>
      </c>
      <c r="C271" s="23" t="s">
        <v>119</v>
      </c>
      <c r="D271" s="23"/>
      <c r="E271" s="23"/>
      <c r="F271" s="23"/>
      <c r="G271" s="23"/>
      <c r="H271" s="23" t="s">
        <v>132</v>
      </c>
      <c r="I271" s="23"/>
      <c r="J271" s="32"/>
      <c r="K271" s="29" t="b">
        <f t="shared" si="52"/>
        <v>0</v>
      </c>
      <c r="L271" s="29" t="b">
        <f t="shared" si="53"/>
        <v>0</v>
      </c>
      <c r="M271" s="29" t="b">
        <f t="shared" si="54"/>
        <v>1</v>
      </c>
      <c r="N271" s="29" t="b">
        <f t="shared" si="55"/>
        <v>0</v>
      </c>
      <c r="O271" s="2" t="b">
        <f t="shared" si="56"/>
        <v>0</v>
      </c>
      <c r="P271" s="2" t="b">
        <f t="shared" si="57"/>
        <v>0</v>
      </c>
      <c r="Q271" s="2" t="b">
        <f t="shared" si="58"/>
        <v>0</v>
      </c>
      <c r="R271" s="2" t="b">
        <f t="shared" si="59"/>
        <v>0</v>
      </c>
      <c r="S271" s="2" t="b">
        <f t="shared" si="60"/>
        <v>0</v>
      </c>
      <c r="T271" s="2" t="b">
        <f t="shared" si="61"/>
        <v>0</v>
      </c>
      <c r="U271" s="2" t="b">
        <f t="shared" si="62"/>
        <v>0</v>
      </c>
      <c r="V271" s="2" t="b">
        <f t="shared" si="63"/>
        <v>0</v>
      </c>
      <c r="W271" s="2" t="b">
        <f t="shared" si="64"/>
        <v>0</v>
      </c>
    </row>
    <row r="272" spans="1:23" x14ac:dyDescent="0.25">
      <c r="A272" s="31">
        <v>271</v>
      </c>
      <c r="B272" s="23" t="s">
        <v>2733</v>
      </c>
      <c r="C272" s="23" t="s">
        <v>119</v>
      </c>
      <c r="D272" s="23" t="s">
        <v>130</v>
      </c>
      <c r="E272" s="23" t="s">
        <v>131</v>
      </c>
      <c r="F272" s="23" t="s">
        <v>158</v>
      </c>
      <c r="G272" s="23" t="s">
        <v>571</v>
      </c>
      <c r="H272" s="23" t="s">
        <v>132</v>
      </c>
      <c r="I272" s="23"/>
      <c r="J272" s="32"/>
      <c r="K272" s="29" t="b">
        <f t="shared" si="52"/>
        <v>0</v>
      </c>
      <c r="L272" s="29" t="b">
        <f t="shared" si="53"/>
        <v>0</v>
      </c>
      <c r="M272" s="29" t="b">
        <f t="shared" si="54"/>
        <v>0</v>
      </c>
      <c r="N272" s="29" t="b">
        <f t="shared" si="55"/>
        <v>0</v>
      </c>
      <c r="O272" s="2" t="b">
        <f t="shared" si="56"/>
        <v>0</v>
      </c>
      <c r="P272" s="2" t="b">
        <f t="shared" si="57"/>
        <v>0</v>
      </c>
      <c r="Q272" s="2" t="b">
        <f t="shared" si="58"/>
        <v>0</v>
      </c>
      <c r="R272" s="2" t="b">
        <f t="shared" si="59"/>
        <v>0</v>
      </c>
      <c r="S272" s="2" t="b">
        <f t="shared" si="60"/>
        <v>0</v>
      </c>
      <c r="T272" s="2" t="b">
        <f t="shared" si="61"/>
        <v>0</v>
      </c>
      <c r="U272" s="2" t="b">
        <f t="shared" si="62"/>
        <v>1</v>
      </c>
      <c r="V272" s="2" t="b">
        <f t="shared" si="63"/>
        <v>0</v>
      </c>
      <c r="W272" s="2" t="b">
        <f t="shared" si="64"/>
        <v>0</v>
      </c>
    </row>
    <row r="273" spans="1:23" x14ac:dyDescent="0.25">
      <c r="A273" s="31">
        <v>272</v>
      </c>
      <c r="B273" s="23" t="s">
        <v>2742</v>
      </c>
      <c r="C273" s="23" t="s">
        <v>119</v>
      </c>
      <c r="D273" s="23" t="s">
        <v>130</v>
      </c>
      <c r="E273" s="23" t="s">
        <v>131</v>
      </c>
      <c r="F273" s="23" t="s">
        <v>158</v>
      </c>
      <c r="G273" s="23" t="s">
        <v>571</v>
      </c>
      <c r="H273" s="23"/>
      <c r="I273" s="23"/>
      <c r="J273" s="32"/>
      <c r="K273" s="29" t="b">
        <f t="shared" si="52"/>
        <v>0</v>
      </c>
      <c r="L273" s="29" t="b">
        <f t="shared" si="53"/>
        <v>0</v>
      </c>
      <c r="M273" s="29" t="b">
        <f t="shared" si="54"/>
        <v>0</v>
      </c>
      <c r="N273" s="29" t="b">
        <f t="shared" si="55"/>
        <v>0</v>
      </c>
      <c r="O273" s="2" t="b">
        <f t="shared" si="56"/>
        <v>1</v>
      </c>
      <c r="P273" s="2" t="b">
        <f t="shared" si="57"/>
        <v>0</v>
      </c>
      <c r="Q273" s="2" t="b">
        <f t="shared" si="58"/>
        <v>0</v>
      </c>
      <c r="R273" s="2" t="b">
        <f t="shared" si="59"/>
        <v>0</v>
      </c>
      <c r="S273" s="2" t="b">
        <f t="shared" si="60"/>
        <v>0</v>
      </c>
      <c r="T273" s="2" t="b">
        <f t="shared" si="61"/>
        <v>0</v>
      </c>
      <c r="U273" s="2" t="b">
        <f t="shared" si="62"/>
        <v>0</v>
      </c>
      <c r="V273" s="2" t="b">
        <f t="shared" si="63"/>
        <v>0</v>
      </c>
      <c r="W273" s="2" t="b">
        <f t="shared" si="64"/>
        <v>0</v>
      </c>
    </row>
    <row r="274" spans="1:23" x14ac:dyDescent="0.25">
      <c r="A274" s="31">
        <v>273</v>
      </c>
      <c r="B274" s="23" t="s">
        <v>2749</v>
      </c>
      <c r="C274" s="23" t="s">
        <v>119</v>
      </c>
      <c r="D274" s="23" t="s">
        <v>130</v>
      </c>
      <c r="E274" s="23" t="s">
        <v>192</v>
      </c>
      <c r="F274" s="23"/>
      <c r="G274" s="23"/>
      <c r="H274" s="23" t="s">
        <v>132</v>
      </c>
      <c r="I274" s="23"/>
      <c r="J274" s="32"/>
      <c r="K274" s="29" t="b">
        <f t="shared" si="52"/>
        <v>0</v>
      </c>
      <c r="L274" s="29" t="b">
        <f t="shared" si="53"/>
        <v>0</v>
      </c>
      <c r="M274" s="29" t="b">
        <f t="shared" si="54"/>
        <v>0</v>
      </c>
      <c r="N274" s="29" t="b">
        <f t="shared" si="55"/>
        <v>0</v>
      </c>
      <c r="O274" s="2" t="b">
        <f t="shared" si="56"/>
        <v>0</v>
      </c>
      <c r="P274" s="2" t="b">
        <f t="shared" si="57"/>
        <v>1</v>
      </c>
      <c r="Q274" s="2" t="b">
        <f t="shared" si="58"/>
        <v>0</v>
      </c>
      <c r="R274" s="2" t="b">
        <f t="shared" si="59"/>
        <v>0</v>
      </c>
      <c r="S274" s="2" t="b">
        <f t="shared" si="60"/>
        <v>0</v>
      </c>
      <c r="T274" s="2" t="b">
        <f t="shared" si="61"/>
        <v>0</v>
      </c>
      <c r="U274" s="2" t="b">
        <f t="shared" si="62"/>
        <v>0</v>
      </c>
      <c r="V274" s="2" t="b">
        <f t="shared" si="63"/>
        <v>0</v>
      </c>
      <c r="W274" s="2" t="b">
        <f t="shared" si="64"/>
        <v>0</v>
      </c>
    </row>
    <row r="275" spans="1:23" x14ac:dyDescent="0.25">
      <c r="A275" s="31">
        <v>274</v>
      </c>
      <c r="B275" s="23" t="s">
        <v>2759</v>
      </c>
      <c r="C275" s="23" t="s">
        <v>119</v>
      </c>
      <c r="D275" s="23" t="s">
        <v>130</v>
      </c>
      <c r="E275" s="23" t="s">
        <v>131</v>
      </c>
      <c r="F275" s="23"/>
      <c r="G275" s="23"/>
      <c r="H275" s="23"/>
      <c r="I275" s="23"/>
      <c r="J275" s="32"/>
      <c r="K275" s="29" t="b">
        <f t="shared" si="52"/>
        <v>1</v>
      </c>
      <c r="L275" s="29" t="b">
        <f t="shared" si="53"/>
        <v>0</v>
      </c>
      <c r="M275" s="29" t="b">
        <f t="shared" si="54"/>
        <v>0</v>
      </c>
      <c r="N275" s="29" t="b">
        <f t="shared" si="55"/>
        <v>0</v>
      </c>
      <c r="O275" s="2" t="b">
        <f t="shared" si="56"/>
        <v>0</v>
      </c>
      <c r="P275" s="2" t="b">
        <f t="shared" si="57"/>
        <v>0</v>
      </c>
      <c r="Q275" s="2" t="b">
        <f t="shared" si="58"/>
        <v>0</v>
      </c>
      <c r="R275" s="2" t="b">
        <f t="shared" si="59"/>
        <v>0</v>
      </c>
      <c r="S275" s="2" t="b">
        <f t="shared" si="60"/>
        <v>0</v>
      </c>
      <c r="T275" s="2" t="b">
        <f t="shared" si="61"/>
        <v>0</v>
      </c>
      <c r="U275" s="2" t="b">
        <f t="shared" si="62"/>
        <v>0</v>
      </c>
      <c r="V275" s="2" t="b">
        <f t="shared" si="63"/>
        <v>0</v>
      </c>
      <c r="W275" s="2" t="b">
        <f t="shared" si="64"/>
        <v>0</v>
      </c>
    </row>
    <row r="276" spans="1:23" x14ac:dyDescent="0.25">
      <c r="A276" s="31">
        <v>275</v>
      </c>
      <c r="B276" s="23" t="s">
        <v>2768</v>
      </c>
      <c r="C276" s="23" t="s">
        <v>119</v>
      </c>
      <c r="D276" s="23" t="s">
        <v>130</v>
      </c>
      <c r="E276" s="23" t="s">
        <v>192</v>
      </c>
      <c r="F276" s="23"/>
      <c r="G276" s="23"/>
      <c r="H276" s="23" t="s">
        <v>132</v>
      </c>
      <c r="I276" s="23"/>
      <c r="J276" s="32"/>
      <c r="K276" s="29" t="b">
        <f t="shared" si="52"/>
        <v>0</v>
      </c>
      <c r="L276" s="29" t="b">
        <f t="shared" si="53"/>
        <v>0</v>
      </c>
      <c r="M276" s="29" t="b">
        <f t="shared" si="54"/>
        <v>0</v>
      </c>
      <c r="N276" s="29" t="b">
        <f t="shared" si="55"/>
        <v>0</v>
      </c>
      <c r="O276" s="2" t="b">
        <f t="shared" si="56"/>
        <v>0</v>
      </c>
      <c r="P276" s="2" t="b">
        <f t="shared" si="57"/>
        <v>1</v>
      </c>
      <c r="Q276" s="2" t="b">
        <f t="shared" si="58"/>
        <v>0</v>
      </c>
      <c r="R276" s="2" t="b">
        <f t="shared" si="59"/>
        <v>0</v>
      </c>
      <c r="S276" s="2" t="b">
        <f t="shared" si="60"/>
        <v>0</v>
      </c>
      <c r="T276" s="2" t="b">
        <f t="shared" si="61"/>
        <v>0</v>
      </c>
      <c r="U276" s="2" t="b">
        <f t="shared" si="62"/>
        <v>0</v>
      </c>
      <c r="V276" s="2" t="b">
        <f t="shared" si="63"/>
        <v>0</v>
      </c>
      <c r="W276" s="2" t="b">
        <f t="shared" si="64"/>
        <v>0</v>
      </c>
    </row>
    <row r="277" spans="1:23" x14ac:dyDescent="0.25">
      <c r="A277" s="31">
        <v>276</v>
      </c>
      <c r="B277" s="23" t="s">
        <v>2778</v>
      </c>
      <c r="C277" s="23" t="s">
        <v>119</v>
      </c>
      <c r="D277" s="23"/>
      <c r="E277" s="23"/>
      <c r="F277" s="23"/>
      <c r="G277" s="23"/>
      <c r="H277" s="23"/>
      <c r="I277" s="23"/>
      <c r="J277" s="32" t="s">
        <v>317</v>
      </c>
      <c r="K277" s="29" t="b">
        <f t="shared" si="52"/>
        <v>0</v>
      </c>
      <c r="L277" s="29" t="b">
        <f t="shared" si="53"/>
        <v>0</v>
      </c>
      <c r="M277" s="29" t="b">
        <f t="shared" si="54"/>
        <v>0</v>
      </c>
      <c r="N277" s="29" t="b">
        <f t="shared" si="55"/>
        <v>1</v>
      </c>
      <c r="O277" s="2" t="b">
        <f t="shared" si="56"/>
        <v>0</v>
      </c>
      <c r="P277" s="2" t="b">
        <f t="shared" si="57"/>
        <v>0</v>
      </c>
      <c r="Q277" s="2" t="b">
        <f t="shared" si="58"/>
        <v>0</v>
      </c>
      <c r="R277" s="2" t="b">
        <f t="shared" si="59"/>
        <v>0</v>
      </c>
      <c r="S277" s="2" t="b">
        <f t="shared" si="60"/>
        <v>0</v>
      </c>
      <c r="T277" s="2" t="b">
        <f t="shared" si="61"/>
        <v>0</v>
      </c>
      <c r="U277" s="2" t="b">
        <f t="shared" si="62"/>
        <v>0</v>
      </c>
      <c r="V277" s="2" t="b">
        <f t="shared" si="63"/>
        <v>0</v>
      </c>
      <c r="W277" s="2" t="b">
        <f t="shared" si="64"/>
        <v>0</v>
      </c>
    </row>
    <row r="278" spans="1:23" x14ac:dyDescent="0.25">
      <c r="A278" s="31">
        <v>277</v>
      </c>
      <c r="B278" s="23" t="s">
        <v>2786</v>
      </c>
      <c r="C278" s="23" t="s">
        <v>119</v>
      </c>
      <c r="D278" s="23"/>
      <c r="E278" s="23"/>
      <c r="F278" s="23"/>
      <c r="G278" s="23"/>
      <c r="H278" s="23" t="s">
        <v>132</v>
      </c>
      <c r="I278" s="23"/>
      <c r="J278" s="32"/>
      <c r="K278" s="29" t="b">
        <f t="shared" si="52"/>
        <v>0</v>
      </c>
      <c r="L278" s="29" t="b">
        <f t="shared" si="53"/>
        <v>0</v>
      </c>
      <c r="M278" s="29" t="b">
        <f t="shared" si="54"/>
        <v>1</v>
      </c>
      <c r="N278" s="29" t="b">
        <f t="shared" si="55"/>
        <v>0</v>
      </c>
      <c r="O278" s="2" t="b">
        <f t="shared" si="56"/>
        <v>0</v>
      </c>
      <c r="P278" s="2" t="b">
        <f t="shared" si="57"/>
        <v>0</v>
      </c>
      <c r="Q278" s="2" t="b">
        <f t="shared" si="58"/>
        <v>0</v>
      </c>
      <c r="R278" s="2" t="b">
        <f t="shared" si="59"/>
        <v>0</v>
      </c>
      <c r="S278" s="2" t="b">
        <f t="shared" si="60"/>
        <v>0</v>
      </c>
      <c r="T278" s="2" t="b">
        <f t="shared" si="61"/>
        <v>0</v>
      </c>
      <c r="U278" s="2" t="b">
        <f t="shared" si="62"/>
        <v>0</v>
      </c>
      <c r="V278" s="2" t="b">
        <f t="shared" si="63"/>
        <v>0</v>
      </c>
      <c r="W278" s="2" t="b">
        <f t="shared" si="64"/>
        <v>0</v>
      </c>
    </row>
    <row r="279" spans="1:23" x14ac:dyDescent="0.25">
      <c r="A279" s="31">
        <v>278</v>
      </c>
      <c r="B279" s="23" t="s">
        <v>2796</v>
      </c>
      <c r="C279" s="23" t="s">
        <v>119</v>
      </c>
      <c r="D279" s="23"/>
      <c r="E279" s="23"/>
      <c r="F279" s="23"/>
      <c r="G279" s="23"/>
      <c r="H279" s="23" t="s">
        <v>132</v>
      </c>
      <c r="I279" s="23"/>
      <c r="J279" s="32"/>
      <c r="K279" s="29" t="b">
        <f t="shared" si="52"/>
        <v>0</v>
      </c>
      <c r="L279" s="29" t="b">
        <f t="shared" si="53"/>
        <v>0</v>
      </c>
      <c r="M279" s="29" t="b">
        <f t="shared" si="54"/>
        <v>1</v>
      </c>
      <c r="N279" s="29" t="b">
        <f t="shared" si="55"/>
        <v>0</v>
      </c>
      <c r="O279" s="2" t="b">
        <f t="shared" si="56"/>
        <v>0</v>
      </c>
      <c r="P279" s="2" t="b">
        <f t="shared" si="57"/>
        <v>0</v>
      </c>
      <c r="Q279" s="2" t="b">
        <f t="shared" si="58"/>
        <v>0</v>
      </c>
      <c r="R279" s="2" t="b">
        <f t="shared" si="59"/>
        <v>0</v>
      </c>
      <c r="S279" s="2" t="b">
        <f t="shared" si="60"/>
        <v>0</v>
      </c>
      <c r="T279" s="2" t="b">
        <f t="shared" si="61"/>
        <v>0</v>
      </c>
      <c r="U279" s="2" t="b">
        <f t="shared" si="62"/>
        <v>0</v>
      </c>
      <c r="V279" s="2" t="b">
        <f t="shared" si="63"/>
        <v>0</v>
      </c>
      <c r="W279" s="2" t="b">
        <f t="shared" si="64"/>
        <v>0</v>
      </c>
    </row>
    <row r="280" spans="1:23" x14ac:dyDescent="0.25">
      <c r="A280" s="31">
        <v>279</v>
      </c>
      <c r="B280" s="23" t="s">
        <v>2802</v>
      </c>
      <c r="C280" s="23" t="s">
        <v>119</v>
      </c>
      <c r="D280" s="23" t="s">
        <v>130</v>
      </c>
      <c r="E280" s="23" t="s">
        <v>131</v>
      </c>
      <c r="F280" s="23"/>
      <c r="G280" s="23"/>
      <c r="H280" s="23"/>
      <c r="I280" s="23"/>
      <c r="J280" s="32"/>
      <c r="K280" s="29" t="b">
        <f t="shared" si="52"/>
        <v>1</v>
      </c>
      <c r="L280" s="29" t="b">
        <f t="shared" si="53"/>
        <v>0</v>
      </c>
      <c r="M280" s="29" t="b">
        <f t="shared" si="54"/>
        <v>0</v>
      </c>
      <c r="N280" s="29" t="b">
        <f t="shared" si="55"/>
        <v>0</v>
      </c>
      <c r="O280" s="2" t="b">
        <f t="shared" si="56"/>
        <v>0</v>
      </c>
      <c r="P280" s="2" t="b">
        <f t="shared" si="57"/>
        <v>0</v>
      </c>
      <c r="Q280" s="2" t="b">
        <f t="shared" si="58"/>
        <v>0</v>
      </c>
      <c r="R280" s="2" t="b">
        <f t="shared" si="59"/>
        <v>0</v>
      </c>
      <c r="S280" s="2" t="b">
        <f t="shared" si="60"/>
        <v>0</v>
      </c>
      <c r="T280" s="2" t="b">
        <f t="shared" si="61"/>
        <v>0</v>
      </c>
      <c r="U280" s="2" t="b">
        <f t="shared" si="62"/>
        <v>0</v>
      </c>
      <c r="V280" s="2" t="b">
        <f t="shared" si="63"/>
        <v>0</v>
      </c>
      <c r="W280" s="2" t="b">
        <f t="shared" si="64"/>
        <v>0</v>
      </c>
    </row>
    <row r="281" spans="1:23" x14ac:dyDescent="0.25">
      <c r="A281" s="31">
        <v>280</v>
      </c>
      <c r="B281" s="23" t="s">
        <v>2811</v>
      </c>
      <c r="C281" s="23" t="s">
        <v>119</v>
      </c>
      <c r="D281" s="23" t="s">
        <v>130</v>
      </c>
      <c r="E281" s="23" t="s">
        <v>192</v>
      </c>
      <c r="F281" s="23"/>
      <c r="G281" s="23"/>
      <c r="H281" s="23"/>
      <c r="I281" s="23"/>
      <c r="J281" s="32"/>
      <c r="K281" s="29" t="b">
        <f t="shared" si="52"/>
        <v>1</v>
      </c>
      <c r="L281" s="29" t="b">
        <f t="shared" si="53"/>
        <v>0</v>
      </c>
      <c r="M281" s="29" t="b">
        <f t="shared" si="54"/>
        <v>0</v>
      </c>
      <c r="N281" s="29" t="b">
        <f t="shared" si="55"/>
        <v>0</v>
      </c>
      <c r="O281" s="2" t="b">
        <f t="shared" si="56"/>
        <v>0</v>
      </c>
      <c r="P281" s="2" t="b">
        <f t="shared" si="57"/>
        <v>0</v>
      </c>
      <c r="Q281" s="2" t="b">
        <f t="shared" si="58"/>
        <v>0</v>
      </c>
      <c r="R281" s="2" t="b">
        <f t="shared" si="59"/>
        <v>0</v>
      </c>
      <c r="S281" s="2" t="b">
        <f t="shared" si="60"/>
        <v>0</v>
      </c>
      <c r="T281" s="2" t="b">
        <f t="shared" si="61"/>
        <v>0</v>
      </c>
      <c r="U281" s="2" t="b">
        <f t="shared" si="62"/>
        <v>0</v>
      </c>
      <c r="V281" s="2" t="b">
        <f t="shared" si="63"/>
        <v>0</v>
      </c>
      <c r="W281" s="2" t="b">
        <f t="shared" si="64"/>
        <v>0</v>
      </c>
    </row>
    <row r="282" spans="1:23" x14ac:dyDescent="0.25">
      <c r="A282" s="31">
        <v>281</v>
      </c>
      <c r="B282" s="23" t="s">
        <v>2819</v>
      </c>
      <c r="C282" s="23" t="s">
        <v>119</v>
      </c>
      <c r="D282" s="23"/>
      <c r="E282" s="23"/>
      <c r="F282" s="23"/>
      <c r="G282" s="23"/>
      <c r="H282" s="23" t="s">
        <v>132</v>
      </c>
      <c r="I282" s="23"/>
      <c r="J282" s="32"/>
      <c r="K282" s="29" t="b">
        <f t="shared" si="52"/>
        <v>0</v>
      </c>
      <c r="L282" s="29" t="b">
        <f t="shared" si="53"/>
        <v>0</v>
      </c>
      <c r="M282" s="29" t="b">
        <f t="shared" si="54"/>
        <v>1</v>
      </c>
      <c r="N282" s="29" t="b">
        <f t="shared" si="55"/>
        <v>0</v>
      </c>
      <c r="O282" s="2" t="b">
        <f t="shared" si="56"/>
        <v>0</v>
      </c>
      <c r="P282" s="2" t="b">
        <f t="shared" si="57"/>
        <v>0</v>
      </c>
      <c r="Q282" s="2" t="b">
        <f t="shared" si="58"/>
        <v>0</v>
      </c>
      <c r="R282" s="2" t="b">
        <f t="shared" si="59"/>
        <v>0</v>
      </c>
      <c r="S282" s="2" t="b">
        <f t="shared" si="60"/>
        <v>0</v>
      </c>
      <c r="T282" s="2" t="b">
        <f t="shared" si="61"/>
        <v>0</v>
      </c>
      <c r="U282" s="2" t="b">
        <f t="shared" si="62"/>
        <v>0</v>
      </c>
      <c r="V282" s="2" t="b">
        <f t="shared" si="63"/>
        <v>0</v>
      </c>
      <c r="W282" s="2" t="b">
        <f t="shared" si="64"/>
        <v>0</v>
      </c>
    </row>
    <row r="283" spans="1:23" x14ac:dyDescent="0.25">
      <c r="A283" s="31">
        <v>282</v>
      </c>
      <c r="B283" s="23" t="s">
        <v>2828</v>
      </c>
      <c r="C283" s="23" t="s">
        <v>119</v>
      </c>
      <c r="D283" s="23" t="s">
        <v>130</v>
      </c>
      <c r="E283" s="23" t="s">
        <v>192</v>
      </c>
      <c r="F283" s="23"/>
      <c r="G283" s="23"/>
      <c r="H283" s="23" t="s">
        <v>132</v>
      </c>
      <c r="I283" s="23"/>
      <c r="J283" s="32"/>
      <c r="K283" s="29" t="b">
        <f t="shared" si="52"/>
        <v>0</v>
      </c>
      <c r="L283" s="29" t="b">
        <f t="shared" si="53"/>
        <v>0</v>
      </c>
      <c r="M283" s="29" t="b">
        <f t="shared" si="54"/>
        <v>0</v>
      </c>
      <c r="N283" s="29" t="b">
        <f t="shared" si="55"/>
        <v>0</v>
      </c>
      <c r="O283" s="2" t="b">
        <f t="shared" si="56"/>
        <v>0</v>
      </c>
      <c r="P283" s="2" t="b">
        <f t="shared" si="57"/>
        <v>1</v>
      </c>
      <c r="Q283" s="2" t="b">
        <f t="shared" si="58"/>
        <v>0</v>
      </c>
      <c r="R283" s="2" t="b">
        <f t="shared" si="59"/>
        <v>0</v>
      </c>
      <c r="S283" s="2" t="b">
        <f t="shared" si="60"/>
        <v>0</v>
      </c>
      <c r="T283" s="2" t="b">
        <f t="shared" si="61"/>
        <v>0</v>
      </c>
      <c r="U283" s="2" t="b">
        <f t="shared" si="62"/>
        <v>0</v>
      </c>
      <c r="V283" s="2" t="b">
        <f t="shared" si="63"/>
        <v>0</v>
      </c>
      <c r="W283" s="2" t="b">
        <f t="shared" si="64"/>
        <v>0</v>
      </c>
    </row>
    <row r="284" spans="1:23" x14ac:dyDescent="0.25">
      <c r="A284" s="31">
        <v>283</v>
      </c>
      <c r="B284" s="23" t="s">
        <v>2839</v>
      </c>
      <c r="C284" s="23" t="s">
        <v>119</v>
      </c>
      <c r="D284" s="23" t="s">
        <v>130</v>
      </c>
      <c r="E284" s="23" t="s">
        <v>192</v>
      </c>
      <c r="F284" s="23"/>
      <c r="G284" s="23"/>
      <c r="H284" s="23" t="s">
        <v>132</v>
      </c>
      <c r="I284" s="23"/>
      <c r="J284" s="32"/>
      <c r="K284" s="29" t="b">
        <f t="shared" si="52"/>
        <v>0</v>
      </c>
      <c r="L284" s="29" t="b">
        <f t="shared" si="53"/>
        <v>0</v>
      </c>
      <c r="M284" s="29" t="b">
        <f t="shared" si="54"/>
        <v>0</v>
      </c>
      <c r="N284" s="29" t="b">
        <f t="shared" si="55"/>
        <v>0</v>
      </c>
      <c r="O284" s="2" t="b">
        <f t="shared" si="56"/>
        <v>0</v>
      </c>
      <c r="P284" s="2" t="b">
        <f t="shared" si="57"/>
        <v>1</v>
      </c>
      <c r="Q284" s="2" t="b">
        <f t="shared" si="58"/>
        <v>0</v>
      </c>
      <c r="R284" s="2" t="b">
        <f t="shared" si="59"/>
        <v>0</v>
      </c>
      <c r="S284" s="2" t="b">
        <f t="shared" si="60"/>
        <v>0</v>
      </c>
      <c r="T284" s="2" t="b">
        <f t="shared" si="61"/>
        <v>0</v>
      </c>
      <c r="U284" s="2" t="b">
        <f t="shared" si="62"/>
        <v>0</v>
      </c>
      <c r="V284" s="2" t="b">
        <f t="shared" si="63"/>
        <v>0</v>
      </c>
      <c r="W284" s="2" t="b">
        <f t="shared" si="64"/>
        <v>0</v>
      </c>
    </row>
    <row r="285" spans="1:23" x14ac:dyDescent="0.25">
      <c r="A285" s="31">
        <v>284</v>
      </c>
      <c r="B285" s="23" t="s">
        <v>2849</v>
      </c>
      <c r="C285" s="23" t="s">
        <v>119</v>
      </c>
      <c r="D285" s="23" t="s">
        <v>130</v>
      </c>
      <c r="E285" s="22" t="s">
        <v>131</v>
      </c>
      <c r="F285" s="23"/>
      <c r="G285" s="23"/>
      <c r="H285" s="23" t="s">
        <v>132</v>
      </c>
      <c r="I285" s="23"/>
      <c r="J285" s="32"/>
      <c r="K285" s="29" t="b">
        <f t="shared" si="52"/>
        <v>0</v>
      </c>
      <c r="L285" s="29" t="b">
        <f t="shared" si="53"/>
        <v>0</v>
      </c>
      <c r="M285" s="29" t="b">
        <f t="shared" si="54"/>
        <v>0</v>
      </c>
      <c r="N285" s="29" t="b">
        <f t="shared" si="55"/>
        <v>0</v>
      </c>
      <c r="O285" s="2" t="b">
        <f t="shared" si="56"/>
        <v>0</v>
      </c>
      <c r="P285" s="2" t="b">
        <f t="shared" si="57"/>
        <v>1</v>
      </c>
      <c r="Q285" s="2" t="b">
        <f t="shared" si="58"/>
        <v>0</v>
      </c>
      <c r="R285" s="2" t="b">
        <f t="shared" si="59"/>
        <v>0</v>
      </c>
      <c r="S285" s="2" t="b">
        <f t="shared" si="60"/>
        <v>0</v>
      </c>
      <c r="T285" s="2" t="b">
        <f t="shared" si="61"/>
        <v>0</v>
      </c>
      <c r="U285" s="2" t="b">
        <f t="shared" si="62"/>
        <v>0</v>
      </c>
      <c r="V285" s="2" t="b">
        <f t="shared" si="63"/>
        <v>0</v>
      </c>
      <c r="W285" s="2" t="b">
        <f t="shared" si="64"/>
        <v>0</v>
      </c>
    </row>
    <row r="286" spans="1:23" x14ac:dyDescent="0.25">
      <c r="A286" s="31">
        <v>285</v>
      </c>
      <c r="B286" s="23" t="s">
        <v>2856</v>
      </c>
      <c r="C286" s="23" t="s">
        <v>119</v>
      </c>
      <c r="D286" s="23" t="s">
        <v>130</v>
      </c>
      <c r="E286" s="23" t="s">
        <v>192</v>
      </c>
      <c r="F286" s="23"/>
      <c r="G286" s="23"/>
      <c r="H286" s="23" t="s">
        <v>132</v>
      </c>
      <c r="I286" s="23"/>
      <c r="J286" s="32"/>
      <c r="K286" s="29" t="b">
        <f t="shared" si="52"/>
        <v>0</v>
      </c>
      <c r="L286" s="29" t="b">
        <f t="shared" si="53"/>
        <v>0</v>
      </c>
      <c r="M286" s="29" t="b">
        <f t="shared" si="54"/>
        <v>0</v>
      </c>
      <c r="N286" s="29" t="b">
        <f t="shared" si="55"/>
        <v>0</v>
      </c>
      <c r="O286" s="2" t="b">
        <f t="shared" si="56"/>
        <v>0</v>
      </c>
      <c r="P286" s="2" t="b">
        <f t="shared" si="57"/>
        <v>1</v>
      </c>
      <c r="Q286" s="2" t="b">
        <f t="shared" si="58"/>
        <v>0</v>
      </c>
      <c r="R286" s="2" t="b">
        <f t="shared" si="59"/>
        <v>0</v>
      </c>
      <c r="S286" s="2" t="b">
        <f t="shared" si="60"/>
        <v>0</v>
      </c>
      <c r="T286" s="2" t="b">
        <f t="shared" si="61"/>
        <v>0</v>
      </c>
      <c r="U286" s="2" t="b">
        <f t="shared" si="62"/>
        <v>0</v>
      </c>
      <c r="V286" s="2" t="b">
        <f t="shared" si="63"/>
        <v>0</v>
      </c>
      <c r="W286" s="2" t="b">
        <f t="shared" si="64"/>
        <v>0</v>
      </c>
    </row>
    <row r="287" spans="1:23" x14ac:dyDescent="0.25">
      <c r="A287" s="31">
        <v>286</v>
      </c>
      <c r="B287" s="23" t="s">
        <v>2864</v>
      </c>
      <c r="C287" s="23" t="s">
        <v>119</v>
      </c>
      <c r="D287" s="23" t="s">
        <v>130</v>
      </c>
      <c r="E287" s="23" t="s">
        <v>192</v>
      </c>
      <c r="F287" s="23"/>
      <c r="G287" s="23"/>
      <c r="H287" s="23" t="s">
        <v>132</v>
      </c>
      <c r="I287" s="23"/>
      <c r="J287" s="32"/>
      <c r="K287" s="29" t="b">
        <f t="shared" si="52"/>
        <v>0</v>
      </c>
      <c r="L287" s="29" t="b">
        <f t="shared" si="53"/>
        <v>0</v>
      </c>
      <c r="M287" s="29" t="b">
        <f t="shared" si="54"/>
        <v>0</v>
      </c>
      <c r="N287" s="29" t="b">
        <f t="shared" si="55"/>
        <v>0</v>
      </c>
      <c r="O287" s="2" t="b">
        <f t="shared" si="56"/>
        <v>0</v>
      </c>
      <c r="P287" s="2" t="b">
        <f t="shared" si="57"/>
        <v>1</v>
      </c>
      <c r="Q287" s="2" t="b">
        <f t="shared" si="58"/>
        <v>0</v>
      </c>
      <c r="R287" s="2" t="b">
        <f t="shared" si="59"/>
        <v>0</v>
      </c>
      <c r="S287" s="2" t="b">
        <f t="shared" si="60"/>
        <v>0</v>
      </c>
      <c r="T287" s="2" t="b">
        <f t="shared" si="61"/>
        <v>0</v>
      </c>
      <c r="U287" s="2" t="b">
        <f t="shared" si="62"/>
        <v>0</v>
      </c>
      <c r="V287" s="2" t="b">
        <f t="shared" si="63"/>
        <v>0</v>
      </c>
      <c r="W287" s="2" t="b">
        <f t="shared" si="64"/>
        <v>0</v>
      </c>
    </row>
    <row r="288" spans="1:23" x14ac:dyDescent="0.25">
      <c r="A288" s="31">
        <v>287</v>
      </c>
      <c r="B288" s="23" t="s">
        <v>2872</v>
      </c>
      <c r="C288" s="23" t="s">
        <v>119</v>
      </c>
      <c r="D288" s="23" t="s">
        <v>130</v>
      </c>
      <c r="E288" s="23" t="s">
        <v>131</v>
      </c>
      <c r="F288" s="23"/>
      <c r="G288" s="23"/>
      <c r="H288" s="23" t="s">
        <v>132</v>
      </c>
      <c r="I288" s="23"/>
      <c r="J288" s="32"/>
      <c r="K288" s="29" t="b">
        <f t="shared" si="52"/>
        <v>0</v>
      </c>
      <c r="L288" s="29" t="b">
        <f t="shared" si="53"/>
        <v>0</v>
      </c>
      <c r="M288" s="29" t="b">
        <f t="shared" si="54"/>
        <v>0</v>
      </c>
      <c r="N288" s="29" t="b">
        <f t="shared" si="55"/>
        <v>0</v>
      </c>
      <c r="O288" s="2" t="b">
        <f t="shared" si="56"/>
        <v>0</v>
      </c>
      <c r="P288" s="2" t="b">
        <f t="shared" si="57"/>
        <v>1</v>
      </c>
      <c r="Q288" s="2" t="b">
        <f t="shared" si="58"/>
        <v>0</v>
      </c>
      <c r="R288" s="2" t="b">
        <f t="shared" si="59"/>
        <v>0</v>
      </c>
      <c r="S288" s="2" t="b">
        <f t="shared" si="60"/>
        <v>0</v>
      </c>
      <c r="T288" s="2" t="b">
        <f t="shared" si="61"/>
        <v>0</v>
      </c>
      <c r="U288" s="2" t="b">
        <f t="shared" si="62"/>
        <v>0</v>
      </c>
      <c r="V288" s="2" t="b">
        <f t="shared" si="63"/>
        <v>0</v>
      </c>
      <c r="W288" s="2" t="b">
        <f t="shared" si="64"/>
        <v>0</v>
      </c>
    </row>
    <row r="289" spans="1:24" x14ac:dyDescent="0.25">
      <c r="A289" s="31">
        <v>288</v>
      </c>
      <c r="B289" s="23" t="s">
        <v>2879</v>
      </c>
      <c r="C289" s="23" t="s">
        <v>119</v>
      </c>
      <c r="D289" s="23"/>
      <c r="E289" s="23"/>
      <c r="F289" s="23"/>
      <c r="G289" s="23"/>
      <c r="H289" s="23" t="s">
        <v>132</v>
      </c>
      <c r="I289" s="23"/>
      <c r="J289" s="32"/>
      <c r="K289" s="29" t="b">
        <f t="shared" si="52"/>
        <v>0</v>
      </c>
      <c r="L289" s="29" t="b">
        <f t="shared" si="53"/>
        <v>0</v>
      </c>
      <c r="M289" s="29" t="b">
        <f t="shared" si="54"/>
        <v>1</v>
      </c>
      <c r="N289" s="29" t="b">
        <f t="shared" si="55"/>
        <v>0</v>
      </c>
      <c r="O289" s="2" t="b">
        <f t="shared" si="56"/>
        <v>0</v>
      </c>
      <c r="P289" s="2" t="b">
        <f t="shared" si="57"/>
        <v>0</v>
      </c>
      <c r="Q289" s="2" t="b">
        <f t="shared" si="58"/>
        <v>0</v>
      </c>
      <c r="R289" s="2" t="b">
        <f t="shared" si="59"/>
        <v>0</v>
      </c>
      <c r="S289" s="2" t="b">
        <f t="shared" si="60"/>
        <v>0</v>
      </c>
      <c r="T289" s="2" t="b">
        <f t="shared" si="61"/>
        <v>0</v>
      </c>
      <c r="U289" s="2" t="b">
        <f t="shared" si="62"/>
        <v>0</v>
      </c>
      <c r="V289" s="2" t="b">
        <f t="shared" si="63"/>
        <v>0</v>
      </c>
      <c r="W289" s="2" t="b">
        <f t="shared" si="64"/>
        <v>0</v>
      </c>
    </row>
    <row r="290" spans="1:24" x14ac:dyDescent="0.25">
      <c r="A290" s="31">
        <v>289</v>
      </c>
      <c r="B290" s="23" t="s">
        <v>2886</v>
      </c>
      <c r="C290" s="23" t="s">
        <v>119</v>
      </c>
      <c r="D290" s="23" t="s">
        <v>130</v>
      </c>
      <c r="E290" s="23" t="s">
        <v>192</v>
      </c>
      <c r="F290" s="23" t="s">
        <v>158</v>
      </c>
      <c r="G290" s="23" t="s">
        <v>571</v>
      </c>
      <c r="H290" s="23" t="s">
        <v>132</v>
      </c>
      <c r="I290" s="23"/>
      <c r="J290" s="32"/>
      <c r="K290" s="29" t="b">
        <f t="shared" si="52"/>
        <v>0</v>
      </c>
      <c r="L290" s="29" t="b">
        <f t="shared" si="53"/>
        <v>0</v>
      </c>
      <c r="M290" s="29" t="b">
        <f t="shared" si="54"/>
        <v>0</v>
      </c>
      <c r="N290" s="29" t="b">
        <f t="shared" si="55"/>
        <v>0</v>
      </c>
      <c r="O290" s="2" t="b">
        <f t="shared" si="56"/>
        <v>0</v>
      </c>
      <c r="P290" s="2" t="b">
        <f t="shared" si="57"/>
        <v>0</v>
      </c>
      <c r="Q290" s="2" t="b">
        <f t="shared" si="58"/>
        <v>0</v>
      </c>
      <c r="R290" s="2" t="b">
        <f t="shared" si="59"/>
        <v>0</v>
      </c>
      <c r="S290" s="2" t="b">
        <f t="shared" si="60"/>
        <v>0</v>
      </c>
      <c r="T290" s="2" t="b">
        <f t="shared" si="61"/>
        <v>0</v>
      </c>
      <c r="U290" s="2" t="b">
        <f t="shared" si="62"/>
        <v>1</v>
      </c>
      <c r="V290" s="2" t="b">
        <f t="shared" si="63"/>
        <v>0</v>
      </c>
      <c r="W290" s="2" t="b">
        <f t="shared" si="64"/>
        <v>0</v>
      </c>
    </row>
    <row r="291" spans="1:24" x14ac:dyDescent="0.25">
      <c r="A291" s="31">
        <v>290</v>
      </c>
      <c r="B291" s="23" t="s">
        <v>2892</v>
      </c>
      <c r="C291" s="23" t="s">
        <v>119</v>
      </c>
      <c r="D291" s="23"/>
      <c r="E291" s="23"/>
      <c r="F291" s="23"/>
      <c r="G291" s="23"/>
      <c r="H291" s="23" t="s">
        <v>132</v>
      </c>
      <c r="I291" s="23"/>
      <c r="J291" s="32"/>
      <c r="K291" s="29" t="b">
        <f t="shared" si="52"/>
        <v>0</v>
      </c>
      <c r="L291" s="29" t="b">
        <f t="shared" si="53"/>
        <v>0</v>
      </c>
      <c r="M291" s="29" t="b">
        <f t="shared" si="54"/>
        <v>1</v>
      </c>
      <c r="N291" s="29" t="b">
        <f t="shared" si="55"/>
        <v>0</v>
      </c>
      <c r="O291" s="2" t="b">
        <f t="shared" si="56"/>
        <v>0</v>
      </c>
      <c r="P291" s="2" t="b">
        <f t="shared" si="57"/>
        <v>0</v>
      </c>
      <c r="Q291" s="2" t="b">
        <f t="shared" si="58"/>
        <v>0</v>
      </c>
      <c r="R291" s="2" t="b">
        <f t="shared" si="59"/>
        <v>0</v>
      </c>
      <c r="S291" s="2" t="b">
        <f t="shared" si="60"/>
        <v>0</v>
      </c>
      <c r="T291" s="2" t="b">
        <f t="shared" si="61"/>
        <v>0</v>
      </c>
      <c r="U291" s="2" t="b">
        <f t="shared" si="62"/>
        <v>0</v>
      </c>
      <c r="V291" s="2" t="b">
        <f t="shared" si="63"/>
        <v>0</v>
      </c>
      <c r="W291" s="2" t="b">
        <f t="shared" si="64"/>
        <v>0</v>
      </c>
    </row>
    <row r="292" spans="1:24" x14ac:dyDescent="0.25">
      <c r="A292" s="31">
        <v>291</v>
      </c>
      <c r="B292" s="23" t="s">
        <v>2900</v>
      </c>
      <c r="C292" s="23" t="s">
        <v>119</v>
      </c>
      <c r="D292" s="23" t="s">
        <v>130</v>
      </c>
      <c r="E292" s="23" t="s">
        <v>192</v>
      </c>
      <c r="F292" s="23"/>
      <c r="G292" s="23"/>
      <c r="H292" s="23"/>
      <c r="I292" s="23"/>
      <c r="J292" s="32"/>
      <c r="K292" s="29" t="b">
        <f t="shared" si="52"/>
        <v>1</v>
      </c>
      <c r="L292" s="29" t="b">
        <f t="shared" si="53"/>
        <v>0</v>
      </c>
      <c r="M292" s="29" t="b">
        <f t="shared" si="54"/>
        <v>0</v>
      </c>
      <c r="N292" s="29" t="b">
        <f t="shared" si="55"/>
        <v>0</v>
      </c>
      <c r="O292" s="2" t="b">
        <f t="shared" si="56"/>
        <v>0</v>
      </c>
      <c r="P292" s="2" t="b">
        <f t="shared" si="57"/>
        <v>0</v>
      </c>
      <c r="Q292" s="2" t="b">
        <f t="shared" si="58"/>
        <v>0</v>
      </c>
      <c r="R292" s="2" t="b">
        <f t="shared" si="59"/>
        <v>0</v>
      </c>
      <c r="S292" s="2" t="b">
        <f t="shared" si="60"/>
        <v>0</v>
      </c>
      <c r="T292" s="2" t="b">
        <f t="shared" si="61"/>
        <v>0</v>
      </c>
      <c r="U292" s="2" t="b">
        <f t="shared" si="62"/>
        <v>0</v>
      </c>
      <c r="V292" s="2" t="b">
        <f t="shared" si="63"/>
        <v>0</v>
      </c>
      <c r="W292" s="2" t="b">
        <f t="shared" si="64"/>
        <v>0</v>
      </c>
    </row>
    <row r="293" spans="1:24" x14ac:dyDescent="0.25">
      <c r="A293" s="31">
        <v>292</v>
      </c>
      <c r="B293" s="23" t="s">
        <v>2908</v>
      </c>
      <c r="C293" s="23" t="s">
        <v>119</v>
      </c>
      <c r="D293" s="23" t="s">
        <v>130</v>
      </c>
      <c r="E293" s="23" t="s">
        <v>192</v>
      </c>
      <c r="F293" s="23"/>
      <c r="G293" s="23"/>
      <c r="H293" s="23"/>
      <c r="I293" s="23"/>
      <c r="J293" s="32"/>
      <c r="K293" s="29" t="b">
        <f t="shared" si="52"/>
        <v>1</v>
      </c>
      <c r="L293" s="29" t="b">
        <f t="shared" si="53"/>
        <v>0</v>
      </c>
      <c r="M293" s="29" t="b">
        <f t="shared" si="54"/>
        <v>0</v>
      </c>
      <c r="N293" s="29" t="b">
        <f t="shared" si="55"/>
        <v>0</v>
      </c>
      <c r="O293" s="2" t="b">
        <f t="shared" si="56"/>
        <v>0</v>
      </c>
      <c r="P293" s="2" t="b">
        <f t="shared" si="57"/>
        <v>0</v>
      </c>
      <c r="Q293" s="2" t="b">
        <f t="shared" si="58"/>
        <v>0</v>
      </c>
      <c r="R293" s="2" t="b">
        <f t="shared" si="59"/>
        <v>0</v>
      </c>
      <c r="S293" s="2" t="b">
        <f t="shared" si="60"/>
        <v>0</v>
      </c>
      <c r="T293" s="2" t="b">
        <f t="shared" si="61"/>
        <v>0</v>
      </c>
      <c r="U293" s="2" t="b">
        <f t="shared" si="62"/>
        <v>0</v>
      </c>
      <c r="V293" s="2" t="b">
        <f t="shared" si="63"/>
        <v>0</v>
      </c>
      <c r="W293" s="2" t="b">
        <f t="shared" si="64"/>
        <v>0</v>
      </c>
    </row>
    <row r="294" spans="1:24" x14ac:dyDescent="0.25">
      <c r="A294" s="31">
        <v>293</v>
      </c>
      <c r="B294" s="23" t="s">
        <v>2916</v>
      </c>
      <c r="C294" s="23" t="s">
        <v>119</v>
      </c>
      <c r="D294" s="23"/>
      <c r="E294" s="23"/>
      <c r="F294" s="23"/>
      <c r="G294" s="23"/>
      <c r="H294" s="23" t="s">
        <v>132</v>
      </c>
      <c r="I294" s="23"/>
      <c r="J294" s="32"/>
      <c r="K294" s="29" t="b">
        <f t="shared" si="52"/>
        <v>0</v>
      </c>
      <c r="L294" s="29" t="b">
        <f t="shared" si="53"/>
        <v>0</v>
      </c>
      <c r="M294" s="29" t="b">
        <f t="shared" si="54"/>
        <v>1</v>
      </c>
      <c r="N294" s="29" t="b">
        <f t="shared" si="55"/>
        <v>0</v>
      </c>
      <c r="O294" s="2" t="b">
        <f t="shared" si="56"/>
        <v>0</v>
      </c>
      <c r="P294" s="2" t="b">
        <f t="shared" si="57"/>
        <v>0</v>
      </c>
      <c r="Q294" s="2" t="b">
        <f t="shared" si="58"/>
        <v>0</v>
      </c>
      <c r="R294" s="2" t="b">
        <f t="shared" si="59"/>
        <v>0</v>
      </c>
      <c r="S294" s="2" t="b">
        <f t="shared" si="60"/>
        <v>0</v>
      </c>
      <c r="T294" s="2" t="b">
        <f t="shared" si="61"/>
        <v>0</v>
      </c>
      <c r="U294" s="2" t="b">
        <f t="shared" si="62"/>
        <v>0</v>
      </c>
      <c r="V294" s="2" t="b">
        <f t="shared" si="63"/>
        <v>0</v>
      </c>
      <c r="W294" s="2" t="b">
        <f t="shared" si="64"/>
        <v>0</v>
      </c>
    </row>
    <row r="295" spans="1:24" x14ac:dyDescent="0.25">
      <c r="A295" s="31">
        <v>294</v>
      </c>
      <c r="B295" s="23" t="s">
        <v>2923</v>
      </c>
      <c r="C295" s="23" t="s">
        <v>119</v>
      </c>
      <c r="D295" s="23" t="s">
        <v>130</v>
      </c>
      <c r="E295" s="23" t="s">
        <v>192</v>
      </c>
      <c r="F295" s="23" t="s">
        <v>158</v>
      </c>
      <c r="G295" s="23" t="s">
        <v>571</v>
      </c>
      <c r="H295" s="23" t="s">
        <v>132</v>
      </c>
      <c r="I295" s="23"/>
      <c r="J295" s="32"/>
      <c r="K295" s="29" t="b">
        <f t="shared" si="52"/>
        <v>0</v>
      </c>
      <c r="L295" s="29" t="b">
        <f t="shared" si="53"/>
        <v>0</v>
      </c>
      <c r="M295" s="29" t="b">
        <f t="shared" si="54"/>
        <v>0</v>
      </c>
      <c r="N295" s="29" t="b">
        <f t="shared" si="55"/>
        <v>0</v>
      </c>
      <c r="O295" s="2" t="b">
        <f t="shared" si="56"/>
        <v>0</v>
      </c>
      <c r="P295" s="2" t="b">
        <f t="shared" si="57"/>
        <v>0</v>
      </c>
      <c r="Q295" s="2" t="b">
        <f t="shared" si="58"/>
        <v>0</v>
      </c>
      <c r="R295" s="2" t="b">
        <f t="shared" si="59"/>
        <v>0</v>
      </c>
      <c r="S295" s="2" t="b">
        <f t="shared" si="60"/>
        <v>0</v>
      </c>
      <c r="T295" s="2" t="b">
        <f t="shared" si="61"/>
        <v>0</v>
      </c>
      <c r="U295" s="2" t="b">
        <f t="shared" si="62"/>
        <v>1</v>
      </c>
      <c r="V295" s="2" t="b">
        <f t="shared" si="63"/>
        <v>0</v>
      </c>
      <c r="W295" s="2" t="b">
        <f t="shared" si="64"/>
        <v>0</v>
      </c>
    </row>
    <row r="296" spans="1:24" x14ac:dyDescent="0.25">
      <c r="A296" s="31">
        <v>295</v>
      </c>
      <c r="B296" s="23" t="s">
        <v>2933</v>
      </c>
      <c r="C296" s="23" t="s">
        <v>119</v>
      </c>
      <c r="D296" s="23"/>
      <c r="E296" s="23"/>
      <c r="F296" s="23"/>
      <c r="G296" s="23"/>
      <c r="H296" s="23" t="s">
        <v>132</v>
      </c>
      <c r="I296" s="23"/>
      <c r="J296" s="32"/>
      <c r="K296" s="29" t="b">
        <f t="shared" si="52"/>
        <v>0</v>
      </c>
      <c r="L296" s="29" t="b">
        <f t="shared" si="53"/>
        <v>0</v>
      </c>
      <c r="M296" s="29" t="b">
        <f t="shared" si="54"/>
        <v>1</v>
      </c>
      <c r="N296" s="29" t="b">
        <f t="shared" si="55"/>
        <v>0</v>
      </c>
      <c r="O296" s="2" t="b">
        <f t="shared" si="56"/>
        <v>0</v>
      </c>
      <c r="P296" s="2" t="b">
        <f t="shared" si="57"/>
        <v>0</v>
      </c>
      <c r="Q296" s="2" t="b">
        <f t="shared" si="58"/>
        <v>0</v>
      </c>
      <c r="R296" s="2" t="b">
        <f t="shared" si="59"/>
        <v>0</v>
      </c>
      <c r="S296" s="2" t="b">
        <f t="shared" si="60"/>
        <v>0</v>
      </c>
      <c r="T296" s="2" t="b">
        <f t="shared" si="61"/>
        <v>0</v>
      </c>
      <c r="U296" s="2" t="b">
        <f t="shared" si="62"/>
        <v>0</v>
      </c>
      <c r="V296" s="2" t="b">
        <f t="shared" si="63"/>
        <v>0</v>
      </c>
      <c r="W296" s="2" t="b">
        <f t="shared" si="64"/>
        <v>0</v>
      </c>
    </row>
    <row r="297" spans="1:24" ht="15.75" thickBot="1" x14ac:dyDescent="0.3">
      <c r="A297" s="33">
        <v>296</v>
      </c>
      <c r="B297" s="34" t="s">
        <v>2941</v>
      </c>
      <c r="C297" s="34" t="s">
        <v>119</v>
      </c>
      <c r="D297" s="34" t="s">
        <v>130</v>
      </c>
      <c r="E297" s="34" t="s">
        <v>192</v>
      </c>
      <c r="F297" s="34"/>
      <c r="G297" s="34"/>
      <c r="H297" s="34"/>
      <c r="I297" s="34"/>
      <c r="J297" s="36"/>
      <c r="K297" s="69" t="b">
        <f t="shared" si="52"/>
        <v>1</v>
      </c>
      <c r="L297" s="69" t="b">
        <f t="shared" si="53"/>
        <v>0</v>
      </c>
      <c r="M297" s="69" t="b">
        <f t="shared" si="54"/>
        <v>0</v>
      </c>
      <c r="N297" s="69" t="b">
        <f t="shared" si="55"/>
        <v>0</v>
      </c>
      <c r="O297" s="69" t="b">
        <f t="shared" si="56"/>
        <v>0</v>
      </c>
      <c r="P297" s="69" t="b">
        <f t="shared" si="57"/>
        <v>0</v>
      </c>
      <c r="Q297" s="69" t="b">
        <f t="shared" si="58"/>
        <v>0</v>
      </c>
      <c r="R297" s="69" t="b">
        <f t="shared" si="59"/>
        <v>0</v>
      </c>
      <c r="S297" s="69" t="b">
        <f t="shared" si="60"/>
        <v>0</v>
      </c>
      <c r="T297" s="69" t="b">
        <f t="shared" si="61"/>
        <v>0</v>
      </c>
      <c r="U297" s="69" t="b">
        <f t="shared" si="62"/>
        <v>0</v>
      </c>
      <c r="V297" s="69" t="b">
        <f t="shared" si="63"/>
        <v>0</v>
      </c>
      <c r="W297" s="69" t="b">
        <f t="shared" si="64"/>
        <v>0</v>
      </c>
    </row>
    <row r="298" spans="1:24" s="2" customFormat="1" x14ac:dyDescent="0.25">
      <c r="B298" s="29"/>
      <c r="C298" s="29"/>
      <c r="D298" s="68">
        <f>COUNTIF(D2:D297,"Port-Based Classification")</f>
        <v>190</v>
      </c>
      <c r="E298" s="29"/>
      <c r="F298" s="68">
        <f>COUNTIF(F2:F297,"Payload-Based Classification")</f>
        <v>78</v>
      </c>
      <c r="G298" s="29"/>
      <c r="H298" s="68">
        <f>COUNTIF(H2:H297,"Statistical Classification")</f>
        <v>150</v>
      </c>
      <c r="I298" s="29"/>
      <c r="J298" s="72">
        <f>COUNTIF(J2:J297,"Behavioral Classification")</f>
        <v>14</v>
      </c>
      <c r="K298" s="72">
        <f>COUNTIF(K2:K297,"TRUE")</f>
        <v>83</v>
      </c>
      <c r="L298" s="72">
        <f>COUNTIF(L2:L297,"TRUE")</f>
        <v>22</v>
      </c>
      <c r="M298" s="72">
        <f>COUNTIF(M2:M297,"TRUE")</f>
        <v>69</v>
      </c>
      <c r="N298" s="72">
        <f>COUNTIF(N2:N297,"TRUE")</f>
        <v>7</v>
      </c>
      <c r="O298" s="72">
        <f t="shared" ref="O298:S298" si="65">COUNTIF(O2:O297,"TRUE")</f>
        <v>29</v>
      </c>
      <c r="P298" s="72">
        <f t="shared" si="65"/>
        <v>55</v>
      </c>
      <c r="Q298" s="72">
        <f t="shared" si="65"/>
        <v>2</v>
      </c>
      <c r="R298" s="72">
        <f t="shared" si="65"/>
        <v>6</v>
      </c>
      <c r="S298" s="72">
        <f t="shared" si="65"/>
        <v>1</v>
      </c>
      <c r="T298" s="72">
        <f>COUNTIF(T2:T297,"TRUE")</f>
        <v>1</v>
      </c>
      <c r="U298" s="72">
        <f>COUNTIF(U2:U297,"TRUE")</f>
        <v>18</v>
      </c>
      <c r="V298" s="72">
        <f>COUNTIF(V2:V297,"TRUE")</f>
        <v>1</v>
      </c>
      <c r="W298" s="79">
        <f>COUNTIF(W2:W297,"TRUE")</f>
        <v>2</v>
      </c>
      <c r="X298" s="78">
        <f>SUM(K298:W298)</f>
        <v>296</v>
      </c>
    </row>
    <row r="299" spans="1:24" ht="15.75" thickBot="1" x14ac:dyDescent="0.3">
      <c r="D299" s="21" t="s">
        <v>192</v>
      </c>
      <c r="E299">
        <f>COUNTIF(E2:E297,"TCP")</f>
        <v>89</v>
      </c>
      <c r="F299" s="21" t="s">
        <v>571</v>
      </c>
      <c r="G299">
        <f>COUNTIF(G2:G297,"DPI")</f>
        <v>62</v>
      </c>
    </row>
    <row r="300" spans="1:24" ht="45" customHeight="1" thickBot="1" x14ac:dyDescent="0.3">
      <c r="D300" s="70" t="s">
        <v>483</v>
      </c>
      <c r="E300">
        <f>COUNTIF(E2:E297,"UDP")</f>
        <v>3</v>
      </c>
      <c r="F300" s="21" t="s">
        <v>159</v>
      </c>
      <c r="G300">
        <f>COUNTIF(G2:G297,"IDS")</f>
        <v>12</v>
      </c>
      <c r="K300" s="59" t="s">
        <v>2986</v>
      </c>
      <c r="L300" s="43" t="s">
        <v>2987</v>
      </c>
      <c r="M300" s="43" t="s">
        <v>2988</v>
      </c>
      <c r="N300" s="43" t="s">
        <v>2989</v>
      </c>
      <c r="O300" s="82" t="s">
        <v>2980</v>
      </c>
      <c r="P300" s="43" t="s">
        <v>2981</v>
      </c>
      <c r="Q300" s="43" t="s">
        <v>2982</v>
      </c>
      <c r="R300" s="82" t="s">
        <v>2983</v>
      </c>
      <c r="S300" s="82" t="s">
        <v>2984</v>
      </c>
      <c r="T300" s="82" t="s">
        <v>2985</v>
      </c>
      <c r="U300" s="82" t="s">
        <v>2990</v>
      </c>
      <c r="V300" s="82" t="s">
        <v>2991</v>
      </c>
      <c r="W300" s="83" t="s">
        <v>2992</v>
      </c>
    </row>
    <row r="301" spans="1:24" x14ac:dyDescent="0.25">
      <c r="D301" s="70" t="s">
        <v>450</v>
      </c>
      <c r="E301">
        <f>COUNTIF(E2:E297,"ICMP")</f>
        <v>1</v>
      </c>
      <c r="F301" s="21" t="s">
        <v>2978</v>
      </c>
      <c r="G301">
        <f>COUNTIF(G2:G297,"IPS")</f>
        <v>1</v>
      </c>
      <c r="K301" s="38">
        <v>83</v>
      </c>
      <c r="L301" s="38">
        <v>22</v>
      </c>
      <c r="M301" s="38">
        <v>69</v>
      </c>
      <c r="N301" s="38">
        <v>7</v>
      </c>
      <c r="O301" s="38">
        <v>29</v>
      </c>
      <c r="P301" s="38">
        <v>55</v>
      </c>
      <c r="Q301" s="38">
        <v>2</v>
      </c>
      <c r="R301" s="38">
        <v>6</v>
      </c>
      <c r="S301" s="38">
        <v>1</v>
      </c>
      <c r="T301" s="38">
        <v>1</v>
      </c>
      <c r="U301" s="38">
        <v>18</v>
      </c>
      <c r="V301" s="38">
        <v>1</v>
      </c>
      <c r="W301" s="38">
        <v>2</v>
      </c>
    </row>
    <row r="302" spans="1:24" x14ac:dyDescent="0.25">
      <c r="D302" s="70" t="s">
        <v>131</v>
      </c>
      <c r="E302">
        <f>COUNTIF(E2:E297,"TCP-UDP")</f>
        <v>88</v>
      </c>
      <c r="F302" s="71" t="s">
        <v>375</v>
      </c>
      <c r="G302">
        <f>COUNTIF(G2:G297,"IDS-IPS")</f>
        <v>3</v>
      </c>
    </row>
    <row r="303" spans="1:24" x14ac:dyDescent="0.25">
      <c r="D303" s="70" t="s">
        <v>259</v>
      </c>
      <c r="E303" s="69">
        <f>COUNTIF(E2:E297,"TCP-UDP-ICMP")</f>
        <v>9</v>
      </c>
      <c r="F303" s="71"/>
      <c r="G303" s="69"/>
    </row>
    <row r="304" spans="1:24" x14ac:dyDescent="0.25">
      <c r="E304">
        <f>SUM(E299:E303)</f>
        <v>190</v>
      </c>
      <c r="G304">
        <f>SUM(G299:G302)</f>
        <v>78</v>
      </c>
    </row>
    <row r="307" spans="11:18" ht="38.25" customHeight="1" thickBot="1" x14ac:dyDescent="0.3">
      <c r="K307" s="234" t="s">
        <v>2994</v>
      </c>
      <c r="L307" s="234"/>
      <c r="M307" s="234"/>
      <c r="N307" s="234"/>
      <c r="O307" s="26"/>
      <c r="P307" s="234" t="s">
        <v>2996</v>
      </c>
      <c r="Q307" s="234"/>
      <c r="R307" s="234"/>
    </row>
    <row r="308" spans="11:18" ht="30.75" thickBot="1" x14ac:dyDescent="0.3">
      <c r="K308" s="235" t="s">
        <v>2993</v>
      </c>
      <c r="L308" s="236"/>
      <c r="M308" s="87" t="s">
        <v>2950</v>
      </c>
      <c r="N308" s="88"/>
      <c r="P308" s="228"/>
      <c r="Q308" s="229"/>
      <c r="R308" s="91" t="s">
        <v>2997</v>
      </c>
    </row>
    <row r="309" spans="11:18" x14ac:dyDescent="0.25">
      <c r="K309" s="191" t="s">
        <v>192</v>
      </c>
      <c r="L309" s="192"/>
      <c r="M309" s="210">
        <v>89</v>
      </c>
      <c r="N309" s="211"/>
      <c r="P309" s="191" t="s">
        <v>571</v>
      </c>
      <c r="Q309" s="192"/>
      <c r="R309" s="90">
        <v>62</v>
      </c>
    </row>
    <row r="310" spans="11:18" x14ac:dyDescent="0.25">
      <c r="K310" s="187" t="s">
        <v>483</v>
      </c>
      <c r="L310" s="188"/>
      <c r="M310" s="193">
        <v>3</v>
      </c>
      <c r="N310" s="207"/>
      <c r="P310" s="187" t="s">
        <v>159</v>
      </c>
      <c r="Q310" s="188"/>
      <c r="R310" s="89">
        <v>12</v>
      </c>
    </row>
    <row r="311" spans="11:18" x14ac:dyDescent="0.25">
      <c r="K311" s="187" t="s">
        <v>450</v>
      </c>
      <c r="L311" s="188"/>
      <c r="M311" s="193">
        <v>1</v>
      </c>
      <c r="N311" s="207"/>
      <c r="P311" s="187" t="s">
        <v>2978</v>
      </c>
      <c r="Q311" s="188"/>
      <c r="R311" s="89">
        <v>1</v>
      </c>
    </row>
    <row r="312" spans="11:18" x14ac:dyDescent="0.25">
      <c r="K312" s="187" t="s">
        <v>131</v>
      </c>
      <c r="L312" s="188"/>
      <c r="M312" s="193">
        <v>88</v>
      </c>
      <c r="N312" s="207"/>
      <c r="P312" s="187" t="s">
        <v>375</v>
      </c>
      <c r="Q312" s="188"/>
      <c r="R312" s="89">
        <v>3</v>
      </c>
    </row>
    <row r="313" spans="11:18" x14ac:dyDescent="0.25">
      <c r="K313" s="187" t="s">
        <v>259</v>
      </c>
      <c r="L313" s="188"/>
      <c r="M313" s="193">
        <v>9</v>
      </c>
      <c r="N313" s="207"/>
      <c r="P313" s="227"/>
      <c r="Q313" s="193"/>
      <c r="R313" s="32"/>
    </row>
    <row r="314" spans="11:18" ht="43.5" customHeight="1" thickBot="1" x14ac:dyDescent="0.3">
      <c r="K314" s="230" t="s">
        <v>2995</v>
      </c>
      <c r="L314" s="231"/>
      <c r="M314" s="232">
        <f>SUM(M309:N313)</f>
        <v>190</v>
      </c>
      <c r="N314" s="233"/>
      <c r="P314" s="230" t="s">
        <v>2998</v>
      </c>
      <c r="Q314" s="231"/>
      <c r="R314" s="55">
        <f>SUM(R309:R312)</f>
        <v>78</v>
      </c>
    </row>
    <row r="317" spans="11:18" ht="15.75" thickBot="1" x14ac:dyDescent="0.3">
      <c r="K317" s="189" t="s">
        <v>2999</v>
      </c>
      <c r="L317" s="189"/>
      <c r="M317" s="189"/>
      <c r="N317" s="189"/>
      <c r="O317" s="189"/>
      <c r="P317" s="189"/>
    </row>
    <row r="318" spans="11:18" ht="15.75" thickBot="1" x14ac:dyDescent="0.3">
      <c r="K318" s="214" t="s">
        <v>3001</v>
      </c>
      <c r="L318" s="215"/>
      <c r="M318" s="215"/>
      <c r="N318" s="216"/>
      <c r="O318" s="212" t="s">
        <v>2950</v>
      </c>
      <c r="P318" s="213"/>
    </row>
    <row r="319" spans="11:18" x14ac:dyDescent="0.25">
      <c r="K319" s="224" t="s">
        <v>130</v>
      </c>
      <c r="L319" s="225"/>
      <c r="M319" s="225"/>
      <c r="N319" s="226"/>
      <c r="O319" s="217">
        <v>190</v>
      </c>
      <c r="P319" s="218"/>
    </row>
    <row r="320" spans="11:18" x14ac:dyDescent="0.25">
      <c r="K320" s="204" t="s">
        <v>3000</v>
      </c>
      <c r="L320" s="205"/>
      <c r="M320" s="205"/>
      <c r="N320" s="206"/>
      <c r="O320" s="196">
        <v>78</v>
      </c>
      <c r="P320" s="197"/>
    </row>
    <row r="321" spans="11:16" x14ac:dyDescent="0.25">
      <c r="K321" s="204" t="s">
        <v>132</v>
      </c>
      <c r="L321" s="205"/>
      <c r="M321" s="205"/>
      <c r="N321" s="206"/>
      <c r="O321" s="196">
        <v>150</v>
      </c>
      <c r="P321" s="197"/>
    </row>
    <row r="322" spans="11:16" ht="15.75" thickBot="1" x14ac:dyDescent="0.3">
      <c r="K322" s="221" t="s">
        <v>317</v>
      </c>
      <c r="L322" s="222"/>
      <c r="M322" s="222"/>
      <c r="N322" s="223"/>
      <c r="O322" s="219">
        <v>14</v>
      </c>
      <c r="P322" s="220"/>
    </row>
    <row r="325" spans="11:16" ht="15.75" thickBot="1" x14ac:dyDescent="0.3">
      <c r="K325" s="208" t="s">
        <v>3002</v>
      </c>
      <c r="L325" s="208"/>
      <c r="M325" s="208"/>
      <c r="N325" s="208"/>
      <c r="O325" s="208"/>
      <c r="P325" s="208"/>
    </row>
    <row r="326" spans="11:16" ht="15.75" thickBot="1" x14ac:dyDescent="0.3">
      <c r="K326" s="185" t="s">
        <v>3001</v>
      </c>
      <c r="L326" s="186"/>
      <c r="M326" s="186"/>
      <c r="N326" s="186"/>
      <c r="O326" s="186" t="s">
        <v>2950</v>
      </c>
      <c r="P326" s="209"/>
    </row>
    <row r="327" spans="11:16" x14ac:dyDescent="0.25">
      <c r="K327" s="191" t="s">
        <v>3005</v>
      </c>
      <c r="L327" s="192"/>
      <c r="M327" s="192"/>
      <c r="N327" s="192"/>
      <c r="O327" s="210">
        <v>83</v>
      </c>
      <c r="P327" s="211"/>
    </row>
    <row r="328" spans="11:16" x14ac:dyDescent="0.25">
      <c r="K328" s="187" t="s">
        <v>3006</v>
      </c>
      <c r="L328" s="188"/>
      <c r="M328" s="188"/>
      <c r="N328" s="188"/>
      <c r="O328" s="193">
        <v>22</v>
      </c>
      <c r="P328" s="207"/>
    </row>
    <row r="329" spans="11:16" x14ac:dyDescent="0.25">
      <c r="K329" s="187" t="s">
        <v>3007</v>
      </c>
      <c r="L329" s="188"/>
      <c r="M329" s="188"/>
      <c r="N329" s="188"/>
      <c r="O329" s="193">
        <v>69</v>
      </c>
      <c r="P329" s="207"/>
    </row>
    <row r="330" spans="11:16" x14ac:dyDescent="0.25">
      <c r="K330" s="187" t="s">
        <v>3008</v>
      </c>
      <c r="L330" s="188"/>
      <c r="M330" s="188"/>
      <c r="N330" s="188"/>
      <c r="O330" s="193">
        <v>7</v>
      </c>
      <c r="P330" s="207"/>
    </row>
    <row r="331" spans="11:16" s="2" customFormat="1" x14ac:dyDescent="0.25">
      <c r="K331" s="204" t="s">
        <v>2970</v>
      </c>
      <c r="L331" s="205"/>
      <c r="M331" s="205"/>
      <c r="N331" s="206"/>
      <c r="O331" s="196">
        <v>115</v>
      </c>
      <c r="P331" s="197"/>
    </row>
    <row r="332" spans="11:16" x14ac:dyDescent="0.25">
      <c r="K332" s="103" t="s">
        <v>2979</v>
      </c>
      <c r="L332" s="48"/>
      <c r="M332" s="48"/>
      <c r="N332" s="48">
        <v>29</v>
      </c>
      <c r="O332" s="198"/>
      <c r="P332" s="199"/>
    </row>
    <row r="333" spans="11:16" x14ac:dyDescent="0.25">
      <c r="K333" s="103" t="s">
        <v>3003</v>
      </c>
      <c r="L333" s="48"/>
      <c r="M333" s="48"/>
      <c r="N333" s="48">
        <v>55</v>
      </c>
      <c r="O333" s="200"/>
      <c r="P333" s="201"/>
    </row>
    <row r="334" spans="11:16" x14ac:dyDescent="0.25">
      <c r="K334" s="103" t="s">
        <v>3004</v>
      </c>
      <c r="L334" s="48"/>
      <c r="M334" s="48"/>
      <c r="N334" s="48">
        <v>2</v>
      </c>
      <c r="O334" s="200"/>
      <c r="P334" s="201"/>
    </row>
    <row r="335" spans="11:16" x14ac:dyDescent="0.25">
      <c r="K335" s="103" t="s">
        <v>3009</v>
      </c>
      <c r="L335" s="48"/>
      <c r="M335" s="48"/>
      <c r="N335" s="48">
        <v>6</v>
      </c>
      <c r="O335" s="200"/>
      <c r="P335" s="201"/>
    </row>
    <row r="336" spans="11:16" x14ac:dyDescent="0.25">
      <c r="K336" s="103" t="s">
        <v>3010</v>
      </c>
      <c r="L336" s="48"/>
      <c r="M336" s="48"/>
      <c r="N336" s="48">
        <v>1</v>
      </c>
      <c r="O336" s="200"/>
      <c r="P336" s="201"/>
    </row>
    <row r="337" spans="11:16" x14ac:dyDescent="0.25">
      <c r="K337" s="103" t="s">
        <v>3011</v>
      </c>
      <c r="L337" s="48"/>
      <c r="M337" s="48"/>
      <c r="N337" s="48">
        <v>1</v>
      </c>
      <c r="O337" s="200"/>
      <c r="P337" s="201"/>
    </row>
    <row r="338" spans="11:16" x14ac:dyDescent="0.25">
      <c r="K338" s="103" t="s">
        <v>3012</v>
      </c>
      <c r="L338" s="48"/>
      <c r="M338" s="48"/>
      <c r="N338" s="48">
        <v>18</v>
      </c>
      <c r="O338" s="200"/>
      <c r="P338" s="201"/>
    </row>
    <row r="339" spans="11:16" x14ac:dyDescent="0.25">
      <c r="K339" s="103" t="s">
        <v>3013</v>
      </c>
      <c r="L339" s="48"/>
      <c r="M339" s="48"/>
      <c r="N339" s="48">
        <v>1</v>
      </c>
      <c r="O339" s="200"/>
      <c r="P339" s="201"/>
    </row>
    <row r="340" spans="11:16" ht="15.75" thickBot="1" x14ac:dyDescent="0.3">
      <c r="K340" s="104" t="s">
        <v>3014</v>
      </c>
      <c r="L340" s="105"/>
      <c r="M340" s="105"/>
      <c r="N340" s="105">
        <v>2</v>
      </c>
      <c r="O340" s="202"/>
      <c r="P340" s="203"/>
    </row>
    <row r="341" spans="11:16" x14ac:dyDescent="0.25">
      <c r="K341" s="195" t="s">
        <v>2951</v>
      </c>
      <c r="L341" s="195"/>
      <c r="M341" s="195"/>
      <c r="N341" s="195"/>
      <c r="O341" s="194">
        <f>SUM(O327:O340)</f>
        <v>296</v>
      </c>
      <c r="P341" s="194"/>
    </row>
  </sheetData>
  <mergeCells count="49">
    <mergeCell ref="K307:N307"/>
    <mergeCell ref="P308:Q308"/>
    <mergeCell ref="K314:L314"/>
    <mergeCell ref="M314:N314"/>
    <mergeCell ref="P307:R307"/>
    <mergeCell ref="P314:Q314"/>
    <mergeCell ref="K309:L309"/>
    <mergeCell ref="K310:L310"/>
    <mergeCell ref="K311:L311"/>
    <mergeCell ref="K312:L312"/>
    <mergeCell ref="K313:L313"/>
    <mergeCell ref="M309:N309"/>
    <mergeCell ref="M310:N310"/>
    <mergeCell ref="M311:N311"/>
    <mergeCell ref="M313:N313"/>
    <mergeCell ref="M312:N312"/>
    <mergeCell ref="K308:L308"/>
    <mergeCell ref="P309:Q309"/>
    <mergeCell ref="P310:Q310"/>
    <mergeCell ref="P311:Q311"/>
    <mergeCell ref="P312:Q312"/>
    <mergeCell ref="P313:Q313"/>
    <mergeCell ref="K317:P317"/>
    <mergeCell ref="K325:P325"/>
    <mergeCell ref="K326:N326"/>
    <mergeCell ref="O326:P326"/>
    <mergeCell ref="K327:N327"/>
    <mergeCell ref="O327:P327"/>
    <mergeCell ref="O318:P318"/>
    <mergeCell ref="K318:N318"/>
    <mergeCell ref="O319:P319"/>
    <mergeCell ref="O320:P320"/>
    <mergeCell ref="O321:P321"/>
    <mergeCell ref="O322:P322"/>
    <mergeCell ref="K321:N321"/>
    <mergeCell ref="K322:N322"/>
    <mergeCell ref="K319:N319"/>
    <mergeCell ref="K320:N320"/>
    <mergeCell ref="K328:N328"/>
    <mergeCell ref="O328:P328"/>
    <mergeCell ref="K329:N329"/>
    <mergeCell ref="O329:P329"/>
    <mergeCell ref="K330:N330"/>
    <mergeCell ref="O330:P330"/>
    <mergeCell ref="O341:P341"/>
    <mergeCell ref="K341:N341"/>
    <mergeCell ref="O331:P331"/>
    <mergeCell ref="O332:P340"/>
    <mergeCell ref="K331:N3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BCD7E-2A08-4F30-97D8-C9E019401794}">
  <dimension ref="A1:Q327"/>
  <sheetViews>
    <sheetView zoomScale="80" zoomScaleNormal="80" workbookViewId="0">
      <selection activeCell="E6" sqref="E6"/>
    </sheetView>
  </sheetViews>
  <sheetFormatPr defaultRowHeight="15" x14ac:dyDescent="0.25"/>
  <cols>
    <col min="1" max="1" width="9.140625" style="2"/>
    <col min="2" max="2" width="6.28515625" style="2" customWidth="1"/>
    <col min="3" max="3" width="6" style="2" customWidth="1"/>
    <col min="4" max="4" width="13.140625" style="62" customWidth="1"/>
    <col min="5" max="5" width="13.85546875" style="62" customWidth="1"/>
    <col min="6" max="6" width="17.42578125" style="62" customWidth="1"/>
    <col min="7" max="7" width="10.85546875" style="62" customWidth="1"/>
    <col min="8" max="8" width="9.140625" style="62"/>
    <col min="9" max="9" width="12.5703125" style="62" customWidth="1"/>
    <col min="10" max="10" width="11" style="2" customWidth="1"/>
    <col min="11" max="11" width="10.85546875" style="2" customWidth="1"/>
    <col min="12" max="12" width="11" style="2" customWidth="1"/>
    <col min="13" max="13" width="10.28515625" style="2" customWidth="1"/>
    <col min="14" max="15" width="11.140625" style="2" customWidth="1"/>
    <col min="16" max="16" width="11.5703125" style="2" customWidth="1"/>
    <col min="17" max="16384" width="9.140625" style="2"/>
  </cols>
  <sheetData>
    <row r="1" spans="1:17" ht="15.75" thickBot="1" x14ac:dyDescent="0.3">
      <c r="A1" s="248" t="s">
        <v>3021</v>
      </c>
      <c r="B1" s="249"/>
      <c r="C1" s="249"/>
      <c r="D1" s="249"/>
      <c r="E1" s="249"/>
      <c r="F1" s="249"/>
      <c r="G1" s="249"/>
      <c r="H1" s="249"/>
      <c r="I1" s="250"/>
      <c r="J1" s="14"/>
    </row>
    <row r="2" spans="1:17" ht="48.75" customHeight="1" thickBot="1" x14ac:dyDescent="0.3">
      <c r="A2" s="170" t="s">
        <v>3157</v>
      </c>
      <c r="B2" s="42" t="s">
        <v>0</v>
      </c>
      <c r="C2" s="42" t="s">
        <v>2</v>
      </c>
      <c r="D2" s="44" t="s">
        <v>3015</v>
      </c>
      <c r="E2" s="44" t="s">
        <v>3016</v>
      </c>
      <c r="F2" s="44" t="s">
        <v>3017</v>
      </c>
      <c r="G2" s="44" t="s">
        <v>3018</v>
      </c>
      <c r="H2" s="44" t="s">
        <v>3019</v>
      </c>
      <c r="I2" s="45" t="s">
        <v>3020</v>
      </c>
      <c r="J2" s="98" t="s">
        <v>3022</v>
      </c>
      <c r="K2" s="98" t="s">
        <v>3023</v>
      </c>
      <c r="L2" s="98" t="s">
        <v>3024</v>
      </c>
      <c r="M2" s="98" t="s">
        <v>3025</v>
      </c>
      <c r="N2" s="76" t="s">
        <v>138</v>
      </c>
      <c r="O2" s="76" t="s">
        <v>3026</v>
      </c>
      <c r="P2" s="98" t="s">
        <v>3028</v>
      </c>
      <c r="Q2" s="98" t="s">
        <v>3027</v>
      </c>
    </row>
    <row r="3" spans="1:17" ht="30" x14ac:dyDescent="0.25">
      <c r="A3" s="37">
        <v>1</v>
      </c>
      <c r="B3" s="38" t="s">
        <v>117</v>
      </c>
      <c r="C3" s="38" t="s">
        <v>119</v>
      </c>
      <c r="D3" s="96"/>
      <c r="E3" s="96"/>
      <c r="F3" s="96"/>
      <c r="G3" s="96" t="s">
        <v>129</v>
      </c>
      <c r="H3" s="96"/>
      <c r="I3" s="97"/>
      <c r="J3" s="2" t="b">
        <f>AND(COUNTA(D3),COUNTBLANK(E3),COUNTBLANK(F3),COUNTBLANK(G3),COUNTBLANK(H3))</f>
        <v>0</v>
      </c>
      <c r="K3" s="2" t="b">
        <f>AND(COUNTBLANK(D3),COUNTA(E3),COUNTBLANK(F3),COUNTBLANK(G3),COUNTBLANK(H3))</f>
        <v>0</v>
      </c>
      <c r="L3" s="2" t="b">
        <f>AND(COUNTBLANK(D3),COUNTBLANK(E3),COUNTA(F3),COUNTBLANK(G3),COUNTBLANK(H3))</f>
        <v>0</v>
      </c>
      <c r="M3" s="2" t="b">
        <f>AND(COUNTBLANK(D3),COUNTBLANK(E3),COUNTBLANK(F3),COUNTA(G3),COUNTBLANK(H3))</f>
        <v>1</v>
      </c>
      <c r="N3" s="2" t="b">
        <f>AND(COUNTBLANK(D3),COUNTBLANK(E3),COUNTBLANK(F3),COUNTBLANK(G3),COUNTA(H3))</f>
        <v>0</v>
      </c>
      <c r="O3" s="2" t="b">
        <f>AND(COUNTA(D3),COUNTA(E3),COUNTBLANK(F3),COUNTBLANK(G3),COUNTBLANK(H3))</f>
        <v>0</v>
      </c>
      <c r="P3" s="2" t="b">
        <f>AND(COUNTBLANK(D3),COUNTA(E3),COUNTA(F3),COUNTBLANK(G3),COUNTBLANK(H3))</f>
        <v>0</v>
      </c>
      <c r="Q3" s="2" t="b">
        <f>AND(COUNTBLANK(D3),COUNTBLANK(E3),COUNTA(F3),COUNTA(G3),COUNTBLANK(H3))</f>
        <v>0</v>
      </c>
    </row>
    <row r="4" spans="1:17" ht="30" x14ac:dyDescent="0.25">
      <c r="A4" s="31">
        <v>2</v>
      </c>
      <c r="B4" s="23" t="s">
        <v>148</v>
      </c>
      <c r="C4" s="23" t="s">
        <v>119</v>
      </c>
      <c r="D4" s="92"/>
      <c r="E4" s="92"/>
      <c r="F4" s="92"/>
      <c r="G4" s="92" t="s">
        <v>129</v>
      </c>
      <c r="H4" s="92"/>
      <c r="I4" s="93"/>
      <c r="J4" s="2" t="b">
        <f t="shared" ref="J4:J67" si="0">AND(COUNTA(D4),COUNTBLANK(E4),COUNTBLANK(F4),COUNTBLANK(G4),COUNTBLANK(H4))</f>
        <v>0</v>
      </c>
      <c r="K4" s="2" t="b">
        <f t="shared" ref="K4:K67" si="1">AND(COUNTBLANK(D4),COUNTA(E4),COUNTBLANK(F4),COUNTBLANK(G4),COUNTBLANK(H4))</f>
        <v>0</v>
      </c>
      <c r="L4" s="2" t="b">
        <f t="shared" ref="L4:L67" si="2">AND(COUNTBLANK(D4),COUNTBLANK(E4),COUNTA(F4),COUNTBLANK(G4),COUNTBLANK(H4))</f>
        <v>0</v>
      </c>
      <c r="M4" s="2" t="b">
        <f t="shared" ref="M4:M67" si="3">AND(COUNTBLANK(D4),COUNTBLANK(E4),COUNTBLANK(F4),COUNTA(G4),COUNTBLANK(H4))</f>
        <v>1</v>
      </c>
      <c r="N4" s="2" t="b">
        <f t="shared" ref="N4:N67" si="4">AND(COUNTBLANK(D4),COUNTBLANK(E4),COUNTBLANK(F4),COUNTBLANK(G4),COUNTA(H4))</f>
        <v>0</v>
      </c>
      <c r="O4" s="2" t="b">
        <f t="shared" ref="O4:O67" si="5">AND(COUNTA(D4),COUNTA(E4),COUNTBLANK(F4),COUNTBLANK(G4),COUNTBLANK(H4))</f>
        <v>0</v>
      </c>
      <c r="P4" s="2" t="b">
        <f t="shared" ref="P4:P67" si="6">AND(COUNTBLANK(D4),COUNTA(E4),COUNTA(F4),COUNTBLANK(G4),COUNTBLANK(H4))</f>
        <v>0</v>
      </c>
      <c r="Q4" s="2" t="b">
        <f t="shared" ref="Q4:Q67" si="7">AND(COUNTBLANK(D4),COUNTBLANK(E4),COUNTA(F4),COUNTA(G4),COUNTBLANK(H4))</f>
        <v>0</v>
      </c>
    </row>
    <row r="5" spans="1:17" ht="30" x14ac:dyDescent="0.25">
      <c r="A5" s="31">
        <v>3</v>
      </c>
      <c r="B5" s="23" t="s">
        <v>170</v>
      </c>
      <c r="C5" s="23" t="s">
        <v>119</v>
      </c>
      <c r="D5" s="92"/>
      <c r="E5" s="92" t="s">
        <v>177</v>
      </c>
      <c r="F5" s="92"/>
      <c r="G5" s="92"/>
      <c r="H5" s="92"/>
      <c r="I5" s="93"/>
      <c r="J5" s="2" t="b">
        <f t="shared" si="0"/>
        <v>0</v>
      </c>
      <c r="K5" s="2" t="b">
        <f t="shared" si="1"/>
        <v>1</v>
      </c>
      <c r="L5" s="2" t="b">
        <f t="shared" si="2"/>
        <v>0</v>
      </c>
      <c r="M5" s="2" t="b">
        <f t="shared" si="3"/>
        <v>0</v>
      </c>
      <c r="N5" s="2" t="b">
        <f t="shared" si="4"/>
        <v>0</v>
      </c>
      <c r="O5" s="2" t="b">
        <f t="shared" si="5"/>
        <v>0</v>
      </c>
      <c r="P5" s="2" t="b">
        <f t="shared" si="6"/>
        <v>0</v>
      </c>
      <c r="Q5" s="2" t="b">
        <f t="shared" si="7"/>
        <v>0</v>
      </c>
    </row>
    <row r="6" spans="1:17" ht="30" x14ac:dyDescent="0.25">
      <c r="A6" s="31">
        <v>4</v>
      </c>
      <c r="B6" s="23" t="s">
        <v>183</v>
      </c>
      <c r="C6" s="23" t="s">
        <v>119</v>
      </c>
      <c r="D6" s="92"/>
      <c r="E6" s="92" t="s">
        <v>177</v>
      </c>
      <c r="F6" s="92"/>
      <c r="G6" s="92"/>
      <c r="H6" s="92"/>
      <c r="I6" s="93"/>
      <c r="J6" s="2" t="b">
        <f t="shared" si="0"/>
        <v>0</v>
      </c>
      <c r="K6" s="2" t="b">
        <f t="shared" si="1"/>
        <v>1</v>
      </c>
      <c r="L6" s="2" t="b">
        <f t="shared" si="2"/>
        <v>0</v>
      </c>
      <c r="M6" s="2" t="b">
        <f t="shared" si="3"/>
        <v>0</v>
      </c>
      <c r="N6" s="2" t="b">
        <f t="shared" si="4"/>
        <v>0</v>
      </c>
      <c r="O6" s="2" t="b">
        <f t="shared" si="5"/>
        <v>0</v>
      </c>
      <c r="P6" s="2" t="b">
        <f t="shared" si="6"/>
        <v>0</v>
      </c>
      <c r="Q6" s="2" t="b">
        <f t="shared" si="7"/>
        <v>0</v>
      </c>
    </row>
    <row r="7" spans="1:17" ht="30" x14ac:dyDescent="0.25">
      <c r="A7" s="31">
        <v>5</v>
      </c>
      <c r="B7" s="23" t="s">
        <v>199</v>
      </c>
      <c r="C7" s="23" t="s">
        <v>119</v>
      </c>
      <c r="D7" s="92"/>
      <c r="E7" s="92"/>
      <c r="F7" s="92"/>
      <c r="G7" s="92" t="s">
        <v>129</v>
      </c>
      <c r="H7" s="92"/>
      <c r="I7" s="93"/>
      <c r="J7" s="2" t="b">
        <f t="shared" si="0"/>
        <v>0</v>
      </c>
      <c r="K7" s="2" t="b">
        <f t="shared" si="1"/>
        <v>0</v>
      </c>
      <c r="L7" s="2" t="b">
        <f t="shared" si="2"/>
        <v>0</v>
      </c>
      <c r="M7" s="2" t="b">
        <f t="shared" si="3"/>
        <v>1</v>
      </c>
      <c r="N7" s="2" t="b">
        <f t="shared" si="4"/>
        <v>0</v>
      </c>
      <c r="O7" s="2" t="b">
        <f t="shared" si="5"/>
        <v>0</v>
      </c>
      <c r="P7" s="2" t="b">
        <f t="shared" si="6"/>
        <v>0</v>
      </c>
      <c r="Q7" s="2" t="b">
        <f t="shared" si="7"/>
        <v>0</v>
      </c>
    </row>
    <row r="8" spans="1:17" ht="30" x14ac:dyDescent="0.25">
      <c r="A8" s="31">
        <v>6</v>
      </c>
      <c r="B8" s="23" t="s">
        <v>213</v>
      </c>
      <c r="C8" s="23" t="s">
        <v>119</v>
      </c>
      <c r="D8" s="92"/>
      <c r="E8" s="92" t="s">
        <v>177</v>
      </c>
      <c r="F8" s="92"/>
      <c r="G8" s="92"/>
      <c r="H8" s="92"/>
      <c r="I8" s="93"/>
      <c r="J8" s="2" t="b">
        <f t="shared" si="0"/>
        <v>0</v>
      </c>
      <c r="K8" s="2" t="b">
        <f t="shared" si="1"/>
        <v>1</v>
      </c>
      <c r="L8" s="2" t="b">
        <f t="shared" si="2"/>
        <v>0</v>
      </c>
      <c r="M8" s="2" t="b">
        <f t="shared" si="3"/>
        <v>0</v>
      </c>
      <c r="N8" s="2" t="b">
        <f t="shared" si="4"/>
        <v>0</v>
      </c>
      <c r="O8" s="2" t="b">
        <f t="shared" si="5"/>
        <v>0</v>
      </c>
      <c r="P8" s="2" t="b">
        <f t="shared" si="6"/>
        <v>0</v>
      </c>
      <c r="Q8" s="2" t="b">
        <f t="shared" si="7"/>
        <v>0</v>
      </c>
    </row>
    <row r="9" spans="1:17" ht="30" x14ac:dyDescent="0.25">
      <c r="A9" s="31">
        <v>7</v>
      </c>
      <c r="B9" s="23" t="s">
        <v>230</v>
      </c>
      <c r="C9" s="23" t="s">
        <v>119</v>
      </c>
      <c r="D9" s="92" t="s">
        <v>236</v>
      </c>
      <c r="E9" s="92"/>
      <c r="F9" s="92"/>
      <c r="G9" s="92"/>
      <c r="H9" s="92"/>
      <c r="I9" s="93"/>
      <c r="J9" s="2" t="b">
        <f t="shared" si="0"/>
        <v>1</v>
      </c>
      <c r="K9" s="2" t="b">
        <f t="shared" si="1"/>
        <v>0</v>
      </c>
      <c r="L9" s="2" t="b">
        <f t="shared" si="2"/>
        <v>0</v>
      </c>
      <c r="M9" s="2" t="b">
        <f t="shared" si="3"/>
        <v>0</v>
      </c>
      <c r="N9" s="2" t="b">
        <f t="shared" si="4"/>
        <v>0</v>
      </c>
      <c r="O9" s="2" t="b">
        <f t="shared" si="5"/>
        <v>0</v>
      </c>
      <c r="P9" s="2" t="b">
        <f t="shared" si="6"/>
        <v>0</v>
      </c>
      <c r="Q9" s="2" t="b">
        <f t="shared" si="7"/>
        <v>0</v>
      </c>
    </row>
    <row r="10" spans="1:17" ht="30" x14ac:dyDescent="0.25">
      <c r="A10" s="31">
        <v>8</v>
      </c>
      <c r="B10" s="23" t="s">
        <v>240</v>
      </c>
      <c r="C10" s="23" t="s">
        <v>119</v>
      </c>
      <c r="D10" s="92"/>
      <c r="E10" s="92"/>
      <c r="F10" s="92"/>
      <c r="G10" s="92" t="s">
        <v>129</v>
      </c>
      <c r="H10" s="92"/>
      <c r="I10" s="93"/>
      <c r="J10" s="2" t="b">
        <f t="shared" si="0"/>
        <v>0</v>
      </c>
      <c r="K10" s="2" t="b">
        <f t="shared" si="1"/>
        <v>0</v>
      </c>
      <c r="L10" s="2" t="b">
        <f t="shared" si="2"/>
        <v>0</v>
      </c>
      <c r="M10" s="2" t="b">
        <f t="shared" si="3"/>
        <v>1</v>
      </c>
      <c r="N10" s="2" t="b">
        <f t="shared" si="4"/>
        <v>0</v>
      </c>
      <c r="O10" s="2" t="b">
        <f t="shared" si="5"/>
        <v>0</v>
      </c>
      <c r="P10" s="2" t="b">
        <f t="shared" si="6"/>
        <v>0</v>
      </c>
      <c r="Q10" s="2" t="b">
        <f t="shared" si="7"/>
        <v>0</v>
      </c>
    </row>
    <row r="11" spans="1:17" ht="30" x14ac:dyDescent="0.25">
      <c r="A11" s="31">
        <v>9</v>
      </c>
      <c r="B11" s="23" t="s">
        <v>253</v>
      </c>
      <c r="C11" s="23" t="s">
        <v>119</v>
      </c>
      <c r="D11" s="92"/>
      <c r="E11" s="92" t="s">
        <v>177</v>
      </c>
      <c r="F11" s="92"/>
      <c r="G11" s="92"/>
      <c r="H11" s="92"/>
      <c r="I11" s="93"/>
      <c r="J11" s="2" t="b">
        <f t="shared" si="0"/>
        <v>0</v>
      </c>
      <c r="K11" s="2" t="b">
        <f t="shared" si="1"/>
        <v>1</v>
      </c>
      <c r="L11" s="2" t="b">
        <f t="shared" si="2"/>
        <v>0</v>
      </c>
      <c r="M11" s="2" t="b">
        <f t="shared" si="3"/>
        <v>0</v>
      </c>
      <c r="N11" s="2" t="b">
        <f t="shared" si="4"/>
        <v>0</v>
      </c>
      <c r="O11" s="2" t="b">
        <f t="shared" si="5"/>
        <v>0</v>
      </c>
      <c r="P11" s="2" t="b">
        <f t="shared" si="6"/>
        <v>0</v>
      </c>
      <c r="Q11" s="2" t="b">
        <f t="shared" si="7"/>
        <v>0</v>
      </c>
    </row>
    <row r="12" spans="1:17" ht="30" x14ac:dyDescent="0.25">
      <c r="A12" s="31">
        <v>10</v>
      </c>
      <c r="B12" s="23" t="s">
        <v>269</v>
      </c>
      <c r="C12" s="23" t="s">
        <v>119</v>
      </c>
      <c r="D12" s="92"/>
      <c r="E12" s="92" t="s">
        <v>177</v>
      </c>
      <c r="F12" s="92"/>
      <c r="G12" s="92"/>
      <c r="H12" s="92"/>
      <c r="I12" s="93"/>
      <c r="J12" s="2" t="b">
        <f t="shared" si="0"/>
        <v>0</v>
      </c>
      <c r="K12" s="2" t="b">
        <f t="shared" si="1"/>
        <v>1</v>
      </c>
      <c r="L12" s="2" t="b">
        <f t="shared" si="2"/>
        <v>0</v>
      </c>
      <c r="M12" s="2" t="b">
        <f t="shared" si="3"/>
        <v>0</v>
      </c>
      <c r="N12" s="2" t="b">
        <f t="shared" si="4"/>
        <v>0</v>
      </c>
      <c r="O12" s="2" t="b">
        <f t="shared" si="5"/>
        <v>0</v>
      </c>
      <c r="P12" s="2" t="b">
        <f t="shared" si="6"/>
        <v>0</v>
      </c>
      <c r="Q12" s="2" t="b">
        <f t="shared" si="7"/>
        <v>0</v>
      </c>
    </row>
    <row r="13" spans="1:17" ht="30" x14ac:dyDescent="0.25">
      <c r="A13" s="31">
        <v>11</v>
      </c>
      <c r="B13" s="23" t="s">
        <v>280</v>
      </c>
      <c r="C13" s="23" t="s">
        <v>119</v>
      </c>
      <c r="D13" s="92"/>
      <c r="E13" s="92"/>
      <c r="F13" s="92"/>
      <c r="G13" s="92" t="s">
        <v>129</v>
      </c>
      <c r="H13" s="92"/>
      <c r="I13" s="93"/>
      <c r="J13" s="2" t="b">
        <f t="shared" si="0"/>
        <v>0</v>
      </c>
      <c r="K13" s="2" t="b">
        <f t="shared" si="1"/>
        <v>0</v>
      </c>
      <c r="L13" s="2" t="b">
        <f t="shared" si="2"/>
        <v>0</v>
      </c>
      <c r="M13" s="2" t="b">
        <f t="shared" si="3"/>
        <v>1</v>
      </c>
      <c r="N13" s="2" t="b">
        <f t="shared" si="4"/>
        <v>0</v>
      </c>
      <c r="O13" s="2" t="b">
        <f t="shared" si="5"/>
        <v>0</v>
      </c>
      <c r="P13" s="2" t="b">
        <f t="shared" si="6"/>
        <v>0</v>
      </c>
      <c r="Q13" s="2" t="b">
        <f t="shared" si="7"/>
        <v>0</v>
      </c>
    </row>
    <row r="14" spans="1:17" x14ac:dyDescent="0.25">
      <c r="A14" s="31">
        <v>12</v>
      </c>
      <c r="B14" s="23" t="s">
        <v>294</v>
      </c>
      <c r="C14" s="23" t="s">
        <v>119</v>
      </c>
      <c r="D14" s="92"/>
      <c r="E14" s="92"/>
      <c r="F14" s="92" t="s">
        <v>303</v>
      </c>
      <c r="G14" s="92"/>
      <c r="H14" s="92"/>
      <c r="I14" s="93"/>
      <c r="J14" s="2" t="b">
        <f t="shared" si="0"/>
        <v>0</v>
      </c>
      <c r="K14" s="2" t="b">
        <f t="shared" si="1"/>
        <v>0</v>
      </c>
      <c r="L14" s="2" t="b">
        <f t="shared" si="2"/>
        <v>1</v>
      </c>
      <c r="M14" s="2" t="b">
        <f t="shared" si="3"/>
        <v>0</v>
      </c>
      <c r="N14" s="2" t="b">
        <f t="shared" si="4"/>
        <v>0</v>
      </c>
      <c r="O14" s="2" t="b">
        <f t="shared" si="5"/>
        <v>0</v>
      </c>
      <c r="P14" s="2" t="b">
        <f t="shared" si="6"/>
        <v>0</v>
      </c>
      <c r="Q14" s="2" t="b">
        <f t="shared" si="7"/>
        <v>0</v>
      </c>
    </row>
    <row r="15" spans="1:17" ht="30" x14ac:dyDescent="0.25">
      <c r="A15" s="31">
        <v>13</v>
      </c>
      <c r="B15" s="23" t="s">
        <v>310</v>
      </c>
      <c r="C15" s="23" t="s">
        <v>119</v>
      </c>
      <c r="D15" s="92"/>
      <c r="E15" s="92"/>
      <c r="F15" s="92"/>
      <c r="G15" s="92" t="s">
        <v>129</v>
      </c>
      <c r="H15" s="92"/>
      <c r="I15" s="93"/>
      <c r="J15" s="2" t="b">
        <f t="shared" si="0"/>
        <v>0</v>
      </c>
      <c r="K15" s="2" t="b">
        <f t="shared" si="1"/>
        <v>0</v>
      </c>
      <c r="L15" s="2" t="b">
        <f t="shared" si="2"/>
        <v>0</v>
      </c>
      <c r="M15" s="2" t="b">
        <f t="shared" si="3"/>
        <v>1</v>
      </c>
      <c r="N15" s="2" t="b">
        <f t="shared" si="4"/>
        <v>0</v>
      </c>
      <c r="O15" s="2" t="b">
        <f t="shared" si="5"/>
        <v>0</v>
      </c>
      <c r="P15" s="2" t="b">
        <f t="shared" si="6"/>
        <v>0</v>
      </c>
      <c r="Q15" s="2" t="b">
        <f t="shared" si="7"/>
        <v>0</v>
      </c>
    </row>
    <row r="16" spans="1:17" x14ac:dyDescent="0.25">
      <c r="A16" s="31">
        <v>14</v>
      </c>
      <c r="B16" s="23" t="s">
        <v>324</v>
      </c>
      <c r="C16" s="23" t="s">
        <v>119</v>
      </c>
      <c r="D16" s="92"/>
      <c r="E16" s="92"/>
      <c r="F16" s="92" t="s">
        <v>303</v>
      </c>
      <c r="G16" s="92"/>
      <c r="H16" s="92"/>
      <c r="I16" s="93"/>
      <c r="J16" s="2" t="b">
        <f t="shared" si="0"/>
        <v>0</v>
      </c>
      <c r="K16" s="2" t="b">
        <f t="shared" si="1"/>
        <v>0</v>
      </c>
      <c r="L16" s="2" t="b">
        <f t="shared" si="2"/>
        <v>1</v>
      </c>
      <c r="M16" s="2" t="b">
        <f t="shared" si="3"/>
        <v>0</v>
      </c>
      <c r="N16" s="2" t="b">
        <f t="shared" si="4"/>
        <v>0</v>
      </c>
      <c r="O16" s="2" t="b">
        <f t="shared" si="5"/>
        <v>0</v>
      </c>
      <c r="P16" s="2" t="b">
        <f t="shared" si="6"/>
        <v>0</v>
      </c>
      <c r="Q16" s="2" t="b">
        <f t="shared" si="7"/>
        <v>0</v>
      </c>
    </row>
    <row r="17" spans="1:17" ht="30" x14ac:dyDescent="0.25">
      <c r="A17" s="31">
        <v>15</v>
      </c>
      <c r="B17" s="23" t="s">
        <v>338</v>
      </c>
      <c r="C17" s="23" t="s">
        <v>119</v>
      </c>
      <c r="D17" s="92"/>
      <c r="E17" s="92"/>
      <c r="F17" s="92"/>
      <c r="G17" s="92" t="s">
        <v>129</v>
      </c>
      <c r="H17" s="92"/>
      <c r="I17" s="93"/>
      <c r="J17" s="2" t="b">
        <f t="shared" si="0"/>
        <v>0</v>
      </c>
      <c r="K17" s="2" t="b">
        <f t="shared" si="1"/>
        <v>0</v>
      </c>
      <c r="L17" s="2" t="b">
        <f t="shared" si="2"/>
        <v>0</v>
      </c>
      <c r="M17" s="2" t="b">
        <f t="shared" si="3"/>
        <v>1</v>
      </c>
      <c r="N17" s="2" t="b">
        <f t="shared" si="4"/>
        <v>0</v>
      </c>
      <c r="O17" s="2" t="b">
        <f t="shared" si="5"/>
        <v>0</v>
      </c>
      <c r="P17" s="2" t="b">
        <f t="shared" si="6"/>
        <v>0</v>
      </c>
      <c r="Q17" s="2" t="b">
        <f t="shared" si="7"/>
        <v>0</v>
      </c>
    </row>
    <row r="18" spans="1:17" ht="30" x14ac:dyDescent="0.25">
      <c r="A18" s="31">
        <v>16</v>
      </c>
      <c r="B18" s="23" t="s">
        <v>349</v>
      </c>
      <c r="C18" s="23" t="s">
        <v>119</v>
      </c>
      <c r="D18" s="92" t="s">
        <v>236</v>
      </c>
      <c r="E18" s="92"/>
      <c r="F18" s="92"/>
      <c r="G18" s="92"/>
      <c r="H18" s="92"/>
      <c r="I18" s="93"/>
      <c r="J18" s="2" t="b">
        <f t="shared" si="0"/>
        <v>1</v>
      </c>
      <c r="K18" s="2" t="b">
        <f t="shared" si="1"/>
        <v>0</v>
      </c>
      <c r="L18" s="2" t="b">
        <f t="shared" si="2"/>
        <v>0</v>
      </c>
      <c r="M18" s="2" t="b">
        <f t="shared" si="3"/>
        <v>0</v>
      </c>
      <c r="N18" s="2" t="b">
        <f t="shared" si="4"/>
        <v>0</v>
      </c>
      <c r="O18" s="2" t="b">
        <f t="shared" si="5"/>
        <v>0</v>
      </c>
      <c r="P18" s="2" t="b">
        <f t="shared" si="6"/>
        <v>0</v>
      </c>
      <c r="Q18" s="2" t="b">
        <f t="shared" si="7"/>
        <v>0</v>
      </c>
    </row>
    <row r="19" spans="1:17" ht="30" x14ac:dyDescent="0.25">
      <c r="A19" s="31">
        <v>17</v>
      </c>
      <c r="B19" s="23" t="s">
        <v>366</v>
      </c>
      <c r="C19" s="23" t="s">
        <v>119</v>
      </c>
      <c r="D19" s="92"/>
      <c r="E19" s="92" t="s">
        <v>177</v>
      </c>
      <c r="F19" s="92"/>
      <c r="G19" s="92"/>
      <c r="H19" s="92"/>
      <c r="I19" s="93"/>
      <c r="J19" s="2" t="b">
        <f t="shared" si="0"/>
        <v>0</v>
      </c>
      <c r="K19" s="2" t="b">
        <f t="shared" si="1"/>
        <v>1</v>
      </c>
      <c r="L19" s="2" t="b">
        <f t="shared" si="2"/>
        <v>0</v>
      </c>
      <c r="M19" s="2" t="b">
        <f t="shared" si="3"/>
        <v>0</v>
      </c>
      <c r="N19" s="2" t="b">
        <f t="shared" si="4"/>
        <v>0</v>
      </c>
      <c r="O19" s="2" t="b">
        <f t="shared" si="5"/>
        <v>0</v>
      </c>
      <c r="P19" s="2" t="b">
        <f t="shared" si="6"/>
        <v>0</v>
      </c>
      <c r="Q19" s="2" t="b">
        <f t="shared" si="7"/>
        <v>0</v>
      </c>
    </row>
    <row r="20" spans="1:17" ht="30" x14ac:dyDescent="0.25">
      <c r="A20" s="31">
        <v>18</v>
      </c>
      <c r="B20" s="23" t="s">
        <v>381</v>
      </c>
      <c r="C20" s="23" t="s">
        <v>119</v>
      </c>
      <c r="D20" s="92" t="s">
        <v>236</v>
      </c>
      <c r="E20" s="92" t="s">
        <v>177</v>
      </c>
      <c r="F20" s="92"/>
      <c r="G20" s="92"/>
      <c r="H20" s="92"/>
      <c r="I20" s="93"/>
      <c r="J20" s="2" t="b">
        <f t="shared" si="0"/>
        <v>0</v>
      </c>
      <c r="K20" s="2" t="b">
        <f t="shared" si="1"/>
        <v>0</v>
      </c>
      <c r="L20" s="2" t="b">
        <f t="shared" si="2"/>
        <v>0</v>
      </c>
      <c r="M20" s="2" t="b">
        <f t="shared" si="3"/>
        <v>0</v>
      </c>
      <c r="N20" s="2" t="b">
        <f t="shared" si="4"/>
        <v>0</v>
      </c>
      <c r="O20" s="2" t="b">
        <f t="shared" si="5"/>
        <v>1</v>
      </c>
      <c r="P20" s="2" t="b">
        <f t="shared" si="6"/>
        <v>0</v>
      </c>
      <c r="Q20" s="2" t="b">
        <f t="shared" si="7"/>
        <v>0</v>
      </c>
    </row>
    <row r="21" spans="1:17" ht="30" x14ac:dyDescent="0.25">
      <c r="A21" s="31">
        <v>19</v>
      </c>
      <c r="B21" s="23" t="s">
        <v>390</v>
      </c>
      <c r="C21" s="23" t="s">
        <v>119</v>
      </c>
      <c r="D21" s="92" t="s">
        <v>236</v>
      </c>
      <c r="E21" s="92"/>
      <c r="F21" s="92"/>
      <c r="G21" s="92"/>
      <c r="H21" s="92"/>
      <c r="I21" s="93"/>
      <c r="J21" s="2" t="b">
        <f t="shared" si="0"/>
        <v>1</v>
      </c>
      <c r="K21" s="2" t="b">
        <f t="shared" si="1"/>
        <v>0</v>
      </c>
      <c r="L21" s="2" t="b">
        <f t="shared" si="2"/>
        <v>0</v>
      </c>
      <c r="M21" s="2" t="b">
        <f t="shared" si="3"/>
        <v>0</v>
      </c>
      <c r="N21" s="2" t="b">
        <f t="shared" si="4"/>
        <v>0</v>
      </c>
      <c r="O21" s="2" t="b">
        <f t="shared" si="5"/>
        <v>0</v>
      </c>
      <c r="P21" s="2" t="b">
        <f t="shared" si="6"/>
        <v>0</v>
      </c>
      <c r="Q21" s="2" t="b">
        <f t="shared" si="7"/>
        <v>0</v>
      </c>
    </row>
    <row r="22" spans="1:17" ht="30" x14ac:dyDescent="0.25">
      <c r="A22" s="31">
        <v>20</v>
      </c>
      <c r="B22" s="23" t="s">
        <v>418</v>
      </c>
      <c r="C22" s="23" t="s">
        <v>119</v>
      </c>
      <c r="D22" s="92" t="s">
        <v>236</v>
      </c>
      <c r="E22" s="92"/>
      <c r="F22" s="92"/>
      <c r="G22" s="92"/>
      <c r="H22" s="92"/>
      <c r="I22" s="93"/>
      <c r="J22" s="2" t="b">
        <f t="shared" si="0"/>
        <v>1</v>
      </c>
      <c r="K22" s="2" t="b">
        <f t="shared" si="1"/>
        <v>0</v>
      </c>
      <c r="L22" s="2" t="b">
        <f t="shared" si="2"/>
        <v>0</v>
      </c>
      <c r="M22" s="2" t="b">
        <f t="shared" si="3"/>
        <v>0</v>
      </c>
      <c r="N22" s="2" t="b">
        <f t="shared" si="4"/>
        <v>0</v>
      </c>
      <c r="O22" s="2" t="b">
        <f t="shared" si="5"/>
        <v>0</v>
      </c>
      <c r="P22" s="2" t="b">
        <f t="shared" si="6"/>
        <v>0</v>
      </c>
      <c r="Q22" s="2" t="b">
        <f t="shared" si="7"/>
        <v>0</v>
      </c>
    </row>
    <row r="23" spans="1:17" ht="30" x14ac:dyDescent="0.25">
      <c r="A23" s="31">
        <v>21</v>
      </c>
      <c r="B23" s="23" t="s">
        <v>430</v>
      </c>
      <c r="C23" s="23" t="s">
        <v>119</v>
      </c>
      <c r="D23" s="92"/>
      <c r="E23" s="92" t="s">
        <v>177</v>
      </c>
      <c r="F23" s="92"/>
      <c r="G23" s="92"/>
      <c r="H23" s="92"/>
      <c r="I23" s="93"/>
      <c r="J23" s="2" t="b">
        <f t="shared" si="0"/>
        <v>0</v>
      </c>
      <c r="K23" s="2" t="b">
        <f t="shared" si="1"/>
        <v>1</v>
      </c>
      <c r="L23" s="2" t="b">
        <f t="shared" si="2"/>
        <v>0</v>
      </c>
      <c r="M23" s="2" t="b">
        <f t="shared" si="3"/>
        <v>0</v>
      </c>
      <c r="N23" s="2" t="b">
        <f t="shared" si="4"/>
        <v>0</v>
      </c>
      <c r="O23" s="2" t="b">
        <f t="shared" si="5"/>
        <v>0</v>
      </c>
      <c r="P23" s="2" t="b">
        <f t="shared" si="6"/>
        <v>0</v>
      </c>
      <c r="Q23" s="2" t="b">
        <f t="shared" si="7"/>
        <v>0</v>
      </c>
    </row>
    <row r="24" spans="1:17" ht="30" x14ac:dyDescent="0.25">
      <c r="A24" s="31">
        <v>22</v>
      </c>
      <c r="B24" s="23" t="s">
        <v>443</v>
      </c>
      <c r="C24" s="23" t="s">
        <v>119</v>
      </c>
      <c r="D24" s="92"/>
      <c r="E24" s="92" t="s">
        <v>177</v>
      </c>
      <c r="F24" s="92"/>
      <c r="G24" s="92"/>
      <c r="H24" s="92"/>
      <c r="I24" s="93"/>
      <c r="J24" s="2" t="b">
        <f t="shared" si="0"/>
        <v>0</v>
      </c>
      <c r="K24" s="2" t="b">
        <f t="shared" si="1"/>
        <v>1</v>
      </c>
      <c r="L24" s="2" t="b">
        <f t="shared" si="2"/>
        <v>0</v>
      </c>
      <c r="M24" s="2" t="b">
        <f t="shared" si="3"/>
        <v>0</v>
      </c>
      <c r="N24" s="2" t="b">
        <f t="shared" si="4"/>
        <v>0</v>
      </c>
      <c r="O24" s="2" t="b">
        <f t="shared" si="5"/>
        <v>0</v>
      </c>
      <c r="P24" s="2" t="b">
        <f t="shared" si="6"/>
        <v>0</v>
      </c>
      <c r="Q24" s="2" t="b">
        <f t="shared" si="7"/>
        <v>0</v>
      </c>
    </row>
    <row r="25" spans="1:17" ht="30" x14ac:dyDescent="0.25">
      <c r="A25" s="31">
        <v>23</v>
      </c>
      <c r="B25" s="23" t="s">
        <v>454</v>
      </c>
      <c r="C25" s="23" t="s">
        <v>119</v>
      </c>
      <c r="D25" s="92"/>
      <c r="E25" s="92" t="s">
        <v>177</v>
      </c>
      <c r="F25" s="92"/>
      <c r="G25" s="92"/>
      <c r="H25" s="92"/>
      <c r="I25" s="93"/>
      <c r="J25" s="2" t="b">
        <f t="shared" si="0"/>
        <v>0</v>
      </c>
      <c r="K25" s="2" t="b">
        <f t="shared" si="1"/>
        <v>1</v>
      </c>
      <c r="L25" s="2" t="b">
        <f t="shared" si="2"/>
        <v>0</v>
      </c>
      <c r="M25" s="2" t="b">
        <f t="shared" si="3"/>
        <v>0</v>
      </c>
      <c r="N25" s="2" t="b">
        <f t="shared" si="4"/>
        <v>0</v>
      </c>
      <c r="O25" s="2" t="b">
        <f t="shared" si="5"/>
        <v>0</v>
      </c>
      <c r="P25" s="2" t="b">
        <f t="shared" si="6"/>
        <v>0</v>
      </c>
      <c r="Q25" s="2" t="b">
        <f t="shared" si="7"/>
        <v>0</v>
      </c>
    </row>
    <row r="26" spans="1:17" ht="30" x14ac:dyDescent="0.25">
      <c r="A26" s="31">
        <v>24</v>
      </c>
      <c r="B26" s="23" t="s">
        <v>465</v>
      </c>
      <c r="C26" s="23" t="s">
        <v>119</v>
      </c>
      <c r="D26" s="92" t="s">
        <v>236</v>
      </c>
      <c r="E26" s="92"/>
      <c r="F26" s="92"/>
      <c r="G26" s="92"/>
      <c r="H26" s="92"/>
      <c r="I26" s="93"/>
      <c r="J26" s="2" t="b">
        <f t="shared" si="0"/>
        <v>1</v>
      </c>
      <c r="K26" s="2" t="b">
        <f t="shared" si="1"/>
        <v>0</v>
      </c>
      <c r="L26" s="2" t="b">
        <f t="shared" si="2"/>
        <v>0</v>
      </c>
      <c r="M26" s="2" t="b">
        <f t="shared" si="3"/>
        <v>0</v>
      </c>
      <c r="N26" s="2" t="b">
        <f t="shared" si="4"/>
        <v>0</v>
      </c>
      <c r="O26" s="2" t="b">
        <f t="shared" si="5"/>
        <v>0</v>
      </c>
      <c r="P26" s="2" t="b">
        <f t="shared" si="6"/>
        <v>0</v>
      </c>
      <c r="Q26" s="2" t="b">
        <f t="shared" si="7"/>
        <v>0</v>
      </c>
    </row>
    <row r="27" spans="1:17" ht="30" x14ac:dyDescent="0.25">
      <c r="A27" s="31">
        <v>25</v>
      </c>
      <c r="B27" s="23" t="s">
        <v>477</v>
      </c>
      <c r="C27" s="23" t="s">
        <v>119</v>
      </c>
      <c r="D27" s="92" t="s">
        <v>236</v>
      </c>
      <c r="E27" s="92"/>
      <c r="F27" s="92"/>
      <c r="G27" s="92"/>
      <c r="H27" s="92"/>
      <c r="I27" s="93"/>
      <c r="J27" s="2" t="b">
        <f t="shared" si="0"/>
        <v>1</v>
      </c>
      <c r="K27" s="2" t="b">
        <f t="shared" si="1"/>
        <v>0</v>
      </c>
      <c r="L27" s="2" t="b">
        <f t="shared" si="2"/>
        <v>0</v>
      </c>
      <c r="M27" s="2" t="b">
        <f t="shared" si="3"/>
        <v>0</v>
      </c>
      <c r="N27" s="2" t="b">
        <f t="shared" si="4"/>
        <v>0</v>
      </c>
      <c r="O27" s="2" t="b">
        <f t="shared" si="5"/>
        <v>0</v>
      </c>
      <c r="P27" s="2" t="b">
        <f t="shared" si="6"/>
        <v>0</v>
      </c>
      <c r="Q27" s="2" t="b">
        <f t="shared" si="7"/>
        <v>0</v>
      </c>
    </row>
    <row r="28" spans="1:17" ht="30" x14ac:dyDescent="0.25">
      <c r="A28" s="31">
        <v>26</v>
      </c>
      <c r="B28" s="23" t="s">
        <v>488</v>
      </c>
      <c r="C28" s="23" t="s">
        <v>119</v>
      </c>
      <c r="D28" s="92" t="s">
        <v>236</v>
      </c>
      <c r="E28" s="92"/>
      <c r="F28" s="92"/>
      <c r="G28" s="92"/>
      <c r="H28" s="92"/>
      <c r="I28" s="93"/>
      <c r="J28" s="2" t="b">
        <f t="shared" si="0"/>
        <v>1</v>
      </c>
      <c r="K28" s="2" t="b">
        <f t="shared" si="1"/>
        <v>0</v>
      </c>
      <c r="L28" s="2" t="b">
        <f t="shared" si="2"/>
        <v>0</v>
      </c>
      <c r="M28" s="2" t="b">
        <f t="shared" si="3"/>
        <v>0</v>
      </c>
      <c r="N28" s="2" t="b">
        <f t="shared" si="4"/>
        <v>0</v>
      </c>
      <c r="O28" s="2" t="b">
        <f t="shared" si="5"/>
        <v>0</v>
      </c>
      <c r="P28" s="2" t="b">
        <f t="shared" si="6"/>
        <v>0</v>
      </c>
      <c r="Q28" s="2" t="b">
        <f t="shared" si="7"/>
        <v>0</v>
      </c>
    </row>
    <row r="29" spans="1:17" ht="30" x14ac:dyDescent="0.25">
      <c r="A29" s="31">
        <v>27</v>
      </c>
      <c r="B29" s="23" t="s">
        <v>499</v>
      </c>
      <c r="C29" s="23" t="s">
        <v>119</v>
      </c>
      <c r="D29" s="92" t="s">
        <v>236</v>
      </c>
      <c r="E29" s="92"/>
      <c r="F29" s="92"/>
      <c r="G29" s="92"/>
      <c r="H29" s="92"/>
      <c r="I29" s="93"/>
      <c r="J29" s="2" t="b">
        <f t="shared" si="0"/>
        <v>1</v>
      </c>
      <c r="K29" s="2" t="b">
        <f t="shared" si="1"/>
        <v>0</v>
      </c>
      <c r="L29" s="2" t="b">
        <f t="shared" si="2"/>
        <v>0</v>
      </c>
      <c r="M29" s="2" t="b">
        <f t="shared" si="3"/>
        <v>0</v>
      </c>
      <c r="N29" s="2" t="b">
        <f t="shared" si="4"/>
        <v>0</v>
      </c>
      <c r="O29" s="2" t="b">
        <f t="shared" si="5"/>
        <v>0</v>
      </c>
      <c r="P29" s="2" t="b">
        <f t="shared" si="6"/>
        <v>0</v>
      </c>
      <c r="Q29" s="2" t="b">
        <f t="shared" si="7"/>
        <v>0</v>
      </c>
    </row>
    <row r="30" spans="1:17" ht="30" x14ac:dyDescent="0.25">
      <c r="A30" s="31">
        <v>28</v>
      </c>
      <c r="B30" s="23" t="s">
        <v>511</v>
      </c>
      <c r="C30" s="23" t="s">
        <v>119</v>
      </c>
      <c r="D30" s="92" t="s">
        <v>236</v>
      </c>
      <c r="E30" s="92" t="s">
        <v>177</v>
      </c>
      <c r="F30" s="92"/>
      <c r="G30" s="92"/>
      <c r="H30" s="92"/>
      <c r="I30" s="93"/>
      <c r="J30" s="2" t="b">
        <f t="shared" si="0"/>
        <v>0</v>
      </c>
      <c r="K30" s="2" t="b">
        <f t="shared" si="1"/>
        <v>0</v>
      </c>
      <c r="L30" s="2" t="b">
        <f t="shared" si="2"/>
        <v>0</v>
      </c>
      <c r="M30" s="2" t="b">
        <f t="shared" si="3"/>
        <v>0</v>
      </c>
      <c r="N30" s="2" t="b">
        <f t="shared" si="4"/>
        <v>0</v>
      </c>
      <c r="O30" s="2" t="b">
        <f t="shared" si="5"/>
        <v>1</v>
      </c>
      <c r="P30" s="2" t="b">
        <f t="shared" si="6"/>
        <v>0</v>
      </c>
      <c r="Q30" s="2" t="b">
        <f t="shared" si="7"/>
        <v>0</v>
      </c>
    </row>
    <row r="31" spans="1:17" ht="30" x14ac:dyDescent="0.25">
      <c r="A31" s="31">
        <v>29</v>
      </c>
      <c r="B31" s="23" t="s">
        <v>522</v>
      </c>
      <c r="C31" s="23" t="s">
        <v>119</v>
      </c>
      <c r="D31" s="92"/>
      <c r="E31" s="92" t="s">
        <v>177</v>
      </c>
      <c r="F31" s="92"/>
      <c r="G31" s="92"/>
      <c r="H31" s="92"/>
      <c r="I31" s="93"/>
      <c r="J31" s="2" t="b">
        <f t="shared" si="0"/>
        <v>0</v>
      </c>
      <c r="K31" s="2" t="b">
        <f t="shared" si="1"/>
        <v>1</v>
      </c>
      <c r="L31" s="2" t="b">
        <f t="shared" si="2"/>
        <v>0</v>
      </c>
      <c r="M31" s="2" t="b">
        <f t="shared" si="3"/>
        <v>0</v>
      </c>
      <c r="N31" s="2" t="b">
        <f t="shared" si="4"/>
        <v>0</v>
      </c>
      <c r="O31" s="2" t="b">
        <f t="shared" si="5"/>
        <v>0</v>
      </c>
      <c r="P31" s="2" t="b">
        <f t="shared" si="6"/>
        <v>0</v>
      </c>
      <c r="Q31" s="2" t="b">
        <f t="shared" si="7"/>
        <v>0</v>
      </c>
    </row>
    <row r="32" spans="1:17" ht="30" x14ac:dyDescent="0.25">
      <c r="A32" s="31">
        <v>30</v>
      </c>
      <c r="B32" s="23" t="s">
        <v>534</v>
      </c>
      <c r="C32" s="23" t="s">
        <v>119</v>
      </c>
      <c r="D32" s="92" t="s">
        <v>236</v>
      </c>
      <c r="E32" s="92"/>
      <c r="F32" s="92"/>
      <c r="G32" s="92"/>
      <c r="H32" s="92"/>
      <c r="I32" s="93"/>
      <c r="J32" s="2" t="b">
        <f t="shared" si="0"/>
        <v>1</v>
      </c>
      <c r="K32" s="2" t="b">
        <f t="shared" si="1"/>
        <v>0</v>
      </c>
      <c r="L32" s="2" t="b">
        <f t="shared" si="2"/>
        <v>0</v>
      </c>
      <c r="M32" s="2" t="b">
        <f t="shared" si="3"/>
        <v>0</v>
      </c>
      <c r="N32" s="2" t="b">
        <f t="shared" si="4"/>
        <v>0</v>
      </c>
      <c r="O32" s="2" t="b">
        <f t="shared" si="5"/>
        <v>0</v>
      </c>
      <c r="P32" s="2" t="b">
        <f t="shared" si="6"/>
        <v>0</v>
      </c>
      <c r="Q32" s="2" t="b">
        <f t="shared" si="7"/>
        <v>0</v>
      </c>
    </row>
    <row r="33" spans="1:17" ht="30" x14ac:dyDescent="0.25">
      <c r="A33" s="31">
        <v>31</v>
      </c>
      <c r="B33" s="23" t="s">
        <v>544</v>
      </c>
      <c r="C33" s="23" t="s">
        <v>119</v>
      </c>
      <c r="D33" s="92"/>
      <c r="E33" s="92"/>
      <c r="F33" s="92"/>
      <c r="G33" s="92" t="s">
        <v>129</v>
      </c>
      <c r="H33" s="92"/>
      <c r="I33" s="93"/>
      <c r="J33" s="2" t="b">
        <f t="shared" si="0"/>
        <v>0</v>
      </c>
      <c r="K33" s="2" t="b">
        <f t="shared" si="1"/>
        <v>0</v>
      </c>
      <c r="L33" s="2" t="b">
        <f t="shared" si="2"/>
        <v>0</v>
      </c>
      <c r="M33" s="2" t="b">
        <f t="shared" si="3"/>
        <v>1</v>
      </c>
      <c r="N33" s="2" t="b">
        <f t="shared" si="4"/>
        <v>0</v>
      </c>
      <c r="O33" s="2" t="b">
        <f t="shared" si="5"/>
        <v>0</v>
      </c>
      <c r="P33" s="2" t="b">
        <f t="shared" si="6"/>
        <v>0</v>
      </c>
      <c r="Q33" s="2" t="b">
        <f t="shared" si="7"/>
        <v>0</v>
      </c>
    </row>
    <row r="34" spans="1:17" ht="30" x14ac:dyDescent="0.25">
      <c r="A34" s="31">
        <v>32</v>
      </c>
      <c r="B34" s="23" t="s">
        <v>555</v>
      </c>
      <c r="C34" s="23" t="s">
        <v>119</v>
      </c>
      <c r="D34" s="92" t="s">
        <v>236</v>
      </c>
      <c r="E34" s="92"/>
      <c r="F34" s="92"/>
      <c r="G34" s="92"/>
      <c r="H34" s="92"/>
      <c r="I34" s="93"/>
      <c r="J34" s="2" t="b">
        <f t="shared" si="0"/>
        <v>1</v>
      </c>
      <c r="K34" s="2" t="b">
        <f t="shared" si="1"/>
        <v>0</v>
      </c>
      <c r="L34" s="2" t="b">
        <f t="shared" si="2"/>
        <v>0</v>
      </c>
      <c r="M34" s="2" t="b">
        <f t="shared" si="3"/>
        <v>0</v>
      </c>
      <c r="N34" s="2" t="b">
        <f t="shared" si="4"/>
        <v>0</v>
      </c>
      <c r="O34" s="2" t="b">
        <f t="shared" si="5"/>
        <v>0</v>
      </c>
      <c r="P34" s="2" t="b">
        <f t="shared" si="6"/>
        <v>0</v>
      </c>
      <c r="Q34" s="2" t="b">
        <f t="shared" si="7"/>
        <v>0</v>
      </c>
    </row>
    <row r="35" spans="1:17" ht="30" x14ac:dyDescent="0.25">
      <c r="A35" s="31">
        <v>33</v>
      </c>
      <c r="B35" s="23" t="s">
        <v>565</v>
      </c>
      <c r="C35" s="23" t="s">
        <v>119</v>
      </c>
      <c r="D35" s="92"/>
      <c r="E35" s="92"/>
      <c r="F35" s="92"/>
      <c r="G35" s="92" t="s">
        <v>129</v>
      </c>
      <c r="H35" s="92"/>
      <c r="I35" s="93"/>
      <c r="J35" s="2" t="b">
        <f t="shared" si="0"/>
        <v>0</v>
      </c>
      <c r="K35" s="2" t="b">
        <f t="shared" si="1"/>
        <v>0</v>
      </c>
      <c r="L35" s="2" t="b">
        <f t="shared" si="2"/>
        <v>0</v>
      </c>
      <c r="M35" s="2" t="b">
        <f t="shared" si="3"/>
        <v>1</v>
      </c>
      <c r="N35" s="2" t="b">
        <f t="shared" si="4"/>
        <v>0</v>
      </c>
      <c r="O35" s="2" t="b">
        <f t="shared" si="5"/>
        <v>0</v>
      </c>
      <c r="P35" s="2" t="b">
        <f t="shared" si="6"/>
        <v>0</v>
      </c>
      <c r="Q35" s="2" t="b">
        <f t="shared" si="7"/>
        <v>0</v>
      </c>
    </row>
    <row r="36" spans="1:17" ht="30" x14ac:dyDescent="0.25">
      <c r="A36" s="31">
        <v>34</v>
      </c>
      <c r="B36" s="23" t="s">
        <v>575</v>
      </c>
      <c r="C36" s="23" t="s">
        <v>119</v>
      </c>
      <c r="D36" s="92" t="s">
        <v>236</v>
      </c>
      <c r="E36" s="92"/>
      <c r="F36" s="92"/>
      <c r="G36" s="92"/>
      <c r="H36" s="92"/>
      <c r="I36" s="93"/>
      <c r="J36" s="2" t="b">
        <f t="shared" si="0"/>
        <v>1</v>
      </c>
      <c r="K36" s="2" t="b">
        <f t="shared" si="1"/>
        <v>0</v>
      </c>
      <c r="L36" s="2" t="b">
        <f t="shared" si="2"/>
        <v>0</v>
      </c>
      <c r="M36" s="2" t="b">
        <f t="shared" si="3"/>
        <v>0</v>
      </c>
      <c r="N36" s="2" t="b">
        <f t="shared" si="4"/>
        <v>0</v>
      </c>
      <c r="O36" s="2" t="b">
        <f t="shared" si="5"/>
        <v>0</v>
      </c>
      <c r="P36" s="2" t="b">
        <f t="shared" si="6"/>
        <v>0</v>
      </c>
      <c r="Q36" s="2" t="b">
        <f t="shared" si="7"/>
        <v>0</v>
      </c>
    </row>
    <row r="37" spans="1:17" ht="30" x14ac:dyDescent="0.25">
      <c r="A37" s="31">
        <v>35</v>
      </c>
      <c r="B37" s="23" t="s">
        <v>588</v>
      </c>
      <c r="C37" s="23" t="s">
        <v>119</v>
      </c>
      <c r="D37" s="92"/>
      <c r="E37" s="92"/>
      <c r="F37" s="92"/>
      <c r="G37" s="92" t="s">
        <v>129</v>
      </c>
      <c r="H37" s="92"/>
      <c r="I37" s="93"/>
      <c r="J37" s="2" t="b">
        <f t="shared" si="0"/>
        <v>0</v>
      </c>
      <c r="K37" s="2" t="b">
        <f t="shared" si="1"/>
        <v>0</v>
      </c>
      <c r="L37" s="2" t="b">
        <f t="shared" si="2"/>
        <v>0</v>
      </c>
      <c r="M37" s="2" t="b">
        <f t="shared" si="3"/>
        <v>1</v>
      </c>
      <c r="N37" s="2" t="b">
        <f t="shared" si="4"/>
        <v>0</v>
      </c>
      <c r="O37" s="2" t="b">
        <f t="shared" si="5"/>
        <v>0</v>
      </c>
      <c r="P37" s="2" t="b">
        <f t="shared" si="6"/>
        <v>0</v>
      </c>
      <c r="Q37" s="2" t="b">
        <f t="shared" si="7"/>
        <v>0</v>
      </c>
    </row>
    <row r="38" spans="1:17" ht="30" x14ac:dyDescent="0.25">
      <c r="A38" s="31">
        <v>36</v>
      </c>
      <c r="B38" s="23" t="s">
        <v>601</v>
      </c>
      <c r="C38" s="23" t="s">
        <v>119</v>
      </c>
      <c r="D38" s="92"/>
      <c r="E38" s="92"/>
      <c r="F38" s="92"/>
      <c r="G38" s="92" t="s">
        <v>129</v>
      </c>
      <c r="H38" s="92"/>
      <c r="I38" s="93"/>
      <c r="J38" s="2" t="b">
        <f t="shared" si="0"/>
        <v>0</v>
      </c>
      <c r="K38" s="2" t="b">
        <f t="shared" si="1"/>
        <v>0</v>
      </c>
      <c r="L38" s="2" t="b">
        <f t="shared" si="2"/>
        <v>0</v>
      </c>
      <c r="M38" s="2" t="b">
        <f t="shared" si="3"/>
        <v>1</v>
      </c>
      <c r="N38" s="2" t="b">
        <f t="shared" si="4"/>
        <v>0</v>
      </c>
      <c r="O38" s="2" t="b">
        <f t="shared" si="5"/>
        <v>0</v>
      </c>
      <c r="P38" s="2" t="b">
        <f t="shared" si="6"/>
        <v>0</v>
      </c>
      <c r="Q38" s="2" t="b">
        <f t="shared" si="7"/>
        <v>0</v>
      </c>
    </row>
    <row r="39" spans="1:17" ht="30" x14ac:dyDescent="0.25">
      <c r="A39" s="31">
        <v>37</v>
      </c>
      <c r="B39" s="23" t="s">
        <v>612</v>
      </c>
      <c r="C39" s="23" t="s">
        <v>119</v>
      </c>
      <c r="D39" s="92" t="s">
        <v>236</v>
      </c>
      <c r="E39" s="92"/>
      <c r="F39" s="92"/>
      <c r="G39" s="92"/>
      <c r="H39" s="92"/>
      <c r="I39" s="93"/>
      <c r="J39" s="2" t="b">
        <f t="shared" si="0"/>
        <v>1</v>
      </c>
      <c r="K39" s="2" t="b">
        <f t="shared" si="1"/>
        <v>0</v>
      </c>
      <c r="L39" s="2" t="b">
        <f t="shared" si="2"/>
        <v>0</v>
      </c>
      <c r="M39" s="2" t="b">
        <f t="shared" si="3"/>
        <v>0</v>
      </c>
      <c r="N39" s="2" t="b">
        <f t="shared" si="4"/>
        <v>0</v>
      </c>
      <c r="O39" s="2" t="b">
        <f t="shared" si="5"/>
        <v>0</v>
      </c>
      <c r="P39" s="2" t="b">
        <f t="shared" si="6"/>
        <v>0</v>
      </c>
      <c r="Q39" s="2" t="b">
        <f t="shared" si="7"/>
        <v>0</v>
      </c>
    </row>
    <row r="40" spans="1:17" ht="30" x14ac:dyDescent="0.25">
      <c r="A40" s="31">
        <v>38</v>
      </c>
      <c r="B40" s="23" t="s">
        <v>622</v>
      </c>
      <c r="C40" s="23" t="s">
        <v>119</v>
      </c>
      <c r="D40" s="92"/>
      <c r="E40" s="92"/>
      <c r="F40" s="92"/>
      <c r="G40" s="92" t="s">
        <v>129</v>
      </c>
      <c r="H40" s="92"/>
      <c r="I40" s="93"/>
      <c r="J40" s="2" t="b">
        <f t="shared" si="0"/>
        <v>0</v>
      </c>
      <c r="K40" s="2" t="b">
        <f t="shared" si="1"/>
        <v>0</v>
      </c>
      <c r="L40" s="2" t="b">
        <f t="shared" si="2"/>
        <v>0</v>
      </c>
      <c r="M40" s="2" t="b">
        <f t="shared" si="3"/>
        <v>1</v>
      </c>
      <c r="N40" s="2" t="b">
        <f t="shared" si="4"/>
        <v>0</v>
      </c>
      <c r="O40" s="2" t="b">
        <f t="shared" si="5"/>
        <v>0</v>
      </c>
      <c r="P40" s="2" t="b">
        <f t="shared" si="6"/>
        <v>0</v>
      </c>
      <c r="Q40" s="2" t="b">
        <f t="shared" si="7"/>
        <v>0</v>
      </c>
    </row>
    <row r="41" spans="1:17" ht="30" x14ac:dyDescent="0.25">
      <c r="A41" s="31">
        <v>39</v>
      </c>
      <c r="B41" s="23" t="s">
        <v>638</v>
      </c>
      <c r="C41" s="23" t="s">
        <v>119</v>
      </c>
      <c r="D41" s="92"/>
      <c r="E41" s="92"/>
      <c r="F41" s="92"/>
      <c r="G41" s="92" t="s">
        <v>129</v>
      </c>
      <c r="H41" s="92"/>
      <c r="I41" s="93"/>
      <c r="J41" s="2" t="b">
        <f t="shared" si="0"/>
        <v>0</v>
      </c>
      <c r="K41" s="2" t="b">
        <f t="shared" si="1"/>
        <v>0</v>
      </c>
      <c r="L41" s="2" t="b">
        <f t="shared" si="2"/>
        <v>0</v>
      </c>
      <c r="M41" s="2" t="b">
        <f t="shared" si="3"/>
        <v>1</v>
      </c>
      <c r="N41" s="2" t="b">
        <f t="shared" si="4"/>
        <v>0</v>
      </c>
      <c r="O41" s="2" t="b">
        <f t="shared" si="5"/>
        <v>0</v>
      </c>
      <c r="P41" s="2" t="b">
        <f t="shared" si="6"/>
        <v>0</v>
      </c>
      <c r="Q41" s="2" t="b">
        <f t="shared" si="7"/>
        <v>0</v>
      </c>
    </row>
    <row r="42" spans="1:17" ht="30" x14ac:dyDescent="0.25">
      <c r="A42" s="31">
        <v>40</v>
      </c>
      <c r="B42" s="23" t="s">
        <v>648</v>
      </c>
      <c r="C42" s="23" t="s">
        <v>119</v>
      </c>
      <c r="D42" s="92" t="s">
        <v>236</v>
      </c>
      <c r="E42" s="92"/>
      <c r="F42" s="92"/>
      <c r="G42" s="92"/>
      <c r="H42" s="92"/>
      <c r="I42" s="93"/>
      <c r="J42" s="2" t="b">
        <f t="shared" si="0"/>
        <v>1</v>
      </c>
      <c r="K42" s="2" t="b">
        <f t="shared" si="1"/>
        <v>0</v>
      </c>
      <c r="L42" s="2" t="b">
        <f t="shared" si="2"/>
        <v>0</v>
      </c>
      <c r="M42" s="2" t="b">
        <f t="shared" si="3"/>
        <v>0</v>
      </c>
      <c r="N42" s="2" t="b">
        <f t="shared" si="4"/>
        <v>0</v>
      </c>
      <c r="O42" s="2" t="b">
        <f t="shared" si="5"/>
        <v>0</v>
      </c>
      <c r="P42" s="2" t="b">
        <f t="shared" si="6"/>
        <v>0</v>
      </c>
      <c r="Q42" s="2" t="b">
        <f t="shared" si="7"/>
        <v>0</v>
      </c>
    </row>
    <row r="43" spans="1:17" ht="30" x14ac:dyDescent="0.25">
      <c r="A43" s="31">
        <v>41</v>
      </c>
      <c r="B43" s="23" t="s">
        <v>659</v>
      </c>
      <c r="C43" s="23" t="s">
        <v>119</v>
      </c>
      <c r="D43" s="92"/>
      <c r="E43" s="92" t="s">
        <v>177</v>
      </c>
      <c r="F43" s="92"/>
      <c r="G43" s="92"/>
      <c r="H43" s="92"/>
      <c r="I43" s="93"/>
      <c r="J43" s="2" t="b">
        <f t="shared" si="0"/>
        <v>0</v>
      </c>
      <c r="K43" s="2" t="b">
        <f t="shared" si="1"/>
        <v>1</v>
      </c>
      <c r="L43" s="2" t="b">
        <f t="shared" si="2"/>
        <v>0</v>
      </c>
      <c r="M43" s="2" t="b">
        <f t="shared" si="3"/>
        <v>0</v>
      </c>
      <c r="N43" s="2" t="b">
        <f t="shared" si="4"/>
        <v>0</v>
      </c>
      <c r="O43" s="2" t="b">
        <f t="shared" si="5"/>
        <v>0</v>
      </c>
      <c r="P43" s="2" t="b">
        <f t="shared" si="6"/>
        <v>0</v>
      </c>
      <c r="Q43" s="2" t="b">
        <f t="shared" si="7"/>
        <v>0</v>
      </c>
    </row>
    <row r="44" spans="1:17" ht="30" x14ac:dyDescent="0.25">
      <c r="A44" s="31">
        <v>42</v>
      </c>
      <c r="B44" s="23" t="s">
        <v>670</v>
      </c>
      <c r="C44" s="23" t="s">
        <v>119</v>
      </c>
      <c r="D44" s="92"/>
      <c r="E44" s="92"/>
      <c r="F44" s="92"/>
      <c r="G44" s="92" t="s">
        <v>129</v>
      </c>
      <c r="H44" s="92"/>
      <c r="I44" s="93"/>
      <c r="J44" s="2" t="b">
        <f t="shared" si="0"/>
        <v>0</v>
      </c>
      <c r="K44" s="2" t="b">
        <f t="shared" si="1"/>
        <v>0</v>
      </c>
      <c r="L44" s="2" t="b">
        <f t="shared" si="2"/>
        <v>0</v>
      </c>
      <c r="M44" s="2" t="b">
        <f t="shared" si="3"/>
        <v>1</v>
      </c>
      <c r="N44" s="2" t="b">
        <f t="shared" si="4"/>
        <v>0</v>
      </c>
      <c r="O44" s="2" t="b">
        <f t="shared" si="5"/>
        <v>0</v>
      </c>
      <c r="P44" s="2" t="b">
        <f t="shared" si="6"/>
        <v>0</v>
      </c>
      <c r="Q44" s="2" t="b">
        <f t="shared" si="7"/>
        <v>0</v>
      </c>
    </row>
    <row r="45" spans="1:17" ht="30" x14ac:dyDescent="0.25">
      <c r="A45" s="31">
        <v>43</v>
      </c>
      <c r="B45" s="23" t="s">
        <v>680</v>
      </c>
      <c r="C45" s="23" t="s">
        <v>119</v>
      </c>
      <c r="D45" s="92"/>
      <c r="E45" s="92"/>
      <c r="F45" s="92" t="s">
        <v>303</v>
      </c>
      <c r="G45" s="92" t="s">
        <v>129</v>
      </c>
      <c r="H45" s="92"/>
      <c r="I45" s="93"/>
      <c r="J45" s="2" t="b">
        <f t="shared" si="0"/>
        <v>0</v>
      </c>
      <c r="K45" s="2" t="b">
        <f t="shared" si="1"/>
        <v>0</v>
      </c>
      <c r="L45" s="2" t="b">
        <f t="shared" si="2"/>
        <v>0</v>
      </c>
      <c r="M45" s="2" t="b">
        <f t="shared" si="3"/>
        <v>0</v>
      </c>
      <c r="N45" s="2" t="b">
        <f t="shared" si="4"/>
        <v>0</v>
      </c>
      <c r="O45" s="2" t="b">
        <f t="shared" si="5"/>
        <v>0</v>
      </c>
      <c r="P45" s="2" t="b">
        <f t="shared" si="6"/>
        <v>0</v>
      </c>
      <c r="Q45" s="2" t="b">
        <f t="shared" si="7"/>
        <v>1</v>
      </c>
    </row>
    <row r="46" spans="1:17" ht="30" x14ac:dyDescent="0.25">
      <c r="A46" s="31">
        <v>44</v>
      </c>
      <c r="B46" s="23" t="s">
        <v>691</v>
      </c>
      <c r="C46" s="23" t="s">
        <v>119</v>
      </c>
      <c r="D46" s="92"/>
      <c r="E46" s="92" t="s">
        <v>177</v>
      </c>
      <c r="F46" s="92"/>
      <c r="G46" s="92"/>
      <c r="H46" s="92"/>
      <c r="I46" s="93"/>
      <c r="J46" s="2" t="b">
        <f t="shared" si="0"/>
        <v>0</v>
      </c>
      <c r="K46" s="2" t="b">
        <f t="shared" si="1"/>
        <v>1</v>
      </c>
      <c r="L46" s="2" t="b">
        <f t="shared" si="2"/>
        <v>0</v>
      </c>
      <c r="M46" s="2" t="b">
        <f t="shared" si="3"/>
        <v>0</v>
      </c>
      <c r="N46" s="2" t="b">
        <f t="shared" si="4"/>
        <v>0</v>
      </c>
      <c r="O46" s="2" t="b">
        <f t="shared" si="5"/>
        <v>0</v>
      </c>
      <c r="P46" s="2" t="b">
        <f t="shared" si="6"/>
        <v>0</v>
      </c>
      <c r="Q46" s="2" t="b">
        <f t="shared" si="7"/>
        <v>0</v>
      </c>
    </row>
    <row r="47" spans="1:17" ht="30" x14ac:dyDescent="0.25">
      <c r="A47" s="31">
        <v>45</v>
      </c>
      <c r="B47" s="23" t="s">
        <v>702</v>
      </c>
      <c r="C47" s="23" t="s">
        <v>119</v>
      </c>
      <c r="D47" s="92"/>
      <c r="E47" s="92"/>
      <c r="F47" s="92"/>
      <c r="G47" s="92" t="s">
        <v>129</v>
      </c>
      <c r="H47" s="92"/>
      <c r="I47" s="93"/>
      <c r="J47" s="2" t="b">
        <f t="shared" si="0"/>
        <v>0</v>
      </c>
      <c r="K47" s="2" t="b">
        <f t="shared" si="1"/>
        <v>0</v>
      </c>
      <c r="L47" s="2" t="b">
        <f t="shared" si="2"/>
        <v>0</v>
      </c>
      <c r="M47" s="2" t="b">
        <f t="shared" si="3"/>
        <v>1</v>
      </c>
      <c r="N47" s="2" t="b">
        <f t="shared" si="4"/>
        <v>0</v>
      </c>
      <c r="O47" s="2" t="b">
        <f t="shared" si="5"/>
        <v>0</v>
      </c>
      <c r="P47" s="2" t="b">
        <f t="shared" si="6"/>
        <v>0</v>
      </c>
      <c r="Q47" s="2" t="b">
        <f t="shared" si="7"/>
        <v>0</v>
      </c>
    </row>
    <row r="48" spans="1:17" ht="30" x14ac:dyDescent="0.25">
      <c r="A48" s="31">
        <v>46</v>
      </c>
      <c r="B48" s="23" t="s">
        <v>710</v>
      </c>
      <c r="C48" s="23" t="s">
        <v>119</v>
      </c>
      <c r="D48" s="92" t="s">
        <v>236</v>
      </c>
      <c r="E48" s="92" t="s">
        <v>177</v>
      </c>
      <c r="F48" s="92"/>
      <c r="G48" s="92"/>
      <c r="H48" s="92"/>
      <c r="I48" s="93"/>
      <c r="J48" s="2" t="b">
        <f t="shared" si="0"/>
        <v>0</v>
      </c>
      <c r="K48" s="2" t="b">
        <f t="shared" si="1"/>
        <v>0</v>
      </c>
      <c r="L48" s="2" t="b">
        <f t="shared" si="2"/>
        <v>0</v>
      </c>
      <c r="M48" s="2" t="b">
        <f t="shared" si="3"/>
        <v>0</v>
      </c>
      <c r="N48" s="2" t="b">
        <f t="shared" si="4"/>
        <v>0</v>
      </c>
      <c r="O48" s="2" t="b">
        <f t="shared" si="5"/>
        <v>1</v>
      </c>
      <c r="P48" s="2" t="b">
        <f t="shared" si="6"/>
        <v>0</v>
      </c>
      <c r="Q48" s="2" t="b">
        <f t="shared" si="7"/>
        <v>0</v>
      </c>
    </row>
    <row r="49" spans="1:17" ht="30" x14ac:dyDescent="0.25">
      <c r="A49" s="31">
        <v>47</v>
      </c>
      <c r="B49" s="23" t="s">
        <v>719</v>
      </c>
      <c r="C49" s="23" t="s">
        <v>119</v>
      </c>
      <c r="D49" s="92"/>
      <c r="E49" s="92"/>
      <c r="F49" s="92"/>
      <c r="G49" s="92" t="s">
        <v>129</v>
      </c>
      <c r="H49" s="92"/>
      <c r="I49" s="93"/>
      <c r="J49" s="2" t="b">
        <f t="shared" si="0"/>
        <v>0</v>
      </c>
      <c r="K49" s="2" t="b">
        <f t="shared" si="1"/>
        <v>0</v>
      </c>
      <c r="L49" s="2" t="b">
        <f t="shared" si="2"/>
        <v>0</v>
      </c>
      <c r="M49" s="2" t="b">
        <f t="shared" si="3"/>
        <v>1</v>
      </c>
      <c r="N49" s="2" t="b">
        <f t="shared" si="4"/>
        <v>0</v>
      </c>
      <c r="O49" s="2" t="b">
        <f t="shared" si="5"/>
        <v>0</v>
      </c>
      <c r="P49" s="2" t="b">
        <f t="shared" si="6"/>
        <v>0</v>
      </c>
      <c r="Q49" s="2" t="b">
        <f t="shared" si="7"/>
        <v>0</v>
      </c>
    </row>
    <row r="50" spans="1:17" ht="30" x14ac:dyDescent="0.25">
      <c r="A50" s="31">
        <v>48</v>
      </c>
      <c r="B50" s="23" t="s">
        <v>727</v>
      </c>
      <c r="C50" s="23" t="s">
        <v>119</v>
      </c>
      <c r="D50" s="92"/>
      <c r="E50" s="92"/>
      <c r="F50" s="92"/>
      <c r="G50" s="92" t="s">
        <v>129</v>
      </c>
      <c r="H50" s="92"/>
      <c r="I50" s="93"/>
      <c r="J50" s="2" t="b">
        <f t="shared" si="0"/>
        <v>0</v>
      </c>
      <c r="K50" s="2" t="b">
        <f t="shared" si="1"/>
        <v>0</v>
      </c>
      <c r="L50" s="2" t="b">
        <f t="shared" si="2"/>
        <v>0</v>
      </c>
      <c r="M50" s="2" t="b">
        <f t="shared" si="3"/>
        <v>1</v>
      </c>
      <c r="N50" s="2" t="b">
        <f t="shared" si="4"/>
        <v>0</v>
      </c>
      <c r="O50" s="2" t="b">
        <f t="shared" si="5"/>
        <v>0</v>
      </c>
      <c r="P50" s="2" t="b">
        <f t="shared" si="6"/>
        <v>0</v>
      </c>
      <c r="Q50" s="2" t="b">
        <f t="shared" si="7"/>
        <v>0</v>
      </c>
    </row>
    <row r="51" spans="1:17" ht="30" x14ac:dyDescent="0.25">
      <c r="A51" s="31">
        <v>49</v>
      </c>
      <c r="B51" s="23" t="s">
        <v>735</v>
      </c>
      <c r="C51" s="23" t="s">
        <v>119</v>
      </c>
      <c r="D51" s="92"/>
      <c r="E51" s="92" t="s">
        <v>177</v>
      </c>
      <c r="F51" s="92"/>
      <c r="G51" s="92"/>
      <c r="H51" s="92"/>
      <c r="I51" s="93"/>
      <c r="J51" s="2" t="b">
        <f t="shared" si="0"/>
        <v>0</v>
      </c>
      <c r="K51" s="2" t="b">
        <f t="shared" si="1"/>
        <v>1</v>
      </c>
      <c r="L51" s="2" t="b">
        <f t="shared" si="2"/>
        <v>0</v>
      </c>
      <c r="M51" s="2" t="b">
        <f t="shared" si="3"/>
        <v>0</v>
      </c>
      <c r="N51" s="2" t="b">
        <f t="shared" si="4"/>
        <v>0</v>
      </c>
      <c r="O51" s="2" t="b">
        <f t="shared" si="5"/>
        <v>0</v>
      </c>
      <c r="P51" s="2" t="b">
        <f t="shared" si="6"/>
        <v>0</v>
      </c>
      <c r="Q51" s="2" t="b">
        <f t="shared" si="7"/>
        <v>0</v>
      </c>
    </row>
    <row r="52" spans="1:17" ht="30" x14ac:dyDescent="0.25">
      <c r="A52" s="31">
        <v>50</v>
      </c>
      <c r="B52" s="23" t="s">
        <v>747</v>
      </c>
      <c r="C52" s="23" t="s">
        <v>119</v>
      </c>
      <c r="D52" s="92"/>
      <c r="E52" s="92" t="s">
        <v>177</v>
      </c>
      <c r="F52" s="92"/>
      <c r="G52" s="92"/>
      <c r="H52" s="92"/>
      <c r="I52" s="93"/>
      <c r="J52" s="2" t="b">
        <f t="shared" si="0"/>
        <v>0</v>
      </c>
      <c r="K52" s="2" t="b">
        <f t="shared" si="1"/>
        <v>1</v>
      </c>
      <c r="L52" s="2" t="b">
        <f t="shared" si="2"/>
        <v>0</v>
      </c>
      <c r="M52" s="2" t="b">
        <f t="shared" si="3"/>
        <v>0</v>
      </c>
      <c r="N52" s="2" t="b">
        <f t="shared" si="4"/>
        <v>0</v>
      </c>
      <c r="O52" s="2" t="b">
        <f t="shared" si="5"/>
        <v>0</v>
      </c>
      <c r="P52" s="2" t="b">
        <f t="shared" si="6"/>
        <v>0</v>
      </c>
      <c r="Q52" s="2" t="b">
        <f t="shared" si="7"/>
        <v>0</v>
      </c>
    </row>
    <row r="53" spans="1:17" ht="30" x14ac:dyDescent="0.25">
      <c r="A53" s="31">
        <v>51</v>
      </c>
      <c r="B53" s="23" t="s">
        <v>760</v>
      </c>
      <c r="C53" s="23" t="s">
        <v>119</v>
      </c>
      <c r="D53" s="92"/>
      <c r="E53" s="92"/>
      <c r="F53" s="92"/>
      <c r="G53" s="30" t="s">
        <v>129</v>
      </c>
      <c r="H53" s="92"/>
      <c r="I53" s="93"/>
      <c r="J53" s="2" t="b">
        <f t="shared" si="0"/>
        <v>0</v>
      </c>
      <c r="K53" s="2" t="b">
        <f t="shared" si="1"/>
        <v>0</v>
      </c>
      <c r="L53" s="2" t="b">
        <f t="shared" si="2"/>
        <v>0</v>
      </c>
      <c r="M53" s="2" t="b">
        <f t="shared" si="3"/>
        <v>1</v>
      </c>
      <c r="N53" s="2" t="b">
        <f t="shared" si="4"/>
        <v>0</v>
      </c>
      <c r="O53" s="2" t="b">
        <f t="shared" si="5"/>
        <v>0</v>
      </c>
      <c r="P53" s="2" t="b">
        <f t="shared" si="6"/>
        <v>0</v>
      </c>
      <c r="Q53" s="2" t="b">
        <f t="shared" si="7"/>
        <v>0</v>
      </c>
    </row>
    <row r="54" spans="1:17" ht="30" x14ac:dyDescent="0.25">
      <c r="A54" s="31">
        <v>52</v>
      </c>
      <c r="B54" s="23" t="s">
        <v>769</v>
      </c>
      <c r="C54" s="23" t="s">
        <v>119</v>
      </c>
      <c r="D54" s="92"/>
      <c r="E54" s="92"/>
      <c r="F54" s="92"/>
      <c r="G54" s="92" t="s">
        <v>129</v>
      </c>
      <c r="H54" s="92"/>
      <c r="I54" s="93"/>
      <c r="J54" s="2" t="b">
        <f t="shared" si="0"/>
        <v>0</v>
      </c>
      <c r="K54" s="2" t="b">
        <f t="shared" si="1"/>
        <v>0</v>
      </c>
      <c r="L54" s="2" t="b">
        <f t="shared" si="2"/>
        <v>0</v>
      </c>
      <c r="M54" s="2" t="b">
        <f t="shared" si="3"/>
        <v>1</v>
      </c>
      <c r="N54" s="2" t="b">
        <f t="shared" si="4"/>
        <v>0</v>
      </c>
      <c r="O54" s="2" t="b">
        <f t="shared" si="5"/>
        <v>0</v>
      </c>
      <c r="P54" s="2" t="b">
        <f t="shared" si="6"/>
        <v>0</v>
      </c>
      <c r="Q54" s="2" t="b">
        <f t="shared" si="7"/>
        <v>0</v>
      </c>
    </row>
    <row r="55" spans="1:17" ht="30" x14ac:dyDescent="0.25">
      <c r="A55" s="31">
        <v>53</v>
      </c>
      <c r="B55" s="23" t="s">
        <v>779</v>
      </c>
      <c r="C55" s="23" t="s">
        <v>119</v>
      </c>
      <c r="D55" s="92"/>
      <c r="E55" s="92"/>
      <c r="F55" s="92"/>
      <c r="G55" s="92" t="s">
        <v>129</v>
      </c>
      <c r="H55" s="92"/>
      <c r="I55" s="93"/>
      <c r="J55" s="2" t="b">
        <f t="shared" si="0"/>
        <v>0</v>
      </c>
      <c r="K55" s="2" t="b">
        <f t="shared" si="1"/>
        <v>0</v>
      </c>
      <c r="L55" s="2" t="b">
        <f t="shared" si="2"/>
        <v>0</v>
      </c>
      <c r="M55" s="2" t="b">
        <f t="shared" si="3"/>
        <v>1</v>
      </c>
      <c r="N55" s="2" t="b">
        <f t="shared" si="4"/>
        <v>0</v>
      </c>
      <c r="O55" s="2" t="b">
        <f t="shared" si="5"/>
        <v>0</v>
      </c>
      <c r="P55" s="2" t="b">
        <f t="shared" si="6"/>
        <v>0</v>
      </c>
      <c r="Q55" s="2" t="b">
        <f t="shared" si="7"/>
        <v>0</v>
      </c>
    </row>
    <row r="56" spans="1:17" ht="30" x14ac:dyDescent="0.25">
      <c r="A56" s="31">
        <v>54</v>
      </c>
      <c r="B56" s="23" t="s">
        <v>790</v>
      </c>
      <c r="C56" s="23" t="s">
        <v>119</v>
      </c>
      <c r="D56" s="92" t="s">
        <v>236</v>
      </c>
      <c r="E56" s="92"/>
      <c r="F56" s="92"/>
      <c r="G56" s="92"/>
      <c r="H56" s="92"/>
      <c r="I56" s="93"/>
      <c r="J56" s="2" t="b">
        <f t="shared" si="0"/>
        <v>1</v>
      </c>
      <c r="K56" s="2" t="b">
        <f t="shared" si="1"/>
        <v>0</v>
      </c>
      <c r="L56" s="2" t="b">
        <f t="shared" si="2"/>
        <v>0</v>
      </c>
      <c r="M56" s="2" t="b">
        <f t="shared" si="3"/>
        <v>0</v>
      </c>
      <c r="N56" s="2" t="b">
        <f t="shared" si="4"/>
        <v>0</v>
      </c>
      <c r="O56" s="2" t="b">
        <f t="shared" si="5"/>
        <v>0</v>
      </c>
      <c r="P56" s="2" t="b">
        <f t="shared" si="6"/>
        <v>0</v>
      </c>
      <c r="Q56" s="2" t="b">
        <f t="shared" si="7"/>
        <v>0</v>
      </c>
    </row>
    <row r="57" spans="1:17" ht="30" x14ac:dyDescent="0.25">
      <c r="A57" s="31">
        <v>55</v>
      </c>
      <c r="B57" s="23" t="s">
        <v>802</v>
      </c>
      <c r="C57" s="23" t="s">
        <v>119</v>
      </c>
      <c r="D57" s="92" t="s">
        <v>236</v>
      </c>
      <c r="E57" s="92"/>
      <c r="F57" s="92"/>
      <c r="G57" s="92"/>
      <c r="H57" s="92"/>
      <c r="I57" s="93"/>
      <c r="J57" s="2" t="b">
        <f t="shared" si="0"/>
        <v>1</v>
      </c>
      <c r="K57" s="2" t="b">
        <f t="shared" si="1"/>
        <v>0</v>
      </c>
      <c r="L57" s="2" t="b">
        <f t="shared" si="2"/>
        <v>0</v>
      </c>
      <c r="M57" s="2" t="b">
        <f t="shared" si="3"/>
        <v>0</v>
      </c>
      <c r="N57" s="2" t="b">
        <f t="shared" si="4"/>
        <v>0</v>
      </c>
      <c r="O57" s="2" t="b">
        <f t="shared" si="5"/>
        <v>0</v>
      </c>
      <c r="P57" s="2" t="b">
        <f t="shared" si="6"/>
        <v>0</v>
      </c>
      <c r="Q57" s="2" t="b">
        <f t="shared" si="7"/>
        <v>0</v>
      </c>
    </row>
    <row r="58" spans="1:17" ht="30" x14ac:dyDescent="0.25">
      <c r="A58" s="31">
        <v>56</v>
      </c>
      <c r="B58" s="23" t="s">
        <v>814</v>
      </c>
      <c r="C58" s="23" t="s">
        <v>119</v>
      </c>
      <c r="D58" s="92" t="s">
        <v>236</v>
      </c>
      <c r="E58" s="92"/>
      <c r="F58" s="92"/>
      <c r="G58" s="92"/>
      <c r="H58" s="92"/>
      <c r="I58" s="93"/>
      <c r="J58" s="2" t="b">
        <f t="shared" si="0"/>
        <v>1</v>
      </c>
      <c r="K58" s="2" t="b">
        <f t="shared" si="1"/>
        <v>0</v>
      </c>
      <c r="L58" s="2" t="b">
        <f t="shared" si="2"/>
        <v>0</v>
      </c>
      <c r="M58" s="2" t="b">
        <f t="shared" si="3"/>
        <v>0</v>
      </c>
      <c r="N58" s="2" t="b">
        <f t="shared" si="4"/>
        <v>0</v>
      </c>
      <c r="O58" s="2" t="b">
        <f t="shared" si="5"/>
        <v>0</v>
      </c>
      <c r="P58" s="2" t="b">
        <f t="shared" si="6"/>
        <v>0</v>
      </c>
      <c r="Q58" s="2" t="b">
        <f t="shared" si="7"/>
        <v>0</v>
      </c>
    </row>
    <row r="59" spans="1:17" ht="30" x14ac:dyDescent="0.25">
      <c r="A59" s="31">
        <v>57</v>
      </c>
      <c r="B59" s="23" t="s">
        <v>826</v>
      </c>
      <c r="C59" s="23" t="s">
        <v>119</v>
      </c>
      <c r="D59" s="92"/>
      <c r="E59" s="92"/>
      <c r="F59" s="92"/>
      <c r="G59" s="92" t="s">
        <v>129</v>
      </c>
      <c r="H59" s="92"/>
      <c r="I59" s="93"/>
      <c r="J59" s="2" t="b">
        <f t="shared" si="0"/>
        <v>0</v>
      </c>
      <c r="K59" s="2" t="b">
        <f t="shared" si="1"/>
        <v>0</v>
      </c>
      <c r="L59" s="2" t="b">
        <f t="shared" si="2"/>
        <v>0</v>
      </c>
      <c r="M59" s="2" t="b">
        <f t="shared" si="3"/>
        <v>1</v>
      </c>
      <c r="N59" s="2" t="b">
        <f t="shared" si="4"/>
        <v>0</v>
      </c>
      <c r="O59" s="2" t="b">
        <f t="shared" si="5"/>
        <v>0</v>
      </c>
      <c r="P59" s="2" t="b">
        <f t="shared" si="6"/>
        <v>0</v>
      </c>
      <c r="Q59" s="2" t="b">
        <f t="shared" si="7"/>
        <v>0</v>
      </c>
    </row>
    <row r="60" spans="1:17" ht="30" x14ac:dyDescent="0.25">
      <c r="A60" s="31">
        <v>58</v>
      </c>
      <c r="B60" s="23" t="s">
        <v>834</v>
      </c>
      <c r="C60" s="23" t="s">
        <v>119</v>
      </c>
      <c r="D60" s="92"/>
      <c r="E60" s="92" t="s">
        <v>177</v>
      </c>
      <c r="F60" s="92"/>
      <c r="G60" s="92"/>
      <c r="H60" s="92"/>
      <c r="I60" s="93"/>
      <c r="J60" s="2" t="b">
        <f t="shared" si="0"/>
        <v>0</v>
      </c>
      <c r="K60" s="2" t="b">
        <f t="shared" si="1"/>
        <v>1</v>
      </c>
      <c r="L60" s="2" t="b">
        <f t="shared" si="2"/>
        <v>0</v>
      </c>
      <c r="M60" s="2" t="b">
        <f t="shared" si="3"/>
        <v>0</v>
      </c>
      <c r="N60" s="2" t="b">
        <f t="shared" si="4"/>
        <v>0</v>
      </c>
      <c r="O60" s="2" t="b">
        <f t="shared" si="5"/>
        <v>0</v>
      </c>
      <c r="P60" s="2" t="b">
        <f t="shared" si="6"/>
        <v>0</v>
      </c>
      <c r="Q60" s="2" t="b">
        <f t="shared" si="7"/>
        <v>0</v>
      </c>
    </row>
    <row r="61" spans="1:17" ht="30" x14ac:dyDescent="0.25">
      <c r="A61" s="31">
        <v>59</v>
      </c>
      <c r="B61" s="23" t="s">
        <v>845</v>
      </c>
      <c r="C61" s="23" t="s">
        <v>119</v>
      </c>
      <c r="D61" s="92"/>
      <c r="E61" s="92"/>
      <c r="F61" s="92"/>
      <c r="G61" s="92" t="s">
        <v>129</v>
      </c>
      <c r="H61" s="92"/>
      <c r="I61" s="93"/>
      <c r="J61" s="2" t="b">
        <f t="shared" si="0"/>
        <v>0</v>
      </c>
      <c r="K61" s="2" t="b">
        <f t="shared" si="1"/>
        <v>0</v>
      </c>
      <c r="L61" s="2" t="b">
        <f t="shared" si="2"/>
        <v>0</v>
      </c>
      <c r="M61" s="2" t="b">
        <f t="shared" si="3"/>
        <v>1</v>
      </c>
      <c r="N61" s="2" t="b">
        <f t="shared" si="4"/>
        <v>0</v>
      </c>
      <c r="O61" s="2" t="b">
        <f t="shared" si="5"/>
        <v>0</v>
      </c>
      <c r="P61" s="2" t="b">
        <f t="shared" si="6"/>
        <v>0</v>
      </c>
      <c r="Q61" s="2" t="b">
        <f t="shared" si="7"/>
        <v>0</v>
      </c>
    </row>
    <row r="62" spans="1:17" ht="30" x14ac:dyDescent="0.25">
      <c r="A62" s="31">
        <v>60</v>
      </c>
      <c r="B62" s="23" t="s">
        <v>854</v>
      </c>
      <c r="C62" s="23" t="s">
        <v>119</v>
      </c>
      <c r="D62" s="92"/>
      <c r="E62" s="92" t="s">
        <v>177</v>
      </c>
      <c r="F62" s="92"/>
      <c r="G62" s="92"/>
      <c r="H62" s="92"/>
      <c r="I62" s="93"/>
      <c r="J62" s="2" t="b">
        <f t="shared" si="0"/>
        <v>0</v>
      </c>
      <c r="K62" s="2" t="b">
        <f t="shared" si="1"/>
        <v>1</v>
      </c>
      <c r="L62" s="2" t="b">
        <f t="shared" si="2"/>
        <v>0</v>
      </c>
      <c r="M62" s="2" t="b">
        <f t="shared" si="3"/>
        <v>0</v>
      </c>
      <c r="N62" s="2" t="b">
        <f t="shared" si="4"/>
        <v>0</v>
      </c>
      <c r="O62" s="2" t="b">
        <f t="shared" si="5"/>
        <v>0</v>
      </c>
      <c r="P62" s="2" t="b">
        <f t="shared" si="6"/>
        <v>0</v>
      </c>
      <c r="Q62" s="2" t="b">
        <f t="shared" si="7"/>
        <v>0</v>
      </c>
    </row>
    <row r="63" spans="1:17" ht="30" x14ac:dyDescent="0.25">
      <c r="A63" s="31">
        <v>61</v>
      </c>
      <c r="B63" s="23" t="s">
        <v>864</v>
      </c>
      <c r="C63" s="23" t="s">
        <v>119</v>
      </c>
      <c r="D63" s="92"/>
      <c r="E63" s="92"/>
      <c r="F63" s="92"/>
      <c r="G63" s="92" t="s">
        <v>129</v>
      </c>
      <c r="H63" s="92"/>
      <c r="I63" s="93"/>
      <c r="J63" s="2" t="b">
        <f t="shared" si="0"/>
        <v>0</v>
      </c>
      <c r="K63" s="2" t="b">
        <f t="shared" si="1"/>
        <v>0</v>
      </c>
      <c r="L63" s="2" t="b">
        <f t="shared" si="2"/>
        <v>0</v>
      </c>
      <c r="M63" s="2" t="b">
        <f t="shared" si="3"/>
        <v>1</v>
      </c>
      <c r="N63" s="2" t="b">
        <f t="shared" si="4"/>
        <v>0</v>
      </c>
      <c r="O63" s="2" t="b">
        <f t="shared" si="5"/>
        <v>0</v>
      </c>
      <c r="P63" s="2" t="b">
        <f t="shared" si="6"/>
        <v>0</v>
      </c>
      <c r="Q63" s="2" t="b">
        <f t="shared" si="7"/>
        <v>0</v>
      </c>
    </row>
    <row r="64" spans="1:17" ht="30" x14ac:dyDescent="0.25">
      <c r="A64" s="31">
        <v>62</v>
      </c>
      <c r="B64" s="23" t="s">
        <v>873</v>
      </c>
      <c r="C64" s="23" t="s">
        <v>119</v>
      </c>
      <c r="D64" s="92"/>
      <c r="E64" s="92"/>
      <c r="F64" s="92"/>
      <c r="G64" s="92" t="s">
        <v>129</v>
      </c>
      <c r="H64" s="92"/>
      <c r="I64" s="93"/>
      <c r="J64" s="2" t="b">
        <f t="shared" si="0"/>
        <v>0</v>
      </c>
      <c r="K64" s="2" t="b">
        <f t="shared" si="1"/>
        <v>0</v>
      </c>
      <c r="L64" s="2" t="b">
        <f t="shared" si="2"/>
        <v>0</v>
      </c>
      <c r="M64" s="2" t="b">
        <f t="shared" si="3"/>
        <v>1</v>
      </c>
      <c r="N64" s="2" t="b">
        <f t="shared" si="4"/>
        <v>0</v>
      </c>
      <c r="O64" s="2" t="b">
        <f t="shared" si="5"/>
        <v>0</v>
      </c>
      <c r="P64" s="2" t="b">
        <f t="shared" si="6"/>
        <v>0</v>
      </c>
      <c r="Q64" s="2" t="b">
        <f t="shared" si="7"/>
        <v>0</v>
      </c>
    </row>
    <row r="65" spans="1:17" ht="30" x14ac:dyDescent="0.25">
      <c r="A65" s="31">
        <v>63</v>
      </c>
      <c r="B65" s="23" t="s">
        <v>884</v>
      </c>
      <c r="C65" s="23" t="s">
        <v>119</v>
      </c>
      <c r="D65" s="92" t="s">
        <v>236</v>
      </c>
      <c r="E65" s="92" t="s">
        <v>177</v>
      </c>
      <c r="F65" s="92"/>
      <c r="G65" s="92"/>
      <c r="H65" s="92"/>
      <c r="I65" s="93"/>
      <c r="J65" s="2" t="b">
        <f t="shared" si="0"/>
        <v>0</v>
      </c>
      <c r="K65" s="2" t="b">
        <f t="shared" si="1"/>
        <v>0</v>
      </c>
      <c r="L65" s="2" t="b">
        <f t="shared" si="2"/>
        <v>0</v>
      </c>
      <c r="M65" s="2" t="b">
        <f t="shared" si="3"/>
        <v>0</v>
      </c>
      <c r="N65" s="2" t="b">
        <f t="shared" si="4"/>
        <v>0</v>
      </c>
      <c r="O65" s="2" t="b">
        <f t="shared" si="5"/>
        <v>1</v>
      </c>
      <c r="P65" s="2" t="b">
        <f t="shared" si="6"/>
        <v>0</v>
      </c>
      <c r="Q65" s="2" t="b">
        <f t="shared" si="7"/>
        <v>0</v>
      </c>
    </row>
    <row r="66" spans="1:17" ht="30" x14ac:dyDescent="0.25">
      <c r="A66" s="31">
        <v>64</v>
      </c>
      <c r="B66" s="23" t="s">
        <v>894</v>
      </c>
      <c r="C66" s="23" t="s">
        <v>119</v>
      </c>
      <c r="D66" s="92"/>
      <c r="E66" s="92"/>
      <c r="F66" s="92"/>
      <c r="G66" s="92" t="s">
        <v>129</v>
      </c>
      <c r="H66" s="92"/>
      <c r="I66" s="93"/>
      <c r="J66" s="2" t="b">
        <f t="shared" si="0"/>
        <v>0</v>
      </c>
      <c r="K66" s="2" t="b">
        <f t="shared" si="1"/>
        <v>0</v>
      </c>
      <c r="L66" s="2" t="b">
        <f t="shared" si="2"/>
        <v>0</v>
      </c>
      <c r="M66" s="2" t="b">
        <f t="shared" si="3"/>
        <v>1</v>
      </c>
      <c r="N66" s="2" t="b">
        <f t="shared" si="4"/>
        <v>0</v>
      </c>
      <c r="O66" s="2" t="b">
        <f t="shared" si="5"/>
        <v>0</v>
      </c>
      <c r="P66" s="2" t="b">
        <f t="shared" si="6"/>
        <v>0</v>
      </c>
      <c r="Q66" s="2" t="b">
        <f t="shared" si="7"/>
        <v>0</v>
      </c>
    </row>
    <row r="67" spans="1:17" ht="30" x14ac:dyDescent="0.25">
      <c r="A67" s="31">
        <v>65</v>
      </c>
      <c r="B67" s="23" t="s">
        <v>904</v>
      </c>
      <c r="C67" s="23" t="s">
        <v>119</v>
      </c>
      <c r="D67" s="92" t="s">
        <v>236</v>
      </c>
      <c r="E67" s="92" t="s">
        <v>177</v>
      </c>
      <c r="F67" s="92"/>
      <c r="G67" s="92"/>
      <c r="H67" s="92"/>
      <c r="I67" s="93"/>
      <c r="J67" s="2" t="b">
        <f t="shared" si="0"/>
        <v>0</v>
      </c>
      <c r="K67" s="2" t="b">
        <f t="shared" si="1"/>
        <v>0</v>
      </c>
      <c r="L67" s="2" t="b">
        <f t="shared" si="2"/>
        <v>0</v>
      </c>
      <c r="M67" s="2" t="b">
        <f t="shared" si="3"/>
        <v>0</v>
      </c>
      <c r="N67" s="2" t="b">
        <f t="shared" si="4"/>
        <v>0</v>
      </c>
      <c r="O67" s="2" t="b">
        <f t="shared" si="5"/>
        <v>1</v>
      </c>
      <c r="P67" s="2" t="b">
        <f t="shared" si="6"/>
        <v>0</v>
      </c>
      <c r="Q67" s="2" t="b">
        <f t="shared" si="7"/>
        <v>0</v>
      </c>
    </row>
    <row r="68" spans="1:17" ht="30" x14ac:dyDescent="0.25">
      <c r="A68" s="31">
        <v>66</v>
      </c>
      <c r="B68" s="23" t="s">
        <v>912</v>
      </c>
      <c r="C68" s="23" t="s">
        <v>119</v>
      </c>
      <c r="D68" s="92"/>
      <c r="E68" s="92"/>
      <c r="F68" s="92"/>
      <c r="G68" s="92" t="s">
        <v>129</v>
      </c>
      <c r="H68" s="92"/>
      <c r="I68" s="93"/>
      <c r="J68" s="2" t="b">
        <f t="shared" ref="J68:J131" si="8">AND(COUNTA(D68),COUNTBLANK(E68),COUNTBLANK(F68),COUNTBLANK(G68),COUNTBLANK(H68))</f>
        <v>0</v>
      </c>
      <c r="K68" s="2" t="b">
        <f t="shared" ref="K68:K131" si="9">AND(COUNTBLANK(D68),COUNTA(E68),COUNTBLANK(F68),COUNTBLANK(G68),COUNTBLANK(H68))</f>
        <v>0</v>
      </c>
      <c r="L68" s="2" t="b">
        <f t="shared" ref="L68:L131" si="10">AND(COUNTBLANK(D68),COUNTBLANK(E68),COUNTA(F68),COUNTBLANK(G68),COUNTBLANK(H68))</f>
        <v>0</v>
      </c>
      <c r="M68" s="2" t="b">
        <f t="shared" ref="M68:M131" si="11">AND(COUNTBLANK(D68),COUNTBLANK(E68),COUNTBLANK(F68),COUNTA(G68),COUNTBLANK(H68))</f>
        <v>1</v>
      </c>
      <c r="N68" s="2" t="b">
        <f t="shared" ref="N68:N131" si="12">AND(COUNTBLANK(D68),COUNTBLANK(E68),COUNTBLANK(F68),COUNTBLANK(G68),COUNTA(H68))</f>
        <v>0</v>
      </c>
      <c r="O68" s="2" t="b">
        <f t="shared" ref="O68:O131" si="13">AND(COUNTA(D68),COUNTA(E68),COUNTBLANK(F68),COUNTBLANK(G68),COUNTBLANK(H68))</f>
        <v>0</v>
      </c>
      <c r="P68" s="2" t="b">
        <f t="shared" ref="P68:P131" si="14">AND(COUNTBLANK(D68),COUNTA(E68),COUNTA(F68),COUNTBLANK(G68),COUNTBLANK(H68))</f>
        <v>0</v>
      </c>
      <c r="Q68" s="2" t="b">
        <f t="shared" ref="Q68:Q131" si="15">AND(COUNTBLANK(D68),COUNTBLANK(E68),COUNTA(F68),COUNTA(G68),COUNTBLANK(H68))</f>
        <v>0</v>
      </c>
    </row>
    <row r="69" spans="1:17" ht="30" x14ac:dyDescent="0.25">
      <c r="A69" s="31">
        <v>67</v>
      </c>
      <c r="B69" s="23" t="s">
        <v>923</v>
      </c>
      <c r="C69" s="23" t="s">
        <v>119</v>
      </c>
      <c r="D69" s="92" t="s">
        <v>236</v>
      </c>
      <c r="E69" s="92"/>
      <c r="F69" s="92"/>
      <c r="G69" s="92"/>
      <c r="H69" s="92"/>
      <c r="I69" s="93"/>
      <c r="J69" s="2" t="b">
        <f t="shared" si="8"/>
        <v>1</v>
      </c>
      <c r="K69" s="2" t="b">
        <f t="shared" si="9"/>
        <v>0</v>
      </c>
      <c r="L69" s="2" t="b">
        <f t="shared" si="10"/>
        <v>0</v>
      </c>
      <c r="M69" s="2" t="b">
        <f t="shared" si="11"/>
        <v>0</v>
      </c>
      <c r="N69" s="2" t="b">
        <f t="shared" si="12"/>
        <v>0</v>
      </c>
      <c r="O69" s="2" t="b">
        <f t="shared" si="13"/>
        <v>0</v>
      </c>
      <c r="P69" s="2" t="b">
        <f t="shared" si="14"/>
        <v>0</v>
      </c>
      <c r="Q69" s="2" t="b">
        <f t="shared" si="15"/>
        <v>0</v>
      </c>
    </row>
    <row r="70" spans="1:17" ht="30" x14ac:dyDescent="0.25">
      <c r="A70" s="31">
        <v>68</v>
      </c>
      <c r="B70" s="23" t="s">
        <v>932</v>
      </c>
      <c r="C70" s="23" t="s">
        <v>119</v>
      </c>
      <c r="D70" s="92" t="s">
        <v>236</v>
      </c>
      <c r="E70" s="92"/>
      <c r="F70" s="92"/>
      <c r="G70" s="92"/>
      <c r="H70" s="92"/>
      <c r="I70" s="93"/>
      <c r="J70" s="2" t="b">
        <f t="shared" si="8"/>
        <v>1</v>
      </c>
      <c r="K70" s="2" t="b">
        <f t="shared" si="9"/>
        <v>0</v>
      </c>
      <c r="L70" s="2" t="b">
        <f t="shared" si="10"/>
        <v>0</v>
      </c>
      <c r="M70" s="2" t="b">
        <f t="shared" si="11"/>
        <v>0</v>
      </c>
      <c r="N70" s="2" t="b">
        <f t="shared" si="12"/>
        <v>0</v>
      </c>
      <c r="O70" s="2" t="b">
        <f t="shared" si="13"/>
        <v>0</v>
      </c>
      <c r="P70" s="2" t="b">
        <f t="shared" si="14"/>
        <v>0</v>
      </c>
      <c r="Q70" s="2" t="b">
        <f t="shared" si="15"/>
        <v>0</v>
      </c>
    </row>
    <row r="71" spans="1:17" ht="30" x14ac:dyDescent="0.25">
      <c r="A71" s="31">
        <v>69</v>
      </c>
      <c r="B71" s="23" t="s">
        <v>941</v>
      </c>
      <c r="C71" s="23" t="s">
        <v>119</v>
      </c>
      <c r="D71" s="92" t="s">
        <v>236</v>
      </c>
      <c r="E71" s="92" t="s">
        <v>177</v>
      </c>
      <c r="F71" s="92"/>
      <c r="G71" s="92"/>
      <c r="H71" s="92"/>
      <c r="I71" s="93"/>
      <c r="J71" s="2" t="b">
        <f t="shared" si="8"/>
        <v>0</v>
      </c>
      <c r="K71" s="2" t="b">
        <f t="shared" si="9"/>
        <v>0</v>
      </c>
      <c r="L71" s="2" t="b">
        <f t="shared" si="10"/>
        <v>0</v>
      </c>
      <c r="M71" s="2" t="b">
        <f t="shared" si="11"/>
        <v>0</v>
      </c>
      <c r="N71" s="2" t="b">
        <f t="shared" si="12"/>
        <v>0</v>
      </c>
      <c r="O71" s="2" t="b">
        <f t="shared" si="13"/>
        <v>1</v>
      </c>
      <c r="P71" s="2" t="b">
        <f t="shared" si="14"/>
        <v>0</v>
      </c>
      <c r="Q71" s="2" t="b">
        <f t="shared" si="15"/>
        <v>0</v>
      </c>
    </row>
    <row r="72" spans="1:17" ht="30" x14ac:dyDescent="0.25">
      <c r="A72" s="31">
        <v>70</v>
      </c>
      <c r="B72" s="23" t="s">
        <v>949</v>
      </c>
      <c r="C72" s="23" t="s">
        <v>119</v>
      </c>
      <c r="D72" s="92" t="s">
        <v>236</v>
      </c>
      <c r="E72" s="92" t="s">
        <v>177</v>
      </c>
      <c r="F72" s="92"/>
      <c r="G72" s="92"/>
      <c r="H72" s="92"/>
      <c r="I72" s="93"/>
      <c r="J72" s="2" t="b">
        <f t="shared" si="8"/>
        <v>0</v>
      </c>
      <c r="K72" s="2" t="b">
        <f t="shared" si="9"/>
        <v>0</v>
      </c>
      <c r="L72" s="2" t="b">
        <f t="shared" si="10"/>
        <v>0</v>
      </c>
      <c r="M72" s="2" t="b">
        <f t="shared" si="11"/>
        <v>0</v>
      </c>
      <c r="N72" s="2" t="b">
        <f t="shared" si="12"/>
        <v>0</v>
      </c>
      <c r="O72" s="2" t="b">
        <f t="shared" si="13"/>
        <v>1</v>
      </c>
      <c r="P72" s="2" t="b">
        <f t="shared" si="14"/>
        <v>0</v>
      </c>
      <c r="Q72" s="2" t="b">
        <f t="shared" si="15"/>
        <v>0</v>
      </c>
    </row>
    <row r="73" spans="1:17" ht="30" x14ac:dyDescent="0.25">
      <c r="A73" s="31">
        <v>71</v>
      </c>
      <c r="B73" s="23" t="s">
        <v>959</v>
      </c>
      <c r="C73" s="23" t="s">
        <v>119</v>
      </c>
      <c r="D73" s="92"/>
      <c r="E73" s="92"/>
      <c r="F73" s="92"/>
      <c r="G73" s="92" t="s">
        <v>129</v>
      </c>
      <c r="H73" s="92"/>
      <c r="I73" s="93"/>
      <c r="J73" s="2" t="b">
        <f t="shared" si="8"/>
        <v>0</v>
      </c>
      <c r="K73" s="2" t="b">
        <f t="shared" si="9"/>
        <v>0</v>
      </c>
      <c r="L73" s="2" t="b">
        <f t="shared" si="10"/>
        <v>0</v>
      </c>
      <c r="M73" s="2" t="b">
        <f t="shared" si="11"/>
        <v>1</v>
      </c>
      <c r="N73" s="2" t="b">
        <f t="shared" si="12"/>
        <v>0</v>
      </c>
      <c r="O73" s="2" t="b">
        <f t="shared" si="13"/>
        <v>0</v>
      </c>
      <c r="P73" s="2" t="b">
        <f t="shared" si="14"/>
        <v>0</v>
      </c>
      <c r="Q73" s="2" t="b">
        <f t="shared" si="15"/>
        <v>0</v>
      </c>
    </row>
    <row r="74" spans="1:17" ht="30" x14ac:dyDescent="0.25">
      <c r="A74" s="31">
        <v>72</v>
      </c>
      <c r="B74" s="23" t="s">
        <v>969</v>
      </c>
      <c r="C74" s="23" t="s">
        <v>119</v>
      </c>
      <c r="D74" s="92"/>
      <c r="E74" s="92"/>
      <c r="F74" s="92"/>
      <c r="G74" s="92" t="s">
        <v>129</v>
      </c>
      <c r="H74" s="92"/>
      <c r="I74" s="93"/>
      <c r="J74" s="2" t="b">
        <f t="shared" si="8"/>
        <v>0</v>
      </c>
      <c r="K74" s="2" t="b">
        <f t="shared" si="9"/>
        <v>0</v>
      </c>
      <c r="L74" s="2" t="b">
        <f t="shared" si="10"/>
        <v>0</v>
      </c>
      <c r="M74" s="2" t="b">
        <f t="shared" si="11"/>
        <v>1</v>
      </c>
      <c r="N74" s="2" t="b">
        <f t="shared" si="12"/>
        <v>0</v>
      </c>
      <c r="O74" s="2" t="b">
        <f t="shared" si="13"/>
        <v>0</v>
      </c>
      <c r="P74" s="2" t="b">
        <f t="shared" si="14"/>
        <v>0</v>
      </c>
      <c r="Q74" s="2" t="b">
        <f t="shared" si="15"/>
        <v>0</v>
      </c>
    </row>
    <row r="75" spans="1:17" ht="30" x14ac:dyDescent="0.25">
      <c r="A75" s="31">
        <v>73</v>
      </c>
      <c r="B75" s="23" t="s">
        <v>977</v>
      </c>
      <c r="C75" s="23" t="s">
        <v>119</v>
      </c>
      <c r="D75" s="92"/>
      <c r="E75" s="92" t="s">
        <v>177</v>
      </c>
      <c r="F75" s="92"/>
      <c r="G75" s="92"/>
      <c r="H75" s="92"/>
      <c r="I75" s="93"/>
      <c r="J75" s="2" t="b">
        <f t="shared" si="8"/>
        <v>0</v>
      </c>
      <c r="K75" s="2" t="b">
        <f t="shared" si="9"/>
        <v>1</v>
      </c>
      <c r="L75" s="2" t="b">
        <f t="shared" si="10"/>
        <v>0</v>
      </c>
      <c r="M75" s="2" t="b">
        <f t="shared" si="11"/>
        <v>0</v>
      </c>
      <c r="N75" s="2" t="b">
        <f t="shared" si="12"/>
        <v>0</v>
      </c>
      <c r="O75" s="2" t="b">
        <f t="shared" si="13"/>
        <v>0</v>
      </c>
      <c r="P75" s="2" t="b">
        <f t="shared" si="14"/>
        <v>0</v>
      </c>
      <c r="Q75" s="2" t="b">
        <f t="shared" si="15"/>
        <v>0</v>
      </c>
    </row>
    <row r="76" spans="1:17" ht="30" x14ac:dyDescent="0.25">
      <c r="A76" s="31">
        <v>74</v>
      </c>
      <c r="B76" s="23" t="s">
        <v>988</v>
      </c>
      <c r="C76" s="23" t="s">
        <v>119</v>
      </c>
      <c r="D76" s="92"/>
      <c r="E76" s="92"/>
      <c r="F76" s="92"/>
      <c r="G76" s="92" t="s">
        <v>129</v>
      </c>
      <c r="H76" s="92"/>
      <c r="I76" s="93"/>
      <c r="J76" s="2" t="b">
        <f t="shared" si="8"/>
        <v>0</v>
      </c>
      <c r="K76" s="2" t="b">
        <f t="shared" si="9"/>
        <v>0</v>
      </c>
      <c r="L76" s="2" t="b">
        <f t="shared" si="10"/>
        <v>0</v>
      </c>
      <c r="M76" s="2" t="b">
        <f t="shared" si="11"/>
        <v>1</v>
      </c>
      <c r="N76" s="2" t="b">
        <f t="shared" si="12"/>
        <v>0</v>
      </c>
      <c r="O76" s="2" t="b">
        <f t="shared" si="13"/>
        <v>0</v>
      </c>
      <c r="P76" s="2" t="b">
        <f t="shared" si="14"/>
        <v>0</v>
      </c>
      <c r="Q76" s="2" t="b">
        <f t="shared" si="15"/>
        <v>0</v>
      </c>
    </row>
    <row r="77" spans="1:17" ht="30" x14ac:dyDescent="0.25">
      <c r="A77" s="31">
        <v>75</v>
      </c>
      <c r="B77" s="23" t="s">
        <v>998</v>
      </c>
      <c r="C77" s="23" t="s">
        <v>119</v>
      </c>
      <c r="D77" s="92" t="s">
        <v>236</v>
      </c>
      <c r="E77" s="92"/>
      <c r="F77" s="92"/>
      <c r="G77" s="92"/>
      <c r="H77" s="92"/>
      <c r="I77" s="93"/>
      <c r="J77" s="2" t="b">
        <f t="shared" si="8"/>
        <v>1</v>
      </c>
      <c r="K77" s="2" t="b">
        <f t="shared" si="9"/>
        <v>0</v>
      </c>
      <c r="L77" s="2" t="b">
        <f t="shared" si="10"/>
        <v>0</v>
      </c>
      <c r="M77" s="2" t="b">
        <f t="shared" si="11"/>
        <v>0</v>
      </c>
      <c r="N77" s="2" t="b">
        <f t="shared" si="12"/>
        <v>0</v>
      </c>
      <c r="O77" s="2" t="b">
        <f t="shared" si="13"/>
        <v>0</v>
      </c>
      <c r="P77" s="2" t="b">
        <f t="shared" si="14"/>
        <v>0</v>
      </c>
      <c r="Q77" s="2" t="b">
        <f t="shared" si="15"/>
        <v>0</v>
      </c>
    </row>
    <row r="78" spans="1:17" ht="30" x14ac:dyDescent="0.25">
      <c r="A78" s="31">
        <v>76</v>
      </c>
      <c r="B78" s="23" t="s">
        <v>1008</v>
      </c>
      <c r="C78" s="23" t="s">
        <v>119</v>
      </c>
      <c r="D78" s="92"/>
      <c r="E78" s="92"/>
      <c r="F78" s="92"/>
      <c r="G78" s="30" t="s">
        <v>129</v>
      </c>
      <c r="H78" s="92"/>
      <c r="I78" s="93"/>
      <c r="J78" s="2" t="b">
        <f t="shared" si="8"/>
        <v>0</v>
      </c>
      <c r="K78" s="2" t="b">
        <f t="shared" si="9"/>
        <v>0</v>
      </c>
      <c r="L78" s="2" t="b">
        <f t="shared" si="10"/>
        <v>0</v>
      </c>
      <c r="M78" s="2" t="b">
        <f t="shared" si="11"/>
        <v>1</v>
      </c>
      <c r="N78" s="2" t="b">
        <f t="shared" si="12"/>
        <v>0</v>
      </c>
      <c r="O78" s="2" t="b">
        <f t="shared" si="13"/>
        <v>0</v>
      </c>
      <c r="P78" s="2" t="b">
        <f t="shared" si="14"/>
        <v>0</v>
      </c>
      <c r="Q78" s="2" t="b">
        <f t="shared" si="15"/>
        <v>0</v>
      </c>
    </row>
    <row r="79" spans="1:17" ht="30" x14ac:dyDescent="0.25">
      <c r="A79" s="31">
        <v>77</v>
      </c>
      <c r="B79" s="23" t="s">
        <v>1019</v>
      </c>
      <c r="C79" s="23" t="s">
        <v>119</v>
      </c>
      <c r="D79" s="92"/>
      <c r="E79" s="92" t="s">
        <v>177</v>
      </c>
      <c r="F79" s="92" t="s">
        <v>303</v>
      </c>
      <c r="G79" s="92"/>
      <c r="H79" s="92"/>
      <c r="I79" s="93"/>
      <c r="J79" s="2" t="b">
        <f t="shared" si="8"/>
        <v>0</v>
      </c>
      <c r="K79" s="2" t="b">
        <f t="shared" si="9"/>
        <v>0</v>
      </c>
      <c r="L79" s="2" t="b">
        <f t="shared" si="10"/>
        <v>0</v>
      </c>
      <c r="M79" s="2" t="b">
        <f t="shared" si="11"/>
        <v>0</v>
      </c>
      <c r="N79" s="2" t="b">
        <f t="shared" si="12"/>
        <v>0</v>
      </c>
      <c r="O79" s="2" t="b">
        <f t="shared" si="13"/>
        <v>0</v>
      </c>
      <c r="P79" s="2" t="b">
        <f t="shared" si="14"/>
        <v>1</v>
      </c>
      <c r="Q79" s="2" t="b">
        <f t="shared" si="15"/>
        <v>0</v>
      </c>
    </row>
    <row r="80" spans="1:17" ht="30" x14ac:dyDescent="0.25">
      <c r="A80" s="31">
        <v>78</v>
      </c>
      <c r="B80" s="23" t="s">
        <v>1028</v>
      </c>
      <c r="C80" s="23" t="s">
        <v>119</v>
      </c>
      <c r="D80" s="92"/>
      <c r="E80" s="92"/>
      <c r="F80" s="92"/>
      <c r="G80" s="92" t="s">
        <v>129</v>
      </c>
      <c r="H80" s="92"/>
      <c r="I80" s="93"/>
      <c r="J80" s="2" t="b">
        <f t="shared" si="8"/>
        <v>0</v>
      </c>
      <c r="K80" s="2" t="b">
        <f t="shared" si="9"/>
        <v>0</v>
      </c>
      <c r="L80" s="2" t="b">
        <f t="shared" si="10"/>
        <v>0</v>
      </c>
      <c r="M80" s="2" t="b">
        <f t="shared" si="11"/>
        <v>1</v>
      </c>
      <c r="N80" s="2" t="b">
        <f t="shared" si="12"/>
        <v>0</v>
      </c>
      <c r="O80" s="2" t="b">
        <f t="shared" si="13"/>
        <v>0</v>
      </c>
      <c r="P80" s="2" t="b">
        <f t="shared" si="14"/>
        <v>0</v>
      </c>
      <c r="Q80" s="2" t="b">
        <f t="shared" si="15"/>
        <v>0</v>
      </c>
    </row>
    <row r="81" spans="1:17" ht="30" x14ac:dyDescent="0.25">
      <c r="A81" s="31">
        <v>79</v>
      </c>
      <c r="B81" s="23" t="s">
        <v>1038</v>
      </c>
      <c r="C81" s="23" t="s">
        <v>119</v>
      </c>
      <c r="D81" s="92"/>
      <c r="E81" s="92"/>
      <c r="F81" s="92"/>
      <c r="G81" s="92" t="s">
        <v>129</v>
      </c>
      <c r="H81" s="92"/>
      <c r="I81" s="93"/>
      <c r="J81" s="2" t="b">
        <f t="shared" si="8"/>
        <v>0</v>
      </c>
      <c r="K81" s="2" t="b">
        <f t="shared" si="9"/>
        <v>0</v>
      </c>
      <c r="L81" s="2" t="b">
        <f t="shared" si="10"/>
        <v>0</v>
      </c>
      <c r="M81" s="2" t="b">
        <f t="shared" si="11"/>
        <v>1</v>
      </c>
      <c r="N81" s="2" t="b">
        <f t="shared" si="12"/>
        <v>0</v>
      </c>
      <c r="O81" s="2" t="b">
        <f t="shared" si="13"/>
        <v>0</v>
      </c>
      <c r="P81" s="2" t="b">
        <f t="shared" si="14"/>
        <v>0</v>
      </c>
      <c r="Q81" s="2" t="b">
        <f t="shared" si="15"/>
        <v>0</v>
      </c>
    </row>
    <row r="82" spans="1:17" ht="30" x14ac:dyDescent="0.25">
      <c r="A82" s="31">
        <v>80</v>
      </c>
      <c r="B82" s="23" t="s">
        <v>1049</v>
      </c>
      <c r="C82" s="23" t="s">
        <v>119</v>
      </c>
      <c r="D82" s="92"/>
      <c r="E82" s="92"/>
      <c r="F82" s="92"/>
      <c r="G82" s="92" t="s">
        <v>129</v>
      </c>
      <c r="H82" s="92"/>
      <c r="I82" s="93"/>
      <c r="J82" s="2" t="b">
        <f t="shared" si="8"/>
        <v>0</v>
      </c>
      <c r="K82" s="2" t="b">
        <f t="shared" si="9"/>
        <v>0</v>
      </c>
      <c r="L82" s="2" t="b">
        <f t="shared" si="10"/>
        <v>0</v>
      </c>
      <c r="M82" s="2" t="b">
        <f t="shared" si="11"/>
        <v>1</v>
      </c>
      <c r="N82" s="2" t="b">
        <f t="shared" si="12"/>
        <v>0</v>
      </c>
      <c r="O82" s="2" t="b">
        <f t="shared" si="13"/>
        <v>0</v>
      </c>
      <c r="P82" s="2" t="b">
        <f t="shared" si="14"/>
        <v>0</v>
      </c>
      <c r="Q82" s="2" t="b">
        <f t="shared" si="15"/>
        <v>0</v>
      </c>
    </row>
    <row r="83" spans="1:17" ht="30" x14ac:dyDescent="0.25">
      <c r="A83" s="31">
        <v>81</v>
      </c>
      <c r="B83" s="23" t="s">
        <v>1059</v>
      </c>
      <c r="C83" s="23" t="s">
        <v>119</v>
      </c>
      <c r="D83" s="92" t="s">
        <v>236</v>
      </c>
      <c r="E83" s="92"/>
      <c r="F83" s="92"/>
      <c r="G83" s="92"/>
      <c r="H83" s="92"/>
      <c r="I83" s="93"/>
      <c r="J83" s="2" t="b">
        <f t="shared" si="8"/>
        <v>1</v>
      </c>
      <c r="K83" s="2" t="b">
        <f t="shared" si="9"/>
        <v>0</v>
      </c>
      <c r="L83" s="2" t="b">
        <f t="shared" si="10"/>
        <v>0</v>
      </c>
      <c r="M83" s="2" t="b">
        <f t="shared" si="11"/>
        <v>0</v>
      </c>
      <c r="N83" s="2" t="b">
        <f t="shared" si="12"/>
        <v>0</v>
      </c>
      <c r="O83" s="2" t="b">
        <f t="shared" si="13"/>
        <v>0</v>
      </c>
      <c r="P83" s="2" t="b">
        <f t="shared" si="14"/>
        <v>0</v>
      </c>
      <c r="Q83" s="2" t="b">
        <f t="shared" si="15"/>
        <v>0</v>
      </c>
    </row>
    <row r="84" spans="1:17" ht="30" x14ac:dyDescent="0.25">
      <c r="A84" s="31">
        <v>82</v>
      </c>
      <c r="B84" s="23" t="s">
        <v>1068</v>
      </c>
      <c r="C84" s="23" t="s">
        <v>119</v>
      </c>
      <c r="D84" s="92"/>
      <c r="E84" s="92"/>
      <c r="F84" s="92"/>
      <c r="G84" s="92" t="s">
        <v>129</v>
      </c>
      <c r="H84" s="92"/>
      <c r="I84" s="93"/>
      <c r="J84" s="2" t="b">
        <f t="shared" si="8"/>
        <v>0</v>
      </c>
      <c r="K84" s="2" t="b">
        <f t="shared" si="9"/>
        <v>0</v>
      </c>
      <c r="L84" s="2" t="b">
        <f t="shared" si="10"/>
        <v>0</v>
      </c>
      <c r="M84" s="2" t="b">
        <f t="shared" si="11"/>
        <v>1</v>
      </c>
      <c r="N84" s="2" t="b">
        <f t="shared" si="12"/>
        <v>0</v>
      </c>
      <c r="O84" s="2" t="b">
        <f t="shared" si="13"/>
        <v>0</v>
      </c>
      <c r="P84" s="2" t="b">
        <f t="shared" si="14"/>
        <v>0</v>
      </c>
      <c r="Q84" s="2" t="b">
        <f t="shared" si="15"/>
        <v>0</v>
      </c>
    </row>
    <row r="85" spans="1:17" ht="30" x14ac:dyDescent="0.25">
      <c r="A85" s="31">
        <v>83</v>
      </c>
      <c r="B85" s="23" t="s">
        <v>1077</v>
      </c>
      <c r="C85" s="23" t="s">
        <v>119</v>
      </c>
      <c r="D85" s="92" t="s">
        <v>236</v>
      </c>
      <c r="E85" s="92"/>
      <c r="F85" s="92"/>
      <c r="G85" s="92"/>
      <c r="H85" s="92"/>
      <c r="I85" s="93"/>
      <c r="J85" s="2" t="b">
        <f t="shared" si="8"/>
        <v>1</v>
      </c>
      <c r="K85" s="2" t="b">
        <f t="shared" si="9"/>
        <v>0</v>
      </c>
      <c r="L85" s="2" t="b">
        <f t="shared" si="10"/>
        <v>0</v>
      </c>
      <c r="M85" s="2" t="b">
        <f t="shared" si="11"/>
        <v>0</v>
      </c>
      <c r="N85" s="2" t="b">
        <f t="shared" si="12"/>
        <v>0</v>
      </c>
      <c r="O85" s="2" t="b">
        <f t="shared" si="13"/>
        <v>0</v>
      </c>
      <c r="P85" s="2" t="b">
        <f t="shared" si="14"/>
        <v>0</v>
      </c>
      <c r="Q85" s="2" t="b">
        <f t="shared" si="15"/>
        <v>0</v>
      </c>
    </row>
    <row r="86" spans="1:17" ht="30" x14ac:dyDescent="0.25">
      <c r="A86" s="31">
        <v>84</v>
      </c>
      <c r="B86" s="23" t="s">
        <v>1089</v>
      </c>
      <c r="C86" s="23" t="s">
        <v>119</v>
      </c>
      <c r="D86" s="92"/>
      <c r="E86" s="92" t="s">
        <v>177</v>
      </c>
      <c r="F86" s="92"/>
      <c r="G86" s="92"/>
      <c r="H86" s="92"/>
      <c r="I86" s="93"/>
      <c r="J86" s="2" t="b">
        <f t="shared" si="8"/>
        <v>0</v>
      </c>
      <c r="K86" s="2" t="b">
        <f t="shared" si="9"/>
        <v>1</v>
      </c>
      <c r="L86" s="2" t="b">
        <f t="shared" si="10"/>
        <v>0</v>
      </c>
      <c r="M86" s="2" t="b">
        <f t="shared" si="11"/>
        <v>0</v>
      </c>
      <c r="N86" s="2" t="b">
        <f t="shared" si="12"/>
        <v>0</v>
      </c>
      <c r="O86" s="2" t="b">
        <f t="shared" si="13"/>
        <v>0</v>
      </c>
      <c r="P86" s="2" t="b">
        <f t="shared" si="14"/>
        <v>0</v>
      </c>
      <c r="Q86" s="2" t="b">
        <f t="shared" si="15"/>
        <v>0</v>
      </c>
    </row>
    <row r="87" spans="1:17" ht="30" x14ac:dyDescent="0.25">
      <c r="A87" s="31">
        <v>85</v>
      </c>
      <c r="B87" s="23" t="s">
        <v>1101</v>
      </c>
      <c r="C87" s="23" t="s">
        <v>119</v>
      </c>
      <c r="D87" s="92"/>
      <c r="E87" s="92"/>
      <c r="F87" s="92"/>
      <c r="G87" s="92" t="s">
        <v>129</v>
      </c>
      <c r="H87" s="92"/>
      <c r="I87" s="93"/>
      <c r="J87" s="2" t="b">
        <f t="shared" si="8"/>
        <v>0</v>
      </c>
      <c r="K87" s="2" t="b">
        <f t="shared" si="9"/>
        <v>0</v>
      </c>
      <c r="L87" s="2" t="b">
        <f t="shared" si="10"/>
        <v>0</v>
      </c>
      <c r="M87" s="2" t="b">
        <f t="shared" si="11"/>
        <v>1</v>
      </c>
      <c r="N87" s="2" t="b">
        <f t="shared" si="12"/>
        <v>0</v>
      </c>
      <c r="O87" s="2" t="b">
        <f t="shared" si="13"/>
        <v>0</v>
      </c>
      <c r="P87" s="2" t="b">
        <f t="shared" si="14"/>
        <v>0</v>
      </c>
      <c r="Q87" s="2" t="b">
        <f t="shared" si="15"/>
        <v>0</v>
      </c>
    </row>
    <row r="88" spans="1:17" ht="30" x14ac:dyDescent="0.25">
      <c r="A88" s="31">
        <v>86</v>
      </c>
      <c r="B88" s="23" t="s">
        <v>1112</v>
      </c>
      <c r="C88" s="23" t="s">
        <v>119</v>
      </c>
      <c r="D88" s="92"/>
      <c r="E88" s="92"/>
      <c r="F88" s="92"/>
      <c r="G88" s="92" t="s">
        <v>129</v>
      </c>
      <c r="H88" s="92"/>
      <c r="I88" s="93"/>
      <c r="J88" s="2" t="b">
        <f t="shared" si="8"/>
        <v>0</v>
      </c>
      <c r="K88" s="2" t="b">
        <f t="shared" si="9"/>
        <v>0</v>
      </c>
      <c r="L88" s="2" t="b">
        <f t="shared" si="10"/>
        <v>0</v>
      </c>
      <c r="M88" s="2" t="b">
        <f t="shared" si="11"/>
        <v>1</v>
      </c>
      <c r="N88" s="2" t="b">
        <f t="shared" si="12"/>
        <v>0</v>
      </c>
      <c r="O88" s="2" t="b">
        <f t="shared" si="13"/>
        <v>0</v>
      </c>
      <c r="P88" s="2" t="b">
        <f t="shared" si="14"/>
        <v>0</v>
      </c>
      <c r="Q88" s="2" t="b">
        <f t="shared" si="15"/>
        <v>0</v>
      </c>
    </row>
    <row r="89" spans="1:17" ht="30" x14ac:dyDescent="0.25">
      <c r="A89" s="31">
        <v>87</v>
      </c>
      <c r="B89" s="23" t="s">
        <v>1123</v>
      </c>
      <c r="C89" s="23" t="s">
        <v>119</v>
      </c>
      <c r="D89" s="92" t="s">
        <v>236</v>
      </c>
      <c r="E89" s="92" t="s">
        <v>177</v>
      </c>
      <c r="F89" s="92"/>
      <c r="G89" s="92"/>
      <c r="H89" s="92"/>
      <c r="I89" s="93"/>
      <c r="J89" s="2" t="b">
        <f t="shared" si="8"/>
        <v>0</v>
      </c>
      <c r="K89" s="2" t="b">
        <f t="shared" si="9"/>
        <v>0</v>
      </c>
      <c r="L89" s="2" t="b">
        <f t="shared" si="10"/>
        <v>0</v>
      </c>
      <c r="M89" s="2" t="b">
        <f t="shared" si="11"/>
        <v>0</v>
      </c>
      <c r="N89" s="2" t="b">
        <f t="shared" si="12"/>
        <v>0</v>
      </c>
      <c r="O89" s="2" t="b">
        <f t="shared" si="13"/>
        <v>1</v>
      </c>
      <c r="P89" s="2" t="b">
        <f t="shared" si="14"/>
        <v>0</v>
      </c>
      <c r="Q89" s="2" t="b">
        <f t="shared" si="15"/>
        <v>0</v>
      </c>
    </row>
    <row r="90" spans="1:17" ht="30" x14ac:dyDescent="0.25">
      <c r="A90" s="31">
        <v>88</v>
      </c>
      <c r="B90" s="23" t="s">
        <v>1130</v>
      </c>
      <c r="C90" s="23" t="s">
        <v>119</v>
      </c>
      <c r="D90" s="92"/>
      <c r="E90" s="92"/>
      <c r="F90" s="92"/>
      <c r="G90" s="92" t="s">
        <v>129</v>
      </c>
      <c r="H90" s="92"/>
      <c r="I90" s="93"/>
      <c r="J90" s="2" t="b">
        <f t="shared" si="8"/>
        <v>0</v>
      </c>
      <c r="K90" s="2" t="b">
        <f t="shared" si="9"/>
        <v>0</v>
      </c>
      <c r="L90" s="2" t="b">
        <f t="shared" si="10"/>
        <v>0</v>
      </c>
      <c r="M90" s="2" t="b">
        <f t="shared" si="11"/>
        <v>1</v>
      </c>
      <c r="N90" s="2" t="b">
        <f t="shared" si="12"/>
        <v>0</v>
      </c>
      <c r="O90" s="2" t="b">
        <f t="shared" si="13"/>
        <v>0</v>
      </c>
      <c r="P90" s="2" t="b">
        <f t="shared" si="14"/>
        <v>0</v>
      </c>
      <c r="Q90" s="2" t="b">
        <f t="shared" si="15"/>
        <v>0</v>
      </c>
    </row>
    <row r="91" spans="1:17" ht="30" x14ac:dyDescent="0.25">
      <c r="A91" s="31">
        <v>89</v>
      </c>
      <c r="B91" s="23" t="s">
        <v>1139</v>
      </c>
      <c r="C91" s="23" t="s">
        <v>119</v>
      </c>
      <c r="D91" s="92"/>
      <c r="E91" s="92"/>
      <c r="F91" s="92"/>
      <c r="G91" s="92" t="s">
        <v>129</v>
      </c>
      <c r="H91" s="92"/>
      <c r="I91" s="93"/>
      <c r="J91" s="2" t="b">
        <f t="shared" si="8"/>
        <v>0</v>
      </c>
      <c r="K91" s="2" t="b">
        <f t="shared" si="9"/>
        <v>0</v>
      </c>
      <c r="L91" s="2" t="b">
        <f t="shared" si="10"/>
        <v>0</v>
      </c>
      <c r="M91" s="2" t="b">
        <f t="shared" si="11"/>
        <v>1</v>
      </c>
      <c r="N91" s="2" t="b">
        <f t="shared" si="12"/>
        <v>0</v>
      </c>
      <c r="O91" s="2" t="b">
        <f t="shared" si="13"/>
        <v>0</v>
      </c>
      <c r="P91" s="2" t="b">
        <f t="shared" si="14"/>
        <v>0</v>
      </c>
      <c r="Q91" s="2" t="b">
        <f t="shared" si="15"/>
        <v>0</v>
      </c>
    </row>
    <row r="92" spans="1:17" ht="30" x14ac:dyDescent="0.25">
      <c r="A92" s="31">
        <v>90</v>
      </c>
      <c r="B92" s="23" t="s">
        <v>1148</v>
      </c>
      <c r="C92" s="23" t="s">
        <v>119</v>
      </c>
      <c r="D92" s="92"/>
      <c r="E92" s="92"/>
      <c r="F92" s="92"/>
      <c r="G92" s="92" t="s">
        <v>129</v>
      </c>
      <c r="H92" s="92"/>
      <c r="I92" s="93"/>
      <c r="J92" s="2" t="b">
        <f t="shared" si="8"/>
        <v>0</v>
      </c>
      <c r="K92" s="2" t="b">
        <f t="shared" si="9"/>
        <v>0</v>
      </c>
      <c r="L92" s="2" t="b">
        <f t="shared" si="10"/>
        <v>0</v>
      </c>
      <c r="M92" s="2" t="b">
        <f t="shared" si="11"/>
        <v>1</v>
      </c>
      <c r="N92" s="2" t="b">
        <f t="shared" si="12"/>
        <v>0</v>
      </c>
      <c r="O92" s="2" t="b">
        <f t="shared" si="13"/>
        <v>0</v>
      </c>
      <c r="P92" s="2" t="b">
        <f t="shared" si="14"/>
        <v>0</v>
      </c>
      <c r="Q92" s="2" t="b">
        <f t="shared" si="15"/>
        <v>0</v>
      </c>
    </row>
    <row r="93" spans="1:17" ht="30" x14ac:dyDescent="0.25">
      <c r="A93" s="31">
        <v>91</v>
      </c>
      <c r="B93" s="23" t="s">
        <v>1156</v>
      </c>
      <c r="C93" s="23" t="s">
        <v>119</v>
      </c>
      <c r="D93" s="92"/>
      <c r="E93" s="92"/>
      <c r="F93" s="92"/>
      <c r="G93" s="92" t="s">
        <v>129</v>
      </c>
      <c r="H93" s="92"/>
      <c r="I93" s="93"/>
      <c r="J93" s="2" t="b">
        <f t="shared" si="8"/>
        <v>0</v>
      </c>
      <c r="K93" s="2" t="b">
        <f t="shared" si="9"/>
        <v>0</v>
      </c>
      <c r="L93" s="2" t="b">
        <f t="shared" si="10"/>
        <v>0</v>
      </c>
      <c r="M93" s="2" t="b">
        <f t="shared" si="11"/>
        <v>1</v>
      </c>
      <c r="N93" s="2" t="b">
        <f t="shared" si="12"/>
        <v>0</v>
      </c>
      <c r="O93" s="2" t="b">
        <f t="shared" si="13"/>
        <v>0</v>
      </c>
      <c r="P93" s="2" t="b">
        <f t="shared" si="14"/>
        <v>0</v>
      </c>
      <c r="Q93" s="2" t="b">
        <f t="shared" si="15"/>
        <v>0</v>
      </c>
    </row>
    <row r="94" spans="1:17" ht="30" x14ac:dyDescent="0.25">
      <c r="A94" s="31">
        <v>92</v>
      </c>
      <c r="B94" s="23" t="s">
        <v>1162</v>
      </c>
      <c r="C94" s="23" t="s">
        <v>119</v>
      </c>
      <c r="D94" s="92"/>
      <c r="E94" s="92"/>
      <c r="F94" s="92"/>
      <c r="G94" s="92" t="s">
        <v>129</v>
      </c>
      <c r="H94" s="92"/>
      <c r="I94" s="93"/>
      <c r="J94" s="2" t="b">
        <f t="shared" si="8"/>
        <v>0</v>
      </c>
      <c r="K94" s="2" t="b">
        <f t="shared" si="9"/>
        <v>0</v>
      </c>
      <c r="L94" s="2" t="b">
        <f t="shared" si="10"/>
        <v>0</v>
      </c>
      <c r="M94" s="2" t="b">
        <f t="shared" si="11"/>
        <v>1</v>
      </c>
      <c r="N94" s="2" t="b">
        <f t="shared" si="12"/>
        <v>0</v>
      </c>
      <c r="O94" s="2" t="b">
        <f t="shared" si="13"/>
        <v>0</v>
      </c>
      <c r="P94" s="2" t="b">
        <f t="shared" si="14"/>
        <v>0</v>
      </c>
      <c r="Q94" s="2" t="b">
        <f t="shared" si="15"/>
        <v>0</v>
      </c>
    </row>
    <row r="95" spans="1:17" ht="30" x14ac:dyDescent="0.25">
      <c r="A95" s="31">
        <v>93</v>
      </c>
      <c r="B95" s="23" t="s">
        <v>1172</v>
      </c>
      <c r="C95" s="23" t="s">
        <v>119</v>
      </c>
      <c r="D95" s="92"/>
      <c r="E95" s="92"/>
      <c r="F95" s="92"/>
      <c r="G95" s="92" t="s">
        <v>129</v>
      </c>
      <c r="H95" s="92"/>
      <c r="I95" s="93"/>
      <c r="J95" s="2" t="b">
        <f t="shared" si="8"/>
        <v>0</v>
      </c>
      <c r="K95" s="2" t="b">
        <f t="shared" si="9"/>
        <v>0</v>
      </c>
      <c r="L95" s="2" t="b">
        <f t="shared" si="10"/>
        <v>0</v>
      </c>
      <c r="M95" s="2" t="b">
        <f t="shared" si="11"/>
        <v>1</v>
      </c>
      <c r="N95" s="2" t="b">
        <f t="shared" si="12"/>
        <v>0</v>
      </c>
      <c r="O95" s="2" t="b">
        <f t="shared" si="13"/>
        <v>0</v>
      </c>
      <c r="P95" s="2" t="b">
        <f t="shared" si="14"/>
        <v>0</v>
      </c>
      <c r="Q95" s="2" t="b">
        <f t="shared" si="15"/>
        <v>0</v>
      </c>
    </row>
    <row r="96" spans="1:17" ht="30" x14ac:dyDescent="0.25">
      <c r="A96" s="31">
        <v>94</v>
      </c>
      <c r="B96" s="23" t="s">
        <v>1180</v>
      </c>
      <c r="C96" s="23" t="s">
        <v>119</v>
      </c>
      <c r="D96" s="92" t="s">
        <v>236</v>
      </c>
      <c r="E96" s="92"/>
      <c r="F96" s="92"/>
      <c r="G96" s="92"/>
      <c r="H96" s="92"/>
      <c r="I96" s="93"/>
      <c r="J96" s="2" t="b">
        <f t="shared" si="8"/>
        <v>1</v>
      </c>
      <c r="K96" s="2" t="b">
        <f t="shared" si="9"/>
        <v>0</v>
      </c>
      <c r="L96" s="2" t="b">
        <f t="shared" si="10"/>
        <v>0</v>
      </c>
      <c r="M96" s="2" t="b">
        <f t="shared" si="11"/>
        <v>0</v>
      </c>
      <c r="N96" s="2" t="b">
        <f t="shared" si="12"/>
        <v>0</v>
      </c>
      <c r="O96" s="2" t="b">
        <f t="shared" si="13"/>
        <v>0</v>
      </c>
      <c r="P96" s="2" t="b">
        <f t="shared" si="14"/>
        <v>0</v>
      </c>
      <c r="Q96" s="2" t="b">
        <f t="shared" si="15"/>
        <v>0</v>
      </c>
    </row>
    <row r="97" spans="1:17" ht="30" x14ac:dyDescent="0.25">
      <c r="A97" s="31">
        <v>95</v>
      </c>
      <c r="B97" s="23" t="s">
        <v>1189</v>
      </c>
      <c r="C97" s="23" t="s">
        <v>119</v>
      </c>
      <c r="D97" s="92"/>
      <c r="E97" s="92"/>
      <c r="F97" s="92"/>
      <c r="G97" s="92" t="s">
        <v>129</v>
      </c>
      <c r="H97" s="92"/>
      <c r="I97" s="93"/>
      <c r="J97" s="2" t="b">
        <f t="shared" si="8"/>
        <v>0</v>
      </c>
      <c r="K97" s="2" t="b">
        <f t="shared" si="9"/>
        <v>0</v>
      </c>
      <c r="L97" s="2" t="b">
        <f t="shared" si="10"/>
        <v>0</v>
      </c>
      <c r="M97" s="2" t="b">
        <f t="shared" si="11"/>
        <v>1</v>
      </c>
      <c r="N97" s="2" t="b">
        <f t="shared" si="12"/>
        <v>0</v>
      </c>
      <c r="O97" s="2" t="b">
        <f t="shared" si="13"/>
        <v>0</v>
      </c>
      <c r="P97" s="2" t="b">
        <f t="shared" si="14"/>
        <v>0</v>
      </c>
      <c r="Q97" s="2" t="b">
        <f t="shared" si="15"/>
        <v>0</v>
      </c>
    </row>
    <row r="98" spans="1:17" ht="30" x14ac:dyDescent="0.25">
      <c r="A98" s="31">
        <v>96</v>
      </c>
      <c r="B98" s="23" t="s">
        <v>1199</v>
      </c>
      <c r="C98" s="23" t="s">
        <v>119</v>
      </c>
      <c r="D98" s="92"/>
      <c r="E98" s="92"/>
      <c r="F98" s="92"/>
      <c r="G98" s="92" t="s">
        <v>129</v>
      </c>
      <c r="H98" s="92"/>
      <c r="I98" s="93"/>
      <c r="J98" s="2" t="b">
        <f t="shared" si="8"/>
        <v>0</v>
      </c>
      <c r="K98" s="2" t="b">
        <f t="shared" si="9"/>
        <v>0</v>
      </c>
      <c r="L98" s="2" t="b">
        <f t="shared" si="10"/>
        <v>0</v>
      </c>
      <c r="M98" s="2" t="b">
        <f t="shared" si="11"/>
        <v>1</v>
      </c>
      <c r="N98" s="2" t="b">
        <f t="shared" si="12"/>
        <v>0</v>
      </c>
      <c r="O98" s="2" t="b">
        <f t="shared" si="13"/>
        <v>0</v>
      </c>
      <c r="P98" s="2" t="b">
        <f t="shared" si="14"/>
        <v>0</v>
      </c>
      <c r="Q98" s="2" t="b">
        <f t="shared" si="15"/>
        <v>0</v>
      </c>
    </row>
    <row r="99" spans="1:17" ht="30" x14ac:dyDescent="0.25">
      <c r="A99" s="31">
        <v>97</v>
      </c>
      <c r="B99" s="23" t="s">
        <v>1208</v>
      </c>
      <c r="C99" s="23" t="s">
        <v>119</v>
      </c>
      <c r="D99" s="92"/>
      <c r="E99" s="92"/>
      <c r="F99" s="92"/>
      <c r="G99" s="92" t="s">
        <v>129</v>
      </c>
      <c r="H99" s="92"/>
      <c r="I99" s="93"/>
      <c r="J99" s="2" t="b">
        <f t="shared" si="8"/>
        <v>0</v>
      </c>
      <c r="K99" s="2" t="b">
        <f t="shared" si="9"/>
        <v>0</v>
      </c>
      <c r="L99" s="2" t="b">
        <f t="shared" si="10"/>
        <v>0</v>
      </c>
      <c r="M99" s="2" t="b">
        <f t="shared" si="11"/>
        <v>1</v>
      </c>
      <c r="N99" s="2" t="b">
        <f t="shared" si="12"/>
        <v>0</v>
      </c>
      <c r="O99" s="2" t="b">
        <f t="shared" si="13"/>
        <v>0</v>
      </c>
      <c r="P99" s="2" t="b">
        <f t="shared" si="14"/>
        <v>0</v>
      </c>
      <c r="Q99" s="2" t="b">
        <f t="shared" si="15"/>
        <v>0</v>
      </c>
    </row>
    <row r="100" spans="1:17" ht="30" x14ac:dyDescent="0.25">
      <c r="A100" s="31">
        <v>98</v>
      </c>
      <c r="B100" s="23" t="s">
        <v>1217</v>
      </c>
      <c r="C100" s="23" t="s">
        <v>119</v>
      </c>
      <c r="D100" s="92"/>
      <c r="E100" s="92"/>
      <c r="F100" s="92"/>
      <c r="G100" s="92" t="s">
        <v>129</v>
      </c>
      <c r="H100" s="92"/>
      <c r="I100" s="93"/>
      <c r="J100" s="2" t="b">
        <f t="shared" si="8"/>
        <v>0</v>
      </c>
      <c r="K100" s="2" t="b">
        <f t="shared" si="9"/>
        <v>0</v>
      </c>
      <c r="L100" s="2" t="b">
        <f t="shared" si="10"/>
        <v>0</v>
      </c>
      <c r="M100" s="2" t="b">
        <f t="shared" si="11"/>
        <v>1</v>
      </c>
      <c r="N100" s="2" t="b">
        <f t="shared" si="12"/>
        <v>0</v>
      </c>
      <c r="O100" s="2" t="b">
        <f t="shared" si="13"/>
        <v>0</v>
      </c>
      <c r="P100" s="2" t="b">
        <f t="shared" si="14"/>
        <v>0</v>
      </c>
      <c r="Q100" s="2" t="b">
        <f t="shared" si="15"/>
        <v>0</v>
      </c>
    </row>
    <row r="101" spans="1:17" ht="30" x14ac:dyDescent="0.25">
      <c r="A101" s="31">
        <v>99</v>
      </c>
      <c r="B101" s="23" t="s">
        <v>1225</v>
      </c>
      <c r="C101" s="23" t="s">
        <v>119</v>
      </c>
      <c r="D101" s="92"/>
      <c r="E101" s="92"/>
      <c r="F101" s="92"/>
      <c r="G101" s="92" t="s">
        <v>129</v>
      </c>
      <c r="H101" s="92"/>
      <c r="I101" s="93"/>
      <c r="J101" s="2" t="b">
        <f t="shared" si="8"/>
        <v>0</v>
      </c>
      <c r="K101" s="2" t="b">
        <f t="shared" si="9"/>
        <v>0</v>
      </c>
      <c r="L101" s="2" t="b">
        <f t="shared" si="10"/>
        <v>0</v>
      </c>
      <c r="M101" s="2" t="b">
        <f t="shared" si="11"/>
        <v>1</v>
      </c>
      <c r="N101" s="2" t="b">
        <f t="shared" si="12"/>
        <v>0</v>
      </c>
      <c r="O101" s="2" t="b">
        <f t="shared" si="13"/>
        <v>0</v>
      </c>
      <c r="P101" s="2" t="b">
        <f t="shared" si="14"/>
        <v>0</v>
      </c>
      <c r="Q101" s="2" t="b">
        <f t="shared" si="15"/>
        <v>0</v>
      </c>
    </row>
    <row r="102" spans="1:17" ht="30" x14ac:dyDescent="0.25">
      <c r="A102" s="31">
        <v>100</v>
      </c>
      <c r="B102" s="23" t="s">
        <v>1233</v>
      </c>
      <c r="C102" s="23" t="s">
        <v>119</v>
      </c>
      <c r="D102" s="92"/>
      <c r="E102" s="92"/>
      <c r="F102" s="92"/>
      <c r="G102" s="92" t="s">
        <v>129</v>
      </c>
      <c r="H102" s="92"/>
      <c r="I102" s="93"/>
      <c r="J102" s="2" t="b">
        <f t="shared" si="8"/>
        <v>0</v>
      </c>
      <c r="K102" s="2" t="b">
        <f t="shared" si="9"/>
        <v>0</v>
      </c>
      <c r="L102" s="2" t="b">
        <f t="shared" si="10"/>
        <v>0</v>
      </c>
      <c r="M102" s="2" t="b">
        <f t="shared" si="11"/>
        <v>1</v>
      </c>
      <c r="N102" s="2" t="b">
        <f t="shared" si="12"/>
        <v>0</v>
      </c>
      <c r="O102" s="2" t="b">
        <f t="shared" si="13"/>
        <v>0</v>
      </c>
      <c r="P102" s="2" t="b">
        <f t="shared" si="14"/>
        <v>0</v>
      </c>
      <c r="Q102" s="2" t="b">
        <f t="shared" si="15"/>
        <v>0</v>
      </c>
    </row>
    <row r="103" spans="1:17" ht="30" x14ac:dyDescent="0.25">
      <c r="A103" s="31">
        <v>101</v>
      </c>
      <c r="B103" s="23" t="s">
        <v>1242</v>
      </c>
      <c r="C103" s="23" t="s">
        <v>119</v>
      </c>
      <c r="D103" s="92"/>
      <c r="E103" s="92"/>
      <c r="F103" s="92"/>
      <c r="G103" s="92" t="s">
        <v>129</v>
      </c>
      <c r="H103" s="92"/>
      <c r="I103" s="93"/>
      <c r="J103" s="2" t="b">
        <f t="shared" si="8"/>
        <v>0</v>
      </c>
      <c r="K103" s="2" t="b">
        <f t="shared" si="9"/>
        <v>0</v>
      </c>
      <c r="L103" s="2" t="b">
        <f t="shared" si="10"/>
        <v>0</v>
      </c>
      <c r="M103" s="2" t="b">
        <f t="shared" si="11"/>
        <v>1</v>
      </c>
      <c r="N103" s="2" t="b">
        <f t="shared" si="12"/>
        <v>0</v>
      </c>
      <c r="O103" s="2" t="b">
        <f t="shared" si="13"/>
        <v>0</v>
      </c>
      <c r="P103" s="2" t="b">
        <f t="shared" si="14"/>
        <v>0</v>
      </c>
      <c r="Q103" s="2" t="b">
        <f t="shared" si="15"/>
        <v>0</v>
      </c>
    </row>
    <row r="104" spans="1:17" ht="30" x14ac:dyDescent="0.25">
      <c r="A104" s="31">
        <v>102</v>
      </c>
      <c r="B104" s="23" t="s">
        <v>1251</v>
      </c>
      <c r="C104" s="23" t="s">
        <v>119</v>
      </c>
      <c r="D104" s="92"/>
      <c r="E104" s="92"/>
      <c r="F104" s="92"/>
      <c r="G104" s="92" t="s">
        <v>129</v>
      </c>
      <c r="H104" s="92"/>
      <c r="I104" s="93"/>
      <c r="J104" s="2" t="b">
        <f t="shared" si="8"/>
        <v>0</v>
      </c>
      <c r="K104" s="2" t="b">
        <f t="shared" si="9"/>
        <v>0</v>
      </c>
      <c r="L104" s="2" t="b">
        <f t="shared" si="10"/>
        <v>0</v>
      </c>
      <c r="M104" s="2" t="b">
        <f t="shared" si="11"/>
        <v>1</v>
      </c>
      <c r="N104" s="2" t="b">
        <f t="shared" si="12"/>
        <v>0</v>
      </c>
      <c r="O104" s="2" t="b">
        <f t="shared" si="13"/>
        <v>0</v>
      </c>
      <c r="P104" s="2" t="b">
        <f t="shared" si="14"/>
        <v>0</v>
      </c>
      <c r="Q104" s="2" t="b">
        <f t="shared" si="15"/>
        <v>0</v>
      </c>
    </row>
    <row r="105" spans="1:17" ht="30" x14ac:dyDescent="0.25">
      <c r="A105" s="31">
        <v>103</v>
      </c>
      <c r="B105" s="23" t="s">
        <v>1258</v>
      </c>
      <c r="C105" s="23" t="s">
        <v>119</v>
      </c>
      <c r="D105" s="92"/>
      <c r="E105" s="92"/>
      <c r="F105" s="92"/>
      <c r="G105" s="92" t="s">
        <v>129</v>
      </c>
      <c r="H105" s="92"/>
      <c r="I105" s="93"/>
      <c r="J105" s="2" t="b">
        <f t="shared" si="8"/>
        <v>0</v>
      </c>
      <c r="K105" s="2" t="b">
        <f t="shared" si="9"/>
        <v>0</v>
      </c>
      <c r="L105" s="2" t="b">
        <f t="shared" si="10"/>
        <v>0</v>
      </c>
      <c r="M105" s="2" t="b">
        <f t="shared" si="11"/>
        <v>1</v>
      </c>
      <c r="N105" s="2" t="b">
        <f t="shared" si="12"/>
        <v>0</v>
      </c>
      <c r="O105" s="2" t="b">
        <f t="shared" si="13"/>
        <v>0</v>
      </c>
      <c r="P105" s="2" t="b">
        <f t="shared" si="14"/>
        <v>0</v>
      </c>
      <c r="Q105" s="2" t="b">
        <f t="shared" si="15"/>
        <v>0</v>
      </c>
    </row>
    <row r="106" spans="1:17" ht="30" x14ac:dyDescent="0.25">
      <c r="A106" s="31">
        <v>104</v>
      </c>
      <c r="B106" s="23" t="s">
        <v>1270</v>
      </c>
      <c r="C106" s="23" t="s">
        <v>119</v>
      </c>
      <c r="D106" s="92" t="s">
        <v>236</v>
      </c>
      <c r="E106" s="92"/>
      <c r="F106" s="92"/>
      <c r="G106" s="92"/>
      <c r="H106" s="92"/>
      <c r="I106" s="93"/>
      <c r="J106" s="2" t="b">
        <f t="shared" si="8"/>
        <v>1</v>
      </c>
      <c r="K106" s="2" t="b">
        <f t="shared" si="9"/>
        <v>0</v>
      </c>
      <c r="L106" s="2" t="b">
        <f t="shared" si="10"/>
        <v>0</v>
      </c>
      <c r="M106" s="2" t="b">
        <f t="shared" si="11"/>
        <v>0</v>
      </c>
      <c r="N106" s="2" t="b">
        <f t="shared" si="12"/>
        <v>0</v>
      </c>
      <c r="O106" s="2" t="b">
        <f t="shared" si="13"/>
        <v>0</v>
      </c>
      <c r="P106" s="2" t="b">
        <f t="shared" si="14"/>
        <v>0</v>
      </c>
      <c r="Q106" s="2" t="b">
        <f t="shared" si="15"/>
        <v>0</v>
      </c>
    </row>
    <row r="107" spans="1:17" ht="30" x14ac:dyDescent="0.25">
      <c r="A107" s="31">
        <v>105</v>
      </c>
      <c r="B107" s="23" t="s">
        <v>1277</v>
      </c>
      <c r="C107" s="23" t="s">
        <v>119</v>
      </c>
      <c r="D107" s="92" t="s">
        <v>236</v>
      </c>
      <c r="E107" s="92"/>
      <c r="F107" s="92"/>
      <c r="G107" s="92"/>
      <c r="H107" s="92"/>
      <c r="I107" s="93"/>
      <c r="J107" s="2" t="b">
        <f t="shared" si="8"/>
        <v>1</v>
      </c>
      <c r="K107" s="2" t="b">
        <f t="shared" si="9"/>
        <v>0</v>
      </c>
      <c r="L107" s="2" t="b">
        <f t="shared" si="10"/>
        <v>0</v>
      </c>
      <c r="M107" s="2" t="b">
        <f t="shared" si="11"/>
        <v>0</v>
      </c>
      <c r="N107" s="2" t="b">
        <f t="shared" si="12"/>
        <v>0</v>
      </c>
      <c r="O107" s="2" t="b">
        <f t="shared" si="13"/>
        <v>0</v>
      </c>
      <c r="P107" s="2" t="b">
        <f t="shared" si="14"/>
        <v>0</v>
      </c>
      <c r="Q107" s="2" t="b">
        <f t="shared" si="15"/>
        <v>0</v>
      </c>
    </row>
    <row r="108" spans="1:17" ht="30" x14ac:dyDescent="0.25">
      <c r="A108" s="31">
        <v>106</v>
      </c>
      <c r="B108" s="23" t="s">
        <v>1289</v>
      </c>
      <c r="C108" s="23" t="s">
        <v>119</v>
      </c>
      <c r="D108" s="92"/>
      <c r="E108" s="92" t="s">
        <v>177</v>
      </c>
      <c r="F108" s="92"/>
      <c r="G108" s="92"/>
      <c r="H108" s="92"/>
      <c r="I108" s="93"/>
      <c r="J108" s="2" t="b">
        <f t="shared" si="8"/>
        <v>0</v>
      </c>
      <c r="K108" s="2" t="b">
        <f t="shared" si="9"/>
        <v>1</v>
      </c>
      <c r="L108" s="2" t="b">
        <f t="shared" si="10"/>
        <v>0</v>
      </c>
      <c r="M108" s="2" t="b">
        <f t="shared" si="11"/>
        <v>0</v>
      </c>
      <c r="N108" s="2" t="b">
        <f t="shared" si="12"/>
        <v>0</v>
      </c>
      <c r="O108" s="2" t="b">
        <f t="shared" si="13"/>
        <v>0</v>
      </c>
      <c r="P108" s="2" t="b">
        <f t="shared" si="14"/>
        <v>0</v>
      </c>
      <c r="Q108" s="2" t="b">
        <f t="shared" si="15"/>
        <v>0</v>
      </c>
    </row>
    <row r="109" spans="1:17" ht="30" x14ac:dyDescent="0.25">
      <c r="A109" s="31">
        <v>107</v>
      </c>
      <c r="B109" s="23" t="s">
        <v>1295</v>
      </c>
      <c r="C109" s="23" t="s">
        <v>119</v>
      </c>
      <c r="D109" s="92"/>
      <c r="E109" s="92"/>
      <c r="F109" s="92"/>
      <c r="G109" s="92" t="s">
        <v>129</v>
      </c>
      <c r="H109" s="92"/>
      <c r="I109" s="93"/>
      <c r="J109" s="2" t="b">
        <f t="shared" si="8"/>
        <v>0</v>
      </c>
      <c r="K109" s="2" t="b">
        <f t="shared" si="9"/>
        <v>0</v>
      </c>
      <c r="L109" s="2" t="b">
        <f t="shared" si="10"/>
        <v>0</v>
      </c>
      <c r="M109" s="2" t="b">
        <f t="shared" si="11"/>
        <v>1</v>
      </c>
      <c r="N109" s="2" t="b">
        <f t="shared" si="12"/>
        <v>0</v>
      </c>
      <c r="O109" s="2" t="b">
        <f t="shared" si="13"/>
        <v>0</v>
      </c>
      <c r="P109" s="2" t="b">
        <f t="shared" si="14"/>
        <v>0</v>
      </c>
      <c r="Q109" s="2" t="b">
        <f t="shared" si="15"/>
        <v>0</v>
      </c>
    </row>
    <row r="110" spans="1:17" ht="30" x14ac:dyDescent="0.25">
      <c r="A110" s="31">
        <v>108</v>
      </c>
      <c r="B110" s="23" t="s">
        <v>1305</v>
      </c>
      <c r="C110" s="23" t="s">
        <v>119</v>
      </c>
      <c r="D110" s="92"/>
      <c r="E110" s="92"/>
      <c r="F110" s="92"/>
      <c r="G110" s="92" t="s">
        <v>129</v>
      </c>
      <c r="H110" s="92"/>
      <c r="I110" s="93"/>
      <c r="J110" s="2" t="b">
        <f t="shared" si="8"/>
        <v>0</v>
      </c>
      <c r="K110" s="2" t="b">
        <f t="shared" si="9"/>
        <v>0</v>
      </c>
      <c r="L110" s="2" t="b">
        <f t="shared" si="10"/>
        <v>0</v>
      </c>
      <c r="M110" s="2" t="b">
        <f t="shared" si="11"/>
        <v>1</v>
      </c>
      <c r="N110" s="2" t="b">
        <f t="shared" si="12"/>
        <v>0</v>
      </c>
      <c r="O110" s="2" t="b">
        <f t="shared" si="13"/>
        <v>0</v>
      </c>
      <c r="P110" s="2" t="b">
        <f t="shared" si="14"/>
        <v>0</v>
      </c>
      <c r="Q110" s="2" t="b">
        <f t="shared" si="15"/>
        <v>0</v>
      </c>
    </row>
    <row r="111" spans="1:17" ht="30" x14ac:dyDescent="0.25">
      <c r="A111" s="31">
        <v>109</v>
      </c>
      <c r="B111" s="23" t="s">
        <v>1311</v>
      </c>
      <c r="C111" s="23" t="s">
        <v>119</v>
      </c>
      <c r="D111" s="92"/>
      <c r="E111" s="92"/>
      <c r="F111" s="92"/>
      <c r="G111" s="92"/>
      <c r="H111" s="30" t="s">
        <v>138</v>
      </c>
      <c r="I111" s="93" t="s">
        <v>1316</v>
      </c>
      <c r="J111" s="2" t="b">
        <f t="shared" si="8"/>
        <v>0</v>
      </c>
      <c r="K111" s="2" t="b">
        <f t="shared" si="9"/>
        <v>0</v>
      </c>
      <c r="L111" s="2" t="b">
        <f t="shared" si="10"/>
        <v>0</v>
      </c>
      <c r="M111" s="2" t="b">
        <f t="shared" si="11"/>
        <v>0</v>
      </c>
      <c r="N111" s="2" t="b">
        <f t="shared" si="12"/>
        <v>1</v>
      </c>
      <c r="O111" s="2" t="b">
        <f t="shared" si="13"/>
        <v>0</v>
      </c>
      <c r="P111" s="2" t="b">
        <f t="shared" si="14"/>
        <v>0</v>
      </c>
      <c r="Q111" s="2" t="b">
        <f t="shared" si="15"/>
        <v>0</v>
      </c>
    </row>
    <row r="112" spans="1:17" ht="30" x14ac:dyDescent="0.25">
      <c r="A112" s="31">
        <v>110</v>
      </c>
      <c r="B112" s="23" t="s">
        <v>1319</v>
      </c>
      <c r="C112" s="23" t="s">
        <v>119</v>
      </c>
      <c r="D112" s="92" t="s">
        <v>236</v>
      </c>
      <c r="E112" s="92"/>
      <c r="F112" s="92"/>
      <c r="G112" s="92"/>
      <c r="H112" s="92"/>
      <c r="I112" s="93"/>
      <c r="J112" s="2" t="b">
        <f t="shared" si="8"/>
        <v>1</v>
      </c>
      <c r="K112" s="2" t="b">
        <f t="shared" si="9"/>
        <v>0</v>
      </c>
      <c r="L112" s="2" t="b">
        <f t="shared" si="10"/>
        <v>0</v>
      </c>
      <c r="M112" s="2" t="b">
        <f t="shared" si="11"/>
        <v>0</v>
      </c>
      <c r="N112" s="2" t="b">
        <f t="shared" si="12"/>
        <v>0</v>
      </c>
      <c r="O112" s="2" t="b">
        <f t="shared" si="13"/>
        <v>0</v>
      </c>
      <c r="P112" s="2" t="b">
        <f t="shared" si="14"/>
        <v>0</v>
      </c>
      <c r="Q112" s="2" t="b">
        <f t="shared" si="15"/>
        <v>0</v>
      </c>
    </row>
    <row r="113" spans="1:17" ht="30" x14ac:dyDescent="0.25">
      <c r="A113" s="31">
        <v>111</v>
      </c>
      <c r="B113" s="23" t="s">
        <v>1328</v>
      </c>
      <c r="C113" s="23" t="s">
        <v>119</v>
      </c>
      <c r="D113" s="92" t="s">
        <v>236</v>
      </c>
      <c r="E113" s="92"/>
      <c r="F113" s="92"/>
      <c r="G113" s="92"/>
      <c r="H113" s="92"/>
      <c r="I113" s="93"/>
      <c r="J113" s="2" t="b">
        <f t="shared" si="8"/>
        <v>1</v>
      </c>
      <c r="K113" s="2" t="b">
        <f t="shared" si="9"/>
        <v>0</v>
      </c>
      <c r="L113" s="2" t="b">
        <f t="shared" si="10"/>
        <v>0</v>
      </c>
      <c r="M113" s="2" t="b">
        <f t="shared" si="11"/>
        <v>0</v>
      </c>
      <c r="N113" s="2" t="b">
        <f t="shared" si="12"/>
        <v>0</v>
      </c>
      <c r="O113" s="2" t="b">
        <f t="shared" si="13"/>
        <v>0</v>
      </c>
      <c r="P113" s="2" t="b">
        <f t="shared" si="14"/>
        <v>0</v>
      </c>
      <c r="Q113" s="2" t="b">
        <f t="shared" si="15"/>
        <v>0</v>
      </c>
    </row>
    <row r="114" spans="1:17" ht="30" x14ac:dyDescent="0.25">
      <c r="A114" s="31">
        <v>112</v>
      </c>
      <c r="B114" s="23" t="s">
        <v>1336</v>
      </c>
      <c r="C114" s="23" t="s">
        <v>119</v>
      </c>
      <c r="D114" s="92"/>
      <c r="E114" s="92"/>
      <c r="F114" s="92"/>
      <c r="G114" s="92" t="s">
        <v>129</v>
      </c>
      <c r="H114" s="92"/>
      <c r="I114" s="93"/>
      <c r="J114" s="2" t="b">
        <f t="shared" si="8"/>
        <v>0</v>
      </c>
      <c r="K114" s="2" t="b">
        <f t="shared" si="9"/>
        <v>0</v>
      </c>
      <c r="L114" s="2" t="b">
        <f t="shared" si="10"/>
        <v>0</v>
      </c>
      <c r="M114" s="2" t="b">
        <f t="shared" si="11"/>
        <v>1</v>
      </c>
      <c r="N114" s="2" t="b">
        <f t="shared" si="12"/>
        <v>0</v>
      </c>
      <c r="O114" s="2" t="b">
        <f t="shared" si="13"/>
        <v>0</v>
      </c>
      <c r="P114" s="2" t="b">
        <f t="shared" si="14"/>
        <v>0</v>
      </c>
      <c r="Q114" s="2" t="b">
        <f t="shared" si="15"/>
        <v>0</v>
      </c>
    </row>
    <row r="115" spans="1:17" ht="30" x14ac:dyDescent="0.25">
      <c r="A115" s="31">
        <v>113</v>
      </c>
      <c r="B115" s="23" t="s">
        <v>1348</v>
      </c>
      <c r="C115" s="23" t="s">
        <v>119</v>
      </c>
      <c r="D115" s="92" t="s">
        <v>236</v>
      </c>
      <c r="E115" s="92"/>
      <c r="F115" s="92"/>
      <c r="G115" s="92"/>
      <c r="H115" s="92"/>
      <c r="I115" s="93"/>
      <c r="J115" s="2" t="b">
        <f t="shared" si="8"/>
        <v>1</v>
      </c>
      <c r="K115" s="2" t="b">
        <f t="shared" si="9"/>
        <v>0</v>
      </c>
      <c r="L115" s="2" t="b">
        <f t="shared" si="10"/>
        <v>0</v>
      </c>
      <c r="M115" s="2" t="b">
        <f t="shared" si="11"/>
        <v>0</v>
      </c>
      <c r="N115" s="2" t="b">
        <f t="shared" si="12"/>
        <v>0</v>
      </c>
      <c r="O115" s="2" t="b">
        <f t="shared" si="13"/>
        <v>0</v>
      </c>
      <c r="P115" s="2" t="b">
        <f t="shared" si="14"/>
        <v>0</v>
      </c>
      <c r="Q115" s="2" t="b">
        <f t="shared" si="15"/>
        <v>0</v>
      </c>
    </row>
    <row r="116" spans="1:17" ht="30" x14ac:dyDescent="0.25">
      <c r="A116" s="31">
        <v>114</v>
      </c>
      <c r="B116" s="23" t="s">
        <v>1359</v>
      </c>
      <c r="C116" s="23" t="s">
        <v>119</v>
      </c>
      <c r="D116" s="92" t="s">
        <v>236</v>
      </c>
      <c r="E116" s="92"/>
      <c r="F116" s="92"/>
      <c r="G116" s="92"/>
      <c r="H116" s="92"/>
      <c r="I116" s="93"/>
      <c r="J116" s="2" t="b">
        <f t="shared" si="8"/>
        <v>1</v>
      </c>
      <c r="K116" s="2" t="b">
        <f t="shared" si="9"/>
        <v>0</v>
      </c>
      <c r="L116" s="2" t="b">
        <f t="shared" si="10"/>
        <v>0</v>
      </c>
      <c r="M116" s="2" t="b">
        <f t="shared" si="11"/>
        <v>0</v>
      </c>
      <c r="N116" s="2" t="b">
        <f t="shared" si="12"/>
        <v>0</v>
      </c>
      <c r="O116" s="2" t="b">
        <f t="shared" si="13"/>
        <v>0</v>
      </c>
      <c r="P116" s="2" t="b">
        <f t="shared" si="14"/>
        <v>0</v>
      </c>
      <c r="Q116" s="2" t="b">
        <f t="shared" si="15"/>
        <v>0</v>
      </c>
    </row>
    <row r="117" spans="1:17" ht="30" x14ac:dyDescent="0.25">
      <c r="A117" s="31">
        <v>115</v>
      </c>
      <c r="B117" s="23" t="s">
        <v>1368</v>
      </c>
      <c r="C117" s="23" t="s">
        <v>119</v>
      </c>
      <c r="D117" s="92" t="s">
        <v>236</v>
      </c>
      <c r="E117" s="92"/>
      <c r="F117" s="92"/>
      <c r="G117" s="92"/>
      <c r="H117" s="92"/>
      <c r="I117" s="93"/>
      <c r="J117" s="2" t="b">
        <f t="shared" si="8"/>
        <v>1</v>
      </c>
      <c r="K117" s="2" t="b">
        <f t="shared" si="9"/>
        <v>0</v>
      </c>
      <c r="L117" s="2" t="b">
        <f t="shared" si="10"/>
        <v>0</v>
      </c>
      <c r="M117" s="2" t="b">
        <f t="shared" si="11"/>
        <v>0</v>
      </c>
      <c r="N117" s="2" t="b">
        <f t="shared" si="12"/>
        <v>0</v>
      </c>
      <c r="O117" s="2" t="b">
        <f t="shared" si="13"/>
        <v>0</v>
      </c>
      <c r="P117" s="2" t="b">
        <f t="shared" si="14"/>
        <v>0</v>
      </c>
      <c r="Q117" s="2" t="b">
        <f t="shared" si="15"/>
        <v>0</v>
      </c>
    </row>
    <row r="118" spans="1:17" ht="30" x14ac:dyDescent="0.25">
      <c r="A118" s="31">
        <v>116</v>
      </c>
      <c r="B118" s="23" t="s">
        <v>1377</v>
      </c>
      <c r="C118" s="23" t="s">
        <v>119</v>
      </c>
      <c r="D118" s="92"/>
      <c r="E118" s="92"/>
      <c r="F118" s="92"/>
      <c r="G118" s="30" t="s">
        <v>129</v>
      </c>
      <c r="H118" s="92"/>
      <c r="I118" s="93"/>
      <c r="J118" s="2" t="b">
        <f t="shared" si="8"/>
        <v>0</v>
      </c>
      <c r="K118" s="2" t="b">
        <f t="shared" si="9"/>
        <v>0</v>
      </c>
      <c r="L118" s="2" t="b">
        <f t="shared" si="10"/>
        <v>0</v>
      </c>
      <c r="M118" s="2" t="b">
        <f t="shared" si="11"/>
        <v>1</v>
      </c>
      <c r="N118" s="2" t="b">
        <f t="shared" si="12"/>
        <v>0</v>
      </c>
      <c r="O118" s="2" t="b">
        <f t="shared" si="13"/>
        <v>0</v>
      </c>
      <c r="P118" s="2" t="b">
        <f t="shared" si="14"/>
        <v>0</v>
      </c>
      <c r="Q118" s="2" t="b">
        <f t="shared" si="15"/>
        <v>0</v>
      </c>
    </row>
    <row r="119" spans="1:17" ht="30" x14ac:dyDescent="0.25">
      <c r="A119" s="31">
        <v>117</v>
      </c>
      <c r="B119" s="23" t="s">
        <v>1386</v>
      </c>
      <c r="C119" s="23" t="s">
        <v>119</v>
      </c>
      <c r="D119" s="92"/>
      <c r="E119" s="92"/>
      <c r="F119" s="92"/>
      <c r="G119" s="92" t="s">
        <v>129</v>
      </c>
      <c r="H119" s="92"/>
      <c r="I119" s="93"/>
      <c r="J119" s="2" t="b">
        <f t="shared" si="8"/>
        <v>0</v>
      </c>
      <c r="K119" s="2" t="b">
        <f t="shared" si="9"/>
        <v>0</v>
      </c>
      <c r="L119" s="2" t="b">
        <f t="shared" si="10"/>
        <v>0</v>
      </c>
      <c r="M119" s="2" t="b">
        <f t="shared" si="11"/>
        <v>1</v>
      </c>
      <c r="N119" s="2" t="b">
        <f t="shared" si="12"/>
        <v>0</v>
      </c>
      <c r="O119" s="2" t="b">
        <f t="shared" si="13"/>
        <v>0</v>
      </c>
      <c r="P119" s="2" t="b">
        <f t="shared" si="14"/>
        <v>0</v>
      </c>
      <c r="Q119" s="2" t="b">
        <f t="shared" si="15"/>
        <v>0</v>
      </c>
    </row>
    <row r="120" spans="1:17" ht="30" x14ac:dyDescent="0.25">
      <c r="A120" s="31">
        <v>118</v>
      </c>
      <c r="B120" s="23" t="s">
        <v>1395</v>
      </c>
      <c r="C120" s="23" t="s">
        <v>119</v>
      </c>
      <c r="D120" s="92"/>
      <c r="E120" s="92"/>
      <c r="F120" s="92"/>
      <c r="G120" s="92" t="s">
        <v>129</v>
      </c>
      <c r="H120" s="92"/>
      <c r="I120" s="93"/>
      <c r="J120" s="2" t="b">
        <f t="shared" si="8"/>
        <v>0</v>
      </c>
      <c r="K120" s="2" t="b">
        <f t="shared" si="9"/>
        <v>0</v>
      </c>
      <c r="L120" s="2" t="b">
        <f t="shared" si="10"/>
        <v>0</v>
      </c>
      <c r="M120" s="2" t="b">
        <f t="shared" si="11"/>
        <v>1</v>
      </c>
      <c r="N120" s="2" t="b">
        <f t="shared" si="12"/>
        <v>0</v>
      </c>
      <c r="O120" s="2" t="b">
        <f t="shared" si="13"/>
        <v>0</v>
      </c>
      <c r="P120" s="2" t="b">
        <f t="shared" si="14"/>
        <v>0</v>
      </c>
      <c r="Q120" s="2" t="b">
        <f t="shared" si="15"/>
        <v>0</v>
      </c>
    </row>
    <row r="121" spans="1:17" ht="30" x14ac:dyDescent="0.25">
      <c r="A121" s="31">
        <v>119</v>
      </c>
      <c r="B121" s="23" t="s">
        <v>1407</v>
      </c>
      <c r="C121" s="23" t="s">
        <v>119</v>
      </c>
      <c r="D121" s="92"/>
      <c r="E121" s="92"/>
      <c r="F121" s="92"/>
      <c r="G121" s="92" t="s">
        <v>129</v>
      </c>
      <c r="H121" s="92"/>
      <c r="I121" s="93"/>
      <c r="J121" s="2" t="b">
        <f t="shared" si="8"/>
        <v>0</v>
      </c>
      <c r="K121" s="2" t="b">
        <f t="shared" si="9"/>
        <v>0</v>
      </c>
      <c r="L121" s="2" t="b">
        <f t="shared" si="10"/>
        <v>0</v>
      </c>
      <c r="M121" s="2" t="b">
        <f t="shared" si="11"/>
        <v>1</v>
      </c>
      <c r="N121" s="2" t="b">
        <f t="shared" si="12"/>
        <v>0</v>
      </c>
      <c r="O121" s="2" t="b">
        <f t="shared" si="13"/>
        <v>0</v>
      </c>
      <c r="P121" s="2" t="b">
        <f t="shared" si="14"/>
        <v>0</v>
      </c>
      <c r="Q121" s="2" t="b">
        <f t="shared" si="15"/>
        <v>0</v>
      </c>
    </row>
    <row r="122" spans="1:17" ht="30" x14ac:dyDescent="0.25">
      <c r="A122" s="31">
        <v>120</v>
      </c>
      <c r="B122" s="23" t="s">
        <v>1415</v>
      </c>
      <c r="C122" s="23" t="s">
        <v>119</v>
      </c>
      <c r="D122" s="92"/>
      <c r="E122" s="92"/>
      <c r="F122" s="92"/>
      <c r="G122" s="92" t="s">
        <v>129</v>
      </c>
      <c r="H122" s="92"/>
      <c r="I122" s="93"/>
      <c r="J122" s="2" t="b">
        <f t="shared" si="8"/>
        <v>0</v>
      </c>
      <c r="K122" s="2" t="b">
        <f t="shared" si="9"/>
        <v>0</v>
      </c>
      <c r="L122" s="2" t="b">
        <f t="shared" si="10"/>
        <v>0</v>
      </c>
      <c r="M122" s="2" t="b">
        <f t="shared" si="11"/>
        <v>1</v>
      </c>
      <c r="N122" s="2" t="b">
        <f t="shared" si="12"/>
        <v>0</v>
      </c>
      <c r="O122" s="2" t="b">
        <f t="shared" si="13"/>
        <v>0</v>
      </c>
      <c r="P122" s="2" t="b">
        <f t="shared" si="14"/>
        <v>0</v>
      </c>
      <c r="Q122" s="2" t="b">
        <f t="shared" si="15"/>
        <v>0</v>
      </c>
    </row>
    <row r="123" spans="1:17" ht="30" x14ac:dyDescent="0.25">
      <c r="A123" s="31">
        <v>121</v>
      </c>
      <c r="B123" s="23" t="s">
        <v>1426</v>
      </c>
      <c r="C123" s="23" t="s">
        <v>119</v>
      </c>
      <c r="D123" s="92" t="s">
        <v>236</v>
      </c>
      <c r="E123" s="92"/>
      <c r="F123" s="92"/>
      <c r="G123" s="92"/>
      <c r="H123" s="92"/>
      <c r="I123" s="93"/>
      <c r="J123" s="2" t="b">
        <f t="shared" si="8"/>
        <v>1</v>
      </c>
      <c r="K123" s="2" t="b">
        <f t="shared" si="9"/>
        <v>0</v>
      </c>
      <c r="L123" s="2" t="b">
        <f t="shared" si="10"/>
        <v>0</v>
      </c>
      <c r="M123" s="2" t="b">
        <f t="shared" si="11"/>
        <v>0</v>
      </c>
      <c r="N123" s="2" t="b">
        <f t="shared" si="12"/>
        <v>0</v>
      </c>
      <c r="O123" s="2" t="b">
        <f t="shared" si="13"/>
        <v>0</v>
      </c>
      <c r="P123" s="2" t="b">
        <f t="shared" si="14"/>
        <v>0</v>
      </c>
      <c r="Q123" s="2" t="b">
        <f t="shared" si="15"/>
        <v>0</v>
      </c>
    </row>
    <row r="124" spans="1:17" ht="30" x14ac:dyDescent="0.25">
      <c r="A124" s="31">
        <v>122</v>
      </c>
      <c r="B124" s="23" t="s">
        <v>1434</v>
      </c>
      <c r="C124" s="23" t="s">
        <v>119</v>
      </c>
      <c r="D124" s="92"/>
      <c r="E124" s="92"/>
      <c r="F124" s="92"/>
      <c r="G124" s="92" t="s">
        <v>129</v>
      </c>
      <c r="H124" s="92"/>
      <c r="I124" s="93"/>
      <c r="J124" s="2" t="b">
        <f t="shared" si="8"/>
        <v>0</v>
      </c>
      <c r="K124" s="2" t="b">
        <f t="shared" si="9"/>
        <v>0</v>
      </c>
      <c r="L124" s="2" t="b">
        <f t="shared" si="10"/>
        <v>0</v>
      </c>
      <c r="M124" s="2" t="b">
        <f t="shared" si="11"/>
        <v>1</v>
      </c>
      <c r="N124" s="2" t="b">
        <f t="shared" si="12"/>
        <v>0</v>
      </c>
      <c r="O124" s="2" t="b">
        <f t="shared" si="13"/>
        <v>0</v>
      </c>
      <c r="P124" s="2" t="b">
        <f t="shared" si="14"/>
        <v>0</v>
      </c>
      <c r="Q124" s="2" t="b">
        <f t="shared" si="15"/>
        <v>0</v>
      </c>
    </row>
    <row r="125" spans="1:17" ht="30" x14ac:dyDescent="0.25">
      <c r="A125" s="31">
        <v>123</v>
      </c>
      <c r="B125" s="23" t="s">
        <v>1444</v>
      </c>
      <c r="C125" s="23" t="s">
        <v>119</v>
      </c>
      <c r="D125" s="92" t="s">
        <v>236</v>
      </c>
      <c r="E125" s="92"/>
      <c r="F125" s="92"/>
      <c r="G125" s="92"/>
      <c r="H125" s="92"/>
      <c r="I125" s="93"/>
      <c r="J125" s="2" t="b">
        <f t="shared" si="8"/>
        <v>1</v>
      </c>
      <c r="K125" s="2" t="b">
        <f t="shared" si="9"/>
        <v>0</v>
      </c>
      <c r="L125" s="2" t="b">
        <f t="shared" si="10"/>
        <v>0</v>
      </c>
      <c r="M125" s="2" t="b">
        <f t="shared" si="11"/>
        <v>0</v>
      </c>
      <c r="N125" s="2" t="b">
        <f t="shared" si="12"/>
        <v>0</v>
      </c>
      <c r="O125" s="2" t="b">
        <f t="shared" si="13"/>
        <v>0</v>
      </c>
      <c r="P125" s="2" t="b">
        <f t="shared" si="14"/>
        <v>0</v>
      </c>
      <c r="Q125" s="2" t="b">
        <f t="shared" si="15"/>
        <v>0</v>
      </c>
    </row>
    <row r="126" spans="1:17" x14ac:dyDescent="0.25">
      <c r="A126" s="31">
        <v>124</v>
      </c>
      <c r="B126" s="23" t="s">
        <v>1451</v>
      </c>
      <c r="C126" s="23" t="s">
        <v>119</v>
      </c>
      <c r="D126" s="92"/>
      <c r="E126" s="92"/>
      <c r="F126" s="92"/>
      <c r="G126" s="92"/>
      <c r="H126" s="92" t="s">
        <v>138</v>
      </c>
      <c r="I126" s="93" t="s">
        <v>1457</v>
      </c>
      <c r="J126" s="2" t="b">
        <f t="shared" si="8"/>
        <v>0</v>
      </c>
      <c r="K126" s="2" t="b">
        <f t="shared" si="9"/>
        <v>0</v>
      </c>
      <c r="L126" s="2" t="b">
        <f t="shared" si="10"/>
        <v>0</v>
      </c>
      <c r="M126" s="2" t="b">
        <f t="shared" si="11"/>
        <v>0</v>
      </c>
      <c r="N126" s="2" t="b">
        <f t="shared" si="12"/>
        <v>1</v>
      </c>
      <c r="O126" s="2" t="b">
        <f t="shared" si="13"/>
        <v>0</v>
      </c>
      <c r="P126" s="2" t="b">
        <f t="shared" si="14"/>
        <v>0</v>
      </c>
      <c r="Q126" s="2" t="b">
        <f t="shared" si="15"/>
        <v>0</v>
      </c>
    </row>
    <row r="127" spans="1:17" ht="30" x14ac:dyDescent="0.25">
      <c r="A127" s="31">
        <v>125</v>
      </c>
      <c r="B127" s="23" t="s">
        <v>1461</v>
      </c>
      <c r="C127" s="23" t="s">
        <v>119</v>
      </c>
      <c r="D127" s="92" t="s">
        <v>236</v>
      </c>
      <c r="E127" s="92"/>
      <c r="F127" s="92"/>
      <c r="G127" s="92"/>
      <c r="H127" s="92"/>
      <c r="I127" s="93"/>
      <c r="J127" s="2" t="b">
        <f t="shared" si="8"/>
        <v>1</v>
      </c>
      <c r="K127" s="2" t="b">
        <f t="shared" si="9"/>
        <v>0</v>
      </c>
      <c r="L127" s="2" t="b">
        <f t="shared" si="10"/>
        <v>0</v>
      </c>
      <c r="M127" s="2" t="b">
        <f t="shared" si="11"/>
        <v>0</v>
      </c>
      <c r="N127" s="2" t="b">
        <f t="shared" si="12"/>
        <v>0</v>
      </c>
      <c r="O127" s="2" t="b">
        <f t="shared" si="13"/>
        <v>0</v>
      </c>
      <c r="P127" s="2" t="b">
        <f t="shared" si="14"/>
        <v>0</v>
      </c>
      <c r="Q127" s="2" t="b">
        <f t="shared" si="15"/>
        <v>0</v>
      </c>
    </row>
    <row r="128" spans="1:17" ht="30" x14ac:dyDescent="0.25">
      <c r="A128" s="31">
        <v>126</v>
      </c>
      <c r="B128" s="23" t="s">
        <v>1471</v>
      </c>
      <c r="C128" s="23" t="s">
        <v>119</v>
      </c>
      <c r="D128" s="92"/>
      <c r="E128" s="92"/>
      <c r="F128" s="92"/>
      <c r="G128" s="92" t="s">
        <v>129</v>
      </c>
      <c r="H128" s="92"/>
      <c r="I128" s="93"/>
      <c r="J128" s="2" t="b">
        <f t="shared" si="8"/>
        <v>0</v>
      </c>
      <c r="K128" s="2" t="b">
        <f t="shared" si="9"/>
        <v>0</v>
      </c>
      <c r="L128" s="2" t="b">
        <f t="shared" si="10"/>
        <v>0</v>
      </c>
      <c r="M128" s="2" t="b">
        <f t="shared" si="11"/>
        <v>1</v>
      </c>
      <c r="N128" s="2" t="b">
        <f t="shared" si="12"/>
        <v>0</v>
      </c>
      <c r="O128" s="2" t="b">
        <f t="shared" si="13"/>
        <v>0</v>
      </c>
      <c r="P128" s="2" t="b">
        <f t="shared" si="14"/>
        <v>0</v>
      </c>
      <c r="Q128" s="2" t="b">
        <f t="shared" si="15"/>
        <v>0</v>
      </c>
    </row>
    <row r="129" spans="1:17" ht="30" x14ac:dyDescent="0.25">
      <c r="A129" s="31">
        <v>127</v>
      </c>
      <c r="B129" s="23" t="s">
        <v>1481</v>
      </c>
      <c r="C129" s="23" t="s">
        <v>119</v>
      </c>
      <c r="D129" s="92"/>
      <c r="E129" s="92"/>
      <c r="F129" s="92"/>
      <c r="G129" s="92" t="s">
        <v>129</v>
      </c>
      <c r="H129" s="92"/>
      <c r="I129" s="93"/>
      <c r="J129" s="2" t="b">
        <f t="shared" si="8"/>
        <v>0</v>
      </c>
      <c r="K129" s="2" t="b">
        <f t="shared" si="9"/>
        <v>0</v>
      </c>
      <c r="L129" s="2" t="b">
        <f t="shared" si="10"/>
        <v>0</v>
      </c>
      <c r="M129" s="2" t="b">
        <f t="shared" si="11"/>
        <v>1</v>
      </c>
      <c r="N129" s="2" t="b">
        <f t="shared" si="12"/>
        <v>0</v>
      </c>
      <c r="O129" s="2" t="b">
        <f t="shared" si="13"/>
        <v>0</v>
      </c>
      <c r="P129" s="2" t="b">
        <f t="shared" si="14"/>
        <v>0</v>
      </c>
      <c r="Q129" s="2" t="b">
        <f t="shared" si="15"/>
        <v>0</v>
      </c>
    </row>
    <row r="130" spans="1:17" ht="30" x14ac:dyDescent="0.25">
      <c r="A130" s="31">
        <v>128</v>
      </c>
      <c r="B130" s="23" t="s">
        <v>1490</v>
      </c>
      <c r="C130" s="23" t="s">
        <v>119</v>
      </c>
      <c r="D130" s="92"/>
      <c r="E130" s="92"/>
      <c r="F130" s="92"/>
      <c r="G130" s="92" t="s">
        <v>129</v>
      </c>
      <c r="H130" s="92"/>
      <c r="I130" s="93"/>
      <c r="J130" s="2" t="b">
        <f t="shared" si="8"/>
        <v>0</v>
      </c>
      <c r="K130" s="2" t="b">
        <f t="shared" si="9"/>
        <v>0</v>
      </c>
      <c r="L130" s="2" t="b">
        <f t="shared" si="10"/>
        <v>0</v>
      </c>
      <c r="M130" s="2" t="b">
        <f t="shared" si="11"/>
        <v>1</v>
      </c>
      <c r="N130" s="2" t="b">
        <f t="shared" si="12"/>
        <v>0</v>
      </c>
      <c r="O130" s="2" t="b">
        <f t="shared" si="13"/>
        <v>0</v>
      </c>
      <c r="P130" s="2" t="b">
        <f t="shared" si="14"/>
        <v>0</v>
      </c>
      <c r="Q130" s="2" t="b">
        <f t="shared" si="15"/>
        <v>0</v>
      </c>
    </row>
    <row r="131" spans="1:17" ht="30" x14ac:dyDescent="0.25">
      <c r="A131" s="31">
        <v>129</v>
      </c>
      <c r="B131" s="23" t="s">
        <v>1500</v>
      </c>
      <c r="C131" s="23" t="s">
        <v>119</v>
      </c>
      <c r="D131" s="92"/>
      <c r="E131" s="92"/>
      <c r="F131" s="92"/>
      <c r="G131" s="92" t="s">
        <v>129</v>
      </c>
      <c r="H131" s="92"/>
      <c r="I131" s="93"/>
      <c r="J131" s="2" t="b">
        <f t="shared" si="8"/>
        <v>0</v>
      </c>
      <c r="K131" s="2" t="b">
        <f t="shared" si="9"/>
        <v>0</v>
      </c>
      <c r="L131" s="2" t="b">
        <f t="shared" si="10"/>
        <v>0</v>
      </c>
      <c r="M131" s="2" t="b">
        <f t="shared" si="11"/>
        <v>1</v>
      </c>
      <c r="N131" s="2" t="b">
        <f t="shared" si="12"/>
        <v>0</v>
      </c>
      <c r="O131" s="2" t="b">
        <f t="shared" si="13"/>
        <v>0</v>
      </c>
      <c r="P131" s="2" t="b">
        <f t="shared" si="14"/>
        <v>0</v>
      </c>
      <c r="Q131" s="2" t="b">
        <f t="shared" si="15"/>
        <v>0</v>
      </c>
    </row>
    <row r="132" spans="1:17" ht="30" x14ac:dyDescent="0.25">
      <c r="A132" s="31">
        <v>130</v>
      </c>
      <c r="B132" s="23" t="s">
        <v>1510</v>
      </c>
      <c r="C132" s="23" t="s">
        <v>119</v>
      </c>
      <c r="D132" s="92"/>
      <c r="E132" s="92"/>
      <c r="F132" s="92"/>
      <c r="G132" s="92" t="s">
        <v>129</v>
      </c>
      <c r="H132" s="92"/>
      <c r="I132" s="93"/>
      <c r="J132" s="2" t="b">
        <f t="shared" ref="J132:J195" si="16">AND(COUNTA(D132),COUNTBLANK(E132),COUNTBLANK(F132),COUNTBLANK(G132),COUNTBLANK(H132))</f>
        <v>0</v>
      </c>
      <c r="K132" s="2" t="b">
        <f t="shared" ref="K132:K195" si="17">AND(COUNTBLANK(D132),COUNTA(E132),COUNTBLANK(F132),COUNTBLANK(G132),COUNTBLANK(H132))</f>
        <v>0</v>
      </c>
      <c r="L132" s="2" t="b">
        <f t="shared" ref="L132:L195" si="18">AND(COUNTBLANK(D132),COUNTBLANK(E132),COUNTA(F132),COUNTBLANK(G132),COUNTBLANK(H132))</f>
        <v>0</v>
      </c>
      <c r="M132" s="2" t="b">
        <f t="shared" ref="M132:M195" si="19">AND(COUNTBLANK(D132),COUNTBLANK(E132),COUNTBLANK(F132),COUNTA(G132),COUNTBLANK(H132))</f>
        <v>1</v>
      </c>
      <c r="N132" s="2" t="b">
        <f t="shared" ref="N132:N195" si="20">AND(COUNTBLANK(D132),COUNTBLANK(E132),COUNTBLANK(F132),COUNTBLANK(G132),COUNTA(H132))</f>
        <v>0</v>
      </c>
      <c r="O132" s="2" t="b">
        <f t="shared" ref="O132:O195" si="21">AND(COUNTA(D132),COUNTA(E132),COUNTBLANK(F132),COUNTBLANK(G132),COUNTBLANK(H132))</f>
        <v>0</v>
      </c>
      <c r="P132" s="2" t="b">
        <f t="shared" ref="P132:P195" si="22">AND(COUNTBLANK(D132),COUNTA(E132),COUNTA(F132),COUNTBLANK(G132),COUNTBLANK(H132))</f>
        <v>0</v>
      </c>
      <c r="Q132" s="2" t="b">
        <f t="shared" ref="Q132:Q195" si="23">AND(COUNTBLANK(D132),COUNTBLANK(E132),COUNTA(F132),COUNTA(G132),COUNTBLANK(H132))</f>
        <v>0</v>
      </c>
    </row>
    <row r="133" spans="1:17" ht="30" x14ac:dyDescent="0.25">
      <c r="A133" s="31">
        <v>131</v>
      </c>
      <c r="B133" s="23" t="s">
        <v>1520</v>
      </c>
      <c r="C133" s="23" t="s">
        <v>119</v>
      </c>
      <c r="D133" s="92" t="s">
        <v>236</v>
      </c>
      <c r="E133" s="92"/>
      <c r="F133" s="92"/>
      <c r="G133" s="92"/>
      <c r="H133" s="92"/>
      <c r="I133" s="93"/>
      <c r="J133" s="2" t="b">
        <f t="shared" si="16"/>
        <v>1</v>
      </c>
      <c r="K133" s="2" t="b">
        <f t="shared" si="17"/>
        <v>0</v>
      </c>
      <c r="L133" s="2" t="b">
        <f t="shared" si="18"/>
        <v>0</v>
      </c>
      <c r="M133" s="2" t="b">
        <f t="shared" si="19"/>
        <v>0</v>
      </c>
      <c r="N133" s="2" t="b">
        <f t="shared" si="20"/>
        <v>0</v>
      </c>
      <c r="O133" s="2" t="b">
        <f t="shared" si="21"/>
        <v>0</v>
      </c>
      <c r="P133" s="2" t="b">
        <f t="shared" si="22"/>
        <v>0</v>
      </c>
      <c r="Q133" s="2" t="b">
        <f t="shared" si="23"/>
        <v>0</v>
      </c>
    </row>
    <row r="134" spans="1:17" ht="30" x14ac:dyDescent="0.25">
      <c r="A134" s="31">
        <v>132</v>
      </c>
      <c r="B134" s="23" t="s">
        <v>1529</v>
      </c>
      <c r="C134" s="23" t="s">
        <v>119</v>
      </c>
      <c r="D134" s="92"/>
      <c r="E134" s="92"/>
      <c r="F134" s="92"/>
      <c r="G134" s="92" t="s">
        <v>129</v>
      </c>
      <c r="H134" s="92"/>
      <c r="I134" s="93"/>
      <c r="J134" s="2" t="b">
        <f t="shared" si="16"/>
        <v>0</v>
      </c>
      <c r="K134" s="2" t="b">
        <f t="shared" si="17"/>
        <v>0</v>
      </c>
      <c r="L134" s="2" t="b">
        <f t="shared" si="18"/>
        <v>0</v>
      </c>
      <c r="M134" s="2" t="b">
        <f t="shared" si="19"/>
        <v>1</v>
      </c>
      <c r="N134" s="2" t="b">
        <f t="shared" si="20"/>
        <v>0</v>
      </c>
      <c r="O134" s="2" t="b">
        <f t="shared" si="21"/>
        <v>0</v>
      </c>
      <c r="P134" s="2" t="b">
        <f t="shared" si="22"/>
        <v>0</v>
      </c>
      <c r="Q134" s="2" t="b">
        <f t="shared" si="23"/>
        <v>0</v>
      </c>
    </row>
    <row r="135" spans="1:17" ht="30" x14ac:dyDescent="0.25">
      <c r="A135" s="31">
        <v>133</v>
      </c>
      <c r="B135" s="23" t="s">
        <v>1539</v>
      </c>
      <c r="C135" s="23" t="s">
        <v>119</v>
      </c>
      <c r="D135" s="92" t="s">
        <v>236</v>
      </c>
      <c r="E135" s="92"/>
      <c r="F135" s="92"/>
      <c r="G135" s="92"/>
      <c r="H135" s="92"/>
      <c r="I135" s="93"/>
      <c r="J135" s="2" t="b">
        <f t="shared" si="16"/>
        <v>1</v>
      </c>
      <c r="K135" s="2" t="b">
        <f t="shared" si="17"/>
        <v>0</v>
      </c>
      <c r="L135" s="2" t="b">
        <f t="shared" si="18"/>
        <v>0</v>
      </c>
      <c r="M135" s="2" t="b">
        <f t="shared" si="19"/>
        <v>0</v>
      </c>
      <c r="N135" s="2" t="b">
        <f t="shared" si="20"/>
        <v>0</v>
      </c>
      <c r="O135" s="2" t="b">
        <f t="shared" si="21"/>
        <v>0</v>
      </c>
      <c r="P135" s="2" t="b">
        <f t="shared" si="22"/>
        <v>0</v>
      </c>
      <c r="Q135" s="2" t="b">
        <f t="shared" si="23"/>
        <v>0</v>
      </c>
    </row>
    <row r="136" spans="1:17" ht="30" x14ac:dyDescent="0.25">
      <c r="A136" s="31">
        <v>134</v>
      </c>
      <c r="B136" s="23" t="s">
        <v>1548</v>
      </c>
      <c r="C136" s="23" t="s">
        <v>119</v>
      </c>
      <c r="D136" s="92" t="s">
        <v>236</v>
      </c>
      <c r="E136" s="92"/>
      <c r="F136" s="92"/>
      <c r="G136" s="92"/>
      <c r="H136" s="92"/>
      <c r="I136" s="93"/>
      <c r="J136" s="2" t="b">
        <f t="shared" si="16"/>
        <v>1</v>
      </c>
      <c r="K136" s="2" t="b">
        <f t="shared" si="17"/>
        <v>0</v>
      </c>
      <c r="L136" s="2" t="b">
        <f t="shared" si="18"/>
        <v>0</v>
      </c>
      <c r="M136" s="2" t="b">
        <f t="shared" si="19"/>
        <v>0</v>
      </c>
      <c r="N136" s="2" t="b">
        <f t="shared" si="20"/>
        <v>0</v>
      </c>
      <c r="O136" s="2" t="b">
        <f t="shared" si="21"/>
        <v>0</v>
      </c>
      <c r="P136" s="2" t="b">
        <f t="shared" si="22"/>
        <v>0</v>
      </c>
      <c r="Q136" s="2" t="b">
        <f t="shared" si="23"/>
        <v>0</v>
      </c>
    </row>
    <row r="137" spans="1:17" ht="30" x14ac:dyDescent="0.25">
      <c r="A137" s="31">
        <v>135</v>
      </c>
      <c r="B137" s="23" t="s">
        <v>1557</v>
      </c>
      <c r="C137" s="23" t="s">
        <v>119</v>
      </c>
      <c r="D137" s="92" t="s">
        <v>236</v>
      </c>
      <c r="E137" s="92"/>
      <c r="F137" s="92"/>
      <c r="G137" s="92"/>
      <c r="H137" s="92"/>
      <c r="I137" s="93"/>
      <c r="J137" s="2" t="b">
        <f t="shared" si="16"/>
        <v>1</v>
      </c>
      <c r="K137" s="2" t="b">
        <f t="shared" si="17"/>
        <v>0</v>
      </c>
      <c r="L137" s="2" t="b">
        <f t="shared" si="18"/>
        <v>0</v>
      </c>
      <c r="M137" s="2" t="b">
        <f t="shared" si="19"/>
        <v>0</v>
      </c>
      <c r="N137" s="2" t="b">
        <f t="shared" si="20"/>
        <v>0</v>
      </c>
      <c r="O137" s="2" t="b">
        <f t="shared" si="21"/>
        <v>0</v>
      </c>
      <c r="P137" s="2" t="b">
        <f t="shared" si="22"/>
        <v>0</v>
      </c>
      <c r="Q137" s="2" t="b">
        <f t="shared" si="23"/>
        <v>0</v>
      </c>
    </row>
    <row r="138" spans="1:17" ht="30" x14ac:dyDescent="0.25">
      <c r="A138" s="31">
        <v>136</v>
      </c>
      <c r="B138" s="23" t="s">
        <v>1566</v>
      </c>
      <c r="C138" s="23" t="s">
        <v>119</v>
      </c>
      <c r="D138" s="92" t="s">
        <v>236</v>
      </c>
      <c r="E138" s="92"/>
      <c r="F138" s="92"/>
      <c r="G138" s="92"/>
      <c r="H138" s="92"/>
      <c r="I138" s="93"/>
      <c r="J138" s="2" t="b">
        <f t="shared" si="16"/>
        <v>1</v>
      </c>
      <c r="K138" s="2" t="b">
        <f t="shared" si="17"/>
        <v>0</v>
      </c>
      <c r="L138" s="2" t="b">
        <f t="shared" si="18"/>
        <v>0</v>
      </c>
      <c r="M138" s="2" t="b">
        <f t="shared" si="19"/>
        <v>0</v>
      </c>
      <c r="N138" s="2" t="b">
        <f t="shared" si="20"/>
        <v>0</v>
      </c>
      <c r="O138" s="2" t="b">
        <f t="shared" si="21"/>
        <v>0</v>
      </c>
      <c r="P138" s="2" t="b">
        <f t="shared" si="22"/>
        <v>0</v>
      </c>
      <c r="Q138" s="2" t="b">
        <f t="shared" si="23"/>
        <v>0</v>
      </c>
    </row>
    <row r="139" spans="1:17" ht="30" x14ac:dyDescent="0.25">
      <c r="A139" s="31">
        <v>137</v>
      </c>
      <c r="B139" s="23" t="s">
        <v>1577</v>
      </c>
      <c r="C139" s="23" t="s">
        <v>119</v>
      </c>
      <c r="D139" s="92" t="s">
        <v>236</v>
      </c>
      <c r="E139" s="92"/>
      <c r="F139" s="92"/>
      <c r="G139" s="92"/>
      <c r="H139" s="92"/>
      <c r="I139" s="93"/>
      <c r="J139" s="2" t="b">
        <f t="shared" si="16"/>
        <v>1</v>
      </c>
      <c r="K139" s="2" t="b">
        <f t="shared" si="17"/>
        <v>0</v>
      </c>
      <c r="L139" s="2" t="b">
        <f t="shared" si="18"/>
        <v>0</v>
      </c>
      <c r="M139" s="2" t="b">
        <f t="shared" si="19"/>
        <v>0</v>
      </c>
      <c r="N139" s="2" t="b">
        <f t="shared" si="20"/>
        <v>0</v>
      </c>
      <c r="O139" s="2" t="b">
        <f t="shared" si="21"/>
        <v>0</v>
      </c>
      <c r="P139" s="2" t="b">
        <f t="shared" si="22"/>
        <v>0</v>
      </c>
      <c r="Q139" s="2" t="b">
        <f t="shared" si="23"/>
        <v>0</v>
      </c>
    </row>
    <row r="140" spans="1:17" ht="30" x14ac:dyDescent="0.25">
      <c r="A140" s="31">
        <v>138</v>
      </c>
      <c r="B140" s="23" t="s">
        <v>1585</v>
      </c>
      <c r="C140" s="23" t="s">
        <v>119</v>
      </c>
      <c r="D140" s="92"/>
      <c r="E140" s="92" t="s">
        <v>177</v>
      </c>
      <c r="F140" s="92"/>
      <c r="G140" s="92"/>
      <c r="H140" s="92"/>
      <c r="I140" s="93"/>
      <c r="J140" s="2" t="b">
        <f t="shared" si="16"/>
        <v>0</v>
      </c>
      <c r="K140" s="2" t="b">
        <f t="shared" si="17"/>
        <v>1</v>
      </c>
      <c r="L140" s="2" t="b">
        <f t="shared" si="18"/>
        <v>0</v>
      </c>
      <c r="M140" s="2" t="b">
        <f t="shared" si="19"/>
        <v>0</v>
      </c>
      <c r="N140" s="2" t="b">
        <f t="shared" si="20"/>
        <v>0</v>
      </c>
      <c r="O140" s="2" t="b">
        <f t="shared" si="21"/>
        <v>0</v>
      </c>
      <c r="P140" s="2" t="b">
        <f t="shared" si="22"/>
        <v>0</v>
      </c>
      <c r="Q140" s="2" t="b">
        <f t="shared" si="23"/>
        <v>0</v>
      </c>
    </row>
    <row r="141" spans="1:17" ht="30" x14ac:dyDescent="0.25">
      <c r="A141" s="31">
        <v>139</v>
      </c>
      <c r="B141" s="23" t="s">
        <v>1593</v>
      </c>
      <c r="C141" s="23" t="s">
        <v>119</v>
      </c>
      <c r="D141" s="92" t="s">
        <v>236</v>
      </c>
      <c r="E141" s="92"/>
      <c r="F141" s="92"/>
      <c r="G141" s="92"/>
      <c r="H141" s="92"/>
      <c r="I141" s="93"/>
      <c r="J141" s="2" t="b">
        <f t="shared" si="16"/>
        <v>1</v>
      </c>
      <c r="K141" s="2" t="b">
        <f t="shared" si="17"/>
        <v>0</v>
      </c>
      <c r="L141" s="2" t="b">
        <f t="shared" si="18"/>
        <v>0</v>
      </c>
      <c r="M141" s="2" t="b">
        <f t="shared" si="19"/>
        <v>0</v>
      </c>
      <c r="N141" s="2" t="b">
        <f t="shared" si="20"/>
        <v>0</v>
      </c>
      <c r="O141" s="2" t="b">
        <f t="shared" si="21"/>
        <v>0</v>
      </c>
      <c r="P141" s="2" t="b">
        <f t="shared" si="22"/>
        <v>0</v>
      </c>
      <c r="Q141" s="2" t="b">
        <f t="shared" si="23"/>
        <v>0</v>
      </c>
    </row>
    <row r="142" spans="1:17" ht="30" x14ac:dyDescent="0.25">
      <c r="A142" s="31">
        <v>140</v>
      </c>
      <c r="B142" s="23" t="s">
        <v>1602</v>
      </c>
      <c r="C142" s="23" t="s">
        <v>119</v>
      </c>
      <c r="D142" s="92" t="s">
        <v>236</v>
      </c>
      <c r="E142" s="92"/>
      <c r="F142" s="92"/>
      <c r="G142" s="92"/>
      <c r="H142" s="92"/>
      <c r="I142" s="93"/>
      <c r="J142" s="2" t="b">
        <f t="shared" si="16"/>
        <v>1</v>
      </c>
      <c r="K142" s="2" t="b">
        <f t="shared" si="17"/>
        <v>0</v>
      </c>
      <c r="L142" s="2" t="b">
        <f t="shared" si="18"/>
        <v>0</v>
      </c>
      <c r="M142" s="2" t="b">
        <f t="shared" si="19"/>
        <v>0</v>
      </c>
      <c r="N142" s="2" t="b">
        <f t="shared" si="20"/>
        <v>0</v>
      </c>
      <c r="O142" s="2" t="b">
        <f t="shared" si="21"/>
        <v>0</v>
      </c>
      <c r="P142" s="2" t="b">
        <f t="shared" si="22"/>
        <v>0</v>
      </c>
      <c r="Q142" s="2" t="b">
        <f t="shared" si="23"/>
        <v>0</v>
      </c>
    </row>
    <row r="143" spans="1:17" ht="30" x14ac:dyDescent="0.25">
      <c r="A143" s="31">
        <v>141</v>
      </c>
      <c r="B143" s="23" t="s">
        <v>1611</v>
      </c>
      <c r="C143" s="23" t="s">
        <v>119</v>
      </c>
      <c r="D143" s="92"/>
      <c r="E143" s="92"/>
      <c r="F143" s="92"/>
      <c r="G143" s="92" t="s">
        <v>129</v>
      </c>
      <c r="H143" s="92"/>
      <c r="I143" s="93"/>
      <c r="J143" s="2" t="b">
        <f t="shared" si="16"/>
        <v>0</v>
      </c>
      <c r="K143" s="2" t="b">
        <f t="shared" si="17"/>
        <v>0</v>
      </c>
      <c r="L143" s="2" t="b">
        <f t="shared" si="18"/>
        <v>0</v>
      </c>
      <c r="M143" s="2" t="b">
        <f t="shared" si="19"/>
        <v>1</v>
      </c>
      <c r="N143" s="2" t="b">
        <f t="shared" si="20"/>
        <v>0</v>
      </c>
      <c r="O143" s="2" t="b">
        <f t="shared" si="21"/>
        <v>0</v>
      </c>
      <c r="P143" s="2" t="b">
        <f t="shared" si="22"/>
        <v>0</v>
      </c>
      <c r="Q143" s="2" t="b">
        <f t="shared" si="23"/>
        <v>0</v>
      </c>
    </row>
    <row r="144" spans="1:17" ht="30" x14ac:dyDescent="0.25">
      <c r="A144" s="31">
        <v>142</v>
      </c>
      <c r="B144" s="23" t="s">
        <v>1620</v>
      </c>
      <c r="C144" s="23" t="s">
        <v>119</v>
      </c>
      <c r="D144" s="92" t="s">
        <v>236</v>
      </c>
      <c r="E144" s="92"/>
      <c r="F144" s="92"/>
      <c r="G144" s="92"/>
      <c r="H144" s="92"/>
      <c r="I144" s="93"/>
      <c r="J144" s="2" t="b">
        <f t="shared" si="16"/>
        <v>1</v>
      </c>
      <c r="K144" s="2" t="b">
        <f t="shared" si="17"/>
        <v>0</v>
      </c>
      <c r="L144" s="2" t="b">
        <f t="shared" si="18"/>
        <v>0</v>
      </c>
      <c r="M144" s="2" t="b">
        <f t="shared" si="19"/>
        <v>0</v>
      </c>
      <c r="N144" s="2" t="b">
        <f t="shared" si="20"/>
        <v>0</v>
      </c>
      <c r="O144" s="2" t="b">
        <f t="shared" si="21"/>
        <v>0</v>
      </c>
      <c r="P144" s="2" t="b">
        <f t="shared" si="22"/>
        <v>0</v>
      </c>
      <c r="Q144" s="2" t="b">
        <f t="shared" si="23"/>
        <v>0</v>
      </c>
    </row>
    <row r="145" spans="1:17" ht="30" x14ac:dyDescent="0.25">
      <c r="A145" s="31">
        <v>143</v>
      </c>
      <c r="B145" s="23" t="s">
        <v>1627</v>
      </c>
      <c r="C145" s="23" t="s">
        <v>119</v>
      </c>
      <c r="D145" s="92" t="s">
        <v>236</v>
      </c>
      <c r="E145" s="92"/>
      <c r="F145" s="92"/>
      <c r="G145" s="92"/>
      <c r="H145" s="92"/>
      <c r="I145" s="93"/>
      <c r="J145" s="2" t="b">
        <f t="shared" si="16"/>
        <v>1</v>
      </c>
      <c r="K145" s="2" t="b">
        <f t="shared" si="17"/>
        <v>0</v>
      </c>
      <c r="L145" s="2" t="b">
        <f t="shared" si="18"/>
        <v>0</v>
      </c>
      <c r="M145" s="2" t="b">
        <f t="shared" si="19"/>
        <v>0</v>
      </c>
      <c r="N145" s="2" t="b">
        <f t="shared" si="20"/>
        <v>0</v>
      </c>
      <c r="O145" s="2" t="b">
        <f t="shared" si="21"/>
        <v>0</v>
      </c>
      <c r="P145" s="2" t="b">
        <f t="shared" si="22"/>
        <v>0</v>
      </c>
      <c r="Q145" s="2" t="b">
        <f t="shared" si="23"/>
        <v>0</v>
      </c>
    </row>
    <row r="146" spans="1:17" ht="30" x14ac:dyDescent="0.25">
      <c r="A146" s="31">
        <v>144</v>
      </c>
      <c r="B146" s="23" t="s">
        <v>1637</v>
      </c>
      <c r="C146" s="23" t="s">
        <v>119</v>
      </c>
      <c r="D146" s="92"/>
      <c r="E146" s="92"/>
      <c r="F146" s="92"/>
      <c r="G146" s="92" t="s">
        <v>129</v>
      </c>
      <c r="H146" s="92"/>
      <c r="I146" s="93"/>
      <c r="J146" s="2" t="b">
        <f t="shared" si="16"/>
        <v>0</v>
      </c>
      <c r="K146" s="2" t="b">
        <f t="shared" si="17"/>
        <v>0</v>
      </c>
      <c r="L146" s="2" t="b">
        <f t="shared" si="18"/>
        <v>0</v>
      </c>
      <c r="M146" s="2" t="b">
        <f t="shared" si="19"/>
        <v>1</v>
      </c>
      <c r="N146" s="2" t="b">
        <f t="shared" si="20"/>
        <v>0</v>
      </c>
      <c r="O146" s="2" t="b">
        <f t="shared" si="21"/>
        <v>0</v>
      </c>
      <c r="P146" s="2" t="b">
        <f t="shared" si="22"/>
        <v>0</v>
      </c>
      <c r="Q146" s="2" t="b">
        <f t="shared" si="23"/>
        <v>0</v>
      </c>
    </row>
    <row r="147" spans="1:17" ht="30" x14ac:dyDescent="0.25">
      <c r="A147" s="31">
        <v>145</v>
      </c>
      <c r="B147" s="23" t="s">
        <v>1646</v>
      </c>
      <c r="C147" s="23" t="s">
        <v>119</v>
      </c>
      <c r="D147" s="92" t="s">
        <v>236</v>
      </c>
      <c r="E147" s="92"/>
      <c r="F147" s="92"/>
      <c r="G147" s="92"/>
      <c r="H147" s="92"/>
      <c r="I147" s="93"/>
      <c r="J147" s="2" t="b">
        <f t="shared" si="16"/>
        <v>1</v>
      </c>
      <c r="K147" s="2" t="b">
        <f t="shared" si="17"/>
        <v>0</v>
      </c>
      <c r="L147" s="2" t="b">
        <f t="shared" si="18"/>
        <v>0</v>
      </c>
      <c r="M147" s="2" t="b">
        <f t="shared" si="19"/>
        <v>0</v>
      </c>
      <c r="N147" s="2" t="b">
        <f t="shared" si="20"/>
        <v>0</v>
      </c>
      <c r="O147" s="2" t="b">
        <f t="shared" si="21"/>
        <v>0</v>
      </c>
      <c r="P147" s="2" t="b">
        <f t="shared" si="22"/>
        <v>0</v>
      </c>
      <c r="Q147" s="2" t="b">
        <f t="shared" si="23"/>
        <v>0</v>
      </c>
    </row>
    <row r="148" spans="1:17" ht="30" x14ac:dyDescent="0.25">
      <c r="A148" s="31">
        <v>146</v>
      </c>
      <c r="B148" s="23" t="s">
        <v>1655</v>
      </c>
      <c r="C148" s="23" t="s">
        <v>119</v>
      </c>
      <c r="D148" s="92"/>
      <c r="E148" s="92"/>
      <c r="F148" s="92"/>
      <c r="G148" s="92" t="s">
        <v>129</v>
      </c>
      <c r="H148" s="92"/>
      <c r="I148" s="93"/>
      <c r="J148" s="2" t="b">
        <f t="shared" si="16"/>
        <v>0</v>
      </c>
      <c r="K148" s="2" t="b">
        <f t="shared" si="17"/>
        <v>0</v>
      </c>
      <c r="L148" s="2" t="b">
        <f t="shared" si="18"/>
        <v>0</v>
      </c>
      <c r="M148" s="2" t="b">
        <f t="shared" si="19"/>
        <v>1</v>
      </c>
      <c r="N148" s="2" t="b">
        <f t="shared" si="20"/>
        <v>0</v>
      </c>
      <c r="O148" s="2" t="b">
        <f t="shared" si="21"/>
        <v>0</v>
      </c>
      <c r="P148" s="2" t="b">
        <f t="shared" si="22"/>
        <v>0</v>
      </c>
      <c r="Q148" s="2" t="b">
        <f t="shared" si="23"/>
        <v>0</v>
      </c>
    </row>
    <row r="149" spans="1:17" ht="30" x14ac:dyDescent="0.25">
      <c r="A149" s="31">
        <v>147</v>
      </c>
      <c r="B149" s="23" t="s">
        <v>1664</v>
      </c>
      <c r="C149" s="23" t="s">
        <v>119</v>
      </c>
      <c r="D149" s="92"/>
      <c r="E149" s="92" t="s">
        <v>177</v>
      </c>
      <c r="F149" s="92"/>
      <c r="G149" s="92"/>
      <c r="H149" s="92"/>
      <c r="I149" s="93"/>
      <c r="J149" s="2" t="b">
        <f t="shared" si="16"/>
        <v>0</v>
      </c>
      <c r="K149" s="2" t="b">
        <f t="shared" si="17"/>
        <v>1</v>
      </c>
      <c r="L149" s="2" t="b">
        <f t="shared" si="18"/>
        <v>0</v>
      </c>
      <c r="M149" s="2" t="b">
        <f t="shared" si="19"/>
        <v>0</v>
      </c>
      <c r="N149" s="2" t="b">
        <f t="shared" si="20"/>
        <v>0</v>
      </c>
      <c r="O149" s="2" t="b">
        <f t="shared" si="21"/>
        <v>0</v>
      </c>
      <c r="P149" s="2" t="b">
        <f t="shared" si="22"/>
        <v>0</v>
      </c>
      <c r="Q149" s="2" t="b">
        <f t="shared" si="23"/>
        <v>0</v>
      </c>
    </row>
    <row r="150" spans="1:17" ht="30" x14ac:dyDescent="0.25">
      <c r="A150" s="31">
        <v>148</v>
      </c>
      <c r="B150" s="23" t="s">
        <v>1674</v>
      </c>
      <c r="C150" s="23" t="s">
        <v>119</v>
      </c>
      <c r="D150" s="92" t="s">
        <v>236</v>
      </c>
      <c r="E150" s="92"/>
      <c r="F150" s="92"/>
      <c r="G150" s="92"/>
      <c r="H150" s="92"/>
      <c r="I150" s="93"/>
      <c r="J150" s="2" t="b">
        <f t="shared" si="16"/>
        <v>1</v>
      </c>
      <c r="K150" s="2" t="b">
        <f t="shared" si="17"/>
        <v>0</v>
      </c>
      <c r="L150" s="2" t="b">
        <f t="shared" si="18"/>
        <v>0</v>
      </c>
      <c r="M150" s="2" t="b">
        <f t="shared" si="19"/>
        <v>0</v>
      </c>
      <c r="N150" s="2" t="b">
        <f t="shared" si="20"/>
        <v>0</v>
      </c>
      <c r="O150" s="2" t="b">
        <f t="shared" si="21"/>
        <v>0</v>
      </c>
      <c r="P150" s="2" t="b">
        <f t="shared" si="22"/>
        <v>0</v>
      </c>
      <c r="Q150" s="2" t="b">
        <f t="shared" si="23"/>
        <v>0</v>
      </c>
    </row>
    <row r="151" spans="1:17" ht="30" x14ac:dyDescent="0.25">
      <c r="A151" s="31">
        <v>149</v>
      </c>
      <c r="B151" s="23" t="s">
        <v>1684</v>
      </c>
      <c r="C151" s="23" t="s">
        <v>119</v>
      </c>
      <c r="D151" s="92" t="s">
        <v>236</v>
      </c>
      <c r="E151" s="92"/>
      <c r="F151" s="92"/>
      <c r="G151" s="92"/>
      <c r="H151" s="92"/>
      <c r="I151" s="93"/>
      <c r="J151" s="2" t="b">
        <f t="shared" si="16"/>
        <v>1</v>
      </c>
      <c r="K151" s="2" t="b">
        <f t="shared" si="17"/>
        <v>0</v>
      </c>
      <c r="L151" s="2" t="b">
        <f t="shared" si="18"/>
        <v>0</v>
      </c>
      <c r="M151" s="2" t="b">
        <f t="shared" si="19"/>
        <v>0</v>
      </c>
      <c r="N151" s="2" t="b">
        <f t="shared" si="20"/>
        <v>0</v>
      </c>
      <c r="O151" s="2" t="b">
        <f t="shared" si="21"/>
        <v>0</v>
      </c>
      <c r="P151" s="2" t="b">
        <f t="shared" si="22"/>
        <v>0</v>
      </c>
      <c r="Q151" s="2" t="b">
        <f t="shared" si="23"/>
        <v>0</v>
      </c>
    </row>
    <row r="152" spans="1:17" ht="30" x14ac:dyDescent="0.25">
      <c r="A152" s="31">
        <v>150</v>
      </c>
      <c r="B152" s="23" t="s">
        <v>1692</v>
      </c>
      <c r="C152" s="23" t="s">
        <v>119</v>
      </c>
      <c r="D152" s="92" t="s">
        <v>236</v>
      </c>
      <c r="E152" s="92"/>
      <c r="F152" s="92"/>
      <c r="G152" s="92"/>
      <c r="H152" s="92"/>
      <c r="I152" s="93"/>
      <c r="J152" s="2" t="b">
        <f t="shared" si="16"/>
        <v>1</v>
      </c>
      <c r="K152" s="2" t="b">
        <f t="shared" si="17"/>
        <v>0</v>
      </c>
      <c r="L152" s="2" t="b">
        <f t="shared" si="18"/>
        <v>0</v>
      </c>
      <c r="M152" s="2" t="b">
        <f t="shared" si="19"/>
        <v>0</v>
      </c>
      <c r="N152" s="2" t="b">
        <f t="shared" si="20"/>
        <v>0</v>
      </c>
      <c r="O152" s="2" t="b">
        <f t="shared" si="21"/>
        <v>0</v>
      </c>
      <c r="P152" s="2" t="b">
        <f t="shared" si="22"/>
        <v>0</v>
      </c>
      <c r="Q152" s="2" t="b">
        <f t="shared" si="23"/>
        <v>0</v>
      </c>
    </row>
    <row r="153" spans="1:17" ht="30" x14ac:dyDescent="0.25">
      <c r="A153" s="31">
        <v>151</v>
      </c>
      <c r="B153" s="23" t="s">
        <v>1701</v>
      </c>
      <c r="C153" s="23" t="s">
        <v>119</v>
      </c>
      <c r="D153" s="92" t="s">
        <v>236</v>
      </c>
      <c r="E153" s="92"/>
      <c r="F153" s="92"/>
      <c r="G153" s="92"/>
      <c r="H153" s="92"/>
      <c r="I153" s="93"/>
      <c r="J153" s="2" t="b">
        <f t="shared" si="16"/>
        <v>1</v>
      </c>
      <c r="K153" s="2" t="b">
        <f t="shared" si="17"/>
        <v>0</v>
      </c>
      <c r="L153" s="2" t="b">
        <f t="shared" si="18"/>
        <v>0</v>
      </c>
      <c r="M153" s="2" t="b">
        <f t="shared" si="19"/>
        <v>0</v>
      </c>
      <c r="N153" s="2" t="b">
        <f t="shared" si="20"/>
        <v>0</v>
      </c>
      <c r="O153" s="2" t="b">
        <f t="shared" si="21"/>
        <v>0</v>
      </c>
      <c r="P153" s="2" t="b">
        <f t="shared" si="22"/>
        <v>0</v>
      </c>
      <c r="Q153" s="2" t="b">
        <f t="shared" si="23"/>
        <v>0</v>
      </c>
    </row>
    <row r="154" spans="1:17" ht="30" x14ac:dyDescent="0.25">
      <c r="A154" s="31">
        <v>152</v>
      </c>
      <c r="B154" s="23" t="s">
        <v>1711</v>
      </c>
      <c r="C154" s="23" t="s">
        <v>119</v>
      </c>
      <c r="D154" s="92"/>
      <c r="E154" s="92"/>
      <c r="F154" s="92"/>
      <c r="G154" s="92" t="s">
        <v>129</v>
      </c>
      <c r="H154" s="92"/>
      <c r="I154" s="93"/>
      <c r="J154" s="2" t="b">
        <f t="shared" si="16"/>
        <v>0</v>
      </c>
      <c r="K154" s="2" t="b">
        <f t="shared" si="17"/>
        <v>0</v>
      </c>
      <c r="L154" s="2" t="b">
        <f t="shared" si="18"/>
        <v>0</v>
      </c>
      <c r="M154" s="2" t="b">
        <f t="shared" si="19"/>
        <v>1</v>
      </c>
      <c r="N154" s="2" t="b">
        <f t="shared" si="20"/>
        <v>0</v>
      </c>
      <c r="O154" s="2" t="b">
        <f t="shared" si="21"/>
        <v>0</v>
      </c>
      <c r="P154" s="2" t="b">
        <f t="shared" si="22"/>
        <v>0</v>
      </c>
      <c r="Q154" s="2" t="b">
        <f t="shared" si="23"/>
        <v>0</v>
      </c>
    </row>
    <row r="155" spans="1:17" ht="30" x14ac:dyDescent="0.25">
      <c r="A155" s="31">
        <v>153</v>
      </c>
      <c r="B155" s="23" t="s">
        <v>1721</v>
      </c>
      <c r="C155" s="23" t="s">
        <v>119</v>
      </c>
      <c r="D155" s="92" t="s">
        <v>236</v>
      </c>
      <c r="E155" s="92"/>
      <c r="F155" s="92"/>
      <c r="G155" s="92"/>
      <c r="H155" s="92"/>
      <c r="I155" s="93"/>
      <c r="J155" s="2" t="b">
        <f t="shared" si="16"/>
        <v>1</v>
      </c>
      <c r="K155" s="2" t="b">
        <f t="shared" si="17"/>
        <v>0</v>
      </c>
      <c r="L155" s="2" t="b">
        <f t="shared" si="18"/>
        <v>0</v>
      </c>
      <c r="M155" s="2" t="b">
        <f t="shared" si="19"/>
        <v>0</v>
      </c>
      <c r="N155" s="2" t="b">
        <f t="shared" si="20"/>
        <v>0</v>
      </c>
      <c r="O155" s="2" t="b">
        <f t="shared" si="21"/>
        <v>0</v>
      </c>
      <c r="P155" s="2" t="b">
        <f t="shared" si="22"/>
        <v>0</v>
      </c>
      <c r="Q155" s="2" t="b">
        <f t="shared" si="23"/>
        <v>0</v>
      </c>
    </row>
    <row r="156" spans="1:17" ht="30" x14ac:dyDescent="0.25">
      <c r="A156" s="31">
        <v>154</v>
      </c>
      <c r="B156" s="23" t="s">
        <v>1731</v>
      </c>
      <c r="C156" s="23" t="s">
        <v>119</v>
      </c>
      <c r="D156" s="92"/>
      <c r="E156" s="92" t="s">
        <v>177</v>
      </c>
      <c r="F156" s="92"/>
      <c r="G156" s="92"/>
      <c r="H156" s="92"/>
      <c r="I156" s="93"/>
      <c r="J156" s="2" t="b">
        <f t="shared" si="16"/>
        <v>0</v>
      </c>
      <c r="K156" s="2" t="b">
        <f t="shared" si="17"/>
        <v>1</v>
      </c>
      <c r="L156" s="2" t="b">
        <f t="shared" si="18"/>
        <v>0</v>
      </c>
      <c r="M156" s="2" t="b">
        <f t="shared" si="19"/>
        <v>0</v>
      </c>
      <c r="N156" s="2" t="b">
        <f t="shared" si="20"/>
        <v>0</v>
      </c>
      <c r="O156" s="2" t="b">
        <f t="shared" si="21"/>
        <v>0</v>
      </c>
      <c r="P156" s="2" t="b">
        <f t="shared" si="22"/>
        <v>0</v>
      </c>
      <c r="Q156" s="2" t="b">
        <f t="shared" si="23"/>
        <v>0</v>
      </c>
    </row>
    <row r="157" spans="1:17" ht="30" x14ac:dyDescent="0.25">
      <c r="A157" s="31">
        <v>155</v>
      </c>
      <c r="B157" s="23" t="s">
        <v>1742</v>
      </c>
      <c r="C157" s="23" t="s">
        <v>119</v>
      </c>
      <c r="D157" s="92"/>
      <c r="E157" s="92"/>
      <c r="F157" s="92"/>
      <c r="G157" s="92" t="s">
        <v>129</v>
      </c>
      <c r="H157" s="92"/>
      <c r="I157" s="93"/>
      <c r="J157" s="2" t="b">
        <f t="shared" si="16"/>
        <v>0</v>
      </c>
      <c r="K157" s="2" t="b">
        <f t="shared" si="17"/>
        <v>0</v>
      </c>
      <c r="L157" s="2" t="b">
        <f t="shared" si="18"/>
        <v>0</v>
      </c>
      <c r="M157" s="2" t="b">
        <f t="shared" si="19"/>
        <v>1</v>
      </c>
      <c r="N157" s="2" t="b">
        <f t="shared" si="20"/>
        <v>0</v>
      </c>
      <c r="O157" s="2" t="b">
        <f t="shared" si="21"/>
        <v>0</v>
      </c>
      <c r="P157" s="2" t="b">
        <f t="shared" si="22"/>
        <v>0</v>
      </c>
      <c r="Q157" s="2" t="b">
        <f t="shared" si="23"/>
        <v>0</v>
      </c>
    </row>
    <row r="158" spans="1:17" ht="30" x14ac:dyDescent="0.25">
      <c r="A158" s="31">
        <v>156</v>
      </c>
      <c r="B158" s="23" t="s">
        <v>1754</v>
      </c>
      <c r="C158" s="23" t="s">
        <v>119</v>
      </c>
      <c r="D158" s="92" t="s">
        <v>236</v>
      </c>
      <c r="E158" s="92"/>
      <c r="F158" s="92"/>
      <c r="G158" s="92"/>
      <c r="H158" s="92"/>
      <c r="I158" s="93"/>
      <c r="J158" s="2" t="b">
        <f t="shared" si="16"/>
        <v>1</v>
      </c>
      <c r="K158" s="2" t="b">
        <f t="shared" si="17"/>
        <v>0</v>
      </c>
      <c r="L158" s="2" t="b">
        <f t="shared" si="18"/>
        <v>0</v>
      </c>
      <c r="M158" s="2" t="b">
        <f t="shared" si="19"/>
        <v>0</v>
      </c>
      <c r="N158" s="2" t="b">
        <f t="shared" si="20"/>
        <v>0</v>
      </c>
      <c r="O158" s="2" t="b">
        <f t="shared" si="21"/>
        <v>0</v>
      </c>
      <c r="P158" s="2" t="b">
        <f t="shared" si="22"/>
        <v>0</v>
      </c>
      <c r="Q158" s="2" t="b">
        <f t="shared" si="23"/>
        <v>0</v>
      </c>
    </row>
    <row r="159" spans="1:17" x14ac:dyDescent="0.25">
      <c r="A159" s="31">
        <v>157</v>
      </c>
      <c r="B159" s="23" t="s">
        <v>1763</v>
      </c>
      <c r="C159" s="23" t="s">
        <v>119</v>
      </c>
      <c r="D159" s="92"/>
      <c r="E159" s="92"/>
      <c r="F159" s="92" t="s">
        <v>303</v>
      </c>
      <c r="G159" s="92"/>
      <c r="H159" s="92"/>
      <c r="I159" s="93"/>
      <c r="J159" s="2" t="b">
        <f t="shared" si="16"/>
        <v>0</v>
      </c>
      <c r="K159" s="2" t="b">
        <f t="shared" si="17"/>
        <v>0</v>
      </c>
      <c r="L159" s="2" t="b">
        <f t="shared" si="18"/>
        <v>1</v>
      </c>
      <c r="M159" s="2" t="b">
        <f t="shared" si="19"/>
        <v>0</v>
      </c>
      <c r="N159" s="2" t="b">
        <f t="shared" si="20"/>
        <v>0</v>
      </c>
      <c r="O159" s="2" t="b">
        <f t="shared" si="21"/>
        <v>0</v>
      </c>
      <c r="P159" s="2" t="b">
        <f t="shared" si="22"/>
        <v>0</v>
      </c>
      <c r="Q159" s="2" t="b">
        <f t="shared" si="23"/>
        <v>0</v>
      </c>
    </row>
    <row r="160" spans="1:17" ht="30" x14ac:dyDescent="0.25">
      <c r="A160" s="31">
        <v>158</v>
      </c>
      <c r="B160" s="23" t="s">
        <v>1771</v>
      </c>
      <c r="C160" s="23" t="s">
        <v>119</v>
      </c>
      <c r="D160" s="92" t="s">
        <v>236</v>
      </c>
      <c r="E160" s="92"/>
      <c r="F160" s="92"/>
      <c r="G160" s="92"/>
      <c r="H160" s="92"/>
      <c r="I160" s="93"/>
      <c r="J160" s="2" t="b">
        <f t="shared" si="16"/>
        <v>1</v>
      </c>
      <c r="K160" s="2" t="b">
        <f t="shared" si="17"/>
        <v>0</v>
      </c>
      <c r="L160" s="2" t="b">
        <f t="shared" si="18"/>
        <v>0</v>
      </c>
      <c r="M160" s="2" t="b">
        <f t="shared" si="19"/>
        <v>0</v>
      </c>
      <c r="N160" s="2" t="b">
        <f t="shared" si="20"/>
        <v>0</v>
      </c>
      <c r="O160" s="2" t="b">
        <f t="shared" si="21"/>
        <v>0</v>
      </c>
      <c r="P160" s="2" t="b">
        <f t="shared" si="22"/>
        <v>0</v>
      </c>
      <c r="Q160" s="2" t="b">
        <f t="shared" si="23"/>
        <v>0</v>
      </c>
    </row>
    <row r="161" spans="1:17" ht="30" x14ac:dyDescent="0.25">
      <c r="A161" s="31">
        <v>159</v>
      </c>
      <c r="B161" s="23" t="s">
        <v>1777</v>
      </c>
      <c r="C161" s="23" t="s">
        <v>119</v>
      </c>
      <c r="D161" s="92" t="s">
        <v>236</v>
      </c>
      <c r="E161" s="92"/>
      <c r="F161" s="92"/>
      <c r="G161" s="92"/>
      <c r="H161" s="92"/>
      <c r="I161" s="93"/>
      <c r="J161" s="2" t="b">
        <f t="shared" si="16"/>
        <v>1</v>
      </c>
      <c r="K161" s="2" t="b">
        <f t="shared" si="17"/>
        <v>0</v>
      </c>
      <c r="L161" s="2" t="b">
        <f t="shared" si="18"/>
        <v>0</v>
      </c>
      <c r="M161" s="2" t="b">
        <f t="shared" si="19"/>
        <v>0</v>
      </c>
      <c r="N161" s="2" t="b">
        <f t="shared" si="20"/>
        <v>0</v>
      </c>
      <c r="O161" s="2" t="b">
        <f t="shared" si="21"/>
        <v>0</v>
      </c>
      <c r="P161" s="2" t="b">
        <f t="shared" si="22"/>
        <v>0</v>
      </c>
      <c r="Q161" s="2" t="b">
        <f t="shared" si="23"/>
        <v>0</v>
      </c>
    </row>
    <row r="162" spans="1:17" ht="30" x14ac:dyDescent="0.25">
      <c r="A162" s="31">
        <v>160</v>
      </c>
      <c r="B162" s="23" t="s">
        <v>1785</v>
      </c>
      <c r="C162" s="23" t="s">
        <v>119</v>
      </c>
      <c r="D162" s="92"/>
      <c r="E162" s="92"/>
      <c r="F162" s="92"/>
      <c r="G162" s="92" t="s">
        <v>129</v>
      </c>
      <c r="H162" s="92"/>
      <c r="I162" s="93"/>
      <c r="J162" s="2" t="b">
        <f t="shared" si="16"/>
        <v>0</v>
      </c>
      <c r="K162" s="2" t="b">
        <f t="shared" si="17"/>
        <v>0</v>
      </c>
      <c r="L162" s="2" t="b">
        <f t="shared" si="18"/>
        <v>0</v>
      </c>
      <c r="M162" s="2" t="b">
        <f t="shared" si="19"/>
        <v>1</v>
      </c>
      <c r="N162" s="2" t="b">
        <f t="shared" si="20"/>
        <v>0</v>
      </c>
      <c r="O162" s="2" t="b">
        <f t="shared" si="21"/>
        <v>0</v>
      </c>
      <c r="P162" s="2" t="b">
        <f t="shared" si="22"/>
        <v>0</v>
      </c>
      <c r="Q162" s="2" t="b">
        <f t="shared" si="23"/>
        <v>0</v>
      </c>
    </row>
    <row r="163" spans="1:17" ht="30" x14ac:dyDescent="0.25">
      <c r="A163" s="31">
        <v>161</v>
      </c>
      <c r="B163" s="23" t="s">
        <v>1795</v>
      </c>
      <c r="C163" s="23" t="s">
        <v>119</v>
      </c>
      <c r="D163" s="92" t="s">
        <v>236</v>
      </c>
      <c r="E163" s="92"/>
      <c r="F163" s="92"/>
      <c r="G163" s="92"/>
      <c r="H163" s="92"/>
      <c r="I163" s="93"/>
      <c r="J163" s="2" t="b">
        <f t="shared" si="16"/>
        <v>1</v>
      </c>
      <c r="K163" s="2" t="b">
        <f t="shared" si="17"/>
        <v>0</v>
      </c>
      <c r="L163" s="2" t="b">
        <f t="shared" si="18"/>
        <v>0</v>
      </c>
      <c r="M163" s="2" t="b">
        <f t="shared" si="19"/>
        <v>0</v>
      </c>
      <c r="N163" s="2" t="b">
        <f t="shared" si="20"/>
        <v>0</v>
      </c>
      <c r="O163" s="2" t="b">
        <f t="shared" si="21"/>
        <v>0</v>
      </c>
      <c r="P163" s="2" t="b">
        <f t="shared" si="22"/>
        <v>0</v>
      </c>
      <c r="Q163" s="2" t="b">
        <f t="shared" si="23"/>
        <v>0</v>
      </c>
    </row>
    <row r="164" spans="1:17" ht="30" x14ac:dyDescent="0.25">
      <c r="A164" s="31">
        <v>162</v>
      </c>
      <c r="B164" s="23" t="s">
        <v>1803</v>
      </c>
      <c r="C164" s="23" t="s">
        <v>119</v>
      </c>
      <c r="D164" s="92"/>
      <c r="E164" s="92"/>
      <c r="F164" s="92"/>
      <c r="G164" s="92" t="s">
        <v>129</v>
      </c>
      <c r="H164" s="92"/>
      <c r="I164" s="93"/>
      <c r="J164" s="2" t="b">
        <f t="shared" si="16"/>
        <v>0</v>
      </c>
      <c r="K164" s="2" t="b">
        <f t="shared" si="17"/>
        <v>0</v>
      </c>
      <c r="L164" s="2" t="b">
        <f t="shared" si="18"/>
        <v>0</v>
      </c>
      <c r="M164" s="2" t="b">
        <f t="shared" si="19"/>
        <v>1</v>
      </c>
      <c r="N164" s="2" t="b">
        <f t="shared" si="20"/>
        <v>0</v>
      </c>
      <c r="O164" s="2" t="b">
        <f t="shared" si="21"/>
        <v>0</v>
      </c>
      <c r="P164" s="2" t="b">
        <f t="shared" si="22"/>
        <v>0</v>
      </c>
      <c r="Q164" s="2" t="b">
        <f t="shared" si="23"/>
        <v>0</v>
      </c>
    </row>
    <row r="165" spans="1:17" ht="30" x14ac:dyDescent="0.25">
      <c r="A165" s="31">
        <v>163</v>
      </c>
      <c r="B165" s="23" t="s">
        <v>1812</v>
      </c>
      <c r="C165" s="23" t="s">
        <v>119</v>
      </c>
      <c r="D165" s="92" t="s">
        <v>236</v>
      </c>
      <c r="E165" s="92"/>
      <c r="F165" s="92"/>
      <c r="G165" s="92"/>
      <c r="H165" s="92"/>
      <c r="I165" s="93"/>
      <c r="J165" s="2" t="b">
        <f t="shared" si="16"/>
        <v>1</v>
      </c>
      <c r="K165" s="2" t="b">
        <f t="shared" si="17"/>
        <v>0</v>
      </c>
      <c r="L165" s="2" t="b">
        <f t="shared" si="18"/>
        <v>0</v>
      </c>
      <c r="M165" s="2" t="b">
        <f t="shared" si="19"/>
        <v>0</v>
      </c>
      <c r="N165" s="2" t="b">
        <f t="shared" si="20"/>
        <v>0</v>
      </c>
      <c r="O165" s="2" t="b">
        <f t="shared" si="21"/>
        <v>0</v>
      </c>
      <c r="P165" s="2" t="b">
        <f t="shared" si="22"/>
        <v>0</v>
      </c>
      <c r="Q165" s="2" t="b">
        <f t="shared" si="23"/>
        <v>0</v>
      </c>
    </row>
    <row r="166" spans="1:17" ht="30" x14ac:dyDescent="0.25">
      <c r="A166" s="31">
        <v>164</v>
      </c>
      <c r="B166" s="23" t="s">
        <v>1822</v>
      </c>
      <c r="C166" s="23" t="s">
        <v>119</v>
      </c>
      <c r="D166" s="92" t="s">
        <v>236</v>
      </c>
      <c r="E166" s="92"/>
      <c r="F166" s="92"/>
      <c r="G166" s="92"/>
      <c r="H166" s="92"/>
      <c r="I166" s="93"/>
      <c r="J166" s="2" t="b">
        <f t="shared" si="16"/>
        <v>1</v>
      </c>
      <c r="K166" s="2" t="b">
        <f t="shared" si="17"/>
        <v>0</v>
      </c>
      <c r="L166" s="2" t="b">
        <f t="shared" si="18"/>
        <v>0</v>
      </c>
      <c r="M166" s="2" t="b">
        <f t="shared" si="19"/>
        <v>0</v>
      </c>
      <c r="N166" s="2" t="b">
        <f t="shared" si="20"/>
        <v>0</v>
      </c>
      <c r="O166" s="2" t="b">
        <f t="shared" si="21"/>
        <v>0</v>
      </c>
      <c r="P166" s="2" t="b">
        <f t="shared" si="22"/>
        <v>0</v>
      </c>
      <c r="Q166" s="2" t="b">
        <f t="shared" si="23"/>
        <v>0</v>
      </c>
    </row>
    <row r="167" spans="1:17" ht="30" x14ac:dyDescent="0.25">
      <c r="A167" s="31">
        <v>165</v>
      </c>
      <c r="B167" s="23" t="s">
        <v>1832</v>
      </c>
      <c r="C167" s="23" t="s">
        <v>119</v>
      </c>
      <c r="D167" s="92" t="s">
        <v>236</v>
      </c>
      <c r="E167" s="92"/>
      <c r="F167" s="92"/>
      <c r="G167" s="92"/>
      <c r="H167" s="92"/>
      <c r="I167" s="93"/>
      <c r="J167" s="2" t="b">
        <f t="shared" si="16"/>
        <v>1</v>
      </c>
      <c r="K167" s="2" t="b">
        <f t="shared" si="17"/>
        <v>0</v>
      </c>
      <c r="L167" s="2" t="b">
        <f t="shared" si="18"/>
        <v>0</v>
      </c>
      <c r="M167" s="2" t="b">
        <f t="shared" si="19"/>
        <v>0</v>
      </c>
      <c r="N167" s="2" t="b">
        <f t="shared" si="20"/>
        <v>0</v>
      </c>
      <c r="O167" s="2" t="b">
        <f t="shared" si="21"/>
        <v>0</v>
      </c>
      <c r="P167" s="2" t="b">
        <f t="shared" si="22"/>
        <v>0</v>
      </c>
      <c r="Q167" s="2" t="b">
        <f t="shared" si="23"/>
        <v>0</v>
      </c>
    </row>
    <row r="168" spans="1:17" ht="30" x14ac:dyDescent="0.25">
      <c r="A168" s="31">
        <v>166</v>
      </c>
      <c r="B168" s="23" t="s">
        <v>1841</v>
      </c>
      <c r="C168" s="23" t="s">
        <v>119</v>
      </c>
      <c r="D168" s="92" t="s">
        <v>236</v>
      </c>
      <c r="E168" s="92"/>
      <c r="F168" s="92"/>
      <c r="G168" s="92"/>
      <c r="H168" s="92"/>
      <c r="I168" s="93"/>
      <c r="J168" s="2" t="b">
        <f t="shared" si="16"/>
        <v>1</v>
      </c>
      <c r="K168" s="2" t="b">
        <f t="shared" si="17"/>
        <v>0</v>
      </c>
      <c r="L168" s="2" t="b">
        <f t="shared" si="18"/>
        <v>0</v>
      </c>
      <c r="M168" s="2" t="b">
        <f t="shared" si="19"/>
        <v>0</v>
      </c>
      <c r="N168" s="2" t="b">
        <f t="shared" si="20"/>
        <v>0</v>
      </c>
      <c r="O168" s="2" t="b">
        <f t="shared" si="21"/>
        <v>0</v>
      </c>
      <c r="P168" s="2" t="b">
        <f t="shared" si="22"/>
        <v>0</v>
      </c>
      <c r="Q168" s="2" t="b">
        <f t="shared" si="23"/>
        <v>0</v>
      </c>
    </row>
    <row r="169" spans="1:17" ht="30" x14ac:dyDescent="0.25">
      <c r="A169" s="31">
        <v>167</v>
      </c>
      <c r="B169" s="23" t="s">
        <v>1851</v>
      </c>
      <c r="C169" s="23" t="s">
        <v>119</v>
      </c>
      <c r="D169" s="92"/>
      <c r="E169" s="92"/>
      <c r="F169" s="92"/>
      <c r="G169" s="92" t="s">
        <v>129</v>
      </c>
      <c r="H169" s="92"/>
      <c r="I169" s="93"/>
      <c r="J169" s="2" t="b">
        <f t="shared" si="16"/>
        <v>0</v>
      </c>
      <c r="K169" s="2" t="b">
        <f t="shared" si="17"/>
        <v>0</v>
      </c>
      <c r="L169" s="2" t="b">
        <f t="shared" si="18"/>
        <v>0</v>
      </c>
      <c r="M169" s="2" t="b">
        <f t="shared" si="19"/>
        <v>1</v>
      </c>
      <c r="N169" s="2" t="b">
        <f t="shared" si="20"/>
        <v>0</v>
      </c>
      <c r="O169" s="2" t="b">
        <f t="shared" si="21"/>
        <v>0</v>
      </c>
      <c r="P169" s="2" t="b">
        <f t="shared" si="22"/>
        <v>0</v>
      </c>
      <c r="Q169" s="2" t="b">
        <f t="shared" si="23"/>
        <v>0</v>
      </c>
    </row>
    <row r="170" spans="1:17" ht="30" x14ac:dyDescent="0.25">
      <c r="A170" s="31">
        <v>168</v>
      </c>
      <c r="B170" s="23" t="s">
        <v>1860</v>
      </c>
      <c r="C170" s="23" t="s">
        <v>119</v>
      </c>
      <c r="D170" s="92"/>
      <c r="E170" s="92" t="s">
        <v>177</v>
      </c>
      <c r="F170" s="92"/>
      <c r="G170" s="92"/>
      <c r="H170" s="92"/>
      <c r="I170" s="93"/>
      <c r="J170" s="2" t="b">
        <f t="shared" si="16"/>
        <v>0</v>
      </c>
      <c r="K170" s="2" t="b">
        <f t="shared" si="17"/>
        <v>1</v>
      </c>
      <c r="L170" s="2" t="b">
        <f t="shared" si="18"/>
        <v>0</v>
      </c>
      <c r="M170" s="2" t="b">
        <f t="shared" si="19"/>
        <v>0</v>
      </c>
      <c r="N170" s="2" t="b">
        <f t="shared" si="20"/>
        <v>0</v>
      </c>
      <c r="O170" s="2" t="b">
        <f t="shared" si="21"/>
        <v>0</v>
      </c>
      <c r="P170" s="2" t="b">
        <f t="shared" si="22"/>
        <v>0</v>
      </c>
      <c r="Q170" s="2" t="b">
        <f t="shared" si="23"/>
        <v>0</v>
      </c>
    </row>
    <row r="171" spans="1:17" ht="30" x14ac:dyDescent="0.25">
      <c r="A171" s="31">
        <v>169</v>
      </c>
      <c r="B171" s="23" t="s">
        <v>1869</v>
      </c>
      <c r="C171" s="23" t="s">
        <v>119</v>
      </c>
      <c r="D171" s="92" t="s">
        <v>236</v>
      </c>
      <c r="E171" s="92"/>
      <c r="F171" s="92"/>
      <c r="G171" s="92"/>
      <c r="H171" s="92"/>
      <c r="I171" s="93"/>
      <c r="J171" s="2" t="b">
        <f t="shared" si="16"/>
        <v>1</v>
      </c>
      <c r="K171" s="2" t="b">
        <f t="shared" si="17"/>
        <v>0</v>
      </c>
      <c r="L171" s="2" t="b">
        <f t="shared" si="18"/>
        <v>0</v>
      </c>
      <c r="M171" s="2" t="b">
        <f t="shared" si="19"/>
        <v>0</v>
      </c>
      <c r="N171" s="2" t="b">
        <f t="shared" si="20"/>
        <v>0</v>
      </c>
      <c r="O171" s="2" t="b">
        <f t="shared" si="21"/>
        <v>0</v>
      </c>
      <c r="P171" s="2" t="b">
        <f t="shared" si="22"/>
        <v>0</v>
      </c>
      <c r="Q171" s="2" t="b">
        <f t="shared" si="23"/>
        <v>0</v>
      </c>
    </row>
    <row r="172" spans="1:17" ht="30" x14ac:dyDescent="0.25">
      <c r="A172" s="31">
        <v>170</v>
      </c>
      <c r="B172" s="23" t="s">
        <v>1876</v>
      </c>
      <c r="C172" s="23" t="s">
        <v>119</v>
      </c>
      <c r="D172" s="92" t="s">
        <v>236</v>
      </c>
      <c r="E172" s="92"/>
      <c r="F172" s="92"/>
      <c r="G172" s="92"/>
      <c r="H172" s="92"/>
      <c r="I172" s="93"/>
      <c r="J172" s="2" t="b">
        <f t="shared" si="16"/>
        <v>1</v>
      </c>
      <c r="K172" s="2" t="b">
        <f t="shared" si="17"/>
        <v>0</v>
      </c>
      <c r="L172" s="2" t="b">
        <f t="shared" si="18"/>
        <v>0</v>
      </c>
      <c r="M172" s="2" t="b">
        <f t="shared" si="19"/>
        <v>0</v>
      </c>
      <c r="N172" s="2" t="b">
        <f t="shared" si="20"/>
        <v>0</v>
      </c>
      <c r="O172" s="2" t="b">
        <f t="shared" si="21"/>
        <v>0</v>
      </c>
      <c r="P172" s="2" t="b">
        <f t="shared" si="22"/>
        <v>0</v>
      </c>
      <c r="Q172" s="2" t="b">
        <f t="shared" si="23"/>
        <v>0</v>
      </c>
    </row>
    <row r="173" spans="1:17" ht="30" x14ac:dyDescent="0.25">
      <c r="A173" s="31">
        <v>171</v>
      </c>
      <c r="B173" s="23" t="s">
        <v>1883</v>
      </c>
      <c r="C173" s="23" t="s">
        <v>119</v>
      </c>
      <c r="D173" s="92"/>
      <c r="E173" s="92"/>
      <c r="F173" s="92"/>
      <c r="G173" s="92" t="s">
        <v>129</v>
      </c>
      <c r="H173" s="92"/>
      <c r="I173" s="93"/>
      <c r="J173" s="2" t="b">
        <f t="shared" si="16"/>
        <v>0</v>
      </c>
      <c r="K173" s="2" t="b">
        <f t="shared" si="17"/>
        <v>0</v>
      </c>
      <c r="L173" s="2" t="b">
        <f t="shared" si="18"/>
        <v>0</v>
      </c>
      <c r="M173" s="2" t="b">
        <f t="shared" si="19"/>
        <v>1</v>
      </c>
      <c r="N173" s="2" t="b">
        <f t="shared" si="20"/>
        <v>0</v>
      </c>
      <c r="O173" s="2" t="b">
        <f t="shared" si="21"/>
        <v>0</v>
      </c>
      <c r="P173" s="2" t="b">
        <f t="shared" si="22"/>
        <v>0</v>
      </c>
      <c r="Q173" s="2" t="b">
        <f t="shared" si="23"/>
        <v>0</v>
      </c>
    </row>
    <row r="174" spans="1:17" ht="30" x14ac:dyDescent="0.25">
      <c r="A174" s="31">
        <v>172</v>
      </c>
      <c r="B174" s="23" t="s">
        <v>1891</v>
      </c>
      <c r="C174" s="23" t="s">
        <v>119</v>
      </c>
      <c r="D174" s="92" t="s">
        <v>236</v>
      </c>
      <c r="E174" s="92"/>
      <c r="F174" s="92"/>
      <c r="G174" s="92"/>
      <c r="H174" s="92"/>
      <c r="I174" s="93"/>
      <c r="J174" s="2" t="b">
        <f t="shared" si="16"/>
        <v>1</v>
      </c>
      <c r="K174" s="2" t="b">
        <f t="shared" si="17"/>
        <v>0</v>
      </c>
      <c r="L174" s="2" t="b">
        <f t="shared" si="18"/>
        <v>0</v>
      </c>
      <c r="M174" s="2" t="b">
        <f t="shared" si="19"/>
        <v>0</v>
      </c>
      <c r="N174" s="2" t="b">
        <f t="shared" si="20"/>
        <v>0</v>
      </c>
      <c r="O174" s="2" t="b">
        <f t="shared" si="21"/>
        <v>0</v>
      </c>
      <c r="P174" s="2" t="b">
        <f t="shared" si="22"/>
        <v>0</v>
      </c>
      <c r="Q174" s="2" t="b">
        <f t="shared" si="23"/>
        <v>0</v>
      </c>
    </row>
    <row r="175" spans="1:17" ht="30" x14ac:dyDescent="0.25">
      <c r="A175" s="31">
        <v>173</v>
      </c>
      <c r="B175" s="23" t="s">
        <v>1899</v>
      </c>
      <c r="C175" s="23" t="s">
        <v>119</v>
      </c>
      <c r="D175" s="92" t="s">
        <v>236</v>
      </c>
      <c r="E175" s="92"/>
      <c r="F175" s="92"/>
      <c r="G175" s="92"/>
      <c r="H175" s="92"/>
      <c r="I175" s="93"/>
      <c r="J175" s="2" t="b">
        <f t="shared" si="16"/>
        <v>1</v>
      </c>
      <c r="K175" s="2" t="b">
        <f t="shared" si="17"/>
        <v>0</v>
      </c>
      <c r="L175" s="2" t="b">
        <f t="shared" si="18"/>
        <v>0</v>
      </c>
      <c r="M175" s="2" t="b">
        <f t="shared" si="19"/>
        <v>0</v>
      </c>
      <c r="N175" s="2" t="b">
        <f t="shared" si="20"/>
        <v>0</v>
      </c>
      <c r="O175" s="2" t="b">
        <f t="shared" si="21"/>
        <v>0</v>
      </c>
      <c r="P175" s="2" t="b">
        <f t="shared" si="22"/>
        <v>0</v>
      </c>
      <c r="Q175" s="2" t="b">
        <f t="shared" si="23"/>
        <v>0</v>
      </c>
    </row>
    <row r="176" spans="1:17" ht="30" x14ac:dyDescent="0.25">
      <c r="A176" s="31">
        <v>174</v>
      </c>
      <c r="B176" s="23" t="s">
        <v>1907</v>
      </c>
      <c r="C176" s="23" t="s">
        <v>119</v>
      </c>
      <c r="D176" s="92" t="s">
        <v>236</v>
      </c>
      <c r="E176" s="92"/>
      <c r="F176" s="92"/>
      <c r="G176" s="92"/>
      <c r="H176" s="92"/>
      <c r="I176" s="93"/>
      <c r="J176" s="2" t="b">
        <f t="shared" si="16"/>
        <v>1</v>
      </c>
      <c r="K176" s="2" t="b">
        <f t="shared" si="17"/>
        <v>0</v>
      </c>
      <c r="L176" s="2" t="b">
        <f t="shared" si="18"/>
        <v>0</v>
      </c>
      <c r="M176" s="2" t="b">
        <f t="shared" si="19"/>
        <v>0</v>
      </c>
      <c r="N176" s="2" t="b">
        <f t="shared" si="20"/>
        <v>0</v>
      </c>
      <c r="O176" s="2" t="b">
        <f t="shared" si="21"/>
        <v>0</v>
      </c>
      <c r="P176" s="2" t="b">
        <f t="shared" si="22"/>
        <v>0</v>
      </c>
      <c r="Q176" s="2" t="b">
        <f t="shared" si="23"/>
        <v>0</v>
      </c>
    </row>
    <row r="177" spans="1:17" ht="30" x14ac:dyDescent="0.25">
      <c r="A177" s="31">
        <v>175</v>
      </c>
      <c r="B177" s="23" t="s">
        <v>1917</v>
      </c>
      <c r="C177" s="23" t="s">
        <v>119</v>
      </c>
      <c r="D177" s="92"/>
      <c r="E177" s="92"/>
      <c r="F177" s="92"/>
      <c r="G177" s="92" t="s">
        <v>129</v>
      </c>
      <c r="H177" s="92"/>
      <c r="I177" s="93"/>
      <c r="J177" s="2" t="b">
        <f t="shared" si="16"/>
        <v>0</v>
      </c>
      <c r="K177" s="2" t="b">
        <f t="shared" si="17"/>
        <v>0</v>
      </c>
      <c r="L177" s="2" t="b">
        <f t="shared" si="18"/>
        <v>0</v>
      </c>
      <c r="M177" s="2" t="b">
        <f t="shared" si="19"/>
        <v>1</v>
      </c>
      <c r="N177" s="2" t="b">
        <f t="shared" si="20"/>
        <v>0</v>
      </c>
      <c r="O177" s="2" t="b">
        <f t="shared" si="21"/>
        <v>0</v>
      </c>
      <c r="P177" s="2" t="b">
        <f t="shared" si="22"/>
        <v>0</v>
      </c>
      <c r="Q177" s="2" t="b">
        <f t="shared" si="23"/>
        <v>0</v>
      </c>
    </row>
    <row r="178" spans="1:17" ht="30" x14ac:dyDescent="0.25">
      <c r="A178" s="31">
        <v>176</v>
      </c>
      <c r="B178" s="23" t="s">
        <v>1925</v>
      </c>
      <c r="C178" s="23" t="s">
        <v>119</v>
      </c>
      <c r="D178" s="92"/>
      <c r="E178" s="92"/>
      <c r="F178" s="92"/>
      <c r="G178" s="92" t="s">
        <v>129</v>
      </c>
      <c r="H178" s="92"/>
      <c r="I178" s="93"/>
      <c r="J178" s="2" t="b">
        <f t="shared" si="16"/>
        <v>0</v>
      </c>
      <c r="K178" s="2" t="b">
        <f t="shared" si="17"/>
        <v>0</v>
      </c>
      <c r="L178" s="2" t="b">
        <f t="shared" si="18"/>
        <v>0</v>
      </c>
      <c r="M178" s="2" t="b">
        <f t="shared" si="19"/>
        <v>1</v>
      </c>
      <c r="N178" s="2" t="b">
        <f t="shared" si="20"/>
        <v>0</v>
      </c>
      <c r="O178" s="2" t="b">
        <f t="shared" si="21"/>
        <v>0</v>
      </c>
      <c r="P178" s="2" t="b">
        <f t="shared" si="22"/>
        <v>0</v>
      </c>
      <c r="Q178" s="2" t="b">
        <f t="shared" si="23"/>
        <v>0</v>
      </c>
    </row>
    <row r="179" spans="1:17" ht="30" x14ac:dyDescent="0.25">
      <c r="A179" s="31">
        <v>177</v>
      </c>
      <c r="B179" s="23" t="s">
        <v>1933</v>
      </c>
      <c r="C179" s="23" t="s">
        <v>119</v>
      </c>
      <c r="D179" s="92"/>
      <c r="E179" s="92"/>
      <c r="F179" s="92"/>
      <c r="G179" s="92" t="s">
        <v>129</v>
      </c>
      <c r="H179" s="92"/>
      <c r="I179" s="93"/>
      <c r="J179" s="2" t="b">
        <f t="shared" si="16"/>
        <v>0</v>
      </c>
      <c r="K179" s="2" t="b">
        <f t="shared" si="17"/>
        <v>0</v>
      </c>
      <c r="L179" s="2" t="b">
        <f t="shared" si="18"/>
        <v>0</v>
      </c>
      <c r="M179" s="2" t="b">
        <f t="shared" si="19"/>
        <v>1</v>
      </c>
      <c r="N179" s="2" t="b">
        <f t="shared" si="20"/>
        <v>0</v>
      </c>
      <c r="O179" s="2" t="b">
        <f t="shared" si="21"/>
        <v>0</v>
      </c>
      <c r="P179" s="2" t="b">
        <f t="shared" si="22"/>
        <v>0</v>
      </c>
      <c r="Q179" s="2" t="b">
        <f t="shared" si="23"/>
        <v>0</v>
      </c>
    </row>
    <row r="180" spans="1:17" x14ac:dyDescent="0.25">
      <c r="A180" s="31">
        <v>178</v>
      </c>
      <c r="B180" s="23" t="s">
        <v>1938</v>
      </c>
      <c r="C180" s="23" t="s">
        <v>119</v>
      </c>
      <c r="D180" s="92"/>
      <c r="E180" s="92"/>
      <c r="F180" s="92" t="s">
        <v>303</v>
      </c>
      <c r="G180" s="92"/>
      <c r="H180" s="92"/>
      <c r="I180" s="93"/>
      <c r="J180" s="2" t="b">
        <f t="shared" si="16"/>
        <v>0</v>
      </c>
      <c r="K180" s="2" t="b">
        <f t="shared" si="17"/>
        <v>0</v>
      </c>
      <c r="L180" s="2" t="b">
        <f t="shared" si="18"/>
        <v>1</v>
      </c>
      <c r="M180" s="2" t="b">
        <f t="shared" si="19"/>
        <v>0</v>
      </c>
      <c r="N180" s="2" t="b">
        <f t="shared" si="20"/>
        <v>0</v>
      </c>
      <c r="O180" s="2" t="b">
        <f t="shared" si="21"/>
        <v>0</v>
      </c>
      <c r="P180" s="2" t="b">
        <f t="shared" si="22"/>
        <v>0</v>
      </c>
      <c r="Q180" s="2" t="b">
        <f t="shared" si="23"/>
        <v>0</v>
      </c>
    </row>
    <row r="181" spans="1:17" ht="30" x14ac:dyDescent="0.25">
      <c r="A181" s="31">
        <v>179</v>
      </c>
      <c r="B181" s="23" t="s">
        <v>1947</v>
      </c>
      <c r="C181" s="23" t="s">
        <v>119</v>
      </c>
      <c r="D181" s="92"/>
      <c r="E181" s="92" t="s">
        <v>177</v>
      </c>
      <c r="F181" s="92"/>
      <c r="G181" s="92"/>
      <c r="H181" s="92"/>
      <c r="I181" s="93"/>
      <c r="J181" s="2" t="b">
        <f t="shared" si="16"/>
        <v>0</v>
      </c>
      <c r="K181" s="2" t="b">
        <f t="shared" si="17"/>
        <v>1</v>
      </c>
      <c r="L181" s="2" t="b">
        <f t="shared" si="18"/>
        <v>0</v>
      </c>
      <c r="M181" s="2" t="b">
        <f t="shared" si="19"/>
        <v>0</v>
      </c>
      <c r="N181" s="2" t="b">
        <f t="shared" si="20"/>
        <v>0</v>
      </c>
      <c r="O181" s="2" t="b">
        <f t="shared" si="21"/>
        <v>0</v>
      </c>
      <c r="P181" s="2" t="b">
        <f t="shared" si="22"/>
        <v>0</v>
      </c>
      <c r="Q181" s="2" t="b">
        <f t="shared" si="23"/>
        <v>0</v>
      </c>
    </row>
    <row r="182" spans="1:17" ht="30" x14ac:dyDescent="0.25">
      <c r="A182" s="31">
        <v>180</v>
      </c>
      <c r="B182" s="23" t="s">
        <v>1952</v>
      </c>
      <c r="C182" s="23" t="s">
        <v>119</v>
      </c>
      <c r="D182" s="92" t="s">
        <v>236</v>
      </c>
      <c r="E182" s="92"/>
      <c r="F182" s="92"/>
      <c r="G182" s="92"/>
      <c r="H182" s="92"/>
      <c r="I182" s="93"/>
      <c r="J182" s="2" t="b">
        <f t="shared" si="16"/>
        <v>1</v>
      </c>
      <c r="K182" s="2" t="b">
        <f t="shared" si="17"/>
        <v>0</v>
      </c>
      <c r="L182" s="2" t="b">
        <f t="shared" si="18"/>
        <v>0</v>
      </c>
      <c r="M182" s="2" t="b">
        <f t="shared" si="19"/>
        <v>0</v>
      </c>
      <c r="N182" s="2" t="b">
        <f t="shared" si="20"/>
        <v>0</v>
      </c>
      <c r="O182" s="2" t="b">
        <f t="shared" si="21"/>
        <v>0</v>
      </c>
      <c r="P182" s="2" t="b">
        <f t="shared" si="22"/>
        <v>0</v>
      </c>
      <c r="Q182" s="2" t="b">
        <f t="shared" si="23"/>
        <v>0</v>
      </c>
    </row>
    <row r="183" spans="1:17" ht="30" x14ac:dyDescent="0.25">
      <c r="A183" s="31">
        <v>181</v>
      </c>
      <c r="B183" s="23" t="s">
        <v>1962</v>
      </c>
      <c r="C183" s="23" t="s">
        <v>119</v>
      </c>
      <c r="D183" s="92" t="s">
        <v>236</v>
      </c>
      <c r="E183" s="92"/>
      <c r="F183" s="92"/>
      <c r="G183" s="92"/>
      <c r="H183" s="92"/>
      <c r="I183" s="93"/>
      <c r="J183" s="2" t="b">
        <f t="shared" si="16"/>
        <v>1</v>
      </c>
      <c r="K183" s="2" t="b">
        <f t="shared" si="17"/>
        <v>0</v>
      </c>
      <c r="L183" s="2" t="b">
        <f t="shared" si="18"/>
        <v>0</v>
      </c>
      <c r="M183" s="2" t="b">
        <f t="shared" si="19"/>
        <v>0</v>
      </c>
      <c r="N183" s="2" t="b">
        <f t="shared" si="20"/>
        <v>0</v>
      </c>
      <c r="O183" s="2" t="b">
        <f t="shared" si="21"/>
        <v>0</v>
      </c>
      <c r="P183" s="2" t="b">
        <f t="shared" si="22"/>
        <v>0</v>
      </c>
      <c r="Q183" s="2" t="b">
        <f t="shared" si="23"/>
        <v>0</v>
      </c>
    </row>
    <row r="184" spans="1:17" ht="30" x14ac:dyDescent="0.25">
      <c r="A184" s="31">
        <v>182</v>
      </c>
      <c r="B184" s="23" t="s">
        <v>1970</v>
      </c>
      <c r="C184" s="23" t="s">
        <v>119</v>
      </c>
      <c r="D184" s="92"/>
      <c r="E184" s="92"/>
      <c r="F184" s="92"/>
      <c r="G184" s="92" t="s">
        <v>129</v>
      </c>
      <c r="H184" s="92"/>
      <c r="I184" s="93"/>
      <c r="J184" s="2" t="b">
        <f t="shared" si="16"/>
        <v>0</v>
      </c>
      <c r="K184" s="2" t="b">
        <f t="shared" si="17"/>
        <v>0</v>
      </c>
      <c r="L184" s="2" t="b">
        <f t="shared" si="18"/>
        <v>0</v>
      </c>
      <c r="M184" s="2" t="b">
        <f t="shared" si="19"/>
        <v>1</v>
      </c>
      <c r="N184" s="2" t="b">
        <f t="shared" si="20"/>
        <v>0</v>
      </c>
      <c r="O184" s="2" t="b">
        <f t="shared" si="21"/>
        <v>0</v>
      </c>
      <c r="P184" s="2" t="b">
        <f t="shared" si="22"/>
        <v>0</v>
      </c>
      <c r="Q184" s="2" t="b">
        <f t="shared" si="23"/>
        <v>0</v>
      </c>
    </row>
    <row r="185" spans="1:17" ht="30" x14ac:dyDescent="0.25">
      <c r="A185" s="31">
        <v>183</v>
      </c>
      <c r="B185" s="23" t="s">
        <v>1979</v>
      </c>
      <c r="C185" s="23" t="s">
        <v>119</v>
      </c>
      <c r="D185" s="92"/>
      <c r="E185" s="92"/>
      <c r="F185" s="92"/>
      <c r="G185" s="92" t="s">
        <v>129</v>
      </c>
      <c r="H185" s="92"/>
      <c r="I185" s="93"/>
      <c r="J185" s="2" t="b">
        <f t="shared" si="16"/>
        <v>0</v>
      </c>
      <c r="K185" s="2" t="b">
        <f t="shared" si="17"/>
        <v>0</v>
      </c>
      <c r="L185" s="2" t="b">
        <f t="shared" si="18"/>
        <v>0</v>
      </c>
      <c r="M185" s="2" t="b">
        <f t="shared" si="19"/>
        <v>1</v>
      </c>
      <c r="N185" s="2" t="b">
        <f t="shared" si="20"/>
        <v>0</v>
      </c>
      <c r="O185" s="2" t="b">
        <f t="shared" si="21"/>
        <v>0</v>
      </c>
      <c r="P185" s="2" t="b">
        <f t="shared" si="22"/>
        <v>0</v>
      </c>
      <c r="Q185" s="2" t="b">
        <f t="shared" si="23"/>
        <v>0</v>
      </c>
    </row>
    <row r="186" spans="1:17" ht="30" x14ac:dyDescent="0.25">
      <c r="A186" s="31">
        <v>184</v>
      </c>
      <c r="B186" s="23" t="s">
        <v>1990</v>
      </c>
      <c r="C186" s="23" t="s">
        <v>119</v>
      </c>
      <c r="D186" s="92"/>
      <c r="E186" s="92" t="s">
        <v>177</v>
      </c>
      <c r="F186" s="92"/>
      <c r="G186" s="92"/>
      <c r="H186" s="92"/>
      <c r="I186" s="93"/>
      <c r="J186" s="2" t="b">
        <f t="shared" si="16"/>
        <v>0</v>
      </c>
      <c r="K186" s="2" t="b">
        <f t="shared" si="17"/>
        <v>1</v>
      </c>
      <c r="L186" s="2" t="b">
        <f t="shared" si="18"/>
        <v>0</v>
      </c>
      <c r="M186" s="2" t="b">
        <f t="shared" si="19"/>
        <v>0</v>
      </c>
      <c r="N186" s="2" t="b">
        <f t="shared" si="20"/>
        <v>0</v>
      </c>
      <c r="O186" s="2" t="b">
        <f t="shared" si="21"/>
        <v>0</v>
      </c>
      <c r="P186" s="2" t="b">
        <f t="shared" si="22"/>
        <v>0</v>
      </c>
      <c r="Q186" s="2" t="b">
        <f t="shared" si="23"/>
        <v>0</v>
      </c>
    </row>
    <row r="187" spans="1:17" ht="30" x14ac:dyDescent="0.25">
      <c r="A187" s="31">
        <v>185</v>
      </c>
      <c r="B187" s="23" t="s">
        <v>1997</v>
      </c>
      <c r="C187" s="23" t="s">
        <v>119</v>
      </c>
      <c r="D187" s="92"/>
      <c r="E187" s="92"/>
      <c r="F187" s="92"/>
      <c r="G187" s="92" t="s">
        <v>129</v>
      </c>
      <c r="H187" s="92"/>
      <c r="I187" s="93"/>
      <c r="J187" s="2" t="b">
        <f t="shared" si="16"/>
        <v>0</v>
      </c>
      <c r="K187" s="2" t="b">
        <f t="shared" si="17"/>
        <v>0</v>
      </c>
      <c r="L187" s="2" t="b">
        <f t="shared" si="18"/>
        <v>0</v>
      </c>
      <c r="M187" s="2" t="b">
        <f t="shared" si="19"/>
        <v>1</v>
      </c>
      <c r="N187" s="2" t="b">
        <f t="shared" si="20"/>
        <v>0</v>
      </c>
      <c r="O187" s="2" t="b">
        <f t="shared" si="21"/>
        <v>0</v>
      </c>
      <c r="P187" s="2" t="b">
        <f t="shared" si="22"/>
        <v>0</v>
      </c>
      <c r="Q187" s="2" t="b">
        <f t="shared" si="23"/>
        <v>0</v>
      </c>
    </row>
    <row r="188" spans="1:17" ht="30" x14ac:dyDescent="0.25">
      <c r="A188" s="31">
        <v>186</v>
      </c>
      <c r="B188" s="23" t="s">
        <v>2008</v>
      </c>
      <c r="C188" s="23" t="s">
        <v>119</v>
      </c>
      <c r="D188" s="92" t="s">
        <v>236</v>
      </c>
      <c r="E188" s="92"/>
      <c r="F188" s="92"/>
      <c r="G188" s="92"/>
      <c r="H188" s="92"/>
      <c r="I188" s="93"/>
      <c r="J188" s="2" t="b">
        <f t="shared" si="16"/>
        <v>1</v>
      </c>
      <c r="K188" s="2" t="b">
        <f t="shared" si="17"/>
        <v>0</v>
      </c>
      <c r="L188" s="2" t="b">
        <f t="shared" si="18"/>
        <v>0</v>
      </c>
      <c r="M188" s="2" t="b">
        <f t="shared" si="19"/>
        <v>0</v>
      </c>
      <c r="N188" s="2" t="b">
        <f t="shared" si="20"/>
        <v>0</v>
      </c>
      <c r="O188" s="2" t="b">
        <f t="shared" si="21"/>
        <v>0</v>
      </c>
      <c r="P188" s="2" t="b">
        <f t="shared" si="22"/>
        <v>0</v>
      </c>
      <c r="Q188" s="2" t="b">
        <f t="shared" si="23"/>
        <v>0</v>
      </c>
    </row>
    <row r="189" spans="1:17" ht="30" x14ac:dyDescent="0.25">
      <c r="A189" s="31">
        <v>187</v>
      </c>
      <c r="B189" s="23" t="s">
        <v>2015</v>
      </c>
      <c r="C189" s="23" t="s">
        <v>119</v>
      </c>
      <c r="D189" s="92"/>
      <c r="E189" s="92"/>
      <c r="F189" s="92"/>
      <c r="G189" s="92" t="s">
        <v>129</v>
      </c>
      <c r="H189" s="92"/>
      <c r="I189" s="93"/>
      <c r="J189" s="2" t="b">
        <f t="shared" si="16"/>
        <v>0</v>
      </c>
      <c r="K189" s="2" t="b">
        <f t="shared" si="17"/>
        <v>0</v>
      </c>
      <c r="L189" s="2" t="b">
        <f t="shared" si="18"/>
        <v>0</v>
      </c>
      <c r="M189" s="2" t="b">
        <f t="shared" si="19"/>
        <v>1</v>
      </c>
      <c r="N189" s="2" t="b">
        <f t="shared" si="20"/>
        <v>0</v>
      </c>
      <c r="O189" s="2" t="b">
        <f t="shared" si="21"/>
        <v>0</v>
      </c>
      <c r="P189" s="2" t="b">
        <f t="shared" si="22"/>
        <v>0</v>
      </c>
      <c r="Q189" s="2" t="b">
        <f t="shared" si="23"/>
        <v>0</v>
      </c>
    </row>
    <row r="190" spans="1:17" ht="30" x14ac:dyDescent="0.25">
      <c r="A190" s="31">
        <v>188</v>
      </c>
      <c r="B190" s="23" t="s">
        <v>2023</v>
      </c>
      <c r="C190" s="23" t="s">
        <v>119</v>
      </c>
      <c r="D190" s="92"/>
      <c r="E190" s="92"/>
      <c r="F190" s="92"/>
      <c r="G190" s="92" t="s">
        <v>129</v>
      </c>
      <c r="H190" s="92"/>
      <c r="I190" s="93"/>
      <c r="J190" s="2" t="b">
        <f t="shared" si="16"/>
        <v>0</v>
      </c>
      <c r="K190" s="2" t="b">
        <f t="shared" si="17"/>
        <v>0</v>
      </c>
      <c r="L190" s="2" t="b">
        <f t="shared" si="18"/>
        <v>0</v>
      </c>
      <c r="M190" s="2" t="b">
        <f t="shared" si="19"/>
        <v>1</v>
      </c>
      <c r="N190" s="2" t="b">
        <f t="shared" si="20"/>
        <v>0</v>
      </c>
      <c r="O190" s="2" t="b">
        <f t="shared" si="21"/>
        <v>0</v>
      </c>
      <c r="P190" s="2" t="b">
        <f t="shared" si="22"/>
        <v>0</v>
      </c>
      <c r="Q190" s="2" t="b">
        <f t="shared" si="23"/>
        <v>0</v>
      </c>
    </row>
    <row r="191" spans="1:17" ht="30" x14ac:dyDescent="0.25">
      <c r="A191" s="31">
        <v>189</v>
      </c>
      <c r="B191" s="23" t="s">
        <v>2030</v>
      </c>
      <c r="C191" s="23" t="s">
        <v>119</v>
      </c>
      <c r="D191" s="92"/>
      <c r="E191" s="92" t="s">
        <v>177</v>
      </c>
      <c r="F191" s="92"/>
      <c r="G191" s="92"/>
      <c r="H191" s="92"/>
      <c r="I191" s="93"/>
      <c r="J191" s="2" t="b">
        <f t="shared" si="16"/>
        <v>0</v>
      </c>
      <c r="K191" s="2" t="b">
        <f t="shared" si="17"/>
        <v>1</v>
      </c>
      <c r="L191" s="2" t="b">
        <f t="shared" si="18"/>
        <v>0</v>
      </c>
      <c r="M191" s="2" t="b">
        <f t="shared" si="19"/>
        <v>0</v>
      </c>
      <c r="N191" s="2" t="b">
        <f t="shared" si="20"/>
        <v>0</v>
      </c>
      <c r="O191" s="2" t="b">
        <f t="shared" si="21"/>
        <v>0</v>
      </c>
      <c r="P191" s="2" t="b">
        <f t="shared" si="22"/>
        <v>0</v>
      </c>
      <c r="Q191" s="2" t="b">
        <f t="shared" si="23"/>
        <v>0</v>
      </c>
    </row>
    <row r="192" spans="1:17" ht="30" x14ac:dyDescent="0.25">
      <c r="A192" s="31">
        <v>190</v>
      </c>
      <c r="B192" s="23" t="s">
        <v>2040</v>
      </c>
      <c r="C192" s="23" t="s">
        <v>119</v>
      </c>
      <c r="D192" s="92" t="s">
        <v>236</v>
      </c>
      <c r="E192" s="92"/>
      <c r="F192" s="92"/>
      <c r="G192" s="92"/>
      <c r="H192" s="92"/>
      <c r="I192" s="93"/>
      <c r="J192" s="2" t="b">
        <f t="shared" si="16"/>
        <v>1</v>
      </c>
      <c r="K192" s="2" t="b">
        <f t="shared" si="17"/>
        <v>0</v>
      </c>
      <c r="L192" s="2" t="b">
        <f t="shared" si="18"/>
        <v>0</v>
      </c>
      <c r="M192" s="2" t="b">
        <f t="shared" si="19"/>
        <v>0</v>
      </c>
      <c r="N192" s="2" t="b">
        <f t="shared" si="20"/>
        <v>0</v>
      </c>
      <c r="O192" s="2" t="b">
        <f t="shared" si="21"/>
        <v>0</v>
      </c>
      <c r="P192" s="2" t="b">
        <f t="shared" si="22"/>
        <v>0</v>
      </c>
      <c r="Q192" s="2" t="b">
        <f t="shared" si="23"/>
        <v>0</v>
      </c>
    </row>
    <row r="193" spans="1:17" ht="30" x14ac:dyDescent="0.25">
      <c r="A193" s="31">
        <v>191</v>
      </c>
      <c r="B193" s="23" t="s">
        <v>2050</v>
      </c>
      <c r="C193" s="23" t="s">
        <v>119</v>
      </c>
      <c r="D193" s="92" t="s">
        <v>236</v>
      </c>
      <c r="E193" s="92"/>
      <c r="F193" s="92"/>
      <c r="G193" s="92"/>
      <c r="H193" s="92"/>
      <c r="I193" s="93"/>
      <c r="J193" s="2" t="b">
        <f t="shared" si="16"/>
        <v>1</v>
      </c>
      <c r="K193" s="2" t="b">
        <f t="shared" si="17"/>
        <v>0</v>
      </c>
      <c r="L193" s="2" t="b">
        <f t="shared" si="18"/>
        <v>0</v>
      </c>
      <c r="M193" s="2" t="b">
        <f t="shared" si="19"/>
        <v>0</v>
      </c>
      <c r="N193" s="2" t="b">
        <f t="shared" si="20"/>
        <v>0</v>
      </c>
      <c r="O193" s="2" t="b">
        <f t="shared" si="21"/>
        <v>0</v>
      </c>
      <c r="P193" s="2" t="b">
        <f t="shared" si="22"/>
        <v>0</v>
      </c>
      <c r="Q193" s="2" t="b">
        <f t="shared" si="23"/>
        <v>0</v>
      </c>
    </row>
    <row r="194" spans="1:17" ht="30" x14ac:dyDescent="0.25">
      <c r="A194" s="31">
        <v>192</v>
      </c>
      <c r="B194" s="23" t="s">
        <v>2058</v>
      </c>
      <c r="C194" s="23" t="s">
        <v>119</v>
      </c>
      <c r="D194" s="92"/>
      <c r="E194" s="92"/>
      <c r="F194" s="92"/>
      <c r="G194" s="92" t="s">
        <v>129</v>
      </c>
      <c r="H194" s="92"/>
      <c r="I194" s="93"/>
      <c r="J194" s="2" t="b">
        <f t="shared" si="16"/>
        <v>0</v>
      </c>
      <c r="K194" s="2" t="b">
        <f t="shared" si="17"/>
        <v>0</v>
      </c>
      <c r="L194" s="2" t="b">
        <f t="shared" si="18"/>
        <v>0</v>
      </c>
      <c r="M194" s="2" t="b">
        <f t="shared" si="19"/>
        <v>1</v>
      </c>
      <c r="N194" s="2" t="b">
        <f t="shared" si="20"/>
        <v>0</v>
      </c>
      <c r="O194" s="2" t="b">
        <f t="shared" si="21"/>
        <v>0</v>
      </c>
      <c r="P194" s="2" t="b">
        <f t="shared" si="22"/>
        <v>0</v>
      </c>
      <c r="Q194" s="2" t="b">
        <f t="shared" si="23"/>
        <v>0</v>
      </c>
    </row>
    <row r="195" spans="1:17" x14ac:dyDescent="0.25">
      <c r="A195" s="31">
        <v>193</v>
      </c>
      <c r="B195" s="23" t="s">
        <v>2068</v>
      </c>
      <c r="C195" s="23" t="s">
        <v>119</v>
      </c>
      <c r="D195" s="92"/>
      <c r="E195" s="92"/>
      <c r="F195" s="92" t="s">
        <v>303</v>
      </c>
      <c r="G195" s="92"/>
      <c r="H195" s="92"/>
      <c r="I195" s="93"/>
      <c r="J195" s="2" t="b">
        <f t="shared" si="16"/>
        <v>0</v>
      </c>
      <c r="K195" s="2" t="b">
        <f t="shared" si="17"/>
        <v>0</v>
      </c>
      <c r="L195" s="2" t="b">
        <f t="shared" si="18"/>
        <v>1</v>
      </c>
      <c r="M195" s="2" t="b">
        <f t="shared" si="19"/>
        <v>0</v>
      </c>
      <c r="N195" s="2" t="b">
        <f t="shared" si="20"/>
        <v>0</v>
      </c>
      <c r="O195" s="2" t="b">
        <f t="shared" si="21"/>
        <v>0</v>
      </c>
      <c r="P195" s="2" t="b">
        <f t="shared" si="22"/>
        <v>0</v>
      </c>
      <c r="Q195" s="2" t="b">
        <f t="shared" si="23"/>
        <v>0</v>
      </c>
    </row>
    <row r="196" spans="1:17" ht="30" x14ac:dyDescent="0.25">
      <c r="A196" s="31">
        <v>194</v>
      </c>
      <c r="B196" s="23" t="s">
        <v>2077</v>
      </c>
      <c r="C196" s="23" t="s">
        <v>119</v>
      </c>
      <c r="D196" s="92"/>
      <c r="E196" s="92"/>
      <c r="F196" s="92"/>
      <c r="G196" s="92" t="s">
        <v>129</v>
      </c>
      <c r="H196" s="92"/>
      <c r="I196" s="93"/>
      <c r="J196" s="2" t="b">
        <f t="shared" ref="J196:J259" si="24">AND(COUNTA(D196),COUNTBLANK(E196),COUNTBLANK(F196),COUNTBLANK(G196),COUNTBLANK(H196))</f>
        <v>0</v>
      </c>
      <c r="K196" s="2" t="b">
        <f t="shared" ref="K196:K259" si="25">AND(COUNTBLANK(D196),COUNTA(E196),COUNTBLANK(F196),COUNTBLANK(G196),COUNTBLANK(H196))</f>
        <v>0</v>
      </c>
      <c r="L196" s="2" t="b">
        <f t="shared" ref="L196:L259" si="26">AND(COUNTBLANK(D196),COUNTBLANK(E196),COUNTA(F196),COUNTBLANK(G196),COUNTBLANK(H196))</f>
        <v>0</v>
      </c>
      <c r="M196" s="2" t="b">
        <f t="shared" ref="M196:M259" si="27">AND(COUNTBLANK(D196),COUNTBLANK(E196),COUNTBLANK(F196),COUNTA(G196),COUNTBLANK(H196))</f>
        <v>1</v>
      </c>
      <c r="N196" s="2" t="b">
        <f t="shared" ref="N196:N259" si="28">AND(COUNTBLANK(D196),COUNTBLANK(E196),COUNTBLANK(F196),COUNTBLANK(G196),COUNTA(H196))</f>
        <v>0</v>
      </c>
      <c r="O196" s="2" t="b">
        <f t="shared" ref="O196:O259" si="29">AND(COUNTA(D196),COUNTA(E196),COUNTBLANK(F196),COUNTBLANK(G196),COUNTBLANK(H196))</f>
        <v>0</v>
      </c>
      <c r="P196" s="2" t="b">
        <f t="shared" ref="P196:P259" si="30">AND(COUNTBLANK(D196),COUNTA(E196),COUNTA(F196),COUNTBLANK(G196),COUNTBLANK(H196))</f>
        <v>0</v>
      </c>
      <c r="Q196" s="2" t="b">
        <f t="shared" ref="Q196:Q259" si="31">AND(COUNTBLANK(D196),COUNTBLANK(E196),COUNTA(F196),COUNTA(G196),COUNTBLANK(H196))</f>
        <v>0</v>
      </c>
    </row>
    <row r="197" spans="1:17" ht="30" x14ac:dyDescent="0.25">
      <c r="A197" s="31">
        <v>195</v>
      </c>
      <c r="B197" s="23" t="s">
        <v>2085</v>
      </c>
      <c r="C197" s="23" t="s">
        <v>119</v>
      </c>
      <c r="D197" s="92"/>
      <c r="E197" s="92"/>
      <c r="F197" s="92"/>
      <c r="G197" s="92" t="s">
        <v>129</v>
      </c>
      <c r="H197" s="92"/>
      <c r="I197" s="93"/>
      <c r="J197" s="2" t="b">
        <f t="shared" si="24"/>
        <v>0</v>
      </c>
      <c r="K197" s="2" t="b">
        <f t="shared" si="25"/>
        <v>0</v>
      </c>
      <c r="L197" s="2" t="b">
        <f t="shared" si="26"/>
        <v>0</v>
      </c>
      <c r="M197" s="2" t="b">
        <f t="shared" si="27"/>
        <v>1</v>
      </c>
      <c r="N197" s="2" t="b">
        <f t="shared" si="28"/>
        <v>0</v>
      </c>
      <c r="O197" s="2" t="b">
        <f t="shared" si="29"/>
        <v>0</v>
      </c>
      <c r="P197" s="2" t="b">
        <f t="shared" si="30"/>
        <v>0</v>
      </c>
      <c r="Q197" s="2" t="b">
        <f t="shared" si="31"/>
        <v>0</v>
      </c>
    </row>
    <row r="198" spans="1:17" ht="30" x14ac:dyDescent="0.25">
      <c r="A198" s="31">
        <v>196</v>
      </c>
      <c r="B198" s="23" t="s">
        <v>2093</v>
      </c>
      <c r="C198" s="23" t="s">
        <v>119</v>
      </c>
      <c r="D198" s="92" t="s">
        <v>236</v>
      </c>
      <c r="E198" s="92"/>
      <c r="F198" s="92"/>
      <c r="G198" s="92"/>
      <c r="H198" s="92"/>
      <c r="I198" s="93"/>
      <c r="J198" s="2" t="b">
        <f t="shared" si="24"/>
        <v>1</v>
      </c>
      <c r="K198" s="2" t="b">
        <f t="shared" si="25"/>
        <v>0</v>
      </c>
      <c r="L198" s="2" t="b">
        <f t="shared" si="26"/>
        <v>0</v>
      </c>
      <c r="M198" s="2" t="b">
        <f t="shared" si="27"/>
        <v>0</v>
      </c>
      <c r="N198" s="2" t="b">
        <f t="shared" si="28"/>
        <v>0</v>
      </c>
      <c r="O198" s="2" t="b">
        <f t="shared" si="29"/>
        <v>0</v>
      </c>
      <c r="P198" s="2" t="b">
        <f t="shared" si="30"/>
        <v>0</v>
      </c>
      <c r="Q198" s="2" t="b">
        <f t="shared" si="31"/>
        <v>0</v>
      </c>
    </row>
    <row r="199" spans="1:17" ht="30" x14ac:dyDescent="0.25">
      <c r="A199" s="31">
        <v>197</v>
      </c>
      <c r="B199" s="23" t="s">
        <v>2101</v>
      </c>
      <c r="C199" s="23" t="s">
        <v>119</v>
      </c>
      <c r="D199" s="92" t="s">
        <v>236</v>
      </c>
      <c r="E199" s="92"/>
      <c r="F199" s="92"/>
      <c r="G199" s="92"/>
      <c r="H199" s="92"/>
      <c r="I199" s="93"/>
      <c r="J199" s="2" t="b">
        <f t="shared" si="24"/>
        <v>1</v>
      </c>
      <c r="K199" s="2" t="b">
        <f t="shared" si="25"/>
        <v>0</v>
      </c>
      <c r="L199" s="2" t="b">
        <f t="shared" si="26"/>
        <v>0</v>
      </c>
      <c r="M199" s="2" t="b">
        <f t="shared" si="27"/>
        <v>0</v>
      </c>
      <c r="N199" s="2" t="b">
        <f t="shared" si="28"/>
        <v>0</v>
      </c>
      <c r="O199" s="2" t="b">
        <f t="shared" si="29"/>
        <v>0</v>
      </c>
      <c r="P199" s="2" t="b">
        <f t="shared" si="30"/>
        <v>0</v>
      </c>
      <c r="Q199" s="2" t="b">
        <f t="shared" si="31"/>
        <v>0</v>
      </c>
    </row>
    <row r="200" spans="1:17" ht="30" x14ac:dyDescent="0.25">
      <c r="A200" s="31">
        <v>198</v>
      </c>
      <c r="B200" s="23" t="s">
        <v>2110</v>
      </c>
      <c r="C200" s="23" t="s">
        <v>119</v>
      </c>
      <c r="D200" s="92" t="s">
        <v>236</v>
      </c>
      <c r="E200" s="92"/>
      <c r="F200" s="92"/>
      <c r="G200" s="92"/>
      <c r="H200" s="92"/>
      <c r="I200" s="93"/>
      <c r="J200" s="2" t="b">
        <f t="shared" si="24"/>
        <v>1</v>
      </c>
      <c r="K200" s="2" t="b">
        <f t="shared" si="25"/>
        <v>0</v>
      </c>
      <c r="L200" s="2" t="b">
        <f t="shared" si="26"/>
        <v>0</v>
      </c>
      <c r="M200" s="2" t="b">
        <f t="shared" si="27"/>
        <v>0</v>
      </c>
      <c r="N200" s="2" t="b">
        <f t="shared" si="28"/>
        <v>0</v>
      </c>
      <c r="O200" s="2" t="b">
        <f t="shared" si="29"/>
        <v>0</v>
      </c>
      <c r="P200" s="2" t="b">
        <f t="shared" si="30"/>
        <v>0</v>
      </c>
      <c r="Q200" s="2" t="b">
        <f t="shared" si="31"/>
        <v>0</v>
      </c>
    </row>
    <row r="201" spans="1:17" ht="30" x14ac:dyDescent="0.25">
      <c r="A201" s="31">
        <v>199</v>
      </c>
      <c r="B201" s="23" t="s">
        <v>2119</v>
      </c>
      <c r="C201" s="23" t="s">
        <v>119</v>
      </c>
      <c r="D201" s="92" t="s">
        <v>236</v>
      </c>
      <c r="E201" s="92"/>
      <c r="F201" s="92"/>
      <c r="G201" s="92"/>
      <c r="H201" s="92"/>
      <c r="I201" s="93"/>
      <c r="J201" s="2" t="b">
        <f t="shared" si="24"/>
        <v>1</v>
      </c>
      <c r="K201" s="2" t="b">
        <f t="shared" si="25"/>
        <v>0</v>
      </c>
      <c r="L201" s="2" t="b">
        <f t="shared" si="26"/>
        <v>0</v>
      </c>
      <c r="M201" s="2" t="b">
        <f t="shared" si="27"/>
        <v>0</v>
      </c>
      <c r="N201" s="2" t="b">
        <f t="shared" si="28"/>
        <v>0</v>
      </c>
      <c r="O201" s="2" t="b">
        <f t="shared" si="29"/>
        <v>0</v>
      </c>
      <c r="P201" s="2" t="b">
        <f t="shared" si="30"/>
        <v>0</v>
      </c>
      <c r="Q201" s="2" t="b">
        <f t="shared" si="31"/>
        <v>0</v>
      </c>
    </row>
    <row r="202" spans="1:17" ht="30" x14ac:dyDescent="0.25">
      <c r="A202" s="31">
        <v>200</v>
      </c>
      <c r="B202" s="23" t="s">
        <v>2128</v>
      </c>
      <c r="C202" s="23" t="s">
        <v>119</v>
      </c>
      <c r="D202" s="92"/>
      <c r="E202" s="92"/>
      <c r="F202" s="92"/>
      <c r="G202" s="92" t="s">
        <v>129</v>
      </c>
      <c r="H202" s="92"/>
      <c r="I202" s="93"/>
      <c r="J202" s="2" t="b">
        <f t="shared" si="24"/>
        <v>0</v>
      </c>
      <c r="K202" s="2" t="b">
        <f t="shared" si="25"/>
        <v>0</v>
      </c>
      <c r="L202" s="2" t="b">
        <f t="shared" si="26"/>
        <v>0</v>
      </c>
      <c r="M202" s="2" t="b">
        <f t="shared" si="27"/>
        <v>1</v>
      </c>
      <c r="N202" s="2" t="b">
        <f t="shared" si="28"/>
        <v>0</v>
      </c>
      <c r="O202" s="2" t="b">
        <f t="shared" si="29"/>
        <v>0</v>
      </c>
      <c r="P202" s="2" t="b">
        <f t="shared" si="30"/>
        <v>0</v>
      </c>
      <c r="Q202" s="2" t="b">
        <f t="shared" si="31"/>
        <v>0</v>
      </c>
    </row>
    <row r="203" spans="1:17" ht="30" x14ac:dyDescent="0.25">
      <c r="A203" s="31">
        <v>201</v>
      </c>
      <c r="B203" s="23" t="s">
        <v>2137</v>
      </c>
      <c r="C203" s="23" t="s">
        <v>119</v>
      </c>
      <c r="D203" s="92" t="s">
        <v>236</v>
      </c>
      <c r="E203" s="92"/>
      <c r="F203" s="92"/>
      <c r="G203" s="92"/>
      <c r="H203" s="92"/>
      <c r="I203" s="93"/>
      <c r="J203" s="2" t="b">
        <f t="shared" si="24"/>
        <v>1</v>
      </c>
      <c r="K203" s="2" t="b">
        <f t="shared" si="25"/>
        <v>0</v>
      </c>
      <c r="L203" s="2" t="b">
        <f t="shared" si="26"/>
        <v>0</v>
      </c>
      <c r="M203" s="2" t="b">
        <f t="shared" si="27"/>
        <v>0</v>
      </c>
      <c r="N203" s="2" t="b">
        <f t="shared" si="28"/>
        <v>0</v>
      </c>
      <c r="O203" s="2" t="b">
        <f t="shared" si="29"/>
        <v>0</v>
      </c>
      <c r="P203" s="2" t="b">
        <f t="shared" si="30"/>
        <v>0</v>
      </c>
      <c r="Q203" s="2" t="b">
        <f t="shared" si="31"/>
        <v>0</v>
      </c>
    </row>
    <row r="204" spans="1:17" ht="30" x14ac:dyDescent="0.25">
      <c r="A204" s="31">
        <v>202</v>
      </c>
      <c r="B204" s="23" t="s">
        <v>2145</v>
      </c>
      <c r="C204" s="23" t="s">
        <v>119</v>
      </c>
      <c r="D204" s="92"/>
      <c r="E204" s="92" t="s">
        <v>177</v>
      </c>
      <c r="F204" s="92"/>
      <c r="G204" s="92"/>
      <c r="H204" s="92"/>
      <c r="I204" s="93"/>
      <c r="J204" s="2" t="b">
        <f t="shared" si="24"/>
        <v>0</v>
      </c>
      <c r="K204" s="2" t="b">
        <f t="shared" si="25"/>
        <v>1</v>
      </c>
      <c r="L204" s="2" t="b">
        <f t="shared" si="26"/>
        <v>0</v>
      </c>
      <c r="M204" s="2" t="b">
        <f t="shared" si="27"/>
        <v>0</v>
      </c>
      <c r="N204" s="2" t="b">
        <f t="shared" si="28"/>
        <v>0</v>
      </c>
      <c r="O204" s="2" t="b">
        <f t="shared" si="29"/>
        <v>0</v>
      </c>
      <c r="P204" s="2" t="b">
        <f t="shared" si="30"/>
        <v>0</v>
      </c>
      <c r="Q204" s="2" t="b">
        <f t="shared" si="31"/>
        <v>0</v>
      </c>
    </row>
    <row r="205" spans="1:17" ht="30" x14ac:dyDescent="0.25">
      <c r="A205" s="31">
        <v>203</v>
      </c>
      <c r="B205" s="23" t="s">
        <v>2154</v>
      </c>
      <c r="C205" s="23" t="s">
        <v>119</v>
      </c>
      <c r="D205" s="92" t="s">
        <v>236</v>
      </c>
      <c r="E205" s="92"/>
      <c r="F205" s="92"/>
      <c r="G205" s="92"/>
      <c r="H205" s="92"/>
      <c r="I205" s="93"/>
      <c r="J205" s="2" t="b">
        <f t="shared" si="24"/>
        <v>1</v>
      </c>
      <c r="K205" s="2" t="b">
        <f t="shared" si="25"/>
        <v>0</v>
      </c>
      <c r="L205" s="2" t="b">
        <f t="shared" si="26"/>
        <v>0</v>
      </c>
      <c r="M205" s="2" t="b">
        <f t="shared" si="27"/>
        <v>0</v>
      </c>
      <c r="N205" s="2" t="b">
        <f t="shared" si="28"/>
        <v>0</v>
      </c>
      <c r="O205" s="2" t="b">
        <f t="shared" si="29"/>
        <v>0</v>
      </c>
      <c r="P205" s="2" t="b">
        <f t="shared" si="30"/>
        <v>0</v>
      </c>
      <c r="Q205" s="2" t="b">
        <f t="shared" si="31"/>
        <v>0</v>
      </c>
    </row>
    <row r="206" spans="1:17" ht="30" x14ac:dyDescent="0.25">
      <c r="A206" s="31">
        <v>204</v>
      </c>
      <c r="B206" s="23" t="s">
        <v>2164</v>
      </c>
      <c r="C206" s="23" t="s">
        <v>119</v>
      </c>
      <c r="D206" s="92"/>
      <c r="E206" s="92" t="s">
        <v>177</v>
      </c>
      <c r="F206" s="92"/>
      <c r="G206" s="92"/>
      <c r="H206" s="92"/>
      <c r="I206" s="93"/>
      <c r="J206" s="2" t="b">
        <f t="shared" si="24"/>
        <v>0</v>
      </c>
      <c r="K206" s="2" t="b">
        <f t="shared" si="25"/>
        <v>1</v>
      </c>
      <c r="L206" s="2" t="b">
        <f t="shared" si="26"/>
        <v>0</v>
      </c>
      <c r="M206" s="2" t="b">
        <f t="shared" si="27"/>
        <v>0</v>
      </c>
      <c r="N206" s="2" t="b">
        <f t="shared" si="28"/>
        <v>0</v>
      </c>
      <c r="O206" s="2" t="b">
        <f t="shared" si="29"/>
        <v>0</v>
      </c>
      <c r="P206" s="2" t="b">
        <f t="shared" si="30"/>
        <v>0</v>
      </c>
      <c r="Q206" s="2" t="b">
        <f t="shared" si="31"/>
        <v>0</v>
      </c>
    </row>
    <row r="207" spans="1:17" ht="30" x14ac:dyDescent="0.25">
      <c r="A207" s="31">
        <v>205</v>
      </c>
      <c r="B207" s="23" t="s">
        <v>2172</v>
      </c>
      <c r="C207" s="23" t="s">
        <v>119</v>
      </c>
      <c r="D207" s="92" t="s">
        <v>236</v>
      </c>
      <c r="E207" s="92"/>
      <c r="F207" s="92"/>
      <c r="G207" s="92"/>
      <c r="H207" s="92"/>
      <c r="I207" s="93"/>
      <c r="J207" s="2" t="b">
        <f t="shared" si="24"/>
        <v>1</v>
      </c>
      <c r="K207" s="2" t="b">
        <f t="shared" si="25"/>
        <v>0</v>
      </c>
      <c r="L207" s="2" t="b">
        <f t="shared" si="26"/>
        <v>0</v>
      </c>
      <c r="M207" s="2" t="b">
        <f t="shared" si="27"/>
        <v>0</v>
      </c>
      <c r="N207" s="2" t="b">
        <f t="shared" si="28"/>
        <v>0</v>
      </c>
      <c r="O207" s="2" t="b">
        <f t="shared" si="29"/>
        <v>0</v>
      </c>
      <c r="P207" s="2" t="b">
        <f t="shared" si="30"/>
        <v>0</v>
      </c>
      <c r="Q207" s="2" t="b">
        <f t="shared" si="31"/>
        <v>0</v>
      </c>
    </row>
    <row r="208" spans="1:17" ht="30" x14ac:dyDescent="0.25">
      <c r="A208" s="31">
        <v>206</v>
      </c>
      <c r="B208" s="23" t="s">
        <v>2181</v>
      </c>
      <c r="C208" s="23" t="s">
        <v>119</v>
      </c>
      <c r="D208" s="92" t="s">
        <v>236</v>
      </c>
      <c r="E208" s="92"/>
      <c r="F208" s="92"/>
      <c r="G208" s="92"/>
      <c r="H208" s="92"/>
      <c r="I208" s="93"/>
      <c r="J208" s="2" t="b">
        <f t="shared" si="24"/>
        <v>1</v>
      </c>
      <c r="K208" s="2" t="b">
        <f t="shared" si="25"/>
        <v>0</v>
      </c>
      <c r="L208" s="2" t="b">
        <f t="shared" si="26"/>
        <v>0</v>
      </c>
      <c r="M208" s="2" t="b">
        <f t="shared" si="27"/>
        <v>0</v>
      </c>
      <c r="N208" s="2" t="b">
        <f t="shared" si="28"/>
        <v>0</v>
      </c>
      <c r="O208" s="2" t="b">
        <f t="shared" si="29"/>
        <v>0</v>
      </c>
      <c r="P208" s="2" t="b">
        <f t="shared" si="30"/>
        <v>0</v>
      </c>
      <c r="Q208" s="2" t="b">
        <f t="shared" si="31"/>
        <v>0</v>
      </c>
    </row>
    <row r="209" spans="1:17" ht="30" x14ac:dyDescent="0.25">
      <c r="A209" s="31">
        <v>207</v>
      </c>
      <c r="B209" s="23" t="s">
        <v>2190</v>
      </c>
      <c r="C209" s="23" t="s">
        <v>119</v>
      </c>
      <c r="D209" s="92" t="s">
        <v>236</v>
      </c>
      <c r="E209" s="92"/>
      <c r="F209" s="92"/>
      <c r="G209" s="92"/>
      <c r="H209" s="92"/>
      <c r="I209" s="93"/>
      <c r="J209" s="2" t="b">
        <f t="shared" si="24"/>
        <v>1</v>
      </c>
      <c r="K209" s="2" t="b">
        <f t="shared" si="25"/>
        <v>0</v>
      </c>
      <c r="L209" s="2" t="b">
        <f t="shared" si="26"/>
        <v>0</v>
      </c>
      <c r="M209" s="2" t="b">
        <f t="shared" si="27"/>
        <v>0</v>
      </c>
      <c r="N209" s="2" t="b">
        <f t="shared" si="28"/>
        <v>0</v>
      </c>
      <c r="O209" s="2" t="b">
        <f t="shared" si="29"/>
        <v>0</v>
      </c>
      <c r="P209" s="2" t="b">
        <f t="shared" si="30"/>
        <v>0</v>
      </c>
      <c r="Q209" s="2" t="b">
        <f t="shared" si="31"/>
        <v>0</v>
      </c>
    </row>
    <row r="210" spans="1:17" ht="30" x14ac:dyDescent="0.25">
      <c r="A210" s="31">
        <v>208</v>
      </c>
      <c r="B210" s="23" t="s">
        <v>2201</v>
      </c>
      <c r="C210" s="23" t="s">
        <v>119</v>
      </c>
      <c r="D210" s="92"/>
      <c r="E210" s="92" t="s">
        <v>177</v>
      </c>
      <c r="F210" s="92"/>
      <c r="G210" s="92"/>
      <c r="H210" s="92"/>
      <c r="I210" s="93"/>
      <c r="J210" s="2" t="b">
        <f t="shared" si="24"/>
        <v>0</v>
      </c>
      <c r="K210" s="2" t="b">
        <f t="shared" si="25"/>
        <v>1</v>
      </c>
      <c r="L210" s="2" t="b">
        <f t="shared" si="26"/>
        <v>0</v>
      </c>
      <c r="M210" s="2" t="b">
        <f t="shared" si="27"/>
        <v>0</v>
      </c>
      <c r="N210" s="2" t="b">
        <f t="shared" si="28"/>
        <v>0</v>
      </c>
      <c r="O210" s="2" t="b">
        <f t="shared" si="29"/>
        <v>0</v>
      </c>
      <c r="P210" s="2" t="b">
        <f t="shared" si="30"/>
        <v>0</v>
      </c>
      <c r="Q210" s="2" t="b">
        <f t="shared" si="31"/>
        <v>0</v>
      </c>
    </row>
    <row r="211" spans="1:17" ht="30" x14ac:dyDescent="0.25">
      <c r="A211" s="31">
        <v>209</v>
      </c>
      <c r="B211" s="23" t="s">
        <v>2210</v>
      </c>
      <c r="C211" s="23" t="s">
        <v>119</v>
      </c>
      <c r="D211" s="92"/>
      <c r="E211" s="92"/>
      <c r="F211" s="92"/>
      <c r="G211" s="92" t="s">
        <v>129</v>
      </c>
      <c r="H211" s="92"/>
      <c r="I211" s="93"/>
      <c r="J211" s="2" t="b">
        <f t="shared" si="24"/>
        <v>0</v>
      </c>
      <c r="K211" s="2" t="b">
        <f t="shared" si="25"/>
        <v>0</v>
      </c>
      <c r="L211" s="2" t="b">
        <f t="shared" si="26"/>
        <v>0</v>
      </c>
      <c r="M211" s="2" t="b">
        <f t="shared" si="27"/>
        <v>1</v>
      </c>
      <c r="N211" s="2" t="b">
        <f t="shared" si="28"/>
        <v>0</v>
      </c>
      <c r="O211" s="2" t="b">
        <f t="shared" si="29"/>
        <v>0</v>
      </c>
      <c r="P211" s="2" t="b">
        <f t="shared" si="30"/>
        <v>0</v>
      </c>
      <c r="Q211" s="2" t="b">
        <f t="shared" si="31"/>
        <v>0</v>
      </c>
    </row>
    <row r="212" spans="1:17" ht="30" x14ac:dyDescent="0.25">
      <c r="A212" s="31">
        <v>210</v>
      </c>
      <c r="B212" s="23" t="s">
        <v>2219</v>
      </c>
      <c r="C212" s="23" t="s">
        <v>119</v>
      </c>
      <c r="D212" s="92" t="s">
        <v>236</v>
      </c>
      <c r="E212" s="92"/>
      <c r="F212" s="92"/>
      <c r="G212" s="92"/>
      <c r="H212" s="92"/>
      <c r="I212" s="93"/>
      <c r="J212" s="2" t="b">
        <f t="shared" si="24"/>
        <v>1</v>
      </c>
      <c r="K212" s="2" t="b">
        <f t="shared" si="25"/>
        <v>0</v>
      </c>
      <c r="L212" s="2" t="b">
        <f t="shared" si="26"/>
        <v>0</v>
      </c>
      <c r="M212" s="2" t="b">
        <f t="shared" si="27"/>
        <v>0</v>
      </c>
      <c r="N212" s="2" t="b">
        <f t="shared" si="28"/>
        <v>0</v>
      </c>
      <c r="O212" s="2" t="b">
        <f t="shared" si="29"/>
        <v>0</v>
      </c>
      <c r="P212" s="2" t="b">
        <f t="shared" si="30"/>
        <v>0</v>
      </c>
      <c r="Q212" s="2" t="b">
        <f t="shared" si="31"/>
        <v>0</v>
      </c>
    </row>
    <row r="213" spans="1:17" ht="30" x14ac:dyDescent="0.25">
      <c r="A213" s="31">
        <v>211</v>
      </c>
      <c r="B213" s="23" t="s">
        <v>2229</v>
      </c>
      <c r="C213" s="23" t="s">
        <v>119</v>
      </c>
      <c r="D213" s="92"/>
      <c r="E213" s="92"/>
      <c r="F213" s="92"/>
      <c r="G213" s="92" t="s">
        <v>129</v>
      </c>
      <c r="H213" s="92"/>
      <c r="I213" s="93"/>
      <c r="J213" s="2" t="b">
        <f t="shared" si="24"/>
        <v>0</v>
      </c>
      <c r="K213" s="2" t="b">
        <f t="shared" si="25"/>
        <v>0</v>
      </c>
      <c r="L213" s="2" t="b">
        <f t="shared" si="26"/>
        <v>0</v>
      </c>
      <c r="M213" s="2" t="b">
        <f t="shared" si="27"/>
        <v>1</v>
      </c>
      <c r="N213" s="2" t="b">
        <f t="shared" si="28"/>
        <v>0</v>
      </c>
      <c r="O213" s="2" t="b">
        <f t="shared" si="29"/>
        <v>0</v>
      </c>
      <c r="P213" s="2" t="b">
        <f t="shared" si="30"/>
        <v>0</v>
      </c>
      <c r="Q213" s="2" t="b">
        <f t="shared" si="31"/>
        <v>0</v>
      </c>
    </row>
    <row r="214" spans="1:17" ht="30" x14ac:dyDescent="0.25">
      <c r="A214" s="31">
        <v>212</v>
      </c>
      <c r="B214" s="23" t="s">
        <v>2235</v>
      </c>
      <c r="C214" s="23" t="s">
        <v>119</v>
      </c>
      <c r="D214" s="92"/>
      <c r="E214" s="92"/>
      <c r="F214" s="92"/>
      <c r="G214" s="92" t="s">
        <v>129</v>
      </c>
      <c r="H214" s="92"/>
      <c r="I214" s="93"/>
      <c r="J214" s="2" t="b">
        <f t="shared" si="24"/>
        <v>0</v>
      </c>
      <c r="K214" s="2" t="b">
        <f t="shared" si="25"/>
        <v>0</v>
      </c>
      <c r="L214" s="2" t="b">
        <f t="shared" si="26"/>
        <v>0</v>
      </c>
      <c r="M214" s="2" t="b">
        <f t="shared" si="27"/>
        <v>1</v>
      </c>
      <c r="N214" s="2" t="b">
        <f t="shared" si="28"/>
        <v>0</v>
      </c>
      <c r="O214" s="2" t="b">
        <f t="shared" si="29"/>
        <v>0</v>
      </c>
      <c r="P214" s="2" t="b">
        <f t="shared" si="30"/>
        <v>0</v>
      </c>
      <c r="Q214" s="2" t="b">
        <f t="shared" si="31"/>
        <v>0</v>
      </c>
    </row>
    <row r="215" spans="1:17" ht="30" x14ac:dyDescent="0.25">
      <c r="A215" s="31">
        <v>213</v>
      </c>
      <c r="B215" s="23" t="s">
        <v>2245</v>
      </c>
      <c r="C215" s="23" t="s">
        <v>119</v>
      </c>
      <c r="D215" s="92" t="s">
        <v>236</v>
      </c>
      <c r="E215" s="92"/>
      <c r="F215" s="92"/>
      <c r="G215" s="92"/>
      <c r="H215" s="92"/>
      <c r="I215" s="93"/>
      <c r="J215" s="2" t="b">
        <f t="shared" si="24"/>
        <v>1</v>
      </c>
      <c r="K215" s="2" t="b">
        <f t="shared" si="25"/>
        <v>0</v>
      </c>
      <c r="L215" s="2" t="b">
        <f t="shared" si="26"/>
        <v>0</v>
      </c>
      <c r="M215" s="2" t="b">
        <f t="shared" si="27"/>
        <v>0</v>
      </c>
      <c r="N215" s="2" t="b">
        <f t="shared" si="28"/>
        <v>0</v>
      </c>
      <c r="O215" s="2" t="b">
        <f t="shared" si="29"/>
        <v>0</v>
      </c>
      <c r="P215" s="2" t="b">
        <f t="shared" si="30"/>
        <v>0</v>
      </c>
      <c r="Q215" s="2" t="b">
        <f t="shared" si="31"/>
        <v>0</v>
      </c>
    </row>
    <row r="216" spans="1:17" ht="30" x14ac:dyDescent="0.25">
      <c r="A216" s="31">
        <v>214</v>
      </c>
      <c r="B216" s="23" t="s">
        <v>2253</v>
      </c>
      <c r="C216" s="23" t="s">
        <v>119</v>
      </c>
      <c r="D216" s="92"/>
      <c r="E216" s="92"/>
      <c r="F216" s="92"/>
      <c r="G216" s="92" t="s">
        <v>129</v>
      </c>
      <c r="H216" s="92"/>
      <c r="I216" s="93"/>
      <c r="J216" s="2" t="b">
        <f t="shared" si="24"/>
        <v>0</v>
      </c>
      <c r="K216" s="2" t="b">
        <f t="shared" si="25"/>
        <v>0</v>
      </c>
      <c r="L216" s="2" t="b">
        <f t="shared" si="26"/>
        <v>0</v>
      </c>
      <c r="M216" s="2" t="b">
        <f t="shared" si="27"/>
        <v>1</v>
      </c>
      <c r="N216" s="2" t="b">
        <f t="shared" si="28"/>
        <v>0</v>
      </c>
      <c r="O216" s="2" t="b">
        <f t="shared" si="29"/>
        <v>0</v>
      </c>
      <c r="P216" s="2" t="b">
        <f t="shared" si="30"/>
        <v>0</v>
      </c>
      <c r="Q216" s="2" t="b">
        <f t="shared" si="31"/>
        <v>0</v>
      </c>
    </row>
    <row r="217" spans="1:17" ht="30" x14ac:dyDescent="0.25">
      <c r="A217" s="31">
        <v>215</v>
      </c>
      <c r="B217" s="23" t="s">
        <v>2260</v>
      </c>
      <c r="C217" s="23" t="s">
        <v>119</v>
      </c>
      <c r="D217" s="92"/>
      <c r="E217" s="92"/>
      <c r="F217" s="92"/>
      <c r="G217" s="92" t="s">
        <v>129</v>
      </c>
      <c r="H217" s="92"/>
      <c r="I217" s="93"/>
      <c r="J217" s="2" t="b">
        <f t="shared" si="24"/>
        <v>0</v>
      </c>
      <c r="K217" s="2" t="b">
        <f t="shared" si="25"/>
        <v>0</v>
      </c>
      <c r="L217" s="2" t="b">
        <f t="shared" si="26"/>
        <v>0</v>
      </c>
      <c r="M217" s="2" t="b">
        <f t="shared" si="27"/>
        <v>1</v>
      </c>
      <c r="N217" s="2" t="b">
        <f t="shared" si="28"/>
        <v>0</v>
      </c>
      <c r="O217" s="2" t="b">
        <f t="shared" si="29"/>
        <v>0</v>
      </c>
      <c r="P217" s="2" t="b">
        <f t="shared" si="30"/>
        <v>0</v>
      </c>
      <c r="Q217" s="2" t="b">
        <f t="shared" si="31"/>
        <v>0</v>
      </c>
    </row>
    <row r="218" spans="1:17" ht="30" x14ac:dyDescent="0.25">
      <c r="A218" s="31">
        <v>216</v>
      </c>
      <c r="B218" s="23" t="s">
        <v>2267</v>
      </c>
      <c r="C218" s="23" t="s">
        <v>119</v>
      </c>
      <c r="D218" s="92" t="s">
        <v>236</v>
      </c>
      <c r="E218" s="92"/>
      <c r="F218" s="92"/>
      <c r="G218" s="92"/>
      <c r="H218" s="92"/>
      <c r="I218" s="93"/>
      <c r="J218" s="2" t="b">
        <f t="shared" si="24"/>
        <v>1</v>
      </c>
      <c r="K218" s="2" t="b">
        <f t="shared" si="25"/>
        <v>0</v>
      </c>
      <c r="L218" s="2" t="b">
        <f t="shared" si="26"/>
        <v>0</v>
      </c>
      <c r="M218" s="2" t="b">
        <f t="shared" si="27"/>
        <v>0</v>
      </c>
      <c r="N218" s="2" t="b">
        <f t="shared" si="28"/>
        <v>0</v>
      </c>
      <c r="O218" s="2" t="b">
        <f t="shared" si="29"/>
        <v>0</v>
      </c>
      <c r="P218" s="2" t="b">
        <f t="shared" si="30"/>
        <v>0</v>
      </c>
      <c r="Q218" s="2" t="b">
        <f t="shared" si="31"/>
        <v>0</v>
      </c>
    </row>
    <row r="219" spans="1:17" ht="30" x14ac:dyDescent="0.25">
      <c r="A219" s="31">
        <v>217</v>
      </c>
      <c r="B219" s="23" t="s">
        <v>2276</v>
      </c>
      <c r="C219" s="23" t="s">
        <v>119</v>
      </c>
      <c r="D219" s="92" t="s">
        <v>236</v>
      </c>
      <c r="E219" s="92"/>
      <c r="F219" s="92"/>
      <c r="G219" s="92"/>
      <c r="H219" s="92"/>
      <c r="I219" s="93"/>
      <c r="J219" s="2" t="b">
        <f t="shared" si="24"/>
        <v>1</v>
      </c>
      <c r="K219" s="2" t="b">
        <f t="shared" si="25"/>
        <v>0</v>
      </c>
      <c r="L219" s="2" t="b">
        <f t="shared" si="26"/>
        <v>0</v>
      </c>
      <c r="M219" s="2" t="b">
        <f t="shared" si="27"/>
        <v>0</v>
      </c>
      <c r="N219" s="2" t="b">
        <f t="shared" si="28"/>
        <v>0</v>
      </c>
      <c r="O219" s="2" t="b">
        <f t="shared" si="29"/>
        <v>0</v>
      </c>
      <c r="P219" s="2" t="b">
        <f t="shared" si="30"/>
        <v>0</v>
      </c>
      <c r="Q219" s="2" t="b">
        <f t="shared" si="31"/>
        <v>0</v>
      </c>
    </row>
    <row r="220" spans="1:17" ht="30" x14ac:dyDescent="0.25">
      <c r="A220" s="31">
        <v>218</v>
      </c>
      <c r="B220" s="23" t="s">
        <v>2283</v>
      </c>
      <c r="C220" s="23" t="s">
        <v>119</v>
      </c>
      <c r="D220" s="92" t="s">
        <v>236</v>
      </c>
      <c r="E220" s="92"/>
      <c r="F220" s="92"/>
      <c r="G220" s="92"/>
      <c r="H220" s="92"/>
      <c r="I220" s="93"/>
      <c r="J220" s="2" t="b">
        <f t="shared" si="24"/>
        <v>1</v>
      </c>
      <c r="K220" s="2" t="b">
        <f t="shared" si="25"/>
        <v>0</v>
      </c>
      <c r="L220" s="2" t="b">
        <f t="shared" si="26"/>
        <v>0</v>
      </c>
      <c r="M220" s="2" t="b">
        <f t="shared" si="27"/>
        <v>0</v>
      </c>
      <c r="N220" s="2" t="b">
        <f t="shared" si="28"/>
        <v>0</v>
      </c>
      <c r="O220" s="2" t="b">
        <f t="shared" si="29"/>
        <v>0</v>
      </c>
      <c r="P220" s="2" t="b">
        <f t="shared" si="30"/>
        <v>0</v>
      </c>
      <c r="Q220" s="2" t="b">
        <f t="shared" si="31"/>
        <v>0</v>
      </c>
    </row>
    <row r="221" spans="1:17" ht="30" x14ac:dyDescent="0.25">
      <c r="A221" s="31">
        <v>219</v>
      </c>
      <c r="B221" s="23" t="s">
        <v>2292</v>
      </c>
      <c r="C221" s="23" t="s">
        <v>119</v>
      </c>
      <c r="D221" s="92" t="s">
        <v>236</v>
      </c>
      <c r="E221" s="92"/>
      <c r="F221" s="92"/>
      <c r="G221" s="92"/>
      <c r="H221" s="92"/>
      <c r="I221" s="93"/>
      <c r="J221" s="2" t="b">
        <f t="shared" si="24"/>
        <v>1</v>
      </c>
      <c r="K221" s="2" t="b">
        <f t="shared" si="25"/>
        <v>0</v>
      </c>
      <c r="L221" s="2" t="b">
        <f t="shared" si="26"/>
        <v>0</v>
      </c>
      <c r="M221" s="2" t="b">
        <f t="shared" si="27"/>
        <v>0</v>
      </c>
      <c r="N221" s="2" t="b">
        <f t="shared" si="28"/>
        <v>0</v>
      </c>
      <c r="O221" s="2" t="b">
        <f t="shared" si="29"/>
        <v>0</v>
      </c>
      <c r="P221" s="2" t="b">
        <f t="shared" si="30"/>
        <v>0</v>
      </c>
      <c r="Q221" s="2" t="b">
        <f t="shared" si="31"/>
        <v>0</v>
      </c>
    </row>
    <row r="222" spans="1:17" ht="30" x14ac:dyDescent="0.25">
      <c r="A222" s="31">
        <v>220</v>
      </c>
      <c r="B222" s="23" t="s">
        <v>2302</v>
      </c>
      <c r="C222" s="23" t="s">
        <v>119</v>
      </c>
      <c r="D222" s="92" t="s">
        <v>236</v>
      </c>
      <c r="E222" s="92"/>
      <c r="F222" s="92"/>
      <c r="G222" s="92"/>
      <c r="H222" s="92"/>
      <c r="I222" s="93"/>
      <c r="J222" s="2" t="b">
        <f t="shared" si="24"/>
        <v>1</v>
      </c>
      <c r="K222" s="2" t="b">
        <f t="shared" si="25"/>
        <v>0</v>
      </c>
      <c r="L222" s="2" t="b">
        <f t="shared" si="26"/>
        <v>0</v>
      </c>
      <c r="M222" s="2" t="b">
        <f t="shared" si="27"/>
        <v>0</v>
      </c>
      <c r="N222" s="2" t="b">
        <f t="shared" si="28"/>
        <v>0</v>
      </c>
      <c r="O222" s="2" t="b">
        <f t="shared" si="29"/>
        <v>0</v>
      </c>
      <c r="P222" s="2" t="b">
        <f t="shared" si="30"/>
        <v>0</v>
      </c>
      <c r="Q222" s="2" t="b">
        <f t="shared" si="31"/>
        <v>0</v>
      </c>
    </row>
    <row r="223" spans="1:17" ht="30" x14ac:dyDescent="0.25">
      <c r="A223" s="31">
        <v>221</v>
      </c>
      <c r="B223" s="23" t="s">
        <v>2311</v>
      </c>
      <c r="C223" s="23" t="s">
        <v>119</v>
      </c>
      <c r="D223" s="92"/>
      <c r="E223" s="92"/>
      <c r="F223" s="92"/>
      <c r="G223" s="92" t="s">
        <v>129</v>
      </c>
      <c r="H223" s="92"/>
      <c r="I223" s="93"/>
      <c r="J223" s="2" t="b">
        <f t="shared" si="24"/>
        <v>0</v>
      </c>
      <c r="K223" s="2" t="b">
        <f t="shared" si="25"/>
        <v>0</v>
      </c>
      <c r="L223" s="2" t="b">
        <f t="shared" si="26"/>
        <v>0</v>
      </c>
      <c r="M223" s="2" t="b">
        <f t="shared" si="27"/>
        <v>1</v>
      </c>
      <c r="N223" s="2" t="b">
        <f t="shared" si="28"/>
        <v>0</v>
      </c>
      <c r="O223" s="2" t="b">
        <f t="shared" si="29"/>
        <v>0</v>
      </c>
      <c r="P223" s="2" t="b">
        <f t="shared" si="30"/>
        <v>0</v>
      </c>
      <c r="Q223" s="2" t="b">
        <f t="shared" si="31"/>
        <v>0</v>
      </c>
    </row>
    <row r="224" spans="1:17" ht="30" x14ac:dyDescent="0.25">
      <c r="A224" s="31">
        <v>222</v>
      </c>
      <c r="B224" s="23" t="s">
        <v>2320</v>
      </c>
      <c r="C224" s="23" t="s">
        <v>119</v>
      </c>
      <c r="D224" s="92" t="s">
        <v>236</v>
      </c>
      <c r="E224" s="92"/>
      <c r="F224" s="92"/>
      <c r="G224" s="92"/>
      <c r="H224" s="92"/>
      <c r="I224" s="93"/>
      <c r="J224" s="2" t="b">
        <f t="shared" si="24"/>
        <v>1</v>
      </c>
      <c r="K224" s="2" t="b">
        <f t="shared" si="25"/>
        <v>0</v>
      </c>
      <c r="L224" s="2" t="b">
        <f t="shared" si="26"/>
        <v>0</v>
      </c>
      <c r="M224" s="2" t="b">
        <f t="shared" si="27"/>
        <v>0</v>
      </c>
      <c r="N224" s="2" t="b">
        <f t="shared" si="28"/>
        <v>0</v>
      </c>
      <c r="O224" s="2" t="b">
        <f t="shared" si="29"/>
        <v>0</v>
      </c>
      <c r="P224" s="2" t="b">
        <f t="shared" si="30"/>
        <v>0</v>
      </c>
      <c r="Q224" s="2" t="b">
        <f t="shared" si="31"/>
        <v>0</v>
      </c>
    </row>
    <row r="225" spans="1:17" ht="30" x14ac:dyDescent="0.25">
      <c r="A225" s="31">
        <v>223</v>
      </c>
      <c r="B225" s="23" t="s">
        <v>2329</v>
      </c>
      <c r="C225" s="23" t="s">
        <v>119</v>
      </c>
      <c r="D225" s="92"/>
      <c r="E225" s="92" t="s">
        <v>177</v>
      </c>
      <c r="F225" s="92"/>
      <c r="G225" s="92"/>
      <c r="H225" s="92"/>
      <c r="I225" s="93"/>
      <c r="J225" s="2" t="b">
        <f t="shared" si="24"/>
        <v>0</v>
      </c>
      <c r="K225" s="2" t="b">
        <f t="shared" si="25"/>
        <v>1</v>
      </c>
      <c r="L225" s="2" t="b">
        <f t="shared" si="26"/>
        <v>0</v>
      </c>
      <c r="M225" s="2" t="b">
        <f t="shared" si="27"/>
        <v>0</v>
      </c>
      <c r="N225" s="2" t="b">
        <f t="shared" si="28"/>
        <v>0</v>
      </c>
      <c r="O225" s="2" t="b">
        <f t="shared" si="29"/>
        <v>0</v>
      </c>
      <c r="P225" s="2" t="b">
        <f t="shared" si="30"/>
        <v>0</v>
      </c>
      <c r="Q225" s="2" t="b">
        <f t="shared" si="31"/>
        <v>0</v>
      </c>
    </row>
    <row r="226" spans="1:17" ht="30" x14ac:dyDescent="0.25">
      <c r="A226" s="31">
        <v>224</v>
      </c>
      <c r="B226" s="23" t="s">
        <v>2339</v>
      </c>
      <c r="C226" s="23" t="s">
        <v>119</v>
      </c>
      <c r="D226" s="92" t="s">
        <v>236</v>
      </c>
      <c r="E226" s="92"/>
      <c r="F226" s="92"/>
      <c r="G226" s="92"/>
      <c r="H226" s="92"/>
      <c r="I226" s="93"/>
      <c r="J226" s="2" t="b">
        <f t="shared" si="24"/>
        <v>1</v>
      </c>
      <c r="K226" s="2" t="b">
        <f t="shared" si="25"/>
        <v>0</v>
      </c>
      <c r="L226" s="2" t="b">
        <f t="shared" si="26"/>
        <v>0</v>
      </c>
      <c r="M226" s="2" t="b">
        <f t="shared" si="27"/>
        <v>0</v>
      </c>
      <c r="N226" s="2" t="b">
        <f t="shared" si="28"/>
        <v>0</v>
      </c>
      <c r="O226" s="2" t="b">
        <f t="shared" si="29"/>
        <v>0</v>
      </c>
      <c r="P226" s="2" t="b">
        <f t="shared" si="30"/>
        <v>0</v>
      </c>
      <c r="Q226" s="2" t="b">
        <f t="shared" si="31"/>
        <v>0</v>
      </c>
    </row>
    <row r="227" spans="1:17" ht="30" x14ac:dyDescent="0.25">
      <c r="A227" s="31">
        <v>225</v>
      </c>
      <c r="B227" s="23" t="s">
        <v>2349</v>
      </c>
      <c r="C227" s="23" t="s">
        <v>119</v>
      </c>
      <c r="D227" s="92" t="s">
        <v>236</v>
      </c>
      <c r="E227" s="92"/>
      <c r="F227" s="92"/>
      <c r="G227" s="92"/>
      <c r="H227" s="92"/>
      <c r="I227" s="93"/>
      <c r="J227" s="2" t="b">
        <f t="shared" si="24"/>
        <v>1</v>
      </c>
      <c r="K227" s="2" t="b">
        <f t="shared" si="25"/>
        <v>0</v>
      </c>
      <c r="L227" s="2" t="b">
        <f t="shared" si="26"/>
        <v>0</v>
      </c>
      <c r="M227" s="2" t="b">
        <f t="shared" si="27"/>
        <v>0</v>
      </c>
      <c r="N227" s="2" t="b">
        <f t="shared" si="28"/>
        <v>0</v>
      </c>
      <c r="O227" s="2" t="b">
        <f t="shared" si="29"/>
        <v>0</v>
      </c>
      <c r="P227" s="2" t="b">
        <f t="shared" si="30"/>
        <v>0</v>
      </c>
      <c r="Q227" s="2" t="b">
        <f t="shared" si="31"/>
        <v>0</v>
      </c>
    </row>
    <row r="228" spans="1:17" ht="30" x14ac:dyDescent="0.25">
      <c r="A228" s="31">
        <v>226</v>
      </c>
      <c r="B228" s="23" t="s">
        <v>2357</v>
      </c>
      <c r="C228" s="23" t="s">
        <v>119</v>
      </c>
      <c r="D228" s="92" t="s">
        <v>236</v>
      </c>
      <c r="E228" s="92"/>
      <c r="F228" s="92"/>
      <c r="G228" s="92"/>
      <c r="H228" s="92"/>
      <c r="I228" s="93"/>
      <c r="J228" s="2" t="b">
        <f t="shared" si="24"/>
        <v>1</v>
      </c>
      <c r="K228" s="2" t="b">
        <f t="shared" si="25"/>
        <v>0</v>
      </c>
      <c r="L228" s="2" t="b">
        <f t="shared" si="26"/>
        <v>0</v>
      </c>
      <c r="M228" s="2" t="b">
        <f t="shared" si="27"/>
        <v>0</v>
      </c>
      <c r="N228" s="2" t="b">
        <f t="shared" si="28"/>
        <v>0</v>
      </c>
      <c r="O228" s="2" t="b">
        <f t="shared" si="29"/>
        <v>0</v>
      </c>
      <c r="P228" s="2" t="b">
        <f t="shared" si="30"/>
        <v>0</v>
      </c>
      <c r="Q228" s="2" t="b">
        <f t="shared" si="31"/>
        <v>0</v>
      </c>
    </row>
    <row r="229" spans="1:17" ht="30" x14ac:dyDescent="0.25">
      <c r="A229" s="31">
        <v>227</v>
      </c>
      <c r="B229" s="23" t="s">
        <v>2368</v>
      </c>
      <c r="C229" s="23" t="s">
        <v>119</v>
      </c>
      <c r="D229" s="92" t="s">
        <v>236</v>
      </c>
      <c r="E229" s="92"/>
      <c r="F229" s="92"/>
      <c r="G229" s="92"/>
      <c r="H229" s="92"/>
      <c r="I229" s="93"/>
      <c r="J229" s="2" t="b">
        <f t="shared" si="24"/>
        <v>1</v>
      </c>
      <c r="K229" s="2" t="b">
        <f t="shared" si="25"/>
        <v>0</v>
      </c>
      <c r="L229" s="2" t="b">
        <f t="shared" si="26"/>
        <v>0</v>
      </c>
      <c r="M229" s="2" t="b">
        <f t="shared" si="27"/>
        <v>0</v>
      </c>
      <c r="N229" s="2" t="b">
        <f t="shared" si="28"/>
        <v>0</v>
      </c>
      <c r="O229" s="2" t="b">
        <f t="shared" si="29"/>
        <v>0</v>
      </c>
      <c r="P229" s="2" t="b">
        <f t="shared" si="30"/>
        <v>0</v>
      </c>
      <c r="Q229" s="2" t="b">
        <f t="shared" si="31"/>
        <v>0</v>
      </c>
    </row>
    <row r="230" spans="1:17" ht="30" x14ac:dyDescent="0.25">
      <c r="A230" s="31">
        <v>228</v>
      </c>
      <c r="B230" s="23" t="s">
        <v>2378</v>
      </c>
      <c r="C230" s="23" t="s">
        <v>119</v>
      </c>
      <c r="D230" s="92"/>
      <c r="E230" s="92"/>
      <c r="F230" s="92"/>
      <c r="G230" s="92" t="s">
        <v>129</v>
      </c>
      <c r="H230" s="92"/>
      <c r="I230" s="93"/>
      <c r="J230" s="2" t="b">
        <f t="shared" si="24"/>
        <v>0</v>
      </c>
      <c r="K230" s="2" t="b">
        <f t="shared" si="25"/>
        <v>0</v>
      </c>
      <c r="L230" s="2" t="b">
        <f t="shared" si="26"/>
        <v>0</v>
      </c>
      <c r="M230" s="2" t="b">
        <f t="shared" si="27"/>
        <v>1</v>
      </c>
      <c r="N230" s="2" t="b">
        <f t="shared" si="28"/>
        <v>0</v>
      </c>
      <c r="O230" s="2" t="b">
        <f t="shared" si="29"/>
        <v>0</v>
      </c>
      <c r="P230" s="2" t="b">
        <f t="shared" si="30"/>
        <v>0</v>
      </c>
      <c r="Q230" s="2" t="b">
        <f t="shared" si="31"/>
        <v>0</v>
      </c>
    </row>
    <row r="231" spans="1:17" ht="30" x14ac:dyDescent="0.25">
      <c r="A231" s="31">
        <v>229</v>
      </c>
      <c r="B231" s="23" t="s">
        <v>2386</v>
      </c>
      <c r="C231" s="23" t="s">
        <v>119</v>
      </c>
      <c r="D231" s="92" t="s">
        <v>236</v>
      </c>
      <c r="E231" s="92"/>
      <c r="F231" s="92"/>
      <c r="G231" s="92"/>
      <c r="H231" s="92"/>
      <c r="I231" s="93"/>
      <c r="J231" s="2" t="b">
        <f t="shared" si="24"/>
        <v>1</v>
      </c>
      <c r="K231" s="2" t="b">
        <f t="shared" si="25"/>
        <v>0</v>
      </c>
      <c r="L231" s="2" t="b">
        <f t="shared" si="26"/>
        <v>0</v>
      </c>
      <c r="M231" s="2" t="b">
        <f t="shared" si="27"/>
        <v>0</v>
      </c>
      <c r="N231" s="2" t="b">
        <f t="shared" si="28"/>
        <v>0</v>
      </c>
      <c r="O231" s="2" t="b">
        <f t="shared" si="29"/>
        <v>0</v>
      </c>
      <c r="P231" s="2" t="b">
        <f t="shared" si="30"/>
        <v>0</v>
      </c>
      <c r="Q231" s="2" t="b">
        <f t="shared" si="31"/>
        <v>0</v>
      </c>
    </row>
    <row r="232" spans="1:17" ht="30" x14ac:dyDescent="0.25">
      <c r="A232" s="31">
        <v>230</v>
      </c>
      <c r="B232" s="23" t="s">
        <v>2396</v>
      </c>
      <c r="C232" s="23" t="s">
        <v>119</v>
      </c>
      <c r="D232" s="92"/>
      <c r="E232" s="92"/>
      <c r="F232" s="92"/>
      <c r="G232" s="92" t="s">
        <v>129</v>
      </c>
      <c r="H232" s="92"/>
      <c r="I232" s="93"/>
      <c r="J232" s="2" t="b">
        <f t="shared" si="24"/>
        <v>0</v>
      </c>
      <c r="K232" s="2" t="b">
        <f t="shared" si="25"/>
        <v>0</v>
      </c>
      <c r="L232" s="2" t="b">
        <f t="shared" si="26"/>
        <v>0</v>
      </c>
      <c r="M232" s="2" t="b">
        <f t="shared" si="27"/>
        <v>1</v>
      </c>
      <c r="N232" s="2" t="b">
        <f t="shared" si="28"/>
        <v>0</v>
      </c>
      <c r="O232" s="2" t="b">
        <f t="shared" si="29"/>
        <v>0</v>
      </c>
      <c r="P232" s="2" t="b">
        <f t="shared" si="30"/>
        <v>0</v>
      </c>
      <c r="Q232" s="2" t="b">
        <f t="shared" si="31"/>
        <v>0</v>
      </c>
    </row>
    <row r="233" spans="1:17" ht="30" x14ac:dyDescent="0.25">
      <c r="A233" s="31">
        <v>231</v>
      </c>
      <c r="B233" s="23" t="s">
        <v>2405</v>
      </c>
      <c r="C233" s="23" t="s">
        <v>119</v>
      </c>
      <c r="D233" s="92"/>
      <c r="E233" s="92"/>
      <c r="F233" s="92"/>
      <c r="G233" s="92" t="s">
        <v>129</v>
      </c>
      <c r="H233" s="92"/>
      <c r="I233" s="93"/>
      <c r="J233" s="2" t="b">
        <f t="shared" si="24"/>
        <v>0</v>
      </c>
      <c r="K233" s="2" t="b">
        <f t="shared" si="25"/>
        <v>0</v>
      </c>
      <c r="L233" s="2" t="b">
        <f t="shared" si="26"/>
        <v>0</v>
      </c>
      <c r="M233" s="2" t="b">
        <f t="shared" si="27"/>
        <v>1</v>
      </c>
      <c r="N233" s="2" t="b">
        <f t="shared" si="28"/>
        <v>0</v>
      </c>
      <c r="O233" s="2" t="b">
        <f t="shared" si="29"/>
        <v>0</v>
      </c>
      <c r="P233" s="2" t="b">
        <f t="shared" si="30"/>
        <v>0</v>
      </c>
      <c r="Q233" s="2" t="b">
        <f t="shared" si="31"/>
        <v>0</v>
      </c>
    </row>
    <row r="234" spans="1:17" ht="30" x14ac:dyDescent="0.25">
      <c r="A234" s="31">
        <v>232</v>
      </c>
      <c r="B234" s="23" t="s">
        <v>2414</v>
      </c>
      <c r="C234" s="23" t="s">
        <v>119</v>
      </c>
      <c r="D234" s="92" t="s">
        <v>236</v>
      </c>
      <c r="E234" s="92"/>
      <c r="F234" s="92"/>
      <c r="G234" s="92"/>
      <c r="H234" s="92"/>
      <c r="I234" s="93"/>
      <c r="J234" s="2" t="b">
        <f t="shared" si="24"/>
        <v>1</v>
      </c>
      <c r="K234" s="2" t="b">
        <f t="shared" si="25"/>
        <v>0</v>
      </c>
      <c r="L234" s="2" t="b">
        <f t="shared" si="26"/>
        <v>0</v>
      </c>
      <c r="M234" s="2" t="b">
        <f t="shared" si="27"/>
        <v>0</v>
      </c>
      <c r="N234" s="2" t="b">
        <f t="shared" si="28"/>
        <v>0</v>
      </c>
      <c r="O234" s="2" t="b">
        <f t="shared" si="29"/>
        <v>0</v>
      </c>
      <c r="P234" s="2" t="b">
        <f t="shared" si="30"/>
        <v>0</v>
      </c>
      <c r="Q234" s="2" t="b">
        <f t="shared" si="31"/>
        <v>0</v>
      </c>
    </row>
    <row r="235" spans="1:17" ht="30" x14ac:dyDescent="0.25">
      <c r="A235" s="31">
        <v>233</v>
      </c>
      <c r="B235" s="23" t="s">
        <v>2423</v>
      </c>
      <c r="C235" s="23" t="s">
        <v>119</v>
      </c>
      <c r="D235" s="92" t="s">
        <v>236</v>
      </c>
      <c r="E235" s="92"/>
      <c r="F235" s="92"/>
      <c r="G235" s="92"/>
      <c r="H235" s="92"/>
      <c r="I235" s="93"/>
      <c r="J235" s="2" t="b">
        <f t="shared" si="24"/>
        <v>1</v>
      </c>
      <c r="K235" s="2" t="b">
        <f t="shared" si="25"/>
        <v>0</v>
      </c>
      <c r="L235" s="2" t="b">
        <f t="shared" si="26"/>
        <v>0</v>
      </c>
      <c r="M235" s="2" t="b">
        <f t="shared" si="27"/>
        <v>0</v>
      </c>
      <c r="N235" s="2" t="b">
        <f t="shared" si="28"/>
        <v>0</v>
      </c>
      <c r="O235" s="2" t="b">
        <f t="shared" si="29"/>
        <v>0</v>
      </c>
      <c r="P235" s="2" t="b">
        <f t="shared" si="30"/>
        <v>0</v>
      </c>
      <c r="Q235" s="2" t="b">
        <f t="shared" si="31"/>
        <v>0</v>
      </c>
    </row>
    <row r="236" spans="1:17" ht="30" x14ac:dyDescent="0.25">
      <c r="A236" s="31">
        <v>234</v>
      </c>
      <c r="B236" s="23" t="s">
        <v>2432</v>
      </c>
      <c r="C236" s="23" t="s">
        <v>119</v>
      </c>
      <c r="D236" s="92" t="s">
        <v>236</v>
      </c>
      <c r="E236" s="92"/>
      <c r="F236" s="92"/>
      <c r="G236" s="92"/>
      <c r="H236" s="92"/>
      <c r="I236" s="93"/>
      <c r="J236" s="2" t="b">
        <f t="shared" si="24"/>
        <v>1</v>
      </c>
      <c r="K236" s="2" t="b">
        <f t="shared" si="25"/>
        <v>0</v>
      </c>
      <c r="L236" s="2" t="b">
        <f t="shared" si="26"/>
        <v>0</v>
      </c>
      <c r="M236" s="2" t="b">
        <f t="shared" si="27"/>
        <v>0</v>
      </c>
      <c r="N236" s="2" t="b">
        <f t="shared" si="28"/>
        <v>0</v>
      </c>
      <c r="O236" s="2" t="b">
        <f t="shared" si="29"/>
        <v>0</v>
      </c>
      <c r="P236" s="2" t="b">
        <f t="shared" si="30"/>
        <v>0</v>
      </c>
      <c r="Q236" s="2" t="b">
        <f t="shared" si="31"/>
        <v>0</v>
      </c>
    </row>
    <row r="237" spans="1:17" ht="30" x14ac:dyDescent="0.25">
      <c r="A237" s="31">
        <v>235</v>
      </c>
      <c r="B237" s="23" t="s">
        <v>2437</v>
      </c>
      <c r="C237" s="23" t="s">
        <v>119</v>
      </c>
      <c r="D237" s="92" t="s">
        <v>236</v>
      </c>
      <c r="E237" s="92"/>
      <c r="F237" s="92"/>
      <c r="G237" s="92"/>
      <c r="H237" s="92"/>
      <c r="I237" s="93"/>
      <c r="J237" s="2" t="b">
        <f t="shared" si="24"/>
        <v>1</v>
      </c>
      <c r="K237" s="2" t="b">
        <f t="shared" si="25"/>
        <v>0</v>
      </c>
      <c r="L237" s="2" t="b">
        <f t="shared" si="26"/>
        <v>0</v>
      </c>
      <c r="M237" s="2" t="b">
        <f t="shared" si="27"/>
        <v>0</v>
      </c>
      <c r="N237" s="2" t="b">
        <f t="shared" si="28"/>
        <v>0</v>
      </c>
      <c r="O237" s="2" t="b">
        <f t="shared" si="29"/>
        <v>0</v>
      </c>
      <c r="P237" s="2" t="b">
        <f t="shared" si="30"/>
        <v>0</v>
      </c>
      <c r="Q237" s="2" t="b">
        <f t="shared" si="31"/>
        <v>0</v>
      </c>
    </row>
    <row r="238" spans="1:17" ht="30" x14ac:dyDescent="0.25">
      <c r="A238" s="31">
        <v>236</v>
      </c>
      <c r="B238" s="23" t="s">
        <v>2445</v>
      </c>
      <c r="C238" s="23" t="s">
        <v>119</v>
      </c>
      <c r="D238" s="92" t="s">
        <v>236</v>
      </c>
      <c r="E238" s="92"/>
      <c r="F238" s="92"/>
      <c r="G238" s="92"/>
      <c r="H238" s="92"/>
      <c r="I238" s="93"/>
      <c r="J238" s="2" t="b">
        <f t="shared" si="24"/>
        <v>1</v>
      </c>
      <c r="K238" s="2" t="b">
        <f t="shared" si="25"/>
        <v>0</v>
      </c>
      <c r="L238" s="2" t="b">
        <f t="shared" si="26"/>
        <v>0</v>
      </c>
      <c r="M238" s="2" t="b">
        <f t="shared" si="27"/>
        <v>0</v>
      </c>
      <c r="N238" s="2" t="b">
        <f t="shared" si="28"/>
        <v>0</v>
      </c>
      <c r="O238" s="2" t="b">
        <f t="shared" si="29"/>
        <v>0</v>
      </c>
      <c r="P238" s="2" t="b">
        <f t="shared" si="30"/>
        <v>0</v>
      </c>
      <c r="Q238" s="2" t="b">
        <f t="shared" si="31"/>
        <v>0</v>
      </c>
    </row>
    <row r="239" spans="1:17" ht="30" x14ac:dyDescent="0.25">
      <c r="A239" s="31">
        <v>237</v>
      </c>
      <c r="B239" s="23" t="s">
        <v>2455</v>
      </c>
      <c r="C239" s="23" t="s">
        <v>119</v>
      </c>
      <c r="D239" s="92" t="s">
        <v>236</v>
      </c>
      <c r="E239" s="92"/>
      <c r="F239" s="92"/>
      <c r="G239" s="92"/>
      <c r="H239" s="92"/>
      <c r="I239" s="93"/>
      <c r="J239" s="2" t="b">
        <f t="shared" si="24"/>
        <v>1</v>
      </c>
      <c r="K239" s="2" t="b">
        <f t="shared" si="25"/>
        <v>0</v>
      </c>
      <c r="L239" s="2" t="b">
        <f t="shared" si="26"/>
        <v>0</v>
      </c>
      <c r="M239" s="2" t="b">
        <f t="shared" si="27"/>
        <v>0</v>
      </c>
      <c r="N239" s="2" t="b">
        <f t="shared" si="28"/>
        <v>0</v>
      </c>
      <c r="O239" s="2" t="b">
        <f t="shared" si="29"/>
        <v>0</v>
      </c>
      <c r="P239" s="2" t="b">
        <f t="shared" si="30"/>
        <v>0</v>
      </c>
      <c r="Q239" s="2" t="b">
        <f t="shared" si="31"/>
        <v>0</v>
      </c>
    </row>
    <row r="240" spans="1:17" ht="30" x14ac:dyDescent="0.25">
      <c r="A240" s="31">
        <v>238</v>
      </c>
      <c r="B240" s="23" t="s">
        <v>2463</v>
      </c>
      <c r="C240" s="23" t="s">
        <v>119</v>
      </c>
      <c r="D240" s="92" t="s">
        <v>236</v>
      </c>
      <c r="E240" s="92"/>
      <c r="F240" s="92"/>
      <c r="G240" s="92"/>
      <c r="H240" s="92"/>
      <c r="I240" s="93"/>
      <c r="J240" s="2" t="b">
        <f t="shared" si="24"/>
        <v>1</v>
      </c>
      <c r="K240" s="2" t="b">
        <f t="shared" si="25"/>
        <v>0</v>
      </c>
      <c r="L240" s="2" t="b">
        <f t="shared" si="26"/>
        <v>0</v>
      </c>
      <c r="M240" s="2" t="b">
        <f t="shared" si="27"/>
        <v>0</v>
      </c>
      <c r="N240" s="2" t="b">
        <f t="shared" si="28"/>
        <v>0</v>
      </c>
      <c r="O240" s="2" t="b">
        <f t="shared" si="29"/>
        <v>0</v>
      </c>
      <c r="P240" s="2" t="b">
        <f t="shared" si="30"/>
        <v>0</v>
      </c>
      <c r="Q240" s="2" t="b">
        <f t="shared" si="31"/>
        <v>0</v>
      </c>
    </row>
    <row r="241" spans="1:17" ht="30" x14ac:dyDescent="0.25">
      <c r="A241" s="31">
        <v>239</v>
      </c>
      <c r="B241" s="23" t="s">
        <v>2470</v>
      </c>
      <c r="C241" s="23" t="s">
        <v>119</v>
      </c>
      <c r="D241" s="92"/>
      <c r="E241" s="92"/>
      <c r="F241" s="92"/>
      <c r="G241" s="92" t="s">
        <v>129</v>
      </c>
      <c r="H241" s="92"/>
      <c r="I241" s="93"/>
      <c r="J241" s="2" t="b">
        <f t="shared" si="24"/>
        <v>0</v>
      </c>
      <c r="K241" s="2" t="b">
        <f t="shared" si="25"/>
        <v>0</v>
      </c>
      <c r="L241" s="2" t="b">
        <f t="shared" si="26"/>
        <v>0</v>
      </c>
      <c r="M241" s="2" t="b">
        <f t="shared" si="27"/>
        <v>1</v>
      </c>
      <c r="N241" s="2" t="b">
        <f t="shared" si="28"/>
        <v>0</v>
      </c>
      <c r="O241" s="2" t="b">
        <f t="shared" si="29"/>
        <v>0</v>
      </c>
      <c r="P241" s="2" t="b">
        <f t="shared" si="30"/>
        <v>0</v>
      </c>
      <c r="Q241" s="2" t="b">
        <f t="shared" si="31"/>
        <v>0</v>
      </c>
    </row>
    <row r="242" spans="1:17" ht="30" x14ac:dyDescent="0.25">
      <c r="A242" s="31">
        <v>240</v>
      </c>
      <c r="B242" s="23" t="s">
        <v>2480</v>
      </c>
      <c r="C242" s="23" t="s">
        <v>119</v>
      </c>
      <c r="D242" s="92" t="s">
        <v>236</v>
      </c>
      <c r="E242" s="92"/>
      <c r="F242" s="92"/>
      <c r="G242" s="92"/>
      <c r="H242" s="92"/>
      <c r="I242" s="93"/>
      <c r="J242" s="2" t="b">
        <f t="shared" si="24"/>
        <v>1</v>
      </c>
      <c r="K242" s="2" t="b">
        <f t="shared" si="25"/>
        <v>0</v>
      </c>
      <c r="L242" s="2" t="b">
        <f t="shared" si="26"/>
        <v>0</v>
      </c>
      <c r="M242" s="2" t="b">
        <f t="shared" si="27"/>
        <v>0</v>
      </c>
      <c r="N242" s="2" t="b">
        <f t="shared" si="28"/>
        <v>0</v>
      </c>
      <c r="O242" s="2" t="b">
        <f t="shared" si="29"/>
        <v>0</v>
      </c>
      <c r="P242" s="2" t="b">
        <f t="shared" si="30"/>
        <v>0</v>
      </c>
      <c r="Q242" s="2" t="b">
        <f t="shared" si="31"/>
        <v>0</v>
      </c>
    </row>
    <row r="243" spans="1:17" ht="30" x14ac:dyDescent="0.25">
      <c r="A243" s="31">
        <v>241</v>
      </c>
      <c r="B243" s="23" t="s">
        <v>2489</v>
      </c>
      <c r="C243" s="23" t="s">
        <v>119</v>
      </c>
      <c r="D243" s="92" t="s">
        <v>236</v>
      </c>
      <c r="E243" s="92"/>
      <c r="F243" s="92"/>
      <c r="G243" s="92"/>
      <c r="H243" s="92"/>
      <c r="I243" s="93"/>
      <c r="J243" s="2" t="b">
        <f t="shared" si="24"/>
        <v>1</v>
      </c>
      <c r="K243" s="2" t="b">
        <f t="shared" si="25"/>
        <v>0</v>
      </c>
      <c r="L243" s="2" t="b">
        <f t="shared" si="26"/>
        <v>0</v>
      </c>
      <c r="M243" s="2" t="b">
        <f t="shared" si="27"/>
        <v>0</v>
      </c>
      <c r="N243" s="2" t="b">
        <f t="shared" si="28"/>
        <v>0</v>
      </c>
      <c r="O243" s="2" t="b">
        <f t="shared" si="29"/>
        <v>0</v>
      </c>
      <c r="P243" s="2" t="b">
        <f t="shared" si="30"/>
        <v>0</v>
      </c>
      <c r="Q243" s="2" t="b">
        <f t="shared" si="31"/>
        <v>0</v>
      </c>
    </row>
    <row r="244" spans="1:17" ht="30" x14ac:dyDescent="0.25">
      <c r="A244" s="31">
        <v>242</v>
      </c>
      <c r="B244" s="23" t="s">
        <v>2497</v>
      </c>
      <c r="C244" s="23" t="s">
        <v>119</v>
      </c>
      <c r="D244" s="92"/>
      <c r="E244" s="92"/>
      <c r="F244" s="92"/>
      <c r="G244" s="92" t="s">
        <v>129</v>
      </c>
      <c r="H244" s="92"/>
      <c r="I244" s="93"/>
      <c r="J244" s="2" t="b">
        <f t="shared" si="24"/>
        <v>0</v>
      </c>
      <c r="K244" s="2" t="b">
        <f t="shared" si="25"/>
        <v>0</v>
      </c>
      <c r="L244" s="2" t="b">
        <f t="shared" si="26"/>
        <v>0</v>
      </c>
      <c r="M244" s="2" t="b">
        <f t="shared" si="27"/>
        <v>1</v>
      </c>
      <c r="N244" s="2" t="b">
        <f t="shared" si="28"/>
        <v>0</v>
      </c>
      <c r="O244" s="2" t="b">
        <f t="shared" si="29"/>
        <v>0</v>
      </c>
      <c r="P244" s="2" t="b">
        <f t="shared" si="30"/>
        <v>0</v>
      </c>
      <c r="Q244" s="2" t="b">
        <f t="shared" si="31"/>
        <v>0</v>
      </c>
    </row>
    <row r="245" spans="1:17" ht="30" x14ac:dyDescent="0.25">
      <c r="A245" s="31">
        <v>243</v>
      </c>
      <c r="B245" s="23" t="s">
        <v>2505</v>
      </c>
      <c r="C245" s="23" t="s">
        <v>119</v>
      </c>
      <c r="D245" s="92"/>
      <c r="E245" s="92"/>
      <c r="F245" s="92"/>
      <c r="G245" s="92" t="s">
        <v>129</v>
      </c>
      <c r="H245" s="92"/>
      <c r="I245" s="93"/>
      <c r="J245" s="2" t="b">
        <f t="shared" si="24"/>
        <v>0</v>
      </c>
      <c r="K245" s="2" t="b">
        <f t="shared" si="25"/>
        <v>0</v>
      </c>
      <c r="L245" s="2" t="b">
        <f t="shared" si="26"/>
        <v>0</v>
      </c>
      <c r="M245" s="2" t="b">
        <f t="shared" si="27"/>
        <v>1</v>
      </c>
      <c r="N245" s="2" t="b">
        <f t="shared" si="28"/>
        <v>0</v>
      </c>
      <c r="O245" s="2" t="b">
        <f t="shared" si="29"/>
        <v>0</v>
      </c>
      <c r="P245" s="2" t="b">
        <f t="shared" si="30"/>
        <v>0</v>
      </c>
      <c r="Q245" s="2" t="b">
        <f t="shared" si="31"/>
        <v>0</v>
      </c>
    </row>
    <row r="246" spans="1:17" ht="30" x14ac:dyDescent="0.25">
      <c r="A246" s="31">
        <v>244</v>
      </c>
      <c r="B246" s="23" t="s">
        <v>2515</v>
      </c>
      <c r="C246" s="23" t="s">
        <v>119</v>
      </c>
      <c r="D246" s="92"/>
      <c r="E246" s="92"/>
      <c r="F246" s="92"/>
      <c r="G246" s="92" t="s">
        <v>129</v>
      </c>
      <c r="H246" s="92"/>
      <c r="I246" s="93"/>
      <c r="J246" s="2" t="b">
        <f t="shared" si="24"/>
        <v>0</v>
      </c>
      <c r="K246" s="2" t="b">
        <f t="shared" si="25"/>
        <v>0</v>
      </c>
      <c r="L246" s="2" t="b">
        <f t="shared" si="26"/>
        <v>0</v>
      </c>
      <c r="M246" s="2" t="b">
        <f t="shared" si="27"/>
        <v>1</v>
      </c>
      <c r="N246" s="2" t="b">
        <f t="shared" si="28"/>
        <v>0</v>
      </c>
      <c r="O246" s="2" t="b">
        <f t="shared" si="29"/>
        <v>0</v>
      </c>
      <c r="P246" s="2" t="b">
        <f t="shared" si="30"/>
        <v>0</v>
      </c>
      <c r="Q246" s="2" t="b">
        <f t="shared" si="31"/>
        <v>0</v>
      </c>
    </row>
    <row r="247" spans="1:17" ht="30" x14ac:dyDescent="0.25">
      <c r="A247" s="31">
        <v>245</v>
      </c>
      <c r="B247" s="23" t="s">
        <v>2524</v>
      </c>
      <c r="C247" s="23" t="s">
        <v>119</v>
      </c>
      <c r="D247" s="92" t="s">
        <v>236</v>
      </c>
      <c r="E247" s="92"/>
      <c r="F247" s="92"/>
      <c r="G247" s="92"/>
      <c r="H247" s="92"/>
      <c r="I247" s="93"/>
      <c r="J247" s="2" t="b">
        <f t="shared" si="24"/>
        <v>1</v>
      </c>
      <c r="K247" s="2" t="b">
        <f t="shared" si="25"/>
        <v>0</v>
      </c>
      <c r="L247" s="2" t="b">
        <f t="shared" si="26"/>
        <v>0</v>
      </c>
      <c r="M247" s="2" t="b">
        <f t="shared" si="27"/>
        <v>0</v>
      </c>
      <c r="N247" s="2" t="b">
        <f t="shared" si="28"/>
        <v>0</v>
      </c>
      <c r="O247" s="2" t="b">
        <f t="shared" si="29"/>
        <v>0</v>
      </c>
      <c r="P247" s="2" t="b">
        <f t="shared" si="30"/>
        <v>0</v>
      </c>
      <c r="Q247" s="2" t="b">
        <f t="shared" si="31"/>
        <v>0</v>
      </c>
    </row>
    <row r="248" spans="1:17" ht="30" x14ac:dyDescent="0.25">
      <c r="A248" s="31">
        <v>246</v>
      </c>
      <c r="B248" s="23" t="s">
        <v>2530</v>
      </c>
      <c r="C248" s="23" t="s">
        <v>119</v>
      </c>
      <c r="D248" s="92" t="s">
        <v>236</v>
      </c>
      <c r="E248" s="92"/>
      <c r="F248" s="92"/>
      <c r="G248" s="92"/>
      <c r="H248" s="92"/>
      <c r="I248" s="93"/>
      <c r="J248" s="2" t="b">
        <f t="shared" si="24"/>
        <v>1</v>
      </c>
      <c r="K248" s="2" t="b">
        <f t="shared" si="25"/>
        <v>0</v>
      </c>
      <c r="L248" s="2" t="b">
        <f t="shared" si="26"/>
        <v>0</v>
      </c>
      <c r="M248" s="2" t="b">
        <f t="shared" si="27"/>
        <v>0</v>
      </c>
      <c r="N248" s="2" t="b">
        <f t="shared" si="28"/>
        <v>0</v>
      </c>
      <c r="O248" s="2" t="b">
        <f t="shared" si="29"/>
        <v>0</v>
      </c>
      <c r="P248" s="2" t="b">
        <f t="shared" si="30"/>
        <v>0</v>
      </c>
      <c r="Q248" s="2" t="b">
        <f t="shared" si="31"/>
        <v>0</v>
      </c>
    </row>
    <row r="249" spans="1:17" ht="30" x14ac:dyDescent="0.25">
      <c r="A249" s="31">
        <v>247</v>
      </c>
      <c r="B249" s="23" t="s">
        <v>2539</v>
      </c>
      <c r="C249" s="23" t="s">
        <v>119</v>
      </c>
      <c r="D249" s="92" t="s">
        <v>236</v>
      </c>
      <c r="E249" s="92"/>
      <c r="F249" s="92"/>
      <c r="G249" s="92"/>
      <c r="H249" s="92"/>
      <c r="I249" s="93"/>
      <c r="J249" s="2" t="b">
        <f t="shared" si="24"/>
        <v>1</v>
      </c>
      <c r="K249" s="2" t="b">
        <f t="shared" si="25"/>
        <v>0</v>
      </c>
      <c r="L249" s="2" t="b">
        <f t="shared" si="26"/>
        <v>0</v>
      </c>
      <c r="M249" s="2" t="b">
        <f t="shared" si="27"/>
        <v>0</v>
      </c>
      <c r="N249" s="2" t="b">
        <f t="shared" si="28"/>
        <v>0</v>
      </c>
      <c r="O249" s="2" t="b">
        <f t="shared" si="29"/>
        <v>0</v>
      </c>
      <c r="P249" s="2" t="b">
        <f t="shared" si="30"/>
        <v>0</v>
      </c>
      <c r="Q249" s="2" t="b">
        <f t="shared" si="31"/>
        <v>0</v>
      </c>
    </row>
    <row r="250" spans="1:17" ht="30" x14ac:dyDescent="0.25">
      <c r="A250" s="31">
        <v>248</v>
      </c>
      <c r="B250" s="23" t="s">
        <v>2549</v>
      </c>
      <c r="C250" s="23" t="s">
        <v>119</v>
      </c>
      <c r="D250" s="92" t="s">
        <v>236</v>
      </c>
      <c r="E250" s="92"/>
      <c r="F250" s="92"/>
      <c r="G250" s="92"/>
      <c r="H250" s="92"/>
      <c r="I250" s="93"/>
      <c r="J250" s="2" t="b">
        <f t="shared" si="24"/>
        <v>1</v>
      </c>
      <c r="K250" s="2" t="b">
        <f t="shared" si="25"/>
        <v>0</v>
      </c>
      <c r="L250" s="2" t="b">
        <f t="shared" si="26"/>
        <v>0</v>
      </c>
      <c r="M250" s="2" t="b">
        <f t="shared" si="27"/>
        <v>0</v>
      </c>
      <c r="N250" s="2" t="b">
        <f t="shared" si="28"/>
        <v>0</v>
      </c>
      <c r="O250" s="2" t="b">
        <f t="shared" si="29"/>
        <v>0</v>
      </c>
      <c r="P250" s="2" t="b">
        <f t="shared" si="30"/>
        <v>0</v>
      </c>
      <c r="Q250" s="2" t="b">
        <f t="shared" si="31"/>
        <v>0</v>
      </c>
    </row>
    <row r="251" spans="1:17" ht="30" x14ac:dyDescent="0.25">
      <c r="A251" s="31">
        <v>249</v>
      </c>
      <c r="B251" s="23" t="s">
        <v>2557</v>
      </c>
      <c r="C251" s="23" t="s">
        <v>119</v>
      </c>
      <c r="D251" s="92" t="s">
        <v>236</v>
      </c>
      <c r="E251" s="92"/>
      <c r="F251" s="92"/>
      <c r="G251" s="92"/>
      <c r="H251" s="92"/>
      <c r="I251" s="93"/>
      <c r="J251" s="2" t="b">
        <f t="shared" si="24"/>
        <v>1</v>
      </c>
      <c r="K251" s="2" t="b">
        <f t="shared" si="25"/>
        <v>0</v>
      </c>
      <c r="L251" s="2" t="b">
        <f t="shared" si="26"/>
        <v>0</v>
      </c>
      <c r="M251" s="2" t="b">
        <f t="shared" si="27"/>
        <v>0</v>
      </c>
      <c r="N251" s="2" t="b">
        <f t="shared" si="28"/>
        <v>0</v>
      </c>
      <c r="O251" s="2" t="b">
        <f t="shared" si="29"/>
        <v>0</v>
      </c>
      <c r="P251" s="2" t="b">
        <f t="shared" si="30"/>
        <v>0</v>
      </c>
      <c r="Q251" s="2" t="b">
        <f t="shared" si="31"/>
        <v>0</v>
      </c>
    </row>
    <row r="252" spans="1:17" x14ac:dyDescent="0.25">
      <c r="A252" s="31">
        <v>250</v>
      </c>
      <c r="B252" s="23" t="s">
        <v>2566</v>
      </c>
      <c r="C252" s="23" t="s">
        <v>119</v>
      </c>
      <c r="D252" s="92"/>
      <c r="E252" s="92"/>
      <c r="F252" s="92" t="s">
        <v>303</v>
      </c>
      <c r="G252" s="92"/>
      <c r="H252" s="92"/>
      <c r="I252" s="93"/>
      <c r="J252" s="2" t="b">
        <f t="shared" si="24"/>
        <v>0</v>
      </c>
      <c r="K252" s="2" t="b">
        <f t="shared" si="25"/>
        <v>0</v>
      </c>
      <c r="L252" s="2" t="b">
        <f t="shared" si="26"/>
        <v>1</v>
      </c>
      <c r="M252" s="2" t="b">
        <f t="shared" si="27"/>
        <v>0</v>
      </c>
      <c r="N252" s="2" t="b">
        <f t="shared" si="28"/>
        <v>0</v>
      </c>
      <c r="O252" s="2" t="b">
        <f t="shared" si="29"/>
        <v>0</v>
      </c>
      <c r="P252" s="2" t="b">
        <f t="shared" si="30"/>
        <v>0</v>
      </c>
      <c r="Q252" s="2" t="b">
        <f t="shared" si="31"/>
        <v>0</v>
      </c>
    </row>
    <row r="253" spans="1:17" ht="30" x14ac:dyDescent="0.25">
      <c r="A253" s="31">
        <v>251</v>
      </c>
      <c r="B253" s="23" t="s">
        <v>2573</v>
      </c>
      <c r="C253" s="23" t="s">
        <v>119</v>
      </c>
      <c r="D253" s="92" t="s">
        <v>236</v>
      </c>
      <c r="E253" s="92"/>
      <c r="F253" s="92"/>
      <c r="G253" s="92"/>
      <c r="H253" s="92"/>
      <c r="I253" s="93"/>
      <c r="J253" s="2" t="b">
        <f t="shared" si="24"/>
        <v>1</v>
      </c>
      <c r="K253" s="2" t="b">
        <f t="shared" si="25"/>
        <v>0</v>
      </c>
      <c r="L253" s="2" t="b">
        <f t="shared" si="26"/>
        <v>0</v>
      </c>
      <c r="M253" s="2" t="b">
        <f t="shared" si="27"/>
        <v>0</v>
      </c>
      <c r="N253" s="2" t="b">
        <f t="shared" si="28"/>
        <v>0</v>
      </c>
      <c r="O253" s="2" t="b">
        <f t="shared" si="29"/>
        <v>0</v>
      </c>
      <c r="P253" s="2" t="b">
        <f t="shared" si="30"/>
        <v>0</v>
      </c>
      <c r="Q253" s="2" t="b">
        <f t="shared" si="31"/>
        <v>0</v>
      </c>
    </row>
    <row r="254" spans="1:17" ht="30" x14ac:dyDescent="0.25">
      <c r="A254" s="31">
        <v>252</v>
      </c>
      <c r="B254" s="23" t="s">
        <v>2580</v>
      </c>
      <c r="C254" s="23" t="s">
        <v>119</v>
      </c>
      <c r="D254" s="92" t="s">
        <v>236</v>
      </c>
      <c r="E254" s="92"/>
      <c r="F254" s="92"/>
      <c r="G254" s="92"/>
      <c r="H254" s="92"/>
      <c r="I254" s="93"/>
      <c r="J254" s="2" t="b">
        <f t="shared" si="24"/>
        <v>1</v>
      </c>
      <c r="K254" s="2" t="b">
        <f t="shared" si="25"/>
        <v>0</v>
      </c>
      <c r="L254" s="2" t="b">
        <f t="shared" si="26"/>
        <v>0</v>
      </c>
      <c r="M254" s="2" t="b">
        <f t="shared" si="27"/>
        <v>0</v>
      </c>
      <c r="N254" s="2" t="b">
        <f t="shared" si="28"/>
        <v>0</v>
      </c>
      <c r="O254" s="2" t="b">
        <f t="shared" si="29"/>
        <v>0</v>
      </c>
      <c r="P254" s="2" t="b">
        <f t="shared" si="30"/>
        <v>0</v>
      </c>
      <c r="Q254" s="2" t="b">
        <f t="shared" si="31"/>
        <v>0</v>
      </c>
    </row>
    <row r="255" spans="1:17" ht="30" x14ac:dyDescent="0.25">
      <c r="A255" s="31">
        <v>253</v>
      </c>
      <c r="B255" s="23" t="s">
        <v>2589</v>
      </c>
      <c r="C255" s="23" t="s">
        <v>119</v>
      </c>
      <c r="D255" s="92" t="s">
        <v>236</v>
      </c>
      <c r="E255" s="92"/>
      <c r="F255" s="92"/>
      <c r="G255" s="92"/>
      <c r="H255" s="92"/>
      <c r="I255" s="93"/>
      <c r="J255" s="2" t="b">
        <f t="shared" si="24"/>
        <v>1</v>
      </c>
      <c r="K255" s="2" t="b">
        <f t="shared" si="25"/>
        <v>0</v>
      </c>
      <c r="L255" s="2" t="b">
        <f t="shared" si="26"/>
        <v>0</v>
      </c>
      <c r="M255" s="2" t="b">
        <f t="shared" si="27"/>
        <v>0</v>
      </c>
      <c r="N255" s="2" t="b">
        <f t="shared" si="28"/>
        <v>0</v>
      </c>
      <c r="O255" s="2" t="b">
        <f t="shared" si="29"/>
        <v>0</v>
      </c>
      <c r="P255" s="2" t="b">
        <f t="shared" si="30"/>
        <v>0</v>
      </c>
      <c r="Q255" s="2" t="b">
        <f t="shared" si="31"/>
        <v>0</v>
      </c>
    </row>
    <row r="256" spans="1:17" ht="30" x14ac:dyDescent="0.25">
      <c r="A256" s="31">
        <v>254</v>
      </c>
      <c r="B256" s="23" t="s">
        <v>2598</v>
      </c>
      <c r="C256" s="23" t="s">
        <v>119</v>
      </c>
      <c r="D256" s="92"/>
      <c r="E256" s="92"/>
      <c r="F256" s="92"/>
      <c r="G256" s="92" t="s">
        <v>129</v>
      </c>
      <c r="H256" s="92"/>
      <c r="I256" s="93"/>
      <c r="J256" s="2" t="b">
        <f t="shared" si="24"/>
        <v>0</v>
      </c>
      <c r="K256" s="2" t="b">
        <f t="shared" si="25"/>
        <v>0</v>
      </c>
      <c r="L256" s="2" t="b">
        <f t="shared" si="26"/>
        <v>0</v>
      </c>
      <c r="M256" s="2" t="b">
        <f t="shared" si="27"/>
        <v>1</v>
      </c>
      <c r="N256" s="2" t="b">
        <f t="shared" si="28"/>
        <v>0</v>
      </c>
      <c r="O256" s="2" t="b">
        <f t="shared" si="29"/>
        <v>0</v>
      </c>
      <c r="P256" s="2" t="b">
        <f t="shared" si="30"/>
        <v>0</v>
      </c>
      <c r="Q256" s="2" t="b">
        <f t="shared" si="31"/>
        <v>0</v>
      </c>
    </row>
    <row r="257" spans="1:17" ht="30" x14ac:dyDescent="0.25">
      <c r="A257" s="31">
        <v>255</v>
      </c>
      <c r="B257" s="23" t="s">
        <v>2602</v>
      </c>
      <c r="C257" s="23" t="s">
        <v>119</v>
      </c>
      <c r="D257" s="92"/>
      <c r="E257" s="92"/>
      <c r="F257" s="92"/>
      <c r="G257" s="92" t="s">
        <v>129</v>
      </c>
      <c r="H257" s="92"/>
      <c r="I257" s="93"/>
      <c r="J257" s="2" t="b">
        <f t="shared" si="24"/>
        <v>0</v>
      </c>
      <c r="K257" s="2" t="b">
        <f t="shared" si="25"/>
        <v>0</v>
      </c>
      <c r="L257" s="2" t="b">
        <f t="shared" si="26"/>
        <v>0</v>
      </c>
      <c r="M257" s="2" t="b">
        <f t="shared" si="27"/>
        <v>1</v>
      </c>
      <c r="N257" s="2" t="b">
        <f t="shared" si="28"/>
        <v>0</v>
      </c>
      <c r="O257" s="2" t="b">
        <f t="shared" si="29"/>
        <v>0</v>
      </c>
      <c r="P257" s="2" t="b">
        <f t="shared" si="30"/>
        <v>0</v>
      </c>
      <c r="Q257" s="2" t="b">
        <f t="shared" si="31"/>
        <v>0</v>
      </c>
    </row>
    <row r="258" spans="1:17" ht="30" x14ac:dyDescent="0.25">
      <c r="A258" s="31">
        <v>256</v>
      </c>
      <c r="B258" s="23" t="s">
        <v>2610</v>
      </c>
      <c r="C258" s="23" t="s">
        <v>119</v>
      </c>
      <c r="D258" s="92" t="s">
        <v>236</v>
      </c>
      <c r="E258" s="92"/>
      <c r="F258" s="92"/>
      <c r="G258" s="92"/>
      <c r="H258" s="92"/>
      <c r="I258" s="93"/>
      <c r="J258" s="2" t="b">
        <f t="shared" si="24"/>
        <v>1</v>
      </c>
      <c r="K258" s="2" t="b">
        <f t="shared" si="25"/>
        <v>0</v>
      </c>
      <c r="L258" s="2" t="b">
        <f t="shared" si="26"/>
        <v>0</v>
      </c>
      <c r="M258" s="2" t="b">
        <f t="shared" si="27"/>
        <v>0</v>
      </c>
      <c r="N258" s="2" t="b">
        <f t="shared" si="28"/>
        <v>0</v>
      </c>
      <c r="O258" s="2" t="b">
        <f t="shared" si="29"/>
        <v>0</v>
      </c>
      <c r="P258" s="2" t="b">
        <f t="shared" si="30"/>
        <v>0</v>
      </c>
      <c r="Q258" s="2" t="b">
        <f t="shared" si="31"/>
        <v>0</v>
      </c>
    </row>
    <row r="259" spans="1:17" ht="30" x14ac:dyDescent="0.25">
      <c r="A259" s="31">
        <v>257</v>
      </c>
      <c r="B259" s="23" t="s">
        <v>2618</v>
      </c>
      <c r="C259" s="23" t="s">
        <v>119</v>
      </c>
      <c r="D259" s="92"/>
      <c r="E259" s="92"/>
      <c r="F259" s="92"/>
      <c r="G259" s="92" t="s">
        <v>129</v>
      </c>
      <c r="H259" s="92"/>
      <c r="I259" s="93"/>
      <c r="J259" s="2" t="b">
        <f t="shared" si="24"/>
        <v>0</v>
      </c>
      <c r="K259" s="2" t="b">
        <f t="shared" si="25"/>
        <v>0</v>
      </c>
      <c r="L259" s="2" t="b">
        <f t="shared" si="26"/>
        <v>0</v>
      </c>
      <c r="M259" s="2" t="b">
        <f t="shared" si="27"/>
        <v>1</v>
      </c>
      <c r="N259" s="2" t="b">
        <f t="shared" si="28"/>
        <v>0</v>
      </c>
      <c r="O259" s="2" t="b">
        <f t="shared" si="29"/>
        <v>0</v>
      </c>
      <c r="P259" s="2" t="b">
        <f t="shared" si="30"/>
        <v>0</v>
      </c>
      <c r="Q259" s="2" t="b">
        <f t="shared" si="31"/>
        <v>0</v>
      </c>
    </row>
    <row r="260" spans="1:17" ht="30" x14ac:dyDescent="0.25">
      <c r="A260" s="31">
        <v>258</v>
      </c>
      <c r="B260" s="23" t="s">
        <v>2627</v>
      </c>
      <c r="C260" s="23" t="s">
        <v>119</v>
      </c>
      <c r="D260" s="92" t="s">
        <v>236</v>
      </c>
      <c r="E260" s="92"/>
      <c r="F260" s="92"/>
      <c r="G260" s="92"/>
      <c r="H260" s="92"/>
      <c r="I260" s="93"/>
      <c r="J260" s="2" t="b">
        <f t="shared" ref="J260:J298" si="32">AND(COUNTA(D260),COUNTBLANK(E260),COUNTBLANK(F260),COUNTBLANK(G260),COUNTBLANK(H260))</f>
        <v>1</v>
      </c>
      <c r="K260" s="2" t="b">
        <f t="shared" ref="K260:K298" si="33">AND(COUNTBLANK(D260),COUNTA(E260),COUNTBLANK(F260),COUNTBLANK(G260),COUNTBLANK(H260))</f>
        <v>0</v>
      </c>
      <c r="L260" s="2" t="b">
        <f t="shared" ref="L260:L298" si="34">AND(COUNTBLANK(D260),COUNTBLANK(E260),COUNTA(F260),COUNTBLANK(G260),COUNTBLANK(H260))</f>
        <v>0</v>
      </c>
      <c r="M260" s="2" t="b">
        <f t="shared" ref="M260:M298" si="35">AND(COUNTBLANK(D260),COUNTBLANK(E260),COUNTBLANK(F260),COUNTA(G260),COUNTBLANK(H260))</f>
        <v>0</v>
      </c>
      <c r="N260" s="2" t="b">
        <f t="shared" ref="N260:N298" si="36">AND(COUNTBLANK(D260),COUNTBLANK(E260),COUNTBLANK(F260),COUNTBLANK(G260),COUNTA(H260))</f>
        <v>0</v>
      </c>
      <c r="O260" s="2" t="b">
        <f t="shared" ref="O260:O298" si="37">AND(COUNTA(D260),COUNTA(E260),COUNTBLANK(F260),COUNTBLANK(G260),COUNTBLANK(H260))</f>
        <v>0</v>
      </c>
      <c r="P260" s="2" t="b">
        <f t="shared" ref="P260:P298" si="38">AND(COUNTBLANK(D260),COUNTA(E260),COUNTA(F260),COUNTBLANK(G260),COUNTBLANK(H260))</f>
        <v>0</v>
      </c>
      <c r="Q260" s="2" t="b">
        <f t="shared" ref="Q260:Q298" si="39">AND(COUNTBLANK(D260),COUNTBLANK(E260),COUNTA(F260),COUNTA(G260),COUNTBLANK(H260))</f>
        <v>0</v>
      </c>
    </row>
    <row r="261" spans="1:17" ht="30" x14ac:dyDescent="0.25">
      <c r="A261" s="31">
        <v>259</v>
      </c>
      <c r="B261" s="23" t="s">
        <v>2635</v>
      </c>
      <c r="C261" s="23" t="s">
        <v>119</v>
      </c>
      <c r="D261" s="92"/>
      <c r="E261" s="92"/>
      <c r="F261" s="92"/>
      <c r="G261" s="92" t="s">
        <v>129</v>
      </c>
      <c r="H261" s="92"/>
      <c r="I261" s="93"/>
      <c r="J261" s="2" t="b">
        <f t="shared" si="32"/>
        <v>0</v>
      </c>
      <c r="K261" s="2" t="b">
        <f t="shared" si="33"/>
        <v>0</v>
      </c>
      <c r="L261" s="2" t="b">
        <f t="shared" si="34"/>
        <v>0</v>
      </c>
      <c r="M261" s="2" t="b">
        <f t="shared" si="35"/>
        <v>1</v>
      </c>
      <c r="N261" s="2" t="b">
        <f t="shared" si="36"/>
        <v>0</v>
      </c>
      <c r="O261" s="2" t="b">
        <f t="shared" si="37"/>
        <v>0</v>
      </c>
      <c r="P261" s="2" t="b">
        <f t="shared" si="38"/>
        <v>0</v>
      </c>
      <c r="Q261" s="2" t="b">
        <f t="shared" si="39"/>
        <v>0</v>
      </c>
    </row>
    <row r="262" spans="1:17" ht="30" x14ac:dyDescent="0.25">
      <c r="A262" s="31">
        <v>260</v>
      </c>
      <c r="B262" s="23" t="s">
        <v>2642</v>
      </c>
      <c r="C262" s="23" t="s">
        <v>119</v>
      </c>
      <c r="D262" s="92"/>
      <c r="E262" s="92"/>
      <c r="F262" s="92"/>
      <c r="G262" s="92" t="s">
        <v>129</v>
      </c>
      <c r="H262" s="92"/>
      <c r="I262" s="93"/>
      <c r="J262" s="2" t="b">
        <f t="shared" si="32"/>
        <v>0</v>
      </c>
      <c r="K262" s="2" t="b">
        <f t="shared" si="33"/>
        <v>0</v>
      </c>
      <c r="L262" s="2" t="b">
        <f t="shared" si="34"/>
        <v>0</v>
      </c>
      <c r="M262" s="2" t="b">
        <f t="shared" si="35"/>
        <v>1</v>
      </c>
      <c r="N262" s="2" t="b">
        <f t="shared" si="36"/>
        <v>0</v>
      </c>
      <c r="O262" s="2" t="b">
        <f t="shared" si="37"/>
        <v>0</v>
      </c>
      <c r="P262" s="2" t="b">
        <f t="shared" si="38"/>
        <v>0</v>
      </c>
      <c r="Q262" s="2" t="b">
        <f t="shared" si="39"/>
        <v>0</v>
      </c>
    </row>
    <row r="263" spans="1:17" ht="30" x14ac:dyDescent="0.25">
      <c r="A263" s="31">
        <v>261</v>
      </c>
      <c r="B263" s="23" t="s">
        <v>2649</v>
      </c>
      <c r="C263" s="23" t="s">
        <v>119</v>
      </c>
      <c r="D263" s="92"/>
      <c r="E263" s="92"/>
      <c r="F263" s="92"/>
      <c r="G263" s="92" t="s">
        <v>129</v>
      </c>
      <c r="H263" s="92"/>
      <c r="I263" s="93"/>
      <c r="J263" s="2" t="b">
        <f t="shared" si="32"/>
        <v>0</v>
      </c>
      <c r="K263" s="2" t="b">
        <f t="shared" si="33"/>
        <v>0</v>
      </c>
      <c r="L263" s="2" t="b">
        <f t="shared" si="34"/>
        <v>0</v>
      </c>
      <c r="M263" s="2" t="b">
        <f t="shared" si="35"/>
        <v>1</v>
      </c>
      <c r="N263" s="2" t="b">
        <f t="shared" si="36"/>
        <v>0</v>
      </c>
      <c r="O263" s="2" t="b">
        <f t="shared" si="37"/>
        <v>0</v>
      </c>
      <c r="P263" s="2" t="b">
        <f t="shared" si="38"/>
        <v>0</v>
      </c>
      <c r="Q263" s="2" t="b">
        <f t="shared" si="39"/>
        <v>0</v>
      </c>
    </row>
    <row r="264" spans="1:17" ht="30" x14ac:dyDescent="0.25">
      <c r="A264" s="31">
        <v>262</v>
      </c>
      <c r="B264" s="23" t="s">
        <v>2658</v>
      </c>
      <c r="C264" s="23" t="s">
        <v>119</v>
      </c>
      <c r="D264" s="92" t="s">
        <v>236</v>
      </c>
      <c r="E264" s="92"/>
      <c r="F264" s="92"/>
      <c r="G264" s="92"/>
      <c r="H264" s="92"/>
      <c r="I264" s="93"/>
      <c r="J264" s="2" t="b">
        <f t="shared" si="32"/>
        <v>1</v>
      </c>
      <c r="K264" s="2" t="b">
        <f t="shared" si="33"/>
        <v>0</v>
      </c>
      <c r="L264" s="2" t="b">
        <f t="shared" si="34"/>
        <v>0</v>
      </c>
      <c r="M264" s="2" t="b">
        <f t="shared" si="35"/>
        <v>0</v>
      </c>
      <c r="N264" s="2" t="b">
        <f t="shared" si="36"/>
        <v>0</v>
      </c>
      <c r="O264" s="2" t="b">
        <f t="shared" si="37"/>
        <v>0</v>
      </c>
      <c r="P264" s="2" t="b">
        <f t="shared" si="38"/>
        <v>0</v>
      </c>
      <c r="Q264" s="2" t="b">
        <f t="shared" si="39"/>
        <v>0</v>
      </c>
    </row>
    <row r="265" spans="1:17" ht="30" x14ac:dyDescent="0.25">
      <c r="A265" s="31">
        <v>263</v>
      </c>
      <c r="B265" s="23" t="s">
        <v>2667</v>
      </c>
      <c r="C265" s="23" t="s">
        <v>119</v>
      </c>
      <c r="D265" s="92" t="s">
        <v>236</v>
      </c>
      <c r="E265" s="92"/>
      <c r="F265" s="92"/>
      <c r="G265" s="92"/>
      <c r="H265" s="92"/>
      <c r="I265" s="93"/>
      <c r="J265" s="2" t="b">
        <f t="shared" si="32"/>
        <v>1</v>
      </c>
      <c r="K265" s="2" t="b">
        <f t="shared" si="33"/>
        <v>0</v>
      </c>
      <c r="L265" s="2" t="b">
        <f t="shared" si="34"/>
        <v>0</v>
      </c>
      <c r="M265" s="2" t="b">
        <f t="shared" si="35"/>
        <v>0</v>
      </c>
      <c r="N265" s="2" t="b">
        <f t="shared" si="36"/>
        <v>0</v>
      </c>
      <c r="O265" s="2" t="b">
        <f t="shared" si="37"/>
        <v>0</v>
      </c>
      <c r="P265" s="2" t="b">
        <f t="shared" si="38"/>
        <v>0</v>
      </c>
      <c r="Q265" s="2" t="b">
        <f t="shared" si="39"/>
        <v>0</v>
      </c>
    </row>
    <row r="266" spans="1:17" ht="30" x14ac:dyDescent="0.25">
      <c r="A266" s="31">
        <v>264</v>
      </c>
      <c r="B266" s="23" t="s">
        <v>2674</v>
      </c>
      <c r="C266" s="23" t="s">
        <v>119</v>
      </c>
      <c r="D266" s="92"/>
      <c r="E266" s="92"/>
      <c r="F266" s="92"/>
      <c r="G266" s="92" t="s">
        <v>129</v>
      </c>
      <c r="H266" s="92"/>
      <c r="I266" s="93"/>
      <c r="J266" s="2" t="b">
        <f t="shared" si="32"/>
        <v>0</v>
      </c>
      <c r="K266" s="2" t="b">
        <f t="shared" si="33"/>
        <v>0</v>
      </c>
      <c r="L266" s="2" t="b">
        <f t="shared" si="34"/>
        <v>0</v>
      </c>
      <c r="M266" s="2" t="b">
        <f t="shared" si="35"/>
        <v>1</v>
      </c>
      <c r="N266" s="2" t="b">
        <f t="shared" si="36"/>
        <v>0</v>
      </c>
      <c r="O266" s="2" t="b">
        <f t="shared" si="37"/>
        <v>0</v>
      </c>
      <c r="P266" s="2" t="b">
        <f t="shared" si="38"/>
        <v>0</v>
      </c>
      <c r="Q266" s="2" t="b">
        <f t="shared" si="39"/>
        <v>0</v>
      </c>
    </row>
    <row r="267" spans="1:17" ht="30" x14ac:dyDescent="0.25">
      <c r="A267" s="31">
        <v>265</v>
      </c>
      <c r="B267" s="23" t="s">
        <v>2683</v>
      </c>
      <c r="C267" s="23" t="s">
        <v>119</v>
      </c>
      <c r="D267" s="92" t="s">
        <v>236</v>
      </c>
      <c r="E267" s="92"/>
      <c r="F267" s="92"/>
      <c r="G267" s="92"/>
      <c r="H267" s="92"/>
      <c r="I267" s="93"/>
      <c r="J267" s="2" t="b">
        <f t="shared" si="32"/>
        <v>1</v>
      </c>
      <c r="K267" s="2" t="b">
        <f t="shared" si="33"/>
        <v>0</v>
      </c>
      <c r="L267" s="2" t="b">
        <f t="shared" si="34"/>
        <v>0</v>
      </c>
      <c r="M267" s="2" t="b">
        <f t="shared" si="35"/>
        <v>0</v>
      </c>
      <c r="N267" s="2" t="b">
        <f t="shared" si="36"/>
        <v>0</v>
      </c>
      <c r="O267" s="2" t="b">
        <f t="shared" si="37"/>
        <v>0</v>
      </c>
      <c r="P267" s="2" t="b">
        <f t="shared" si="38"/>
        <v>0</v>
      </c>
      <c r="Q267" s="2" t="b">
        <f t="shared" si="39"/>
        <v>0</v>
      </c>
    </row>
    <row r="268" spans="1:17" ht="30" x14ac:dyDescent="0.25">
      <c r="A268" s="31">
        <v>266</v>
      </c>
      <c r="B268" s="23" t="s">
        <v>2692</v>
      </c>
      <c r="C268" s="23" t="s">
        <v>119</v>
      </c>
      <c r="D268" s="92" t="s">
        <v>236</v>
      </c>
      <c r="E268" s="92"/>
      <c r="F268" s="92"/>
      <c r="G268" s="92"/>
      <c r="H268" s="92"/>
      <c r="I268" s="93"/>
      <c r="J268" s="2" t="b">
        <f t="shared" si="32"/>
        <v>1</v>
      </c>
      <c r="K268" s="2" t="b">
        <f t="shared" si="33"/>
        <v>0</v>
      </c>
      <c r="L268" s="2" t="b">
        <f t="shared" si="34"/>
        <v>0</v>
      </c>
      <c r="M268" s="2" t="b">
        <f t="shared" si="35"/>
        <v>0</v>
      </c>
      <c r="N268" s="2" t="b">
        <f t="shared" si="36"/>
        <v>0</v>
      </c>
      <c r="O268" s="2" t="b">
        <f t="shared" si="37"/>
        <v>0</v>
      </c>
      <c r="P268" s="2" t="b">
        <f t="shared" si="38"/>
        <v>0</v>
      </c>
      <c r="Q268" s="2" t="b">
        <f t="shared" si="39"/>
        <v>0</v>
      </c>
    </row>
    <row r="269" spans="1:17" ht="30" x14ac:dyDescent="0.25">
      <c r="A269" s="31">
        <v>267</v>
      </c>
      <c r="B269" s="23" t="s">
        <v>2702</v>
      </c>
      <c r="C269" s="23" t="s">
        <v>119</v>
      </c>
      <c r="D269" s="92"/>
      <c r="E269" s="92" t="s">
        <v>177</v>
      </c>
      <c r="F269" s="92"/>
      <c r="G269" s="92"/>
      <c r="H269" s="92"/>
      <c r="I269" s="93"/>
      <c r="J269" s="2" t="b">
        <f t="shared" si="32"/>
        <v>0</v>
      </c>
      <c r="K269" s="2" t="b">
        <f t="shared" si="33"/>
        <v>1</v>
      </c>
      <c r="L269" s="2" t="b">
        <f t="shared" si="34"/>
        <v>0</v>
      </c>
      <c r="M269" s="2" t="b">
        <f t="shared" si="35"/>
        <v>0</v>
      </c>
      <c r="N269" s="2" t="b">
        <f t="shared" si="36"/>
        <v>0</v>
      </c>
      <c r="O269" s="2" t="b">
        <f t="shared" si="37"/>
        <v>0</v>
      </c>
      <c r="P269" s="2" t="b">
        <f t="shared" si="38"/>
        <v>0</v>
      </c>
      <c r="Q269" s="2" t="b">
        <f t="shared" si="39"/>
        <v>0</v>
      </c>
    </row>
    <row r="270" spans="1:17" ht="30" x14ac:dyDescent="0.25">
      <c r="A270" s="31">
        <v>268</v>
      </c>
      <c r="B270" s="23" t="s">
        <v>2709</v>
      </c>
      <c r="C270" s="23" t="s">
        <v>119</v>
      </c>
      <c r="D270" s="92" t="s">
        <v>236</v>
      </c>
      <c r="E270" s="92"/>
      <c r="F270" s="92"/>
      <c r="G270" s="92"/>
      <c r="H270" s="92"/>
      <c r="I270" s="93"/>
      <c r="J270" s="2" t="b">
        <f t="shared" si="32"/>
        <v>1</v>
      </c>
      <c r="K270" s="2" t="b">
        <f t="shared" si="33"/>
        <v>0</v>
      </c>
      <c r="L270" s="2" t="b">
        <f t="shared" si="34"/>
        <v>0</v>
      </c>
      <c r="M270" s="2" t="b">
        <f t="shared" si="35"/>
        <v>0</v>
      </c>
      <c r="N270" s="2" t="b">
        <f t="shared" si="36"/>
        <v>0</v>
      </c>
      <c r="O270" s="2" t="b">
        <f t="shared" si="37"/>
        <v>0</v>
      </c>
      <c r="P270" s="2" t="b">
        <f t="shared" si="38"/>
        <v>0</v>
      </c>
      <c r="Q270" s="2" t="b">
        <f t="shared" si="39"/>
        <v>0</v>
      </c>
    </row>
    <row r="271" spans="1:17" ht="30" x14ac:dyDescent="0.25">
      <c r="A271" s="31">
        <v>269</v>
      </c>
      <c r="B271" s="23" t="s">
        <v>2718</v>
      </c>
      <c r="C271" s="23" t="s">
        <v>119</v>
      </c>
      <c r="D271" s="92" t="s">
        <v>236</v>
      </c>
      <c r="E271" s="92"/>
      <c r="F271" s="92"/>
      <c r="G271" s="92"/>
      <c r="H271" s="92"/>
      <c r="I271" s="93"/>
      <c r="J271" s="2" t="b">
        <f t="shared" si="32"/>
        <v>1</v>
      </c>
      <c r="K271" s="2" t="b">
        <f t="shared" si="33"/>
        <v>0</v>
      </c>
      <c r="L271" s="2" t="b">
        <f t="shared" si="34"/>
        <v>0</v>
      </c>
      <c r="M271" s="2" t="b">
        <f t="shared" si="35"/>
        <v>0</v>
      </c>
      <c r="N271" s="2" t="b">
        <f t="shared" si="36"/>
        <v>0</v>
      </c>
      <c r="O271" s="2" t="b">
        <f t="shared" si="37"/>
        <v>0</v>
      </c>
      <c r="P271" s="2" t="b">
        <f t="shared" si="38"/>
        <v>0</v>
      </c>
      <c r="Q271" s="2" t="b">
        <f t="shared" si="39"/>
        <v>0</v>
      </c>
    </row>
    <row r="272" spans="1:17" ht="30" x14ac:dyDescent="0.25">
      <c r="A272" s="31">
        <v>270</v>
      </c>
      <c r="B272" s="23" t="s">
        <v>2726</v>
      </c>
      <c r="C272" s="23" t="s">
        <v>119</v>
      </c>
      <c r="D272" s="92" t="s">
        <v>236</v>
      </c>
      <c r="E272" s="92"/>
      <c r="F272" s="92"/>
      <c r="G272" s="92"/>
      <c r="H272" s="92"/>
      <c r="I272" s="93"/>
      <c r="J272" s="2" t="b">
        <f t="shared" si="32"/>
        <v>1</v>
      </c>
      <c r="K272" s="2" t="b">
        <f t="shared" si="33"/>
        <v>0</v>
      </c>
      <c r="L272" s="2" t="b">
        <f t="shared" si="34"/>
        <v>0</v>
      </c>
      <c r="M272" s="2" t="b">
        <f t="shared" si="35"/>
        <v>0</v>
      </c>
      <c r="N272" s="2" t="b">
        <f t="shared" si="36"/>
        <v>0</v>
      </c>
      <c r="O272" s="2" t="b">
        <f t="shared" si="37"/>
        <v>0</v>
      </c>
      <c r="P272" s="2" t="b">
        <f t="shared" si="38"/>
        <v>0</v>
      </c>
      <c r="Q272" s="2" t="b">
        <f t="shared" si="39"/>
        <v>0</v>
      </c>
    </row>
    <row r="273" spans="1:17" ht="30" x14ac:dyDescent="0.25">
      <c r="A273" s="31">
        <v>271</v>
      </c>
      <c r="B273" s="23" t="s">
        <v>2733</v>
      </c>
      <c r="C273" s="23" t="s">
        <v>119</v>
      </c>
      <c r="D273" s="92" t="s">
        <v>236</v>
      </c>
      <c r="E273" s="92"/>
      <c r="F273" s="92"/>
      <c r="G273" s="92"/>
      <c r="H273" s="92"/>
      <c r="I273" s="93"/>
      <c r="J273" s="2" t="b">
        <f t="shared" si="32"/>
        <v>1</v>
      </c>
      <c r="K273" s="2" t="b">
        <f t="shared" si="33"/>
        <v>0</v>
      </c>
      <c r="L273" s="2" t="b">
        <f t="shared" si="34"/>
        <v>0</v>
      </c>
      <c r="M273" s="2" t="b">
        <f t="shared" si="35"/>
        <v>0</v>
      </c>
      <c r="N273" s="2" t="b">
        <f t="shared" si="36"/>
        <v>0</v>
      </c>
      <c r="O273" s="2" t="b">
        <f t="shared" si="37"/>
        <v>0</v>
      </c>
      <c r="P273" s="2" t="b">
        <f t="shared" si="38"/>
        <v>0</v>
      </c>
      <c r="Q273" s="2" t="b">
        <f t="shared" si="39"/>
        <v>0</v>
      </c>
    </row>
    <row r="274" spans="1:17" ht="30" x14ac:dyDescent="0.25">
      <c r="A274" s="31">
        <v>272</v>
      </c>
      <c r="B274" s="23" t="s">
        <v>2742</v>
      </c>
      <c r="C274" s="23" t="s">
        <v>119</v>
      </c>
      <c r="D274" s="92"/>
      <c r="E274" s="92"/>
      <c r="F274" s="92"/>
      <c r="G274" s="92" t="s">
        <v>129</v>
      </c>
      <c r="H274" s="92"/>
      <c r="I274" s="93"/>
      <c r="J274" s="2" t="b">
        <f t="shared" si="32"/>
        <v>0</v>
      </c>
      <c r="K274" s="2" t="b">
        <f t="shared" si="33"/>
        <v>0</v>
      </c>
      <c r="L274" s="2" t="b">
        <f t="shared" si="34"/>
        <v>0</v>
      </c>
      <c r="M274" s="2" t="b">
        <f t="shared" si="35"/>
        <v>1</v>
      </c>
      <c r="N274" s="2" t="b">
        <f t="shared" si="36"/>
        <v>0</v>
      </c>
      <c r="O274" s="2" t="b">
        <f t="shared" si="37"/>
        <v>0</v>
      </c>
      <c r="P274" s="2" t="b">
        <f t="shared" si="38"/>
        <v>0</v>
      </c>
      <c r="Q274" s="2" t="b">
        <f t="shared" si="39"/>
        <v>0</v>
      </c>
    </row>
    <row r="275" spans="1:17" ht="30" x14ac:dyDescent="0.25">
      <c r="A275" s="31">
        <v>273</v>
      </c>
      <c r="B275" s="23" t="s">
        <v>2749</v>
      </c>
      <c r="C275" s="23" t="s">
        <v>119</v>
      </c>
      <c r="D275" s="92"/>
      <c r="E275" s="92"/>
      <c r="F275" s="92"/>
      <c r="G275" s="92" t="s">
        <v>129</v>
      </c>
      <c r="H275" s="92"/>
      <c r="I275" s="93"/>
      <c r="J275" s="2" t="b">
        <f t="shared" si="32"/>
        <v>0</v>
      </c>
      <c r="K275" s="2" t="b">
        <f t="shared" si="33"/>
        <v>0</v>
      </c>
      <c r="L275" s="2" t="b">
        <f t="shared" si="34"/>
        <v>0</v>
      </c>
      <c r="M275" s="2" t="b">
        <f t="shared" si="35"/>
        <v>1</v>
      </c>
      <c r="N275" s="2" t="b">
        <f t="shared" si="36"/>
        <v>0</v>
      </c>
      <c r="O275" s="2" t="b">
        <f t="shared" si="37"/>
        <v>0</v>
      </c>
      <c r="P275" s="2" t="b">
        <f t="shared" si="38"/>
        <v>0</v>
      </c>
      <c r="Q275" s="2" t="b">
        <f t="shared" si="39"/>
        <v>0</v>
      </c>
    </row>
    <row r="276" spans="1:17" ht="30" x14ac:dyDescent="0.25">
      <c r="A276" s="31">
        <v>274</v>
      </c>
      <c r="B276" s="23" t="s">
        <v>2759</v>
      </c>
      <c r="C276" s="23" t="s">
        <v>119</v>
      </c>
      <c r="D276" s="92"/>
      <c r="E276" s="92"/>
      <c r="F276" s="92"/>
      <c r="G276" s="92" t="s">
        <v>129</v>
      </c>
      <c r="H276" s="92"/>
      <c r="I276" s="93"/>
      <c r="J276" s="2" t="b">
        <f t="shared" si="32"/>
        <v>0</v>
      </c>
      <c r="K276" s="2" t="b">
        <f t="shared" si="33"/>
        <v>0</v>
      </c>
      <c r="L276" s="2" t="b">
        <f t="shared" si="34"/>
        <v>0</v>
      </c>
      <c r="M276" s="2" t="b">
        <f t="shared" si="35"/>
        <v>1</v>
      </c>
      <c r="N276" s="2" t="b">
        <f t="shared" si="36"/>
        <v>0</v>
      </c>
      <c r="O276" s="2" t="b">
        <f t="shared" si="37"/>
        <v>0</v>
      </c>
      <c r="P276" s="2" t="b">
        <f t="shared" si="38"/>
        <v>0</v>
      </c>
      <c r="Q276" s="2" t="b">
        <f t="shared" si="39"/>
        <v>0</v>
      </c>
    </row>
    <row r="277" spans="1:17" ht="30" x14ac:dyDescent="0.25">
      <c r="A277" s="31">
        <v>275</v>
      </c>
      <c r="B277" s="23" t="s">
        <v>2768</v>
      </c>
      <c r="C277" s="23" t="s">
        <v>119</v>
      </c>
      <c r="D277" s="92"/>
      <c r="E277" s="92"/>
      <c r="F277" s="92"/>
      <c r="G277" s="92" t="s">
        <v>129</v>
      </c>
      <c r="H277" s="92"/>
      <c r="I277" s="93"/>
      <c r="J277" s="2" t="b">
        <f t="shared" si="32"/>
        <v>0</v>
      </c>
      <c r="K277" s="2" t="b">
        <f t="shared" si="33"/>
        <v>0</v>
      </c>
      <c r="L277" s="2" t="b">
        <f t="shared" si="34"/>
        <v>0</v>
      </c>
      <c r="M277" s="2" t="b">
        <f t="shared" si="35"/>
        <v>1</v>
      </c>
      <c r="N277" s="2" t="b">
        <f t="shared" si="36"/>
        <v>0</v>
      </c>
      <c r="O277" s="2" t="b">
        <f t="shared" si="37"/>
        <v>0</v>
      </c>
      <c r="P277" s="2" t="b">
        <f t="shared" si="38"/>
        <v>0</v>
      </c>
      <c r="Q277" s="2" t="b">
        <f t="shared" si="39"/>
        <v>0</v>
      </c>
    </row>
    <row r="278" spans="1:17" ht="30" x14ac:dyDescent="0.25">
      <c r="A278" s="31">
        <v>276</v>
      </c>
      <c r="B278" s="23" t="s">
        <v>2778</v>
      </c>
      <c r="C278" s="23" t="s">
        <v>119</v>
      </c>
      <c r="D278" s="92"/>
      <c r="E278" s="92" t="s">
        <v>177</v>
      </c>
      <c r="F278" s="92"/>
      <c r="G278" s="92"/>
      <c r="H278" s="92"/>
      <c r="I278" s="93"/>
      <c r="J278" s="2" t="b">
        <f t="shared" si="32"/>
        <v>0</v>
      </c>
      <c r="K278" s="2" t="b">
        <f t="shared" si="33"/>
        <v>1</v>
      </c>
      <c r="L278" s="2" t="b">
        <f t="shared" si="34"/>
        <v>0</v>
      </c>
      <c r="M278" s="2" t="b">
        <f t="shared" si="35"/>
        <v>0</v>
      </c>
      <c r="N278" s="2" t="b">
        <f t="shared" si="36"/>
        <v>0</v>
      </c>
      <c r="O278" s="2" t="b">
        <f t="shared" si="37"/>
        <v>0</v>
      </c>
      <c r="P278" s="2" t="b">
        <f t="shared" si="38"/>
        <v>0</v>
      </c>
      <c r="Q278" s="2" t="b">
        <f t="shared" si="39"/>
        <v>0</v>
      </c>
    </row>
    <row r="279" spans="1:17" ht="30" x14ac:dyDescent="0.25">
      <c r="A279" s="31">
        <v>277</v>
      </c>
      <c r="B279" s="23" t="s">
        <v>2786</v>
      </c>
      <c r="C279" s="23" t="s">
        <v>119</v>
      </c>
      <c r="D279" s="92" t="s">
        <v>236</v>
      </c>
      <c r="E279" s="92"/>
      <c r="F279" s="92"/>
      <c r="G279" s="92"/>
      <c r="H279" s="92"/>
      <c r="I279" s="93"/>
      <c r="J279" s="2" t="b">
        <f t="shared" si="32"/>
        <v>1</v>
      </c>
      <c r="K279" s="2" t="b">
        <f t="shared" si="33"/>
        <v>0</v>
      </c>
      <c r="L279" s="2" t="b">
        <f t="shared" si="34"/>
        <v>0</v>
      </c>
      <c r="M279" s="2" t="b">
        <f t="shared" si="35"/>
        <v>0</v>
      </c>
      <c r="N279" s="2" t="b">
        <f t="shared" si="36"/>
        <v>0</v>
      </c>
      <c r="O279" s="2" t="b">
        <f t="shared" si="37"/>
        <v>0</v>
      </c>
      <c r="P279" s="2" t="b">
        <f t="shared" si="38"/>
        <v>0</v>
      </c>
      <c r="Q279" s="2" t="b">
        <f t="shared" si="39"/>
        <v>0</v>
      </c>
    </row>
    <row r="280" spans="1:17" ht="30" x14ac:dyDescent="0.25">
      <c r="A280" s="31">
        <v>278</v>
      </c>
      <c r="B280" s="23" t="s">
        <v>2796</v>
      </c>
      <c r="C280" s="23" t="s">
        <v>119</v>
      </c>
      <c r="D280" s="92" t="s">
        <v>236</v>
      </c>
      <c r="E280" s="92"/>
      <c r="F280" s="92"/>
      <c r="G280" s="92"/>
      <c r="H280" s="92"/>
      <c r="I280" s="93"/>
      <c r="J280" s="2" t="b">
        <f t="shared" si="32"/>
        <v>1</v>
      </c>
      <c r="K280" s="2" t="b">
        <f t="shared" si="33"/>
        <v>0</v>
      </c>
      <c r="L280" s="2" t="b">
        <f t="shared" si="34"/>
        <v>0</v>
      </c>
      <c r="M280" s="2" t="b">
        <f t="shared" si="35"/>
        <v>0</v>
      </c>
      <c r="N280" s="2" t="b">
        <f t="shared" si="36"/>
        <v>0</v>
      </c>
      <c r="O280" s="2" t="b">
        <f t="shared" si="37"/>
        <v>0</v>
      </c>
      <c r="P280" s="2" t="b">
        <f t="shared" si="38"/>
        <v>0</v>
      </c>
      <c r="Q280" s="2" t="b">
        <f t="shared" si="39"/>
        <v>0</v>
      </c>
    </row>
    <row r="281" spans="1:17" ht="30" x14ac:dyDescent="0.25">
      <c r="A281" s="31">
        <v>279</v>
      </c>
      <c r="B281" s="23" t="s">
        <v>2802</v>
      </c>
      <c r="C281" s="23" t="s">
        <v>119</v>
      </c>
      <c r="D281" s="92"/>
      <c r="E281" s="92"/>
      <c r="F281" s="92"/>
      <c r="G281" s="92" t="s">
        <v>129</v>
      </c>
      <c r="H281" s="92"/>
      <c r="I281" s="93"/>
      <c r="J281" s="2" t="b">
        <f t="shared" si="32"/>
        <v>0</v>
      </c>
      <c r="K281" s="2" t="b">
        <f t="shared" si="33"/>
        <v>0</v>
      </c>
      <c r="L281" s="2" t="b">
        <f t="shared" si="34"/>
        <v>0</v>
      </c>
      <c r="M281" s="2" t="b">
        <f t="shared" si="35"/>
        <v>1</v>
      </c>
      <c r="N281" s="2" t="b">
        <f t="shared" si="36"/>
        <v>0</v>
      </c>
      <c r="O281" s="2" t="b">
        <f t="shared" si="37"/>
        <v>0</v>
      </c>
      <c r="P281" s="2" t="b">
        <f t="shared" si="38"/>
        <v>0</v>
      </c>
      <c r="Q281" s="2" t="b">
        <f t="shared" si="39"/>
        <v>0</v>
      </c>
    </row>
    <row r="282" spans="1:17" ht="30" x14ac:dyDescent="0.25">
      <c r="A282" s="31">
        <v>280</v>
      </c>
      <c r="B282" s="23" t="s">
        <v>2811</v>
      </c>
      <c r="C282" s="23" t="s">
        <v>119</v>
      </c>
      <c r="D282" s="92" t="s">
        <v>236</v>
      </c>
      <c r="E282" s="92"/>
      <c r="F282" s="92"/>
      <c r="G282" s="92"/>
      <c r="H282" s="92"/>
      <c r="I282" s="93"/>
      <c r="J282" s="2" t="b">
        <f t="shared" si="32"/>
        <v>1</v>
      </c>
      <c r="K282" s="2" t="b">
        <f t="shared" si="33"/>
        <v>0</v>
      </c>
      <c r="L282" s="2" t="b">
        <f t="shared" si="34"/>
        <v>0</v>
      </c>
      <c r="M282" s="2" t="b">
        <f t="shared" si="35"/>
        <v>0</v>
      </c>
      <c r="N282" s="2" t="b">
        <f t="shared" si="36"/>
        <v>0</v>
      </c>
      <c r="O282" s="2" t="b">
        <f t="shared" si="37"/>
        <v>0</v>
      </c>
      <c r="P282" s="2" t="b">
        <f t="shared" si="38"/>
        <v>0</v>
      </c>
      <c r="Q282" s="2" t="b">
        <f t="shared" si="39"/>
        <v>0</v>
      </c>
    </row>
    <row r="283" spans="1:17" ht="30" x14ac:dyDescent="0.25">
      <c r="A283" s="31">
        <v>281</v>
      </c>
      <c r="B283" s="23" t="s">
        <v>2819</v>
      </c>
      <c r="C283" s="23" t="s">
        <v>119</v>
      </c>
      <c r="D283" s="92" t="s">
        <v>236</v>
      </c>
      <c r="E283" s="92"/>
      <c r="F283" s="92"/>
      <c r="G283" s="92"/>
      <c r="H283" s="92"/>
      <c r="I283" s="93"/>
      <c r="J283" s="2" t="b">
        <f t="shared" si="32"/>
        <v>1</v>
      </c>
      <c r="K283" s="2" t="b">
        <f t="shared" si="33"/>
        <v>0</v>
      </c>
      <c r="L283" s="2" t="b">
        <f t="shared" si="34"/>
        <v>0</v>
      </c>
      <c r="M283" s="2" t="b">
        <f t="shared" si="35"/>
        <v>0</v>
      </c>
      <c r="N283" s="2" t="b">
        <f t="shared" si="36"/>
        <v>0</v>
      </c>
      <c r="O283" s="2" t="b">
        <f t="shared" si="37"/>
        <v>0</v>
      </c>
      <c r="P283" s="2" t="b">
        <f t="shared" si="38"/>
        <v>0</v>
      </c>
      <c r="Q283" s="2" t="b">
        <f t="shared" si="39"/>
        <v>0</v>
      </c>
    </row>
    <row r="284" spans="1:17" ht="30" x14ac:dyDescent="0.25">
      <c r="A284" s="31">
        <v>282</v>
      </c>
      <c r="B284" s="23" t="s">
        <v>2828</v>
      </c>
      <c r="C284" s="23" t="s">
        <v>119</v>
      </c>
      <c r="D284" s="92" t="s">
        <v>236</v>
      </c>
      <c r="E284" s="92"/>
      <c r="F284" s="92"/>
      <c r="G284" s="92"/>
      <c r="H284" s="92"/>
      <c r="I284" s="93"/>
      <c r="J284" s="2" t="b">
        <f t="shared" si="32"/>
        <v>1</v>
      </c>
      <c r="K284" s="2" t="b">
        <f t="shared" si="33"/>
        <v>0</v>
      </c>
      <c r="L284" s="2" t="b">
        <f t="shared" si="34"/>
        <v>0</v>
      </c>
      <c r="M284" s="2" t="b">
        <f t="shared" si="35"/>
        <v>0</v>
      </c>
      <c r="N284" s="2" t="b">
        <f t="shared" si="36"/>
        <v>0</v>
      </c>
      <c r="O284" s="2" t="b">
        <f t="shared" si="37"/>
        <v>0</v>
      </c>
      <c r="P284" s="2" t="b">
        <f t="shared" si="38"/>
        <v>0</v>
      </c>
      <c r="Q284" s="2" t="b">
        <f t="shared" si="39"/>
        <v>0</v>
      </c>
    </row>
    <row r="285" spans="1:17" ht="30" x14ac:dyDescent="0.25">
      <c r="A285" s="31">
        <v>283</v>
      </c>
      <c r="B285" s="23" t="s">
        <v>2839</v>
      </c>
      <c r="C285" s="23" t="s">
        <v>119</v>
      </c>
      <c r="D285" s="92" t="s">
        <v>236</v>
      </c>
      <c r="E285" s="92"/>
      <c r="F285" s="92"/>
      <c r="G285" s="92"/>
      <c r="H285" s="92"/>
      <c r="I285" s="93"/>
      <c r="J285" s="2" t="b">
        <f t="shared" si="32"/>
        <v>1</v>
      </c>
      <c r="K285" s="2" t="b">
        <f t="shared" si="33"/>
        <v>0</v>
      </c>
      <c r="L285" s="2" t="b">
        <f t="shared" si="34"/>
        <v>0</v>
      </c>
      <c r="M285" s="2" t="b">
        <f t="shared" si="35"/>
        <v>0</v>
      </c>
      <c r="N285" s="2" t="b">
        <f t="shared" si="36"/>
        <v>0</v>
      </c>
      <c r="O285" s="2" t="b">
        <f t="shared" si="37"/>
        <v>0</v>
      </c>
      <c r="P285" s="2" t="b">
        <f t="shared" si="38"/>
        <v>0</v>
      </c>
      <c r="Q285" s="2" t="b">
        <f t="shared" si="39"/>
        <v>0</v>
      </c>
    </row>
    <row r="286" spans="1:17" ht="30" x14ac:dyDescent="0.25">
      <c r="A286" s="31">
        <v>284</v>
      </c>
      <c r="B286" s="23" t="s">
        <v>2849</v>
      </c>
      <c r="C286" s="23" t="s">
        <v>119</v>
      </c>
      <c r="D286" s="92"/>
      <c r="E286" s="92"/>
      <c r="F286" s="92"/>
      <c r="G286" s="92" t="s">
        <v>129</v>
      </c>
      <c r="H286" s="92"/>
      <c r="I286" s="93"/>
      <c r="J286" s="2" t="b">
        <f t="shared" si="32"/>
        <v>0</v>
      </c>
      <c r="K286" s="2" t="b">
        <f t="shared" si="33"/>
        <v>0</v>
      </c>
      <c r="L286" s="2" t="b">
        <f t="shared" si="34"/>
        <v>0</v>
      </c>
      <c r="M286" s="2" t="b">
        <f t="shared" si="35"/>
        <v>1</v>
      </c>
      <c r="N286" s="2" t="b">
        <f t="shared" si="36"/>
        <v>0</v>
      </c>
      <c r="O286" s="2" t="b">
        <f t="shared" si="37"/>
        <v>0</v>
      </c>
      <c r="P286" s="2" t="b">
        <f t="shared" si="38"/>
        <v>0</v>
      </c>
      <c r="Q286" s="2" t="b">
        <f t="shared" si="39"/>
        <v>0</v>
      </c>
    </row>
    <row r="287" spans="1:17" ht="30" x14ac:dyDescent="0.25">
      <c r="A287" s="31">
        <v>285</v>
      </c>
      <c r="B287" s="23" t="s">
        <v>2856</v>
      </c>
      <c r="C287" s="23" t="s">
        <v>119</v>
      </c>
      <c r="D287" s="92"/>
      <c r="E287" s="92"/>
      <c r="F287" s="92"/>
      <c r="G287" s="92" t="s">
        <v>129</v>
      </c>
      <c r="H287" s="92"/>
      <c r="I287" s="93"/>
      <c r="J287" s="2" t="b">
        <f t="shared" si="32"/>
        <v>0</v>
      </c>
      <c r="K287" s="2" t="b">
        <f t="shared" si="33"/>
        <v>0</v>
      </c>
      <c r="L287" s="2" t="b">
        <f t="shared" si="34"/>
        <v>0</v>
      </c>
      <c r="M287" s="2" t="b">
        <f t="shared" si="35"/>
        <v>1</v>
      </c>
      <c r="N287" s="2" t="b">
        <f t="shared" si="36"/>
        <v>0</v>
      </c>
      <c r="O287" s="2" t="b">
        <f t="shared" si="37"/>
        <v>0</v>
      </c>
      <c r="P287" s="2" t="b">
        <f t="shared" si="38"/>
        <v>0</v>
      </c>
      <c r="Q287" s="2" t="b">
        <f t="shared" si="39"/>
        <v>0</v>
      </c>
    </row>
    <row r="288" spans="1:17" ht="30" x14ac:dyDescent="0.25">
      <c r="A288" s="31">
        <v>286</v>
      </c>
      <c r="B288" s="23" t="s">
        <v>2864</v>
      </c>
      <c r="C288" s="23" t="s">
        <v>119</v>
      </c>
      <c r="D288" s="92" t="s">
        <v>236</v>
      </c>
      <c r="E288" s="92"/>
      <c r="F288" s="92"/>
      <c r="G288" s="92"/>
      <c r="H288" s="92"/>
      <c r="I288" s="93"/>
      <c r="J288" s="2" t="b">
        <f t="shared" si="32"/>
        <v>1</v>
      </c>
      <c r="K288" s="2" t="b">
        <f t="shared" si="33"/>
        <v>0</v>
      </c>
      <c r="L288" s="2" t="b">
        <f t="shared" si="34"/>
        <v>0</v>
      </c>
      <c r="M288" s="2" t="b">
        <f t="shared" si="35"/>
        <v>0</v>
      </c>
      <c r="N288" s="2" t="b">
        <f t="shared" si="36"/>
        <v>0</v>
      </c>
      <c r="O288" s="2" t="b">
        <f t="shared" si="37"/>
        <v>0</v>
      </c>
      <c r="P288" s="2" t="b">
        <f t="shared" si="38"/>
        <v>0</v>
      </c>
      <c r="Q288" s="2" t="b">
        <f t="shared" si="39"/>
        <v>0</v>
      </c>
    </row>
    <row r="289" spans="1:17" ht="30" x14ac:dyDescent="0.25">
      <c r="A289" s="31">
        <v>287</v>
      </c>
      <c r="B289" s="23" t="s">
        <v>2872</v>
      </c>
      <c r="C289" s="23" t="s">
        <v>119</v>
      </c>
      <c r="D289" s="92" t="s">
        <v>236</v>
      </c>
      <c r="E289" s="92"/>
      <c r="F289" s="92"/>
      <c r="G289" s="92"/>
      <c r="H289" s="92"/>
      <c r="I289" s="93"/>
      <c r="J289" s="2" t="b">
        <f t="shared" si="32"/>
        <v>1</v>
      </c>
      <c r="K289" s="2" t="b">
        <f t="shared" si="33"/>
        <v>0</v>
      </c>
      <c r="L289" s="2" t="b">
        <f t="shared" si="34"/>
        <v>0</v>
      </c>
      <c r="M289" s="2" t="b">
        <f t="shared" si="35"/>
        <v>0</v>
      </c>
      <c r="N289" s="2" t="b">
        <f t="shared" si="36"/>
        <v>0</v>
      </c>
      <c r="O289" s="2" t="b">
        <f t="shared" si="37"/>
        <v>0</v>
      </c>
      <c r="P289" s="2" t="b">
        <f t="shared" si="38"/>
        <v>0</v>
      </c>
      <c r="Q289" s="2" t="b">
        <f t="shared" si="39"/>
        <v>0</v>
      </c>
    </row>
    <row r="290" spans="1:17" ht="30" x14ac:dyDescent="0.25">
      <c r="A290" s="31">
        <v>288</v>
      </c>
      <c r="B290" s="23" t="s">
        <v>2879</v>
      </c>
      <c r="C290" s="23" t="s">
        <v>119</v>
      </c>
      <c r="D290" s="92"/>
      <c r="E290" s="92"/>
      <c r="F290" s="92"/>
      <c r="G290" s="92" t="s">
        <v>129</v>
      </c>
      <c r="H290" s="92"/>
      <c r="I290" s="93"/>
      <c r="J290" s="2" t="b">
        <f t="shared" si="32"/>
        <v>0</v>
      </c>
      <c r="K290" s="2" t="b">
        <f t="shared" si="33"/>
        <v>0</v>
      </c>
      <c r="L290" s="2" t="b">
        <f t="shared" si="34"/>
        <v>0</v>
      </c>
      <c r="M290" s="2" t="b">
        <f t="shared" si="35"/>
        <v>1</v>
      </c>
      <c r="N290" s="2" t="b">
        <f t="shared" si="36"/>
        <v>0</v>
      </c>
      <c r="O290" s="2" t="b">
        <f t="shared" si="37"/>
        <v>0</v>
      </c>
      <c r="P290" s="2" t="b">
        <f t="shared" si="38"/>
        <v>0</v>
      </c>
      <c r="Q290" s="2" t="b">
        <f t="shared" si="39"/>
        <v>0</v>
      </c>
    </row>
    <row r="291" spans="1:17" ht="30" x14ac:dyDescent="0.25">
      <c r="A291" s="31">
        <v>289</v>
      </c>
      <c r="B291" s="23" t="s">
        <v>2886</v>
      </c>
      <c r="C291" s="23" t="s">
        <v>119</v>
      </c>
      <c r="D291" s="92"/>
      <c r="E291" s="92"/>
      <c r="F291" s="92"/>
      <c r="G291" s="92" t="s">
        <v>129</v>
      </c>
      <c r="H291" s="92"/>
      <c r="I291" s="93"/>
      <c r="J291" s="2" t="b">
        <f t="shared" si="32"/>
        <v>0</v>
      </c>
      <c r="K291" s="2" t="b">
        <f t="shared" si="33"/>
        <v>0</v>
      </c>
      <c r="L291" s="2" t="b">
        <f t="shared" si="34"/>
        <v>0</v>
      </c>
      <c r="M291" s="2" t="b">
        <f t="shared" si="35"/>
        <v>1</v>
      </c>
      <c r="N291" s="2" t="b">
        <f t="shared" si="36"/>
        <v>0</v>
      </c>
      <c r="O291" s="2" t="b">
        <f t="shared" si="37"/>
        <v>0</v>
      </c>
      <c r="P291" s="2" t="b">
        <f t="shared" si="38"/>
        <v>0</v>
      </c>
      <c r="Q291" s="2" t="b">
        <f t="shared" si="39"/>
        <v>0</v>
      </c>
    </row>
    <row r="292" spans="1:17" ht="30" x14ac:dyDescent="0.25">
      <c r="A292" s="31">
        <v>290</v>
      </c>
      <c r="B292" s="23" t="s">
        <v>2892</v>
      </c>
      <c r="C292" s="23" t="s">
        <v>119</v>
      </c>
      <c r="D292" s="92"/>
      <c r="E292" s="92"/>
      <c r="F292" s="92"/>
      <c r="G292" s="92" t="s">
        <v>129</v>
      </c>
      <c r="H292" s="92"/>
      <c r="I292" s="93"/>
      <c r="J292" s="2" t="b">
        <f t="shared" si="32"/>
        <v>0</v>
      </c>
      <c r="K292" s="2" t="b">
        <f t="shared" si="33"/>
        <v>0</v>
      </c>
      <c r="L292" s="2" t="b">
        <f t="shared" si="34"/>
        <v>0</v>
      </c>
      <c r="M292" s="2" t="b">
        <f t="shared" si="35"/>
        <v>1</v>
      </c>
      <c r="N292" s="2" t="b">
        <f t="shared" si="36"/>
        <v>0</v>
      </c>
      <c r="O292" s="2" t="b">
        <f t="shared" si="37"/>
        <v>0</v>
      </c>
      <c r="P292" s="2" t="b">
        <f t="shared" si="38"/>
        <v>0</v>
      </c>
      <c r="Q292" s="2" t="b">
        <f t="shared" si="39"/>
        <v>0</v>
      </c>
    </row>
    <row r="293" spans="1:17" ht="30" x14ac:dyDescent="0.25">
      <c r="A293" s="31">
        <v>291</v>
      </c>
      <c r="B293" s="23" t="s">
        <v>2900</v>
      </c>
      <c r="C293" s="23" t="s">
        <v>119</v>
      </c>
      <c r="D293" s="30" t="s">
        <v>236</v>
      </c>
      <c r="E293" s="92"/>
      <c r="F293" s="92"/>
      <c r="G293" s="92"/>
      <c r="H293" s="92"/>
      <c r="I293" s="93"/>
      <c r="J293" s="2" t="b">
        <f t="shared" si="32"/>
        <v>1</v>
      </c>
      <c r="K293" s="2" t="b">
        <f t="shared" si="33"/>
        <v>0</v>
      </c>
      <c r="L293" s="2" t="b">
        <f t="shared" si="34"/>
        <v>0</v>
      </c>
      <c r="M293" s="2" t="b">
        <f t="shared" si="35"/>
        <v>0</v>
      </c>
      <c r="N293" s="2" t="b">
        <f t="shared" si="36"/>
        <v>0</v>
      </c>
      <c r="O293" s="2" t="b">
        <f t="shared" si="37"/>
        <v>0</v>
      </c>
      <c r="P293" s="2" t="b">
        <f t="shared" si="38"/>
        <v>0</v>
      </c>
      <c r="Q293" s="2" t="b">
        <f t="shared" si="39"/>
        <v>0</v>
      </c>
    </row>
    <row r="294" spans="1:17" ht="30" x14ac:dyDescent="0.25">
      <c r="A294" s="31">
        <v>292</v>
      </c>
      <c r="B294" s="23" t="s">
        <v>2908</v>
      </c>
      <c r="C294" s="23" t="s">
        <v>119</v>
      </c>
      <c r="D294" s="92" t="s">
        <v>236</v>
      </c>
      <c r="E294" s="92"/>
      <c r="F294" s="92"/>
      <c r="G294" s="92"/>
      <c r="H294" s="92"/>
      <c r="I294" s="93"/>
      <c r="J294" s="2" t="b">
        <f t="shared" si="32"/>
        <v>1</v>
      </c>
      <c r="K294" s="2" t="b">
        <f t="shared" si="33"/>
        <v>0</v>
      </c>
      <c r="L294" s="2" t="b">
        <f t="shared" si="34"/>
        <v>0</v>
      </c>
      <c r="M294" s="2" t="b">
        <f t="shared" si="35"/>
        <v>0</v>
      </c>
      <c r="N294" s="2" t="b">
        <f t="shared" si="36"/>
        <v>0</v>
      </c>
      <c r="O294" s="2" t="b">
        <f t="shared" si="37"/>
        <v>0</v>
      </c>
      <c r="P294" s="2" t="b">
        <f t="shared" si="38"/>
        <v>0</v>
      </c>
      <c r="Q294" s="2" t="b">
        <f t="shared" si="39"/>
        <v>0</v>
      </c>
    </row>
    <row r="295" spans="1:17" ht="30" x14ac:dyDescent="0.25">
      <c r="A295" s="31">
        <v>293</v>
      </c>
      <c r="B295" s="23" t="s">
        <v>2916</v>
      </c>
      <c r="C295" s="23" t="s">
        <v>119</v>
      </c>
      <c r="D295" s="92"/>
      <c r="E295" s="92"/>
      <c r="F295" s="92"/>
      <c r="G295" s="92" t="s">
        <v>129</v>
      </c>
      <c r="H295" s="92"/>
      <c r="I295" s="93"/>
      <c r="J295" s="2" t="b">
        <f>AND(COUNTA(D295),COUNTBLANK(E295),COUNTBLANK(F295),COUNTBLANK(G295),COUNTBLANK(H295))</f>
        <v>0</v>
      </c>
      <c r="K295" s="2" t="b">
        <f t="shared" si="33"/>
        <v>0</v>
      </c>
      <c r="L295" s="2" t="b">
        <f t="shared" si="34"/>
        <v>0</v>
      </c>
      <c r="M295" s="2" t="b">
        <f t="shared" si="35"/>
        <v>1</v>
      </c>
      <c r="N295" s="2" t="b">
        <f t="shared" si="36"/>
        <v>0</v>
      </c>
      <c r="O295" s="2" t="b">
        <f t="shared" si="37"/>
        <v>0</v>
      </c>
      <c r="P295" s="2" t="b">
        <f t="shared" si="38"/>
        <v>0</v>
      </c>
      <c r="Q295" s="2" t="b">
        <f t="shared" si="39"/>
        <v>0</v>
      </c>
    </row>
    <row r="296" spans="1:17" ht="30" x14ac:dyDescent="0.25">
      <c r="A296" s="31">
        <v>294</v>
      </c>
      <c r="B296" s="23" t="s">
        <v>2923</v>
      </c>
      <c r="C296" s="23" t="s">
        <v>119</v>
      </c>
      <c r="D296" s="92"/>
      <c r="E296" s="92"/>
      <c r="F296" s="92"/>
      <c r="G296" s="92" t="s">
        <v>129</v>
      </c>
      <c r="H296" s="92"/>
      <c r="I296" s="93"/>
      <c r="J296" s="2" t="b">
        <f t="shared" si="32"/>
        <v>0</v>
      </c>
      <c r="K296" s="2" t="b">
        <f t="shared" si="33"/>
        <v>0</v>
      </c>
      <c r="L296" s="2" t="b">
        <f t="shared" si="34"/>
        <v>0</v>
      </c>
      <c r="M296" s="2" t="b">
        <f t="shared" si="35"/>
        <v>1</v>
      </c>
      <c r="N296" s="2" t="b">
        <f t="shared" si="36"/>
        <v>0</v>
      </c>
      <c r="O296" s="2" t="b">
        <f t="shared" si="37"/>
        <v>0</v>
      </c>
      <c r="P296" s="2" t="b">
        <f t="shared" si="38"/>
        <v>0</v>
      </c>
      <c r="Q296" s="2" t="b">
        <f t="shared" si="39"/>
        <v>0</v>
      </c>
    </row>
    <row r="297" spans="1:17" ht="30" x14ac:dyDescent="0.25">
      <c r="A297" s="31">
        <v>295</v>
      </c>
      <c r="B297" s="23" t="s">
        <v>2933</v>
      </c>
      <c r="C297" s="23" t="s">
        <v>119</v>
      </c>
      <c r="D297" s="92"/>
      <c r="E297" s="92"/>
      <c r="F297" s="92"/>
      <c r="G297" s="30" t="s">
        <v>129</v>
      </c>
      <c r="H297" s="92"/>
      <c r="I297" s="93"/>
      <c r="J297" s="2" t="b">
        <f t="shared" si="32"/>
        <v>0</v>
      </c>
      <c r="K297" s="2" t="b">
        <f t="shared" si="33"/>
        <v>0</v>
      </c>
      <c r="L297" s="2" t="b">
        <f t="shared" si="34"/>
        <v>0</v>
      </c>
      <c r="M297" s="2" t="b">
        <f t="shared" si="35"/>
        <v>1</v>
      </c>
      <c r="N297" s="2" t="b">
        <f t="shared" si="36"/>
        <v>0</v>
      </c>
      <c r="O297" s="2" t="b">
        <f t="shared" si="37"/>
        <v>0</v>
      </c>
      <c r="P297" s="2" t="b">
        <f t="shared" si="38"/>
        <v>0</v>
      </c>
      <c r="Q297" s="2" t="b">
        <f t="shared" si="39"/>
        <v>0</v>
      </c>
    </row>
    <row r="298" spans="1:17" ht="30.75" thickBot="1" x14ac:dyDescent="0.3">
      <c r="A298" s="33">
        <v>296</v>
      </c>
      <c r="B298" s="34" t="s">
        <v>2941</v>
      </c>
      <c r="C298" s="34" t="s">
        <v>119</v>
      </c>
      <c r="D298" s="94" t="s">
        <v>236</v>
      </c>
      <c r="E298" s="94"/>
      <c r="F298" s="94"/>
      <c r="G298" s="94"/>
      <c r="H298" s="94"/>
      <c r="I298" s="95"/>
      <c r="J298" s="2" t="b">
        <f t="shared" si="32"/>
        <v>1</v>
      </c>
      <c r="K298" s="2" t="b">
        <f t="shared" si="33"/>
        <v>0</v>
      </c>
      <c r="L298" s="2" t="b">
        <f t="shared" si="34"/>
        <v>0</v>
      </c>
      <c r="M298" s="2" t="b">
        <f t="shared" si="35"/>
        <v>0</v>
      </c>
      <c r="N298" s="2" t="b">
        <f t="shared" si="36"/>
        <v>0</v>
      </c>
      <c r="O298" s="2" t="b">
        <f t="shared" si="37"/>
        <v>0</v>
      </c>
      <c r="P298" s="2" t="b">
        <f t="shared" si="38"/>
        <v>0</v>
      </c>
      <c r="Q298" s="2" t="b">
        <f t="shared" si="39"/>
        <v>0</v>
      </c>
    </row>
    <row r="299" spans="1:17" x14ac:dyDescent="0.25">
      <c r="D299" s="62">
        <f>COUNTIF(D3:D298,"Supervised Learning")</f>
        <v>134</v>
      </c>
      <c r="E299" s="62">
        <f>COUNTIF(E3:E298,"Unsupervised Learning")</f>
        <v>41</v>
      </c>
      <c r="F299" s="62">
        <f>COUNTIF(F3:F298,"Association Rules")</f>
        <v>8</v>
      </c>
      <c r="G299" s="62">
        <f>COUNTIF(G3:G298,"Hybrid Approach ")</f>
        <v>121</v>
      </c>
      <c r="H299" s="62">
        <f>COUNTIF(H3:H298,"Other")</f>
        <v>2</v>
      </c>
      <c r="J299" s="2">
        <f t="shared" ref="J299:Q299" si="40">COUNTIF(J3:J298,"TRUE")</f>
        <v>126</v>
      </c>
      <c r="K299" s="2">
        <f t="shared" si="40"/>
        <v>32</v>
      </c>
      <c r="L299" s="2">
        <f t="shared" si="40"/>
        <v>6</v>
      </c>
      <c r="M299" s="2">
        <f t="shared" si="40"/>
        <v>120</v>
      </c>
      <c r="N299" s="2">
        <f t="shared" si="40"/>
        <v>2</v>
      </c>
      <c r="O299" s="2">
        <f t="shared" si="40"/>
        <v>8</v>
      </c>
      <c r="P299" s="2">
        <f t="shared" si="40"/>
        <v>1</v>
      </c>
      <c r="Q299" s="2">
        <f t="shared" si="40"/>
        <v>1</v>
      </c>
    </row>
    <row r="304" spans="1:17" ht="15.75" thickBot="1" x14ac:dyDescent="0.3">
      <c r="D304" s="208" t="s">
        <v>3029</v>
      </c>
      <c r="E304" s="208"/>
      <c r="F304" s="208"/>
      <c r="G304" s="208"/>
      <c r="H304" s="208"/>
      <c r="I304" s="208"/>
    </row>
    <row r="305" spans="4:9" ht="15.75" thickBot="1" x14ac:dyDescent="0.3">
      <c r="D305" s="185" t="s">
        <v>3030</v>
      </c>
      <c r="E305" s="186"/>
      <c r="F305" s="186"/>
      <c r="G305" s="186"/>
      <c r="H305" s="186" t="s">
        <v>2950</v>
      </c>
      <c r="I305" s="209"/>
    </row>
    <row r="306" spans="4:9" x14ac:dyDescent="0.25">
      <c r="D306" s="191" t="s">
        <v>236</v>
      </c>
      <c r="E306" s="192"/>
      <c r="F306" s="192"/>
      <c r="G306" s="192"/>
      <c r="H306" s="210">
        <v>134</v>
      </c>
      <c r="I306" s="211"/>
    </row>
    <row r="307" spans="4:9" x14ac:dyDescent="0.25">
      <c r="D307" s="187" t="s">
        <v>177</v>
      </c>
      <c r="E307" s="188"/>
      <c r="F307" s="188"/>
      <c r="G307" s="188"/>
      <c r="H307" s="193">
        <v>41</v>
      </c>
      <c r="I307" s="207"/>
    </row>
    <row r="308" spans="4:9" x14ac:dyDescent="0.25">
      <c r="D308" s="187" t="s">
        <v>303</v>
      </c>
      <c r="E308" s="188"/>
      <c r="F308" s="188"/>
      <c r="G308" s="188"/>
      <c r="H308" s="193">
        <v>8</v>
      </c>
      <c r="I308" s="207"/>
    </row>
    <row r="309" spans="4:9" x14ac:dyDescent="0.25">
      <c r="D309" s="187" t="s">
        <v>3031</v>
      </c>
      <c r="E309" s="188"/>
      <c r="F309" s="188"/>
      <c r="G309" s="188"/>
      <c r="H309" s="193">
        <v>121</v>
      </c>
      <c r="I309" s="207"/>
    </row>
    <row r="310" spans="4:9" ht="15.75" thickBot="1" x14ac:dyDescent="0.3">
      <c r="D310" s="244" t="s">
        <v>138</v>
      </c>
      <c r="E310" s="245"/>
      <c r="F310" s="245"/>
      <c r="G310" s="245"/>
      <c r="H310" s="246">
        <v>2</v>
      </c>
      <c r="I310" s="247"/>
    </row>
    <row r="311" spans="4:9" ht="15.75" thickBot="1" x14ac:dyDescent="0.3"/>
    <row r="312" spans="4:9" ht="15.75" thickBot="1" x14ac:dyDescent="0.3">
      <c r="E312" s="214" t="s">
        <v>3032</v>
      </c>
      <c r="F312" s="215"/>
      <c r="G312" s="213"/>
    </row>
    <row r="313" spans="4:9" x14ac:dyDescent="0.25">
      <c r="E313" s="102">
        <v>1</v>
      </c>
      <c r="F313" s="192" t="s">
        <v>3033</v>
      </c>
      <c r="G313" s="192"/>
    </row>
    <row r="314" spans="4:9" x14ac:dyDescent="0.25">
      <c r="E314" s="85">
        <v>1</v>
      </c>
      <c r="F314" s="188" t="s">
        <v>3034</v>
      </c>
      <c r="G314" s="188"/>
    </row>
    <row r="315" spans="4:9" x14ac:dyDescent="0.25">
      <c r="E315" s="2"/>
      <c r="G315" s="2"/>
    </row>
    <row r="316" spans="4:9" ht="15.75" thickBot="1" x14ac:dyDescent="0.3">
      <c r="D316" s="208" t="s">
        <v>3035</v>
      </c>
      <c r="E316" s="208"/>
      <c r="F316" s="208"/>
      <c r="G316" s="208"/>
      <c r="H316" s="208"/>
      <c r="I316" s="208"/>
    </row>
    <row r="317" spans="4:9" ht="15.75" thickBot="1" x14ac:dyDescent="0.3">
      <c r="D317" s="185" t="s">
        <v>3036</v>
      </c>
      <c r="E317" s="186"/>
      <c r="F317" s="186"/>
      <c r="G317" s="186"/>
      <c r="H317" s="186" t="s">
        <v>2950</v>
      </c>
      <c r="I317" s="209"/>
    </row>
    <row r="318" spans="4:9" x14ac:dyDescent="0.25">
      <c r="D318" s="191" t="s">
        <v>236</v>
      </c>
      <c r="E318" s="192"/>
      <c r="F318" s="192"/>
      <c r="G318" s="192"/>
      <c r="H318" s="210">
        <v>126</v>
      </c>
      <c r="I318" s="211"/>
    </row>
    <row r="319" spans="4:9" x14ac:dyDescent="0.25">
      <c r="D319" s="187" t="s">
        <v>177</v>
      </c>
      <c r="E319" s="188"/>
      <c r="F319" s="188"/>
      <c r="G319" s="188"/>
      <c r="H319" s="193">
        <v>32</v>
      </c>
      <c r="I319" s="207"/>
    </row>
    <row r="320" spans="4:9" x14ac:dyDescent="0.25">
      <c r="D320" s="187" t="s">
        <v>303</v>
      </c>
      <c r="E320" s="188"/>
      <c r="F320" s="188"/>
      <c r="G320" s="188"/>
      <c r="H320" s="193">
        <v>6</v>
      </c>
      <c r="I320" s="207"/>
    </row>
    <row r="321" spans="4:9" x14ac:dyDescent="0.25">
      <c r="D321" s="187" t="s">
        <v>3031</v>
      </c>
      <c r="E321" s="188"/>
      <c r="F321" s="188"/>
      <c r="G321" s="188"/>
      <c r="H321" s="193">
        <v>120</v>
      </c>
      <c r="I321" s="207"/>
    </row>
    <row r="322" spans="4:9" x14ac:dyDescent="0.25">
      <c r="D322" s="242" t="s">
        <v>138</v>
      </c>
      <c r="E322" s="243"/>
      <c r="F322" s="243"/>
      <c r="G322" s="243"/>
      <c r="H322" s="193">
        <v>2</v>
      </c>
      <c r="I322" s="207"/>
    </row>
    <row r="323" spans="4:9" x14ac:dyDescent="0.25">
      <c r="D323" s="237" t="s">
        <v>2970</v>
      </c>
      <c r="E323" s="238"/>
      <c r="F323" s="238"/>
      <c r="G323" s="239"/>
      <c r="H323" s="196">
        <v>10</v>
      </c>
      <c r="I323" s="197"/>
    </row>
    <row r="324" spans="4:9" x14ac:dyDescent="0.25">
      <c r="D324" s="204" t="s">
        <v>3039</v>
      </c>
      <c r="E324" s="205"/>
      <c r="F324" s="206"/>
      <c r="G324" s="48">
        <v>8</v>
      </c>
      <c r="H324" s="198"/>
      <c r="I324" s="199"/>
    </row>
    <row r="325" spans="4:9" x14ac:dyDescent="0.25">
      <c r="D325" s="204" t="s">
        <v>3037</v>
      </c>
      <c r="E325" s="205"/>
      <c r="F325" s="206"/>
      <c r="G325" s="48">
        <v>1</v>
      </c>
      <c r="H325" s="200"/>
      <c r="I325" s="201"/>
    </row>
    <row r="326" spans="4:9" ht="15.75" thickBot="1" x14ac:dyDescent="0.3">
      <c r="D326" s="221" t="s">
        <v>3038</v>
      </c>
      <c r="E326" s="222"/>
      <c r="F326" s="223"/>
      <c r="G326" s="105">
        <v>1</v>
      </c>
      <c r="H326" s="202"/>
      <c r="I326" s="203"/>
    </row>
    <row r="327" spans="4:9" x14ac:dyDescent="0.25">
      <c r="D327" s="240" t="s">
        <v>2951</v>
      </c>
      <c r="E327" s="240"/>
      <c r="F327" s="240"/>
      <c r="G327" s="240"/>
      <c r="H327" s="241">
        <f>SUM(H318:H326)</f>
        <v>296</v>
      </c>
      <c r="I327" s="241"/>
    </row>
  </sheetData>
  <mergeCells count="38">
    <mergeCell ref="A1:I1"/>
    <mergeCell ref="D304:I304"/>
    <mergeCell ref="D305:G305"/>
    <mergeCell ref="H305:I305"/>
    <mergeCell ref="D306:G306"/>
    <mergeCell ref="H306:I306"/>
    <mergeCell ref="D307:G307"/>
    <mergeCell ref="H307:I307"/>
    <mergeCell ref="D308:G308"/>
    <mergeCell ref="H308:I308"/>
    <mergeCell ref="D309:G309"/>
    <mergeCell ref="H309:I309"/>
    <mergeCell ref="D319:G319"/>
    <mergeCell ref="H319:I319"/>
    <mergeCell ref="D310:G310"/>
    <mergeCell ref="H310:I310"/>
    <mergeCell ref="F313:G313"/>
    <mergeCell ref="F314:G314"/>
    <mergeCell ref="E312:G312"/>
    <mergeCell ref="D316:I316"/>
    <mergeCell ref="D317:G317"/>
    <mergeCell ref="H317:I317"/>
    <mergeCell ref="D318:G318"/>
    <mergeCell ref="H318:I318"/>
    <mergeCell ref="D327:G327"/>
    <mergeCell ref="H327:I327"/>
    <mergeCell ref="D320:G320"/>
    <mergeCell ref="H320:I320"/>
    <mergeCell ref="D321:G321"/>
    <mergeCell ref="H321:I321"/>
    <mergeCell ref="D322:G322"/>
    <mergeCell ref="H322:I322"/>
    <mergeCell ref="D323:G323"/>
    <mergeCell ref="H323:I323"/>
    <mergeCell ref="H324:I326"/>
    <mergeCell ref="D324:F324"/>
    <mergeCell ref="D325:F325"/>
    <mergeCell ref="D326:F3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7EA3-DA33-41AA-ACD8-7200486D6AF7}">
  <dimension ref="A1:KL149"/>
  <sheetViews>
    <sheetView topLeftCell="A76" zoomScale="60" zoomScaleNormal="60" workbookViewId="0">
      <selection activeCell="B7" sqref="B7"/>
    </sheetView>
  </sheetViews>
  <sheetFormatPr defaultRowHeight="15" x14ac:dyDescent="0.25"/>
  <cols>
    <col min="1" max="1" width="20.7109375" customWidth="1"/>
    <col min="2" max="2" width="16.28515625" customWidth="1"/>
  </cols>
  <sheetData>
    <row r="1" spans="1:298" s="2" customFormat="1" x14ac:dyDescent="0.25">
      <c r="A1" s="13" t="s">
        <v>3144</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2">
        <v>42</v>
      </c>
      <c r="AR1" s="2">
        <v>43</v>
      </c>
      <c r="AS1" s="2">
        <v>44</v>
      </c>
      <c r="AT1" s="2">
        <v>45</v>
      </c>
      <c r="AU1" s="2">
        <v>46</v>
      </c>
      <c r="AV1" s="2">
        <v>47</v>
      </c>
      <c r="AW1" s="2">
        <v>48</v>
      </c>
      <c r="AX1" s="2">
        <v>49</v>
      </c>
      <c r="AY1" s="2">
        <v>50</v>
      </c>
      <c r="AZ1" s="2">
        <v>51</v>
      </c>
      <c r="BA1" s="2">
        <v>52</v>
      </c>
      <c r="BB1" s="2">
        <v>53</v>
      </c>
      <c r="BC1" s="2">
        <v>54</v>
      </c>
      <c r="BD1" s="2">
        <v>55</v>
      </c>
      <c r="BE1" s="2">
        <v>56</v>
      </c>
      <c r="BF1" s="2">
        <v>57</v>
      </c>
      <c r="BG1" s="2">
        <v>58</v>
      </c>
      <c r="BH1" s="2">
        <v>59</v>
      </c>
      <c r="BI1" s="2">
        <v>60</v>
      </c>
      <c r="BJ1" s="2">
        <v>61</v>
      </c>
      <c r="BK1" s="2">
        <v>62</v>
      </c>
      <c r="BL1" s="2">
        <v>63</v>
      </c>
      <c r="BM1" s="2">
        <v>64</v>
      </c>
      <c r="BN1" s="2">
        <v>65</v>
      </c>
      <c r="BO1" s="2">
        <v>66</v>
      </c>
      <c r="BP1" s="2">
        <v>67</v>
      </c>
      <c r="BQ1" s="2">
        <v>68</v>
      </c>
      <c r="BR1" s="2">
        <v>69</v>
      </c>
      <c r="BS1" s="2">
        <v>70</v>
      </c>
      <c r="BT1" s="2">
        <v>71</v>
      </c>
      <c r="BU1" s="2">
        <v>72</v>
      </c>
      <c r="BV1" s="2">
        <v>73</v>
      </c>
      <c r="BW1" s="2">
        <v>74</v>
      </c>
      <c r="BX1" s="2">
        <v>75</v>
      </c>
      <c r="BY1" s="2">
        <v>76</v>
      </c>
      <c r="BZ1" s="2">
        <v>77</v>
      </c>
      <c r="CA1" s="2">
        <v>78</v>
      </c>
      <c r="CB1" s="2">
        <v>79</v>
      </c>
      <c r="CC1" s="2">
        <v>80</v>
      </c>
      <c r="CD1" s="2">
        <v>81</v>
      </c>
      <c r="CE1" s="2">
        <v>82</v>
      </c>
      <c r="CF1" s="2">
        <v>83</v>
      </c>
      <c r="CG1" s="2">
        <v>84</v>
      </c>
      <c r="CH1" s="2">
        <v>85</v>
      </c>
      <c r="CI1" s="2">
        <v>86</v>
      </c>
      <c r="CJ1" s="2">
        <v>87</v>
      </c>
      <c r="CK1" s="2">
        <v>88</v>
      </c>
      <c r="CL1" s="2">
        <v>89</v>
      </c>
      <c r="CM1" s="2">
        <v>90</v>
      </c>
      <c r="CN1" s="2">
        <v>91</v>
      </c>
      <c r="CO1" s="2">
        <v>92</v>
      </c>
      <c r="CP1" s="2">
        <v>93</v>
      </c>
      <c r="CQ1" s="2">
        <v>94</v>
      </c>
      <c r="CR1" s="2">
        <v>95</v>
      </c>
      <c r="CS1" s="2">
        <v>96</v>
      </c>
      <c r="CT1" s="2">
        <v>97</v>
      </c>
      <c r="CU1" s="2">
        <v>98</v>
      </c>
      <c r="CV1" s="2">
        <v>99</v>
      </c>
      <c r="CW1" s="2">
        <v>100</v>
      </c>
      <c r="CX1" s="2">
        <v>101</v>
      </c>
      <c r="CY1" s="2">
        <v>102</v>
      </c>
      <c r="CZ1" s="2">
        <v>103</v>
      </c>
      <c r="DA1" s="2">
        <v>104</v>
      </c>
      <c r="DB1" s="2">
        <v>105</v>
      </c>
      <c r="DC1" s="2">
        <v>106</v>
      </c>
      <c r="DD1" s="2">
        <v>107</v>
      </c>
      <c r="DE1" s="2">
        <v>108</v>
      </c>
      <c r="DF1" s="2">
        <v>109</v>
      </c>
      <c r="DG1" s="2">
        <v>110</v>
      </c>
      <c r="DH1" s="2">
        <v>111</v>
      </c>
      <c r="DI1" s="2">
        <v>112</v>
      </c>
      <c r="DJ1" s="2">
        <v>113</v>
      </c>
      <c r="DK1" s="2">
        <v>114</v>
      </c>
      <c r="DL1" s="2">
        <v>115</v>
      </c>
      <c r="DM1" s="2">
        <v>116</v>
      </c>
      <c r="DN1" s="2">
        <v>117</v>
      </c>
      <c r="DO1" s="2">
        <v>118</v>
      </c>
      <c r="DP1" s="2">
        <v>119</v>
      </c>
      <c r="DQ1" s="2">
        <v>120</v>
      </c>
      <c r="DR1" s="2">
        <v>121</v>
      </c>
      <c r="DS1" s="2">
        <v>122</v>
      </c>
      <c r="DT1" s="2">
        <v>123</v>
      </c>
      <c r="DU1" s="2">
        <v>124</v>
      </c>
      <c r="DV1" s="2">
        <v>125</v>
      </c>
      <c r="DW1" s="2">
        <v>126</v>
      </c>
      <c r="DX1" s="2">
        <v>127</v>
      </c>
      <c r="DY1" s="2">
        <v>128</v>
      </c>
      <c r="DZ1" s="2">
        <v>129</v>
      </c>
      <c r="EA1" s="2">
        <v>130</v>
      </c>
      <c r="EB1" s="2">
        <v>131</v>
      </c>
      <c r="EC1" s="2">
        <v>132</v>
      </c>
      <c r="ED1" s="2">
        <v>133</v>
      </c>
      <c r="EE1" s="2">
        <v>134</v>
      </c>
      <c r="EF1" s="2">
        <v>135</v>
      </c>
      <c r="EG1" s="2">
        <v>136</v>
      </c>
      <c r="EH1" s="2">
        <v>137</v>
      </c>
      <c r="EI1" s="2">
        <v>138</v>
      </c>
      <c r="EJ1" s="2">
        <v>139</v>
      </c>
      <c r="EK1" s="2">
        <v>140</v>
      </c>
      <c r="EL1" s="2">
        <v>141</v>
      </c>
      <c r="EM1" s="2">
        <v>142</v>
      </c>
      <c r="EN1" s="2">
        <v>143</v>
      </c>
      <c r="EO1" s="2">
        <v>144</v>
      </c>
      <c r="EP1" s="2">
        <v>145</v>
      </c>
      <c r="EQ1" s="2">
        <v>146</v>
      </c>
      <c r="ER1" s="2">
        <v>147</v>
      </c>
      <c r="ES1" s="2">
        <v>148</v>
      </c>
      <c r="ET1" s="2">
        <v>149</v>
      </c>
      <c r="EU1" s="2">
        <v>150</v>
      </c>
      <c r="EV1" s="2">
        <v>151</v>
      </c>
      <c r="EW1" s="2">
        <v>152</v>
      </c>
      <c r="EX1" s="2">
        <v>153</v>
      </c>
      <c r="EY1" s="2">
        <v>154</v>
      </c>
      <c r="EZ1" s="2">
        <v>155</v>
      </c>
      <c r="FA1" s="2">
        <v>156</v>
      </c>
      <c r="FB1" s="2">
        <v>157</v>
      </c>
      <c r="FC1" s="2">
        <v>158</v>
      </c>
      <c r="FD1" s="2">
        <v>159</v>
      </c>
      <c r="FE1" s="2">
        <v>160</v>
      </c>
      <c r="FF1" s="2">
        <v>161</v>
      </c>
      <c r="FG1" s="2">
        <v>162</v>
      </c>
      <c r="FH1" s="2">
        <v>163</v>
      </c>
      <c r="FI1" s="2">
        <v>164</v>
      </c>
      <c r="FJ1" s="2">
        <v>165</v>
      </c>
      <c r="FK1" s="2">
        <v>166</v>
      </c>
      <c r="FL1" s="2">
        <v>167</v>
      </c>
      <c r="FM1" s="2">
        <v>168</v>
      </c>
      <c r="FN1" s="2">
        <v>169</v>
      </c>
      <c r="FO1" s="2">
        <v>170</v>
      </c>
      <c r="FP1" s="2">
        <v>171</v>
      </c>
      <c r="FQ1" s="2">
        <v>172</v>
      </c>
      <c r="FR1" s="2">
        <v>173</v>
      </c>
      <c r="FS1" s="2">
        <v>174</v>
      </c>
      <c r="FT1" s="2">
        <v>175</v>
      </c>
      <c r="FU1" s="2">
        <v>176</v>
      </c>
      <c r="FV1" s="2">
        <v>177</v>
      </c>
      <c r="FW1" s="2">
        <v>178</v>
      </c>
      <c r="FX1" s="2">
        <v>179</v>
      </c>
      <c r="FY1" s="2">
        <v>180</v>
      </c>
      <c r="FZ1" s="2">
        <v>181</v>
      </c>
      <c r="GA1" s="2">
        <v>182</v>
      </c>
      <c r="GB1" s="2">
        <v>183</v>
      </c>
      <c r="GC1" s="2">
        <v>184</v>
      </c>
      <c r="GD1" s="2">
        <v>185</v>
      </c>
      <c r="GE1" s="2">
        <v>186</v>
      </c>
      <c r="GF1" s="2">
        <v>187</v>
      </c>
      <c r="GG1" s="2">
        <v>188</v>
      </c>
      <c r="GH1" s="2">
        <v>189</v>
      </c>
      <c r="GI1" s="2">
        <v>190</v>
      </c>
      <c r="GJ1" s="2">
        <v>191</v>
      </c>
      <c r="GK1" s="2">
        <v>192</v>
      </c>
      <c r="GL1" s="2">
        <v>193</v>
      </c>
      <c r="GM1" s="2">
        <v>194</v>
      </c>
      <c r="GN1" s="2">
        <v>195</v>
      </c>
      <c r="GO1" s="2">
        <v>196</v>
      </c>
      <c r="GP1" s="2">
        <v>197</v>
      </c>
      <c r="GQ1" s="2">
        <v>198</v>
      </c>
      <c r="GR1" s="2">
        <v>199</v>
      </c>
      <c r="GS1" s="2">
        <v>200</v>
      </c>
      <c r="GT1" s="2">
        <v>201</v>
      </c>
      <c r="GU1" s="2">
        <v>202</v>
      </c>
      <c r="GV1" s="2">
        <v>203</v>
      </c>
      <c r="GW1" s="2">
        <v>204</v>
      </c>
      <c r="GX1" s="2">
        <v>205</v>
      </c>
      <c r="GY1" s="2">
        <v>206</v>
      </c>
      <c r="GZ1" s="2">
        <v>207</v>
      </c>
      <c r="HA1" s="2">
        <v>208</v>
      </c>
      <c r="HB1" s="2">
        <v>209</v>
      </c>
      <c r="HC1" s="2">
        <v>210</v>
      </c>
      <c r="HD1" s="2">
        <v>211</v>
      </c>
      <c r="HE1" s="2">
        <v>212</v>
      </c>
      <c r="HF1" s="2">
        <v>213</v>
      </c>
      <c r="HG1" s="2">
        <v>214</v>
      </c>
      <c r="HH1" s="2">
        <v>215</v>
      </c>
      <c r="HI1" s="2">
        <v>216</v>
      </c>
      <c r="HJ1" s="2">
        <v>217</v>
      </c>
      <c r="HK1" s="2">
        <v>218</v>
      </c>
      <c r="HL1" s="2">
        <v>219</v>
      </c>
      <c r="HM1" s="2">
        <v>220</v>
      </c>
      <c r="HN1" s="2">
        <v>221</v>
      </c>
      <c r="HO1" s="2">
        <v>222</v>
      </c>
      <c r="HP1" s="2">
        <v>223</v>
      </c>
      <c r="HQ1" s="2">
        <v>224</v>
      </c>
      <c r="HR1" s="2">
        <v>225</v>
      </c>
      <c r="HS1" s="2">
        <v>226</v>
      </c>
      <c r="HT1" s="2">
        <v>227</v>
      </c>
      <c r="HU1" s="2">
        <v>228</v>
      </c>
      <c r="HV1" s="2">
        <v>229</v>
      </c>
      <c r="HW1" s="2">
        <v>230</v>
      </c>
      <c r="HX1" s="2">
        <v>231</v>
      </c>
      <c r="HY1" s="2">
        <v>232</v>
      </c>
      <c r="HZ1" s="2">
        <v>233</v>
      </c>
      <c r="IA1" s="2">
        <v>234</v>
      </c>
      <c r="IB1" s="2">
        <v>235</v>
      </c>
      <c r="IC1" s="2">
        <v>236</v>
      </c>
      <c r="ID1" s="2">
        <v>237</v>
      </c>
      <c r="IE1" s="2">
        <v>238</v>
      </c>
      <c r="IF1" s="2">
        <v>239</v>
      </c>
      <c r="IG1" s="2">
        <v>240</v>
      </c>
      <c r="IH1" s="2">
        <v>241</v>
      </c>
      <c r="II1" s="2">
        <v>242</v>
      </c>
      <c r="IJ1" s="2">
        <v>243</v>
      </c>
      <c r="IK1" s="2">
        <v>244</v>
      </c>
      <c r="IL1" s="2">
        <v>245</v>
      </c>
      <c r="IM1" s="2">
        <v>246</v>
      </c>
      <c r="IN1" s="2">
        <v>247</v>
      </c>
      <c r="IO1" s="2">
        <v>248</v>
      </c>
      <c r="IP1" s="2">
        <v>249</v>
      </c>
      <c r="IQ1" s="2">
        <v>250</v>
      </c>
      <c r="IR1" s="2">
        <v>251</v>
      </c>
      <c r="IS1" s="2">
        <v>252</v>
      </c>
      <c r="IT1" s="2">
        <v>253</v>
      </c>
      <c r="IU1" s="2">
        <v>254</v>
      </c>
      <c r="IV1" s="2">
        <v>255</v>
      </c>
      <c r="IW1" s="2">
        <v>256</v>
      </c>
      <c r="IX1" s="2">
        <v>257</v>
      </c>
      <c r="IY1" s="2">
        <v>258</v>
      </c>
      <c r="IZ1" s="2">
        <v>259</v>
      </c>
      <c r="JA1" s="2">
        <v>260</v>
      </c>
      <c r="JB1" s="2">
        <v>261</v>
      </c>
      <c r="JC1" s="2">
        <v>262</v>
      </c>
      <c r="JD1" s="2">
        <v>263</v>
      </c>
      <c r="JE1" s="2">
        <v>264</v>
      </c>
      <c r="JF1" s="2">
        <v>265</v>
      </c>
      <c r="JG1" s="2">
        <v>266</v>
      </c>
      <c r="JH1" s="2">
        <v>267</v>
      </c>
      <c r="JI1" s="2">
        <v>268</v>
      </c>
      <c r="JJ1" s="2">
        <v>269</v>
      </c>
      <c r="JK1" s="2">
        <v>270</v>
      </c>
      <c r="JL1" s="2">
        <v>271</v>
      </c>
      <c r="JM1" s="2">
        <v>272</v>
      </c>
      <c r="JN1" s="2">
        <v>273</v>
      </c>
      <c r="JO1" s="2">
        <v>274</v>
      </c>
      <c r="JP1" s="2">
        <v>275</v>
      </c>
      <c r="JQ1" s="2">
        <v>276</v>
      </c>
      <c r="JR1" s="2">
        <v>277</v>
      </c>
      <c r="JS1" s="2">
        <v>278</v>
      </c>
      <c r="JT1" s="2">
        <v>279</v>
      </c>
      <c r="JU1" s="2">
        <v>280</v>
      </c>
      <c r="JV1" s="2">
        <v>281</v>
      </c>
      <c r="JW1" s="2">
        <v>282</v>
      </c>
      <c r="JX1" s="2">
        <v>283</v>
      </c>
      <c r="JY1" s="2">
        <v>284</v>
      </c>
      <c r="JZ1" s="2">
        <v>285</v>
      </c>
      <c r="KA1" s="2">
        <v>286</v>
      </c>
      <c r="KB1" s="2">
        <v>287</v>
      </c>
      <c r="KC1" s="2">
        <v>288</v>
      </c>
      <c r="KD1" s="2">
        <v>289</v>
      </c>
      <c r="KE1" s="2">
        <v>290</v>
      </c>
      <c r="KF1" s="2">
        <v>291</v>
      </c>
      <c r="KG1" s="2">
        <v>292</v>
      </c>
      <c r="KH1" s="2">
        <v>293</v>
      </c>
      <c r="KI1" s="2">
        <v>294</v>
      </c>
      <c r="KJ1" s="2">
        <v>295</v>
      </c>
      <c r="KK1" s="2">
        <v>296</v>
      </c>
    </row>
    <row r="2" spans="1:298" x14ac:dyDescent="0.25">
      <c r="A2" s="62" t="s">
        <v>0</v>
      </c>
      <c r="B2" s="62" t="s">
        <v>117</v>
      </c>
      <c r="C2" s="62" t="s">
        <v>148</v>
      </c>
      <c r="D2" s="62" t="s">
        <v>170</v>
      </c>
      <c r="E2" s="62" t="s">
        <v>183</v>
      </c>
      <c r="F2" s="62" t="s">
        <v>199</v>
      </c>
      <c r="G2" s="62" t="s">
        <v>213</v>
      </c>
      <c r="H2" s="62" t="s">
        <v>230</v>
      </c>
      <c r="I2" s="62" t="s">
        <v>240</v>
      </c>
      <c r="J2" s="62" t="s">
        <v>253</v>
      </c>
      <c r="K2" s="62" t="s">
        <v>269</v>
      </c>
      <c r="L2" s="62" t="s">
        <v>280</v>
      </c>
      <c r="M2" s="62" t="s">
        <v>294</v>
      </c>
      <c r="N2" s="62" t="s">
        <v>310</v>
      </c>
      <c r="O2" s="62" t="s">
        <v>324</v>
      </c>
      <c r="P2" s="62" t="s">
        <v>338</v>
      </c>
      <c r="Q2" s="62" t="s">
        <v>349</v>
      </c>
      <c r="R2" s="62" t="s">
        <v>366</v>
      </c>
      <c r="S2" s="62" t="s">
        <v>381</v>
      </c>
      <c r="T2" s="62" t="s">
        <v>390</v>
      </c>
      <c r="U2" s="62" t="s">
        <v>418</v>
      </c>
      <c r="V2" s="62" t="s">
        <v>430</v>
      </c>
      <c r="W2" s="62" t="s">
        <v>443</v>
      </c>
      <c r="X2" s="62" t="s">
        <v>454</v>
      </c>
      <c r="Y2" s="62" t="s">
        <v>465</v>
      </c>
      <c r="Z2" s="62" t="s">
        <v>477</v>
      </c>
      <c r="AA2" s="62" t="s">
        <v>488</v>
      </c>
      <c r="AB2" s="62" t="s">
        <v>499</v>
      </c>
      <c r="AC2" s="62" t="s">
        <v>511</v>
      </c>
      <c r="AD2" s="62" t="s">
        <v>522</v>
      </c>
      <c r="AE2" s="62" t="s">
        <v>534</v>
      </c>
      <c r="AF2" s="62" t="s">
        <v>544</v>
      </c>
      <c r="AG2" s="62" t="s">
        <v>555</v>
      </c>
      <c r="AH2" s="62" t="s">
        <v>565</v>
      </c>
      <c r="AI2" s="62" t="s">
        <v>575</v>
      </c>
      <c r="AJ2" s="62" t="s">
        <v>588</v>
      </c>
      <c r="AK2" s="62" t="s">
        <v>601</v>
      </c>
      <c r="AL2" s="62" t="s">
        <v>612</v>
      </c>
      <c r="AM2" s="62" t="s">
        <v>622</v>
      </c>
      <c r="AN2" s="62" t="s">
        <v>638</v>
      </c>
      <c r="AO2" s="62" t="s">
        <v>648</v>
      </c>
      <c r="AP2" s="62" t="s">
        <v>659</v>
      </c>
      <c r="AQ2" s="62" t="s">
        <v>670</v>
      </c>
      <c r="AR2" s="62" t="s">
        <v>680</v>
      </c>
      <c r="AS2" s="62" t="s">
        <v>691</v>
      </c>
      <c r="AT2" s="62" t="s">
        <v>702</v>
      </c>
      <c r="AU2" s="62" t="s">
        <v>710</v>
      </c>
      <c r="AV2" s="62" t="s">
        <v>719</v>
      </c>
      <c r="AW2" s="62" t="s">
        <v>727</v>
      </c>
      <c r="AX2" s="62" t="s">
        <v>735</v>
      </c>
      <c r="AY2" s="62" t="s">
        <v>747</v>
      </c>
      <c r="AZ2" s="62" t="s">
        <v>760</v>
      </c>
      <c r="BA2" s="62" t="s">
        <v>769</v>
      </c>
      <c r="BB2" s="62" t="s">
        <v>779</v>
      </c>
      <c r="BC2" s="62" t="s">
        <v>790</v>
      </c>
      <c r="BD2" s="62" t="s">
        <v>802</v>
      </c>
      <c r="BE2" s="62" t="s">
        <v>814</v>
      </c>
      <c r="BF2" s="62" t="s">
        <v>826</v>
      </c>
      <c r="BG2" s="62" t="s">
        <v>834</v>
      </c>
      <c r="BH2" s="62" t="s">
        <v>845</v>
      </c>
      <c r="BI2" s="62" t="s">
        <v>854</v>
      </c>
      <c r="BJ2" s="62" t="s">
        <v>864</v>
      </c>
      <c r="BK2" s="62" t="s">
        <v>873</v>
      </c>
      <c r="BL2" s="62" t="s">
        <v>884</v>
      </c>
      <c r="BM2" s="62" t="s">
        <v>894</v>
      </c>
      <c r="BN2" s="62" t="s">
        <v>904</v>
      </c>
      <c r="BO2" s="62" t="s">
        <v>912</v>
      </c>
      <c r="BP2" s="62" t="s">
        <v>923</v>
      </c>
      <c r="BQ2" s="62" t="s">
        <v>932</v>
      </c>
      <c r="BR2" s="62" t="s">
        <v>941</v>
      </c>
      <c r="BS2" s="62" t="s">
        <v>949</v>
      </c>
      <c r="BT2" s="62" t="s">
        <v>959</v>
      </c>
      <c r="BU2" s="62" t="s">
        <v>969</v>
      </c>
      <c r="BV2" s="62" t="s">
        <v>977</v>
      </c>
      <c r="BW2" s="62" t="s">
        <v>988</v>
      </c>
      <c r="BX2" s="62" t="s">
        <v>998</v>
      </c>
      <c r="BY2" s="62" t="s">
        <v>1008</v>
      </c>
      <c r="BZ2" s="62" t="s">
        <v>1019</v>
      </c>
      <c r="CA2" s="62" t="s">
        <v>1028</v>
      </c>
      <c r="CB2" s="62" t="s">
        <v>1038</v>
      </c>
      <c r="CC2" s="62" t="s">
        <v>1049</v>
      </c>
      <c r="CD2" s="62" t="s">
        <v>1059</v>
      </c>
      <c r="CE2" s="62" t="s">
        <v>1068</v>
      </c>
      <c r="CF2" s="62" t="s">
        <v>1077</v>
      </c>
      <c r="CG2" s="62" t="s">
        <v>1089</v>
      </c>
      <c r="CH2" s="62" t="s">
        <v>1101</v>
      </c>
      <c r="CI2" s="62" t="s">
        <v>1112</v>
      </c>
      <c r="CJ2" s="62" t="s">
        <v>1123</v>
      </c>
      <c r="CK2" s="62" t="s">
        <v>1130</v>
      </c>
      <c r="CL2" s="62" t="s">
        <v>1139</v>
      </c>
      <c r="CM2" s="62" t="s">
        <v>1148</v>
      </c>
      <c r="CN2" s="62" t="s">
        <v>1156</v>
      </c>
      <c r="CO2" s="62" t="s">
        <v>1162</v>
      </c>
      <c r="CP2" s="62" t="s">
        <v>1172</v>
      </c>
      <c r="CQ2" s="62" t="s">
        <v>1180</v>
      </c>
      <c r="CR2" s="62" t="s">
        <v>1189</v>
      </c>
      <c r="CS2" s="62" t="s">
        <v>1199</v>
      </c>
      <c r="CT2" s="62" t="s">
        <v>1208</v>
      </c>
      <c r="CU2" s="62" t="s">
        <v>1217</v>
      </c>
      <c r="CV2" s="62" t="s">
        <v>1225</v>
      </c>
      <c r="CW2" s="62" t="s">
        <v>1233</v>
      </c>
      <c r="CX2" s="62" t="s">
        <v>1242</v>
      </c>
      <c r="CY2" s="62" t="s">
        <v>1251</v>
      </c>
      <c r="CZ2" s="62" t="s">
        <v>1258</v>
      </c>
      <c r="DA2" s="62" t="s">
        <v>1270</v>
      </c>
      <c r="DB2" s="62" t="s">
        <v>1277</v>
      </c>
      <c r="DC2" s="62" t="s">
        <v>1289</v>
      </c>
      <c r="DD2" s="62" t="s">
        <v>1295</v>
      </c>
      <c r="DE2" s="62" t="s">
        <v>1305</v>
      </c>
      <c r="DF2" s="62" t="s">
        <v>1311</v>
      </c>
      <c r="DG2" s="62" t="s">
        <v>1319</v>
      </c>
      <c r="DH2" s="62" t="s">
        <v>1328</v>
      </c>
      <c r="DI2" s="62" t="s">
        <v>1336</v>
      </c>
      <c r="DJ2" s="62" t="s">
        <v>1348</v>
      </c>
      <c r="DK2" s="62" t="s">
        <v>1359</v>
      </c>
      <c r="DL2" s="62" t="s">
        <v>1368</v>
      </c>
      <c r="DM2" s="62" t="s">
        <v>1377</v>
      </c>
      <c r="DN2" s="62" t="s">
        <v>1386</v>
      </c>
      <c r="DO2" s="62" t="s">
        <v>1395</v>
      </c>
      <c r="DP2" s="62" t="s">
        <v>1407</v>
      </c>
      <c r="DQ2" s="62" t="s">
        <v>1415</v>
      </c>
      <c r="DR2" s="62" t="s">
        <v>1426</v>
      </c>
      <c r="DS2" s="62" t="s">
        <v>1434</v>
      </c>
      <c r="DT2" s="62" t="s">
        <v>1444</v>
      </c>
      <c r="DU2" s="62" t="s">
        <v>1451</v>
      </c>
      <c r="DV2" s="62" t="s">
        <v>1461</v>
      </c>
      <c r="DW2" s="62" t="s">
        <v>1471</v>
      </c>
      <c r="DX2" s="62" t="s">
        <v>1481</v>
      </c>
      <c r="DY2" s="62" t="s">
        <v>1490</v>
      </c>
      <c r="DZ2" s="62" t="s">
        <v>1500</v>
      </c>
      <c r="EA2" s="62" t="s">
        <v>1510</v>
      </c>
      <c r="EB2" s="62" t="s">
        <v>1520</v>
      </c>
      <c r="EC2" s="62" t="s">
        <v>1529</v>
      </c>
      <c r="ED2" s="62" t="s">
        <v>1539</v>
      </c>
      <c r="EE2" s="62" t="s">
        <v>1548</v>
      </c>
      <c r="EF2" s="62" t="s">
        <v>1557</v>
      </c>
      <c r="EG2" s="62" t="s">
        <v>1566</v>
      </c>
      <c r="EH2" s="62" t="s">
        <v>1577</v>
      </c>
      <c r="EI2" s="62" t="s">
        <v>1585</v>
      </c>
      <c r="EJ2" s="62" t="s">
        <v>1593</v>
      </c>
      <c r="EK2" s="62" t="s">
        <v>1602</v>
      </c>
      <c r="EL2" s="62" t="s">
        <v>1611</v>
      </c>
      <c r="EM2" s="62" t="s">
        <v>1620</v>
      </c>
      <c r="EN2" s="62" t="s">
        <v>1627</v>
      </c>
      <c r="EO2" s="62" t="s">
        <v>1637</v>
      </c>
      <c r="EP2" s="62" t="s">
        <v>1646</v>
      </c>
      <c r="EQ2" s="62" t="s">
        <v>1655</v>
      </c>
      <c r="ER2" s="62" t="s">
        <v>1664</v>
      </c>
      <c r="ES2" s="62" t="s">
        <v>1674</v>
      </c>
      <c r="ET2" s="62" t="s">
        <v>1684</v>
      </c>
      <c r="EU2" s="62" t="s">
        <v>1692</v>
      </c>
      <c r="EV2" s="62" t="s">
        <v>1701</v>
      </c>
      <c r="EW2" s="62" t="s">
        <v>1711</v>
      </c>
      <c r="EX2" s="62" t="s">
        <v>1721</v>
      </c>
      <c r="EY2" s="62" t="s">
        <v>1731</v>
      </c>
      <c r="EZ2" s="62" t="s">
        <v>1742</v>
      </c>
      <c r="FA2" s="62" t="s">
        <v>1754</v>
      </c>
      <c r="FB2" s="62" t="s">
        <v>1763</v>
      </c>
      <c r="FC2" s="62" t="s">
        <v>1771</v>
      </c>
      <c r="FD2" s="62" t="s">
        <v>1777</v>
      </c>
      <c r="FE2" s="62" t="s">
        <v>1785</v>
      </c>
      <c r="FF2" s="62" t="s">
        <v>1795</v>
      </c>
      <c r="FG2" s="62" t="s">
        <v>1803</v>
      </c>
      <c r="FH2" s="62" t="s">
        <v>1812</v>
      </c>
      <c r="FI2" s="62" t="s">
        <v>1822</v>
      </c>
      <c r="FJ2" s="62" t="s">
        <v>1832</v>
      </c>
      <c r="FK2" s="62" t="s">
        <v>1841</v>
      </c>
      <c r="FL2" s="62" t="s">
        <v>1851</v>
      </c>
      <c r="FM2" s="62" t="s">
        <v>1860</v>
      </c>
      <c r="FN2" s="62" t="s">
        <v>1869</v>
      </c>
      <c r="FO2" s="62" t="s">
        <v>1876</v>
      </c>
      <c r="FP2" s="62" t="s">
        <v>1883</v>
      </c>
      <c r="FQ2" s="62" t="s">
        <v>1891</v>
      </c>
      <c r="FR2" s="62" t="s">
        <v>1899</v>
      </c>
      <c r="FS2" s="62" t="s">
        <v>1907</v>
      </c>
      <c r="FT2" s="62" t="s">
        <v>1917</v>
      </c>
      <c r="FU2" s="62" t="s">
        <v>1925</v>
      </c>
      <c r="FV2" s="62" t="s">
        <v>1933</v>
      </c>
      <c r="FW2" s="62" t="s">
        <v>1938</v>
      </c>
      <c r="FX2" s="62" t="s">
        <v>1947</v>
      </c>
      <c r="FY2" s="62" t="s">
        <v>1952</v>
      </c>
      <c r="FZ2" s="62" t="s">
        <v>1962</v>
      </c>
      <c r="GA2" s="62" t="s">
        <v>1970</v>
      </c>
      <c r="GB2" s="62" t="s">
        <v>1979</v>
      </c>
      <c r="GC2" s="62" t="s">
        <v>1990</v>
      </c>
      <c r="GD2" s="62" t="s">
        <v>1997</v>
      </c>
      <c r="GE2" s="62" t="s">
        <v>2008</v>
      </c>
      <c r="GF2" s="62" t="s">
        <v>2015</v>
      </c>
      <c r="GG2" s="62" t="s">
        <v>2023</v>
      </c>
      <c r="GH2" s="62" t="s">
        <v>2030</v>
      </c>
      <c r="GI2" s="62" t="s">
        <v>2040</v>
      </c>
      <c r="GJ2" s="62" t="s">
        <v>2050</v>
      </c>
      <c r="GK2" s="62" t="s">
        <v>2058</v>
      </c>
      <c r="GL2" s="62" t="s">
        <v>2068</v>
      </c>
      <c r="GM2" s="62" t="s">
        <v>2077</v>
      </c>
      <c r="GN2" s="62" t="s">
        <v>2085</v>
      </c>
      <c r="GO2" s="62" t="s">
        <v>2093</v>
      </c>
      <c r="GP2" s="62" t="s">
        <v>2101</v>
      </c>
      <c r="GQ2" s="62" t="s">
        <v>2110</v>
      </c>
      <c r="GR2" s="62" t="s">
        <v>2119</v>
      </c>
      <c r="GS2" s="62" t="s">
        <v>2128</v>
      </c>
      <c r="GT2" s="62" t="s">
        <v>2137</v>
      </c>
      <c r="GU2" s="62" t="s">
        <v>2145</v>
      </c>
      <c r="GV2" s="62" t="s">
        <v>2154</v>
      </c>
      <c r="GW2" s="62" t="s">
        <v>2164</v>
      </c>
      <c r="GX2" s="62" t="s">
        <v>2172</v>
      </c>
      <c r="GY2" s="62" t="s">
        <v>2181</v>
      </c>
      <c r="GZ2" s="62" t="s">
        <v>2190</v>
      </c>
      <c r="HA2" s="62" t="s">
        <v>2201</v>
      </c>
      <c r="HB2" s="62" t="s">
        <v>2210</v>
      </c>
      <c r="HC2" s="62" t="s">
        <v>2219</v>
      </c>
      <c r="HD2" s="62" t="s">
        <v>2229</v>
      </c>
      <c r="HE2" s="62" t="s">
        <v>2235</v>
      </c>
      <c r="HF2" s="62" t="s">
        <v>2245</v>
      </c>
      <c r="HG2" s="62" t="s">
        <v>2253</v>
      </c>
      <c r="HH2" s="62" t="s">
        <v>2260</v>
      </c>
      <c r="HI2" s="62" t="s">
        <v>2267</v>
      </c>
      <c r="HJ2" s="62" t="s">
        <v>2276</v>
      </c>
      <c r="HK2" s="62" t="s">
        <v>2283</v>
      </c>
      <c r="HL2" s="62" t="s">
        <v>2292</v>
      </c>
      <c r="HM2" s="62" t="s">
        <v>2302</v>
      </c>
      <c r="HN2" s="62" t="s">
        <v>2311</v>
      </c>
      <c r="HO2" s="62" t="s">
        <v>2320</v>
      </c>
      <c r="HP2" s="62" t="s">
        <v>2329</v>
      </c>
      <c r="HQ2" s="62" t="s">
        <v>2339</v>
      </c>
      <c r="HR2" s="62" t="s">
        <v>2349</v>
      </c>
      <c r="HS2" s="62" t="s">
        <v>2357</v>
      </c>
      <c r="HT2" s="62" t="s">
        <v>2368</v>
      </c>
      <c r="HU2" s="62" t="s">
        <v>2378</v>
      </c>
      <c r="HV2" s="62" t="s">
        <v>2386</v>
      </c>
      <c r="HW2" s="62" t="s">
        <v>2396</v>
      </c>
      <c r="HX2" s="62" t="s">
        <v>2405</v>
      </c>
      <c r="HY2" s="62" t="s">
        <v>2414</v>
      </c>
      <c r="HZ2" s="62" t="s">
        <v>2423</v>
      </c>
      <c r="IA2" s="62" t="s">
        <v>2432</v>
      </c>
      <c r="IB2" s="62" t="s">
        <v>2437</v>
      </c>
      <c r="IC2" s="62" t="s">
        <v>2445</v>
      </c>
      <c r="ID2" s="62" t="s">
        <v>2455</v>
      </c>
      <c r="IE2" s="62" t="s">
        <v>2463</v>
      </c>
      <c r="IF2" s="62" t="s">
        <v>2470</v>
      </c>
      <c r="IG2" s="62" t="s">
        <v>2480</v>
      </c>
      <c r="IH2" s="62" t="s">
        <v>2489</v>
      </c>
      <c r="II2" s="62" t="s">
        <v>2497</v>
      </c>
      <c r="IJ2" s="62" t="s">
        <v>2505</v>
      </c>
      <c r="IK2" s="62" t="s">
        <v>2515</v>
      </c>
      <c r="IL2" s="62" t="s">
        <v>2524</v>
      </c>
      <c r="IM2" s="62" t="s">
        <v>2530</v>
      </c>
      <c r="IN2" s="62" t="s">
        <v>2539</v>
      </c>
      <c r="IO2" s="62" t="s">
        <v>2549</v>
      </c>
      <c r="IP2" s="62" t="s">
        <v>2557</v>
      </c>
      <c r="IQ2" s="62" t="s">
        <v>2566</v>
      </c>
      <c r="IR2" s="62" t="s">
        <v>2573</v>
      </c>
      <c r="IS2" s="62" t="s">
        <v>2580</v>
      </c>
      <c r="IT2" s="62" t="s">
        <v>2589</v>
      </c>
      <c r="IU2" s="62" t="s">
        <v>2598</v>
      </c>
      <c r="IV2" s="62" t="s">
        <v>2602</v>
      </c>
      <c r="IW2" s="62" t="s">
        <v>2610</v>
      </c>
      <c r="IX2" s="62" t="s">
        <v>2618</v>
      </c>
      <c r="IY2" s="62" t="s">
        <v>2627</v>
      </c>
      <c r="IZ2" s="62" t="s">
        <v>2635</v>
      </c>
      <c r="JA2" s="62" t="s">
        <v>2642</v>
      </c>
      <c r="JB2" s="62" t="s">
        <v>2649</v>
      </c>
      <c r="JC2" s="62" t="s">
        <v>2658</v>
      </c>
      <c r="JD2" s="62" t="s">
        <v>2667</v>
      </c>
      <c r="JE2" s="62" t="s">
        <v>2674</v>
      </c>
      <c r="JF2" s="62" t="s">
        <v>2683</v>
      </c>
      <c r="JG2" s="62" t="s">
        <v>2692</v>
      </c>
      <c r="JH2" s="62" t="s">
        <v>2702</v>
      </c>
      <c r="JI2" s="62" t="s">
        <v>2709</v>
      </c>
      <c r="JJ2" s="62" t="s">
        <v>2718</v>
      </c>
      <c r="JK2" s="62" t="s">
        <v>2726</v>
      </c>
      <c r="JL2" s="62" t="s">
        <v>2733</v>
      </c>
      <c r="JM2" s="62" t="s">
        <v>2742</v>
      </c>
      <c r="JN2" s="62" t="s">
        <v>2749</v>
      </c>
      <c r="JO2" s="62" t="s">
        <v>2759</v>
      </c>
      <c r="JP2" s="62" t="s">
        <v>2768</v>
      </c>
      <c r="JQ2" s="62" t="s">
        <v>2778</v>
      </c>
      <c r="JR2" s="62" t="s">
        <v>2786</v>
      </c>
      <c r="JS2" s="62" t="s">
        <v>2796</v>
      </c>
      <c r="JT2" s="62" t="s">
        <v>2802</v>
      </c>
      <c r="JU2" s="62" t="s">
        <v>2811</v>
      </c>
      <c r="JV2" s="62" t="s">
        <v>2819</v>
      </c>
      <c r="JW2" s="62" t="s">
        <v>2828</v>
      </c>
      <c r="JX2" s="62" t="s">
        <v>2839</v>
      </c>
      <c r="JY2" s="62" t="s">
        <v>2849</v>
      </c>
      <c r="JZ2" s="62" t="s">
        <v>2856</v>
      </c>
      <c r="KA2" s="62" t="s">
        <v>2864</v>
      </c>
      <c r="KB2" s="62" t="s">
        <v>2872</v>
      </c>
      <c r="KC2" s="62" t="s">
        <v>2879</v>
      </c>
      <c r="KD2" s="62" t="s">
        <v>2886</v>
      </c>
      <c r="KE2" s="62" t="s">
        <v>2892</v>
      </c>
      <c r="KF2" s="62" t="s">
        <v>2900</v>
      </c>
      <c r="KG2" s="62" t="s">
        <v>2908</v>
      </c>
      <c r="KH2" s="62" t="s">
        <v>2916</v>
      </c>
      <c r="KI2" s="62" t="s">
        <v>2923</v>
      </c>
      <c r="KJ2" s="62" t="s">
        <v>2933</v>
      </c>
      <c r="KK2" s="62" t="s">
        <v>2941</v>
      </c>
    </row>
    <row r="3" spans="1:298" ht="30" x14ac:dyDescent="0.25">
      <c r="A3" s="62" t="s">
        <v>1</v>
      </c>
      <c r="B3" s="62" t="s">
        <v>118</v>
      </c>
      <c r="C3" s="62" t="s">
        <v>118</v>
      </c>
      <c r="D3" s="62" t="s">
        <v>118</v>
      </c>
      <c r="E3" s="62" t="s">
        <v>118</v>
      </c>
      <c r="F3" s="62" t="s">
        <v>118</v>
      </c>
      <c r="G3" s="62" t="s">
        <v>118</v>
      </c>
      <c r="H3" s="62" t="s">
        <v>118</v>
      </c>
      <c r="I3" s="62" t="s">
        <v>118</v>
      </c>
      <c r="J3" s="62" t="s">
        <v>118</v>
      </c>
      <c r="K3" s="62" t="s">
        <v>118</v>
      </c>
      <c r="L3" s="62" t="s">
        <v>118</v>
      </c>
      <c r="M3" s="62" t="s">
        <v>118</v>
      </c>
      <c r="N3" s="62" t="s">
        <v>118</v>
      </c>
      <c r="O3" s="62" t="s">
        <v>118</v>
      </c>
      <c r="P3" s="62" t="s">
        <v>118</v>
      </c>
      <c r="Q3" s="62" t="s">
        <v>118</v>
      </c>
      <c r="R3" s="62" t="s">
        <v>118</v>
      </c>
      <c r="S3" s="62" t="s">
        <v>118</v>
      </c>
      <c r="T3" s="62" t="s">
        <v>118</v>
      </c>
      <c r="U3" s="62" t="s">
        <v>118</v>
      </c>
      <c r="V3" s="62" t="s">
        <v>118</v>
      </c>
      <c r="W3" s="62" t="s">
        <v>118</v>
      </c>
      <c r="X3" s="62" t="s">
        <v>118</v>
      </c>
      <c r="Y3" s="62" t="s">
        <v>118</v>
      </c>
      <c r="Z3" s="62" t="s">
        <v>118</v>
      </c>
      <c r="AA3" s="62" t="s">
        <v>118</v>
      </c>
      <c r="AB3" s="62" t="s">
        <v>118</v>
      </c>
      <c r="AC3" s="62" t="s">
        <v>118</v>
      </c>
      <c r="AD3" s="62" t="s">
        <v>118</v>
      </c>
      <c r="AE3" s="62" t="s">
        <v>118</v>
      </c>
      <c r="AF3" s="62" t="s">
        <v>118</v>
      </c>
      <c r="AG3" s="62" t="s">
        <v>118</v>
      </c>
      <c r="AH3" s="62" t="s">
        <v>118</v>
      </c>
      <c r="AI3" s="62" t="s">
        <v>118</v>
      </c>
      <c r="AJ3" s="62" t="s">
        <v>118</v>
      </c>
      <c r="AK3" s="62" t="s">
        <v>118</v>
      </c>
      <c r="AL3" s="62" t="s">
        <v>118</v>
      </c>
      <c r="AM3" s="62" t="s">
        <v>118</v>
      </c>
      <c r="AN3" s="62" t="s">
        <v>118</v>
      </c>
      <c r="AO3" s="62" t="s">
        <v>118</v>
      </c>
      <c r="AP3" s="62" t="s">
        <v>118</v>
      </c>
      <c r="AQ3" s="62" t="s">
        <v>118</v>
      </c>
      <c r="AR3" s="62" t="s">
        <v>118</v>
      </c>
      <c r="AS3" s="62" t="s">
        <v>118</v>
      </c>
      <c r="AT3" s="62" t="s">
        <v>118</v>
      </c>
      <c r="AU3" s="62" t="s">
        <v>118</v>
      </c>
      <c r="AV3" s="62" t="s">
        <v>118</v>
      </c>
      <c r="AW3" s="62" t="s">
        <v>118</v>
      </c>
      <c r="AX3" s="62" t="s">
        <v>118</v>
      </c>
      <c r="AY3" s="62" t="s">
        <v>118</v>
      </c>
      <c r="AZ3" s="62" t="s">
        <v>118</v>
      </c>
      <c r="BA3" s="62" t="s">
        <v>118</v>
      </c>
      <c r="BB3" s="62" t="s">
        <v>118</v>
      </c>
      <c r="BC3" s="62" t="s">
        <v>118</v>
      </c>
      <c r="BD3" s="62" t="s">
        <v>118</v>
      </c>
      <c r="BE3" s="62" t="s">
        <v>118</v>
      </c>
      <c r="BF3" s="62" t="s">
        <v>118</v>
      </c>
      <c r="BG3" s="62" t="s">
        <v>118</v>
      </c>
      <c r="BH3" s="62" t="s">
        <v>118</v>
      </c>
      <c r="BI3" s="62" t="s">
        <v>118</v>
      </c>
      <c r="BJ3" s="62" t="s">
        <v>118</v>
      </c>
      <c r="BK3" s="62" t="s">
        <v>118</v>
      </c>
      <c r="BL3" s="62" t="s">
        <v>118</v>
      </c>
      <c r="BM3" s="62" t="s">
        <v>118</v>
      </c>
      <c r="BN3" s="62" t="s">
        <v>118</v>
      </c>
      <c r="BO3" s="62" t="s">
        <v>118</v>
      </c>
      <c r="BP3" s="62" t="s">
        <v>118</v>
      </c>
      <c r="BQ3" s="62" t="s">
        <v>118</v>
      </c>
      <c r="BR3" s="62" t="s">
        <v>118</v>
      </c>
      <c r="BS3" s="62" t="s">
        <v>118</v>
      </c>
      <c r="BT3" s="62" t="s">
        <v>118</v>
      </c>
      <c r="BU3" s="62" t="s">
        <v>118</v>
      </c>
      <c r="BV3" s="62" t="s">
        <v>118</v>
      </c>
      <c r="BW3" s="62" t="s">
        <v>118</v>
      </c>
      <c r="BX3" s="62" t="s">
        <v>118</v>
      </c>
      <c r="BY3" s="62" t="s">
        <v>118</v>
      </c>
      <c r="BZ3" s="62" t="s">
        <v>118</v>
      </c>
      <c r="CA3" s="62" t="s">
        <v>118</v>
      </c>
      <c r="CB3" s="62" t="s">
        <v>118</v>
      </c>
      <c r="CC3" s="62" t="s">
        <v>118</v>
      </c>
      <c r="CD3" s="62" t="s">
        <v>118</v>
      </c>
      <c r="CE3" s="62" t="s">
        <v>118</v>
      </c>
      <c r="CF3" s="62" t="s">
        <v>118</v>
      </c>
      <c r="CG3" s="62" t="s">
        <v>118</v>
      </c>
      <c r="CH3" s="62" t="s">
        <v>118</v>
      </c>
      <c r="CI3" s="62" t="s">
        <v>118</v>
      </c>
      <c r="CJ3" s="62" t="s">
        <v>118</v>
      </c>
      <c r="CK3" s="62" t="s">
        <v>118</v>
      </c>
      <c r="CL3" s="62" t="s">
        <v>118</v>
      </c>
      <c r="CM3" s="62" t="s">
        <v>118</v>
      </c>
      <c r="CN3" s="62" t="s">
        <v>118</v>
      </c>
      <c r="CO3" s="62" t="s">
        <v>118</v>
      </c>
      <c r="CP3" s="62" t="s">
        <v>118</v>
      </c>
      <c r="CQ3" s="62" t="s">
        <v>118</v>
      </c>
      <c r="CR3" s="62" t="s">
        <v>118</v>
      </c>
      <c r="CS3" s="62" t="s">
        <v>118</v>
      </c>
      <c r="CT3" s="62" t="s">
        <v>118</v>
      </c>
      <c r="CU3" s="62" t="s">
        <v>118</v>
      </c>
      <c r="CV3" s="62" t="s">
        <v>118</v>
      </c>
      <c r="CW3" s="62" t="s">
        <v>118</v>
      </c>
      <c r="CX3" s="62" t="s">
        <v>118</v>
      </c>
      <c r="CY3" s="62" t="s">
        <v>118</v>
      </c>
      <c r="CZ3" s="62" t="s">
        <v>118</v>
      </c>
      <c r="DA3" s="62" t="s">
        <v>118</v>
      </c>
      <c r="DB3" s="62" t="s">
        <v>118</v>
      </c>
      <c r="DC3" s="62" t="s">
        <v>118</v>
      </c>
      <c r="DD3" s="62" t="s">
        <v>118</v>
      </c>
      <c r="DE3" s="62" t="s">
        <v>118</v>
      </c>
      <c r="DF3" s="62" t="s">
        <v>118</v>
      </c>
      <c r="DG3" s="62" t="s">
        <v>118</v>
      </c>
      <c r="DH3" s="62" t="s">
        <v>118</v>
      </c>
      <c r="DI3" s="62" t="s">
        <v>118</v>
      </c>
      <c r="DJ3" s="62" t="s">
        <v>118</v>
      </c>
      <c r="DK3" s="62" t="s">
        <v>118</v>
      </c>
      <c r="DL3" s="62" t="s">
        <v>118</v>
      </c>
      <c r="DM3" s="62" t="s">
        <v>118</v>
      </c>
      <c r="DN3" s="62" t="s">
        <v>118</v>
      </c>
      <c r="DO3" s="62" t="s">
        <v>118</v>
      </c>
      <c r="DP3" s="62" t="s">
        <v>118</v>
      </c>
      <c r="DQ3" s="62" t="s">
        <v>118</v>
      </c>
      <c r="DR3" s="62" t="s">
        <v>118</v>
      </c>
      <c r="DS3" s="62" t="s">
        <v>118</v>
      </c>
      <c r="DT3" s="62" t="s">
        <v>118</v>
      </c>
      <c r="DU3" s="62" t="s">
        <v>118</v>
      </c>
      <c r="DV3" s="62" t="s">
        <v>118</v>
      </c>
      <c r="DW3" s="62" t="s">
        <v>118</v>
      </c>
      <c r="DX3" s="62" t="s">
        <v>118</v>
      </c>
      <c r="DY3" s="62" t="s">
        <v>118</v>
      </c>
      <c r="DZ3" s="62" t="s">
        <v>118</v>
      </c>
      <c r="EA3" s="62" t="s">
        <v>118</v>
      </c>
      <c r="EB3" s="62" t="s">
        <v>118</v>
      </c>
      <c r="EC3" s="62" t="s">
        <v>118</v>
      </c>
      <c r="ED3" s="62" t="s">
        <v>118</v>
      </c>
      <c r="EE3" s="62" t="s">
        <v>118</v>
      </c>
      <c r="EF3" s="62" t="s">
        <v>118</v>
      </c>
      <c r="EG3" s="62" t="s">
        <v>118</v>
      </c>
      <c r="EH3" s="62" t="s">
        <v>118</v>
      </c>
      <c r="EI3" s="62" t="s">
        <v>118</v>
      </c>
      <c r="EJ3" s="62" t="s">
        <v>118</v>
      </c>
      <c r="EK3" s="62" t="s">
        <v>118</v>
      </c>
      <c r="EL3" s="62" t="s">
        <v>118</v>
      </c>
      <c r="EM3" s="62" t="s">
        <v>118</v>
      </c>
      <c r="EN3" s="62" t="s">
        <v>118</v>
      </c>
      <c r="EO3" s="62" t="s">
        <v>118</v>
      </c>
      <c r="EP3" s="62" t="s">
        <v>118</v>
      </c>
      <c r="EQ3" s="62" t="s">
        <v>118</v>
      </c>
      <c r="ER3" s="62" t="s">
        <v>118</v>
      </c>
      <c r="ES3" s="62" t="s">
        <v>118</v>
      </c>
      <c r="ET3" s="62" t="s">
        <v>118</v>
      </c>
      <c r="EU3" s="62" t="s">
        <v>118</v>
      </c>
      <c r="EV3" s="62" t="s">
        <v>118</v>
      </c>
      <c r="EW3" s="62" t="s">
        <v>118</v>
      </c>
      <c r="EX3" s="62" t="s">
        <v>118</v>
      </c>
      <c r="EY3" s="62" t="s">
        <v>118</v>
      </c>
      <c r="EZ3" s="62" t="s">
        <v>118</v>
      </c>
      <c r="FA3" s="62" t="s">
        <v>118</v>
      </c>
      <c r="FB3" s="62" t="s">
        <v>118</v>
      </c>
      <c r="FC3" s="62" t="s">
        <v>118</v>
      </c>
      <c r="FD3" s="62" t="s">
        <v>118</v>
      </c>
      <c r="FE3" s="62" t="s">
        <v>118</v>
      </c>
      <c r="FF3" s="62" t="s">
        <v>118</v>
      </c>
      <c r="FG3" s="62" t="s">
        <v>118</v>
      </c>
      <c r="FH3" s="62" t="s">
        <v>118</v>
      </c>
      <c r="FI3" s="62" t="s">
        <v>118</v>
      </c>
      <c r="FJ3" s="62" t="s">
        <v>118</v>
      </c>
      <c r="FK3" s="62" t="s">
        <v>118</v>
      </c>
      <c r="FL3" s="62" t="s">
        <v>118</v>
      </c>
      <c r="FM3" s="62" t="s">
        <v>118</v>
      </c>
      <c r="FN3" s="62" t="s">
        <v>118</v>
      </c>
      <c r="FO3" s="62" t="s">
        <v>118</v>
      </c>
      <c r="FP3" s="62" t="s">
        <v>118</v>
      </c>
      <c r="FQ3" s="62" t="s">
        <v>118</v>
      </c>
      <c r="FR3" s="62" t="s">
        <v>118</v>
      </c>
      <c r="FS3" s="62" t="s">
        <v>118</v>
      </c>
      <c r="FT3" s="62" t="s">
        <v>118</v>
      </c>
      <c r="FU3" s="62" t="s">
        <v>118</v>
      </c>
      <c r="FV3" s="62" t="s">
        <v>118</v>
      </c>
      <c r="FW3" s="62" t="s">
        <v>118</v>
      </c>
      <c r="FX3" s="62" t="s">
        <v>118</v>
      </c>
      <c r="FY3" s="62" t="s">
        <v>118</v>
      </c>
      <c r="FZ3" s="62" t="s">
        <v>118</v>
      </c>
      <c r="GA3" s="62" t="s">
        <v>118</v>
      </c>
      <c r="GB3" s="62" t="s">
        <v>118</v>
      </c>
      <c r="GC3" s="62" t="s">
        <v>118</v>
      </c>
      <c r="GD3" s="62" t="s">
        <v>118</v>
      </c>
      <c r="GE3" s="62" t="s">
        <v>118</v>
      </c>
      <c r="GF3" s="62" t="s">
        <v>118</v>
      </c>
      <c r="GG3" s="62" t="s">
        <v>118</v>
      </c>
      <c r="GH3" s="62" t="s">
        <v>118</v>
      </c>
      <c r="GI3" s="62" t="s">
        <v>118</v>
      </c>
      <c r="GJ3" s="62" t="s">
        <v>118</v>
      </c>
      <c r="GK3" s="62" t="s">
        <v>118</v>
      </c>
      <c r="GL3" s="62" t="s">
        <v>118</v>
      </c>
      <c r="GM3" s="62" t="s">
        <v>118</v>
      </c>
      <c r="GN3" s="62" t="s">
        <v>118</v>
      </c>
      <c r="GO3" s="62" t="s">
        <v>118</v>
      </c>
      <c r="GP3" s="62" t="s">
        <v>118</v>
      </c>
      <c r="GQ3" s="62" t="s">
        <v>118</v>
      </c>
      <c r="GR3" s="62" t="s">
        <v>118</v>
      </c>
      <c r="GS3" s="62" t="s">
        <v>118</v>
      </c>
      <c r="GT3" s="62" t="s">
        <v>118</v>
      </c>
      <c r="GU3" s="62" t="s">
        <v>118</v>
      </c>
      <c r="GV3" s="62" t="s">
        <v>118</v>
      </c>
      <c r="GW3" s="62" t="s">
        <v>118</v>
      </c>
      <c r="GX3" s="62" t="s">
        <v>118</v>
      </c>
      <c r="GY3" s="62" t="s">
        <v>118</v>
      </c>
      <c r="GZ3" s="62" t="s">
        <v>118</v>
      </c>
      <c r="HA3" s="62" t="s">
        <v>118</v>
      </c>
      <c r="HB3" s="62" t="s">
        <v>118</v>
      </c>
      <c r="HC3" s="62" t="s">
        <v>118</v>
      </c>
      <c r="HD3" s="62" t="s">
        <v>118</v>
      </c>
      <c r="HE3" s="62" t="s">
        <v>118</v>
      </c>
      <c r="HF3" s="62" t="s">
        <v>118</v>
      </c>
      <c r="HG3" s="62" t="s">
        <v>118</v>
      </c>
      <c r="HH3" s="62" t="s">
        <v>118</v>
      </c>
      <c r="HI3" s="62" t="s">
        <v>118</v>
      </c>
      <c r="HJ3" s="62" t="s">
        <v>118</v>
      </c>
      <c r="HK3" s="62" t="s">
        <v>118</v>
      </c>
      <c r="HL3" s="62" t="s">
        <v>118</v>
      </c>
      <c r="HM3" s="62" t="s">
        <v>118</v>
      </c>
      <c r="HN3" s="62" t="s">
        <v>118</v>
      </c>
      <c r="HO3" s="62" t="s">
        <v>118</v>
      </c>
      <c r="HP3" s="62" t="s">
        <v>118</v>
      </c>
      <c r="HQ3" s="62" t="s">
        <v>118</v>
      </c>
      <c r="HR3" s="62" t="s">
        <v>118</v>
      </c>
      <c r="HS3" s="62" t="s">
        <v>118</v>
      </c>
      <c r="HT3" s="62" t="s">
        <v>118</v>
      </c>
      <c r="HU3" s="62" t="s">
        <v>118</v>
      </c>
      <c r="HV3" s="62" t="s">
        <v>118</v>
      </c>
      <c r="HW3" s="62" t="s">
        <v>118</v>
      </c>
      <c r="HX3" s="62" t="s">
        <v>118</v>
      </c>
      <c r="HY3" s="62" t="s">
        <v>118</v>
      </c>
      <c r="HZ3" s="62" t="s">
        <v>118</v>
      </c>
      <c r="IA3" s="62" t="s">
        <v>118</v>
      </c>
      <c r="IB3" s="62" t="s">
        <v>118</v>
      </c>
      <c r="IC3" s="62" t="s">
        <v>118</v>
      </c>
      <c r="ID3" s="62" t="s">
        <v>118</v>
      </c>
      <c r="IE3" s="62" t="s">
        <v>118</v>
      </c>
      <c r="IF3" s="62" t="s">
        <v>118</v>
      </c>
      <c r="IG3" s="62" t="s">
        <v>118</v>
      </c>
      <c r="IH3" s="62" t="s">
        <v>118</v>
      </c>
      <c r="II3" s="62" t="s">
        <v>118</v>
      </c>
      <c r="IJ3" s="62" t="s">
        <v>118</v>
      </c>
      <c r="IK3" s="62" t="s">
        <v>118</v>
      </c>
      <c r="IL3" s="62" t="s">
        <v>118</v>
      </c>
      <c r="IM3" s="62" t="s">
        <v>118</v>
      </c>
      <c r="IN3" s="62" t="s">
        <v>118</v>
      </c>
      <c r="IO3" s="62" t="s">
        <v>118</v>
      </c>
      <c r="IP3" s="62" t="s">
        <v>118</v>
      </c>
      <c r="IQ3" s="62" t="s">
        <v>118</v>
      </c>
      <c r="IR3" s="62" t="s">
        <v>118</v>
      </c>
      <c r="IS3" s="62" t="s">
        <v>118</v>
      </c>
      <c r="IT3" s="62" t="s">
        <v>118</v>
      </c>
      <c r="IU3" s="62" t="s">
        <v>118</v>
      </c>
      <c r="IV3" s="62" t="s">
        <v>118</v>
      </c>
      <c r="IW3" s="62" t="s">
        <v>118</v>
      </c>
      <c r="IX3" s="62" t="s">
        <v>118</v>
      </c>
      <c r="IY3" s="62" t="s">
        <v>118</v>
      </c>
      <c r="IZ3" s="62" t="s">
        <v>118</v>
      </c>
      <c r="JA3" s="62" t="s">
        <v>118</v>
      </c>
      <c r="JB3" s="62" t="s">
        <v>118</v>
      </c>
      <c r="JC3" s="62" t="s">
        <v>118</v>
      </c>
      <c r="JD3" s="62" t="s">
        <v>118</v>
      </c>
      <c r="JE3" s="62" t="s">
        <v>118</v>
      </c>
      <c r="JF3" s="62" t="s">
        <v>118</v>
      </c>
      <c r="JG3" s="62" t="s">
        <v>118</v>
      </c>
      <c r="JH3" s="62" t="s">
        <v>118</v>
      </c>
      <c r="JI3" s="62" t="s">
        <v>118</v>
      </c>
      <c r="JJ3" s="62" t="s">
        <v>118</v>
      </c>
      <c r="JK3" s="62" t="s">
        <v>118</v>
      </c>
      <c r="JL3" s="62" t="s">
        <v>118</v>
      </c>
      <c r="JM3" s="62" t="s">
        <v>118</v>
      </c>
      <c r="JN3" s="62" t="s">
        <v>118</v>
      </c>
      <c r="JO3" s="62" t="s">
        <v>118</v>
      </c>
      <c r="JP3" s="62" t="s">
        <v>118</v>
      </c>
      <c r="JQ3" s="62" t="s">
        <v>118</v>
      </c>
      <c r="JR3" s="62" t="s">
        <v>118</v>
      </c>
      <c r="JS3" s="62" t="s">
        <v>118</v>
      </c>
      <c r="JT3" s="62" t="s">
        <v>118</v>
      </c>
      <c r="JU3" s="62" t="s">
        <v>118</v>
      </c>
      <c r="JV3" s="62" t="s">
        <v>118</v>
      </c>
      <c r="JW3" s="62" t="s">
        <v>118</v>
      </c>
      <c r="JX3" s="62" t="s">
        <v>118</v>
      </c>
      <c r="JY3" s="62" t="s">
        <v>118</v>
      </c>
      <c r="JZ3" s="62" t="s">
        <v>118</v>
      </c>
      <c r="KA3" s="62" t="s">
        <v>118</v>
      </c>
      <c r="KB3" s="62" t="s">
        <v>118</v>
      </c>
      <c r="KC3" s="62" t="s">
        <v>118</v>
      </c>
      <c r="KD3" s="62" t="s">
        <v>118</v>
      </c>
      <c r="KE3" s="62" t="s">
        <v>118</v>
      </c>
      <c r="KF3" s="62" t="s">
        <v>118</v>
      </c>
      <c r="KG3" s="62" t="s">
        <v>118</v>
      </c>
      <c r="KH3" s="62" t="s">
        <v>118</v>
      </c>
      <c r="KI3" s="62" t="s">
        <v>118</v>
      </c>
      <c r="KJ3" s="62" t="s">
        <v>118</v>
      </c>
      <c r="KK3" s="62" t="s">
        <v>118</v>
      </c>
    </row>
    <row r="4" spans="1:298" x14ac:dyDescent="0.25">
      <c r="A4" s="62" t="s">
        <v>2</v>
      </c>
      <c r="B4" s="62" t="s">
        <v>119</v>
      </c>
      <c r="C4" s="62" t="s">
        <v>119</v>
      </c>
      <c r="D4" s="62" t="s">
        <v>119</v>
      </c>
      <c r="E4" s="62" t="s">
        <v>119</v>
      </c>
      <c r="F4" s="62" t="s">
        <v>119</v>
      </c>
      <c r="G4" s="62" t="s">
        <v>119</v>
      </c>
      <c r="H4" s="62" t="s">
        <v>119</v>
      </c>
      <c r="I4" s="62" t="s">
        <v>119</v>
      </c>
      <c r="J4" s="62" t="s">
        <v>119</v>
      </c>
      <c r="K4" s="62" t="s">
        <v>119</v>
      </c>
      <c r="L4" s="62" t="s">
        <v>119</v>
      </c>
      <c r="M4" s="62" t="s">
        <v>119</v>
      </c>
      <c r="N4" s="62" t="s">
        <v>119</v>
      </c>
      <c r="O4" s="62" t="s">
        <v>119</v>
      </c>
      <c r="P4" s="62" t="s">
        <v>119</v>
      </c>
      <c r="Q4" s="62" t="s">
        <v>119</v>
      </c>
      <c r="R4" s="62" t="s">
        <v>119</v>
      </c>
      <c r="S4" s="62" t="s">
        <v>119</v>
      </c>
      <c r="T4" s="62" t="s">
        <v>119</v>
      </c>
      <c r="U4" s="62" t="s">
        <v>119</v>
      </c>
      <c r="V4" s="62" t="s">
        <v>119</v>
      </c>
      <c r="W4" s="62" t="s">
        <v>119</v>
      </c>
      <c r="X4" s="62" t="s">
        <v>119</v>
      </c>
      <c r="Y4" s="62" t="s">
        <v>119</v>
      </c>
      <c r="Z4" s="62" t="s">
        <v>119</v>
      </c>
      <c r="AA4" s="62" t="s">
        <v>119</v>
      </c>
      <c r="AB4" s="62" t="s">
        <v>119</v>
      </c>
      <c r="AC4" s="62" t="s">
        <v>119</v>
      </c>
      <c r="AD4" s="62" t="s">
        <v>119</v>
      </c>
      <c r="AE4" s="62" t="s">
        <v>119</v>
      </c>
      <c r="AF4" s="62" t="s">
        <v>119</v>
      </c>
      <c r="AG4" s="62" t="s">
        <v>119</v>
      </c>
      <c r="AH4" s="62" t="s">
        <v>119</v>
      </c>
      <c r="AI4" s="62" t="s">
        <v>119</v>
      </c>
      <c r="AJ4" s="62" t="s">
        <v>119</v>
      </c>
      <c r="AK4" s="62" t="s">
        <v>119</v>
      </c>
      <c r="AL4" s="62" t="s">
        <v>119</v>
      </c>
      <c r="AM4" s="62" t="s">
        <v>119</v>
      </c>
      <c r="AN4" s="62" t="s">
        <v>119</v>
      </c>
      <c r="AO4" s="62" t="s">
        <v>119</v>
      </c>
      <c r="AP4" s="62" t="s">
        <v>119</v>
      </c>
      <c r="AQ4" s="62" t="s">
        <v>119</v>
      </c>
      <c r="AR4" s="62" t="s">
        <v>119</v>
      </c>
      <c r="AS4" s="62" t="s">
        <v>119</v>
      </c>
      <c r="AT4" s="62" t="s">
        <v>119</v>
      </c>
      <c r="AU4" s="62" t="s">
        <v>119</v>
      </c>
      <c r="AV4" s="62" t="s">
        <v>119</v>
      </c>
      <c r="AW4" s="62" t="s">
        <v>119</v>
      </c>
      <c r="AX4" s="62" t="s">
        <v>119</v>
      </c>
      <c r="AY4" s="62" t="s">
        <v>119</v>
      </c>
      <c r="AZ4" s="62" t="s">
        <v>119</v>
      </c>
      <c r="BA4" s="62" t="s">
        <v>119</v>
      </c>
      <c r="BB4" s="62" t="s">
        <v>119</v>
      </c>
      <c r="BC4" s="62" t="s">
        <v>119</v>
      </c>
      <c r="BD4" s="62" t="s">
        <v>119</v>
      </c>
      <c r="BE4" s="62" t="s">
        <v>119</v>
      </c>
      <c r="BF4" s="62" t="s">
        <v>119</v>
      </c>
      <c r="BG4" s="62" t="s">
        <v>119</v>
      </c>
      <c r="BH4" s="62" t="s">
        <v>119</v>
      </c>
      <c r="BI4" s="62" t="s">
        <v>119</v>
      </c>
      <c r="BJ4" s="62" t="s">
        <v>119</v>
      </c>
      <c r="BK4" s="62" t="s">
        <v>119</v>
      </c>
      <c r="BL4" s="62" t="s">
        <v>119</v>
      </c>
      <c r="BM4" s="62" t="s">
        <v>119</v>
      </c>
      <c r="BN4" s="62" t="s">
        <v>119</v>
      </c>
      <c r="BO4" s="62" t="s">
        <v>119</v>
      </c>
      <c r="BP4" s="62" t="s">
        <v>119</v>
      </c>
      <c r="BQ4" s="62" t="s">
        <v>119</v>
      </c>
      <c r="BR4" s="62" t="s">
        <v>119</v>
      </c>
      <c r="BS4" s="62" t="s">
        <v>119</v>
      </c>
      <c r="BT4" s="62" t="s">
        <v>119</v>
      </c>
      <c r="BU4" s="62" t="s">
        <v>119</v>
      </c>
      <c r="BV4" s="62" t="s">
        <v>119</v>
      </c>
      <c r="BW4" s="62" t="s">
        <v>119</v>
      </c>
      <c r="BX4" s="62" t="s">
        <v>119</v>
      </c>
      <c r="BY4" s="62" t="s">
        <v>119</v>
      </c>
      <c r="BZ4" s="62" t="s">
        <v>119</v>
      </c>
      <c r="CA4" s="62" t="s">
        <v>119</v>
      </c>
      <c r="CB4" s="62" t="s">
        <v>119</v>
      </c>
      <c r="CC4" s="62" t="s">
        <v>119</v>
      </c>
      <c r="CD4" s="62" t="s">
        <v>119</v>
      </c>
      <c r="CE4" s="62" t="s">
        <v>119</v>
      </c>
      <c r="CF4" s="62" t="s">
        <v>119</v>
      </c>
      <c r="CG4" s="62" t="s">
        <v>119</v>
      </c>
      <c r="CH4" s="62" t="s">
        <v>119</v>
      </c>
      <c r="CI4" s="62" t="s">
        <v>119</v>
      </c>
      <c r="CJ4" s="62" t="s">
        <v>119</v>
      </c>
      <c r="CK4" s="62" t="s">
        <v>119</v>
      </c>
      <c r="CL4" s="62" t="s">
        <v>119</v>
      </c>
      <c r="CM4" s="62" t="s">
        <v>119</v>
      </c>
      <c r="CN4" s="62" t="s">
        <v>119</v>
      </c>
      <c r="CO4" s="62" t="s">
        <v>119</v>
      </c>
      <c r="CP4" s="62" t="s">
        <v>119</v>
      </c>
      <c r="CQ4" s="62" t="s">
        <v>119</v>
      </c>
      <c r="CR4" s="62" t="s">
        <v>119</v>
      </c>
      <c r="CS4" s="62" t="s">
        <v>119</v>
      </c>
      <c r="CT4" s="62" t="s">
        <v>119</v>
      </c>
      <c r="CU4" s="62" t="s">
        <v>119</v>
      </c>
      <c r="CV4" s="62" t="s">
        <v>119</v>
      </c>
      <c r="CW4" s="62" t="s">
        <v>119</v>
      </c>
      <c r="CX4" s="62" t="s">
        <v>119</v>
      </c>
      <c r="CY4" s="62" t="s">
        <v>119</v>
      </c>
      <c r="CZ4" s="62" t="s">
        <v>119</v>
      </c>
      <c r="DA4" s="62" t="s">
        <v>119</v>
      </c>
      <c r="DB4" s="62" t="s">
        <v>119</v>
      </c>
      <c r="DC4" s="62" t="s">
        <v>119</v>
      </c>
      <c r="DD4" s="62" t="s">
        <v>119</v>
      </c>
      <c r="DE4" s="62" t="s">
        <v>119</v>
      </c>
      <c r="DF4" s="62" t="s">
        <v>119</v>
      </c>
      <c r="DG4" s="62" t="s">
        <v>119</v>
      </c>
      <c r="DH4" s="62" t="s">
        <v>119</v>
      </c>
      <c r="DI4" s="62" t="s">
        <v>119</v>
      </c>
      <c r="DJ4" s="62" t="s">
        <v>119</v>
      </c>
      <c r="DK4" s="62" t="s">
        <v>119</v>
      </c>
      <c r="DL4" s="62" t="s">
        <v>119</v>
      </c>
      <c r="DM4" s="62" t="s">
        <v>119</v>
      </c>
      <c r="DN4" s="62" t="s">
        <v>119</v>
      </c>
      <c r="DO4" s="62" t="s">
        <v>119</v>
      </c>
      <c r="DP4" s="62" t="s">
        <v>119</v>
      </c>
      <c r="DQ4" s="62" t="s">
        <v>119</v>
      </c>
      <c r="DR4" s="62" t="s">
        <v>119</v>
      </c>
      <c r="DS4" s="62" t="s">
        <v>119</v>
      </c>
      <c r="DT4" s="62" t="s">
        <v>119</v>
      </c>
      <c r="DU4" s="62" t="s">
        <v>119</v>
      </c>
      <c r="DV4" s="62" t="s">
        <v>119</v>
      </c>
      <c r="DW4" s="62" t="s">
        <v>119</v>
      </c>
      <c r="DX4" s="62" t="s">
        <v>119</v>
      </c>
      <c r="DY4" s="62" t="s">
        <v>119</v>
      </c>
      <c r="DZ4" s="62" t="s">
        <v>119</v>
      </c>
      <c r="EA4" s="62" t="s">
        <v>119</v>
      </c>
      <c r="EB4" s="62" t="s">
        <v>119</v>
      </c>
      <c r="EC4" s="62" t="s">
        <v>119</v>
      </c>
      <c r="ED4" s="62" t="s">
        <v>119</v>
      </c>
      <c r="EE4" s="62" t="s">
        <v>119</v>
      </c>
      <c r="EF4" s="62" t="s">
        <v>119</v>
      </c>
      <c r="EG4" s="62" t="s">
        <v>119</v>
      </c>
      <c r="EH4" s="62" t="s">
        <v>119</v>
      </c>
      <c r="EI4" s="62" t="s">
        <v>119</v>
      </c>
      <c r="EJ4" s="62" t="s">
        <v>119</v>
      </c>
      <c r="EK4" s="62" t="s">
        <v>119</v>
      </c>
      <c r="EL4" s="62" t="s">
        <v>119</v>
      </c>
      <c r="EM4" s="62" t="s">
        <v>119</v>
      </c>
      <c r="EN4" s="62" t="s">
        <v>119</v>
      </c>
      <c r="EO4" s="62" t="s">
        <v>119</v>
      </c>
      <c r="EP4" s="62" t="s">
        <v>119</v>
      </c>
      <c r="EQ4" s="62" t="s">
        <v>119</v>
      </c>
      <c r="ER4" s="62" t="s">
        <v>119</v>
      </c>
      <c r="ES4" s="62" t="s">
        <v>119</v>
      </c>
      <c r="ET4" s="62" t="s">
        <v>119</v>
      </c>
      <c r="EU4" s="62" t="s">
        <v>119</v>
      </c>
      <c r="EV4" s="62" t="s">
        <v>119</v>
      </c>
      <c r="EW4" s="62" t="s">
        <v>119</v>
      </c>
      <c r="EX4" s="62" t="s">
        <v>119</v>
      </c>
      <c r="EY4" s="62" t="s">
        <v>119</v>
      </c>
      <c r="EZ4" s="62" t="s">
        <v>119</v>
      </c>
      <c r="FA4" s="62" t="s">
        <v>119</v>
      </c>
      <c r="FB4" s="62" t="s">
        <v>119</v>
      </c>
      <c r="FC4" s="62" t="s">
        <v>119</v>
      </c>
      <c r="FD4" s="62" t="s">
        <v>119</v>
      </c>
      <c r="FE4" s="62" t="s">
        <v>119</v>
      </c>
      <c r="FF4" s="62" t="s">
        <v>119</v>
      </c>
      <c r="FG4" s="62" t="s">
        <v>119</v>
      </c>
      <c r="FH4" s="62" t="s">
        <v>119</v>
      </c>
      <c r="FI4" s="62" t="s">
        <v>119</v>
      </c>
      <c r="FJ4" s="62" t="s">
        <v>119</v>
      </c>
      <c r="FK4" s="62" t="s">
        <v>119</v>
      </c>
      <c r="FL4" s="62" t="s">
        <v>119</v>
      </c>
      <c r="FM4" s="62" t="s">
        <v>119</v>
      </c>
      <c r="FN4" s="62" t="s">
        <v>119</v>
      </c>
      <c r="FO4" s="62" t="s">
        <v>119</v>
      </c>
      <c r="FP4" s="62" t="s">
        <v>119</v>
      </c>
      <c r="FQ4" s="62" t="s">
        <v>119</v>
      </c>
      <c r="FR4" s="62" t="s">
        <v>119</v>
      </c>
      <c r="FS4" s="62" t="s">
        <v>119</v>
      </c>
      <c r="FT4" s="62" t="s">
        <v>119</v>
      </c>
      <c r="FU4" s="62" t="s">
        <v>119</v>
      </c>
      <c r="FV4" s="62" t="s">
        <v>119</v>
      </c>
      <c r="FW4" s="62" t="s">
        <v>119</v>
      </c>
      <c r="FX4" s="62" t="s">
        <v>119</v>
      </c>
      <c r="FY4" s="62" t="s">
        <v>119</v>
      </c>
      <c r="FZ4" s="62" t="s">
        <v>119</v>
      </c>
      <c r="GA4" s="62" t="s">
        <v>119</v>
      </c>
      <c r="GB4" s="62" t="s">
        <v>119</v>
      </c>
      <c r="GC4" s="62" t="s">
        <v>119</v>
      </c>
      <c r="GD4" s="62" t="s">
        <v>119</v>
      </c>
      <c r="GE4" s="62" t="s">
        <v>119</v>
      </c>
      <c r="GF4" s="62" t="s">
        <v>119</v>
      </c>
      <c r="GG4" s="62" t="s">
        <v>119</v>
      </c>
      <c r="GH4" s="62" t="s">
        <v>119</v>
      </c>
      <c r="GI4" s="62" t="s">
        <v>119</v>
      </c>
      <c r="GJ4" s="62" t="s">
        <v>119</v>
      </c>
      <c r="GK4" s="62" t="s">
        <v>119</v>
      </c>
      <c r="GL4" s="62" t="s">
        <v>119</v>
      </c>
      <c r="GM4" s="62" t="s">
        <v>119</v>
      </c>
      <c r="GN4" s="62" t="s">
        <v>119</v>
      </c>
      <c r="GO4" s="62" t="s">
        <v>119</v>
      </c>
      <c r="GP4" s="62" t="s">
        <v>119</v>
      </c>
      <c r="GQ4" s="62" t="s">
        <v>119</v>
      </c>
      <c r="GR4" s="62" t="s">
        <v>119</v>
      </c>
      <c r="GS4" s="62" t="s">
        <v>119</v>
      </c>
      <c r="GT4" s="62" t="s">
        <v>119</v>
      </c>
      <c r="GU4" s="62" t="s">
        <v>119</v>
      </c>
      <c r="GV4" s="62" t="s">
        <v>119</v>
      </c>
      <c r="GW4" s="62" t="s">
        <v>119</v>
      </c>
      <c r="GX4" s="62" t="s">
        <v>119</v>
      </c>
      <c r="GY4" s="62" t="s">
        <v>119</v>
      </c>
      <c r="GZ4" s="62" t="s">
        <v>119</v>
      </c>
      <c r="HA4" s="62" t="s">
        <v>119</v>
      </c>
      <c r="HB4" s="62" t="s">
        <v>119</v>
      </c>
      <c r="HC4" s="62" t="s">
        <v>119</v>
      </c>
      <c r="HD4" s="62" t="s">
        <v>119</v>
      </c>
      <c r="HE4" s="62" t="s">
        <v>119</v>
      </c>
      <c r="HF4" s="62" t="s">
        <v>119</v>
      </c>
      <c r="HG4" s="62" t="s">
        <v>119</v>
      </c>
      <c r="HH4" s="62" t="s">
        <v>119</v>
      </c>
      <c r="HI4" s="62" t="s">
        <v>119</v>
      </c>
      <c r="HJ4" s="62" t="s">
        <v>119</v>
      </c>
      <c r="HK4" s="62" t="s">
        <v>119</v>
      </c>
      <c r="HL4" s="62" t="s">
        <v>119</v>
      </c>
      <c r="HM4" s="62" t="s">
        <v>119</v>
      </c>
      <c r="HN4" s="62" t="s">
        <v>119</v>
      </c>
      <c r="HO4" s="62" t="s">
        <v>119</v>
      </c>
      <c r="HP4" s="62" t="s">
        <v>119</v>
      </c>
      <c r="HQ4" s="62" t="s">
        <v>119</v>
      </c>
      <c r="HR4" s="62" t="s">
        <v>119</v>
      </c>
      <c r="HS4" s="62" t="s">
        <v>119</v>
      </c>
      <c r="HT4" s="62" t="s">
        <v>119</v>
      </c>
      <c r="HU4" s="62" t="s">
        <v>119</v>
      </c>
      <c r="HV4" s="62" t="s">
        <v>119</v>
      </c>
      <c r="HW4" s="62" t="s">
        <v>119</v>
      </c>
      <c r="HX4" s="62" t="s">
        <v>119</v>
      </c>
      <c r="HY4" s="62" t="s">
        <v>119</v>
      </c>
      <c r="HZ4" s="62" t="s">
        <v>119</v>
      </c>
      <c r="IA4" s="62" t="s">
        <v>119</v>
      </c>
      <c r="IB4" s="62" t="s">
        <v>119</v>
      </c>
      <c r="IC4" s="62" t="s">
        <v>119</v>
      </c>
      <c r="ID4" s="62" t="s">
        <v>119</v>
      </c>
      <c r="IE4" s="62" t="s">
        <v>119</v>
      </c>
      <c r="IF4" s="62" t="s">
        <v>119</v>
      </c>
      <c r="IG4" s="62" t="s">
        <v>119</v>
      </c>
      <c r="IH4" s="62" t="s">
        <v>119</v>
      </c>
      <c r="II4" s="62" t="s">
        <v>119</v>
      </c>
      <c r="IJ4" s="62" t="s">
        <v>119</v>
      </c>
      <c r="IK4" s="62" t="s">
        <v>119</v>
      </c>
      <c r="IL4" s="62" t="s">
        <v>119</v>
      </c>
      <c r="IM4" s="62" t="s">
        <v>119</v>
      </c>
      <c r="IN4" s="62" t="s">
        <v>119</v>
      </c>
      <c r="IO4" s="62" t="s">
        <v>119</v>
      </c>
      <c r="IP4" s="62" t="s">
        <v>119</v>
      </c>
      <c r="IQ4" s="62" t="s">
        <v>119</v>
      </c>
      <c r="IR4" s="62" t="s">
        <v>119</v>
      </c>
      <c r="IS4" s="62" t="s">
        <v>119</v>
      </c>
      <c r="IT4" s="62" t="s">
        <v>119</v>
      </c>
      <c r="IU4" s="62" t="s">
        <v>119</v>
      </c>
      <c r="IV4" s="62" t="s">
        <v>119</v>
      </c>
      <c r="IW4" s="62" t="s">
        <v>119</v>
      </c>
      <c r="IX4" s="62" t="s">
        <v>119</v>
      </c>
      <c r="IY4" s="62" t="s">
        <v>119</v>
      </c>
      <c r="IZ4" s="62" t="s">
        <v>119</v>
      </c>
      <c r="JA4" s="62" t="s">
        <v>119</v>
      </c>
      <c r="JB4" s="62" t="s">
        <v>119</v>
      </c>
      <c r="JC4" s="62" t="s">
        <v>119</v>
      </c>
      <c r="JD4" s="62" t="s">
        <v>119</v>
      </c>
      <c r="JE4" s="62" t="s">
        <v>119</v>
      </c>
      <c r="JF4" s="62" t="s">
        <v>119</v>
      </c>
      <c r="JG4" s="62" t="s">
        <v>119</v>
      </c>
      <c r="JH4" s="62" t="s">
        <v>119</v>
      </c>
      <c r="JI4" s="62" t="s">
        <v>119</v>
      </c>
      <c r="JJ4" s="62" t="s">
        <v>119</v>
      </c>
      <c r="JK4" s="62" t="s">
        <v>119</v>
      </c>
      <c r="JL4" s="62" t="s">
        <v>119</v>
      </c>
      <c r="JM4" s="62" t="s">
        <v>119</v>
      </c>
      <c r="JN4" s="62" t="s">
        <v>119</v>
      </c>
      <c r="JO4" s="62" t="s">
        <v>119</v>
      </c>
      <c r="JP4" s="62" t="s">
        <v>119</v>
      </c>
      <c r="JQ4" s="62" t="s">
        <v>119</v>
      </c>
      <c r="JR4" s="62" t="s">
        <v>119</v>
      </c>
      <c r="JS4" s="62" t="s">
        <v>119</v>
      </c>
      <c r="JT4" s="62" t="s">
        <v>119</v>
      </c>
      <c r="JU4" s="62" t="s">
        <v>119</v>
      </c>
      <c r="JV4" s="62" t="s">
        <v>119</v>
      </c>
      <c r="JW4" s="62" t="s">
        <v>119</v>
      </c>
      <c r="JX4" s="62" t="s">
        <v>119</v>
      </c>
      <c r="JY4" s="62" t="s">
        <v>119</v>
      </c>
      <c r="JZ4" s="62" t="s">
        <v>119</v>
      </c>
      <c r="KA4" s="62" t="s">
        <v>119</v>
      </c>
      <c r="KB4" s="62" t="s">
        <v>119</v>
      </c>
      <c r="KC4" s="62" t="s">
        <v>119</v>
      </c>
      <c r="KD4" s="62" t="s">
        <v>119</v>
      </c>
      <c r="KE4" s="62" t="s">
        <v>119</v>
      </c>
      <c r="KF4" s="62" t="s">
        <v>119</v>
      </c>
      <c r="KG4" s="62" t="s">
        <v>119</v>
      </c>
      <c r="KH4" s="62" t="s">
        <v>119</v>
      </c>
      <c r="KI4" s="62" t="s">
        <v>119</v>
      </c>
      <c r="KJ4" s="62" t="s">
        <v>119</v>
      </c>
      <c r="KK4" s="62" t="s">
        <v>119</v>
      </c>
    </row>
    <row r="5" spans="1:298" x14ac:dyDescent="0.25">
      <c r="A5" s="25" t="s">
        <v>3041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c r="KJ5" s="62"/>
      <c r="KK5" s="62"/>
    </row>
    <row r="6" spans="1:298" s="2" customFormat="1" x14ac:dyDescent="0.25">
      <c r="A6" s="107" t="s">
        <v>3059</v>
      </c>
      <c r="B6" s="62" t="str">
        <f>IF(B11="Other",B2,"")</f>
        <v/>
      </c>
      <c r="C6" s="62" t="str">
        <f t="shared" ref="C6:BN6" si="0">IF(C11="Other",C2,"")</f>
        <v/>
      </c>
      <c r="D6" s="62" t="str">
        <f t="shared" si="0"/>
        <v/>
      </c>
      <c r="E6" s="62" t="str">
        <f t="shared" si="0"/>
        <v>12</v>
      </c>
      <c r="F6" s="62" t="str">
        <f t="shared" si="0"/>
        <v/>
      </c>
      <c r="G6" s="62" t="str">
        <f t="shared" si="0"/>
        <v/>
      </c>
      <c r="H6" s="62" t="str">
        <f t="shared" si="0"/>
        <v/>
      </c>
      <c r="I6" s="62" t="str">
        <f t="shared" si="0"/>
        <v/>
      </c>
      <c r="J6" s="62" t="str">
        <f t="shared" si="0"/>
        <v/>
      </c>
      <c r="K6" s="62" t="str">
        <f t="shared" si="0"/>
        <v/>
      </c>
      <c r="L6" s="62" t="str">
        <f t="shared" si="0"/>
        <v>50</v>
      </c>
      <c r="M6" s="62" t="str">
        <f t="shared" si="0"/>
        <v/>
      </c>
      <c r="N6" s="62" t="str">
        <f t="shared" si="0"/>
        <v/>
      </c>
      <c r="O6" s="62" t="str">
        <f t="shared" si="0"/>
        <v>53</v>
      </c>
      <c r="P6" s="62" t="str">
        <f t="shared" si="0"/>
        <v/>
      </c>
      <c r="Q6" s="62" t="str">
        <f t="shared" si="0"/>
        <v/>
      </c>
      <c r="R6" s="62" t="str">
        <f t="shared" si="0"/>
        <v/>
      </c>
      <c r="S6" s="62" t="str">
        <f t="shared" si="0"/>
        <v/>
      </c>
      <c r="T6" s="62" t="str">
        <f t="shared" si="0"/>
        <v/>
      </c>
      <c r="U6" s="62" t="str">
        <f t="shared" si="0"/>
        <v/>
      </c>
      <c r="V6" s="62" t="str">
        <f t="shared" si="0"/>
        <v/>
      </c>
      <c r="W6" s="62" t="str">
        <f t="shared" si="0"/>
        <v/>
      </c>
      <c r="X6" s="62" t="str">
        <f t="shared" si="0"/>
        <v/>
      </c>
      <c r="Y6" s="62" t="str">
        <f t="shared" si="0"/>
        <v>166</v>
      </c>
      <c r="Z6" s="62" t="str">
        <f t="shared" si="0"/>
        <v/>
      </c>
      <c r="AA6" s="62" t="str">
        <f t="shared" si="0"/>
        <v/>
      </c>
      <c r="AB6" s="62" t="str">
        <f t="shared" si="0"/>
        <v/>
      </c>
      <c r="AC6" s="62" t="str">
        <f t="shared" si="0"/>
        <v/>
      </c>
      <c r="AD6" s="62" t="str">
        <f t="shared" si="0"/>
        <v/>
      </c>
      <c r="AE6" s="62" t="str">
        <f t="shared" si="0"/>
        <v/>
      </c>
      <c r="AF6" s="62" t="str">
        <f t="shared" si="0"/>
        <v/>
      </c>
      <c r="AG6" s="62" t="str">
        <f t="shared" si="0"/>
        <v/>
      </c>
      <c r="AH6" s="62" t="str">
        <f t="shared" si="0"/>
        <v/>
      </c>
      <c r="AI6" s="62" t="str">
        <f t="shared" si="0"/>
        <v/>
      </c>
      <c r="AJ6" s="62" t="str">
        <f t="shared" si="0"/>
        <v/>
      </c>
      <c r="AK6" s="62" t="str">
        <f t="shared" si="0"/>
        <v/>
      </c>
      <c r="AL6" s="62" t="str">
        <f t="shared" si="0"/>
        <v/>
      </c>
      <c r="AM6" s="62" t="str">
        <f t="shared" si="0"/>
        <v/>
      </c>
      <c r="AN6" s="62" t="str">
        <f t="shared" si="0"/>
        <v/>
      </c>
      <c r="AO6" s="62" t="str">
        <f t="shared" si="0"/>
        <v/>
      </c>
      <c r="AP6" s="62" t="str">
        <f t="shared" si="0"/>
        <v/>
      </c>
      <c r="AQ6" s="62" t="str">
        <f t="shared" si="0"/>
        <v/>
      </c>
      <c r="AR6" s="62" t="str">
        <f t="shared" si="0"/>
        <v/>
      </c>
      <c r="AS6" s="62" t="str">
        <f t="shared" si="0"/>
        <v/>
      </c>
      <c r="AT6" s="62" t="str">
        <f t="shared" si="0"/>
        <v/>
      </c>
      <c r="AU6" s="62" t="str">
        <f t="shared" si="0"/>
        <v/>
      </c>
      <c r="AV6" s="62" t="str">
        <f t="shared" si="0"/>
        <v/>
      </c>
      <c r="AW6" s="62" t="str">
        <f t="shared" si="0"/>
        <v/>
      </c>
      <c r="AX6" s="62" t="str">
        <f t="shared" si="0"/>
        <v/>
      </c>
      <c r="AY6" s="62" t="str">
        <f t="shared" si="0"/>
        <v/>
      </c>
      <c r="AZ6" s="62" t="str">
        <f t="shared" si="0"/>
        <v/>
      </c>
      <c r="BA6" s="62" t="str">
        <f t="shared" si="0"/>
        <v/>
      </c>
      <c r="BB6" s="62" t="str">
        <f t="shared" si="0"/>
        <v/>
      </c>
      <c r="BC6" s="62" t="str">
        <f t="shared" si="0"/>
        <v/>
      </c>
      <c r="BD6" s="62" t="str">
        <f t="shared" si="0"/>
        <v/>
      </c>
      <c r="BE6" s="62" t="str">
        <f t="shared" si="0"/>
        <v/>
      </c>
      <c r="BF6" s="62" t="str">
        <f t="shared" si="0"/>
        <v/>
      </c>
      <c r="BG6" s="62" t="str">
        <f t="shared" si="0"/>
        <v/>
      </c>
      <c r="BH6" s="62" t="str">
        <f t="shared" si="0"/>
        <v/>
      </c>
      <c r="BI6" s="62" t="str">
        <f t="shared" si="0"/>
        <v/>
      </c>
      <c r="BJ6" s="62" t="str">
        <f t="shared" si="0"/>
        <v/>
      </c>
      <c r="BK6" s="62" t="str">
        <f t="shared" si="0"/>
        <v>294</v>
      </c>
      <c r="BL6" s="62" t="str">
        <f t="shared" si="0"/>
        <v/>
      </c>
      <c r="BM6" s="62" t="str">
        <f t="shared" si="0"/>
        <v/>
      </c>
      <c r="BN6" s="62" t="str">
        <f t="shared" si="0"/>
        <v/>
      </c>
      <c r="BO6" s="62" t="str">
        <f t="shared" ref="BO6:DZ6" si="1">IF(BO11="Other",BO2,"")</f>
        <v/>
      </c>
      <c r="BP6" s="62" t="str">
        <f t="shared" si="1"/>
        <v/>
      </c>
      <c r="BQ6" s="62" t="str">
        <f t="shared" si="1"/>
        <v/>
      </c>
      <c r="BR6" s="62" t="str">
        <f t="shared" si="1"/>
        <v/>
      </c>
      <c r="BS6" s="62" t="str">
        <f t="shared" si="1"/>
        <v/>
      </c>
      <c r="BT6" s="62" t="str">
        <f t="shared" si="1"/>
        <v/>
      </c>
      <c r="BU6" s="62" t="str">
        <f t="shared" si="1"/>
        <v/>
      </c>
      <c r="BV6" s="62" t="str">
        <f t="shared" si="1"/>
        <v/>
      </c>
      <c r="BW6" s="62" t="str">
        <f t="shared" si="1"/>
        <v/>
      </c>
      <c r="BX6" s="62" t="str">
        <f t="shared" si="1"/>
        <v/>
      </c>
      <c r="BY6" s="62" t="str">
        <f t="shared" si="1"/>
        <v/>
      </c>
      <c r="BZ6" s="62" t="str">
        <f t="shared" si="1"/>
        <v/>
      </c>
      <c r="CA6" s="62" t="str">
        <f t="shared" si="1"/>
        <v/>
      </c>
      <c r="CB6" s="62" t="str">
        <f t="shared" si="1"/>
        <v/>
      </c>
      <c r="CC6" s="62" t="str">
        <f t="shared" si="1"/>
        <v/>
      </c>
      <c r="CD6" s="62" t="str">
        <f t="shared" si="1"/>
        <v/>
      </c>
      <c r="CE6" s="62" t="str">
        <f t="shared" si="1"/>
        <v/>
      </c>
      <c r="CF6" s="62" t="str">
        <f t="shared" si="1"/>
        <v/>
      </c>
      <c r="CG6" s="62" t="str">
        <f t="shared" si="1"/>
        <v/>
      </c>
      <c r="CH6" s="62" t="str">
        <f t="shared" si="1"/>
        <v/>
      </c>
      <c r="CI6" s="62" t="str">
        <f t="shared" si="1"/>
        <v/>
      </c>
      <c r="CJ6" s="62" t="str">
        <f t="shared" si="1"/>
        <v/>
      </c>
      <c r="CK6" s="62" t="str">
        <f t="shared" si="1"/>
        <v/>
      </c>
      <c r="CL6" s="62" t="str">
        <f t="shared" si="1"/>
        <v/>
      </c>
      <c r="CM6" s="62" t="str">
        <f t="shared" si="1"/>
        <v/>
      </c>
      <c r="CN6" s="62" t="str">
        <f t="shared" si="1"/>
        <v/>
      </c>
      <c r="CO6" s="62" t="str">
        <f t="shared" si="1"/>
        <v/>
      </c>
      <c r="CP6" s="62" t="str">
        <f t="shared" si="1"/>
        <v/>
      </c>
      <c r="CQ6" s="62" t="str">
        <f t="shared" si="1"/>
        <v/>
      </c>
      <c r="CR6" s="62" t="str">
        <f t="shared" si="1"/>
        <v/>
      </c>
      <c r="CS6" s="62" t="str">
        <f t="shared" si="1"/>
        <v/>
      </c>
      <c r="CT6" s="62" t="str">
        <f t="shared" si="1"/>
        <v/>
      </c>
      <c r="CU6" s="62" t="str">
        <f t="shared" si="1"/>
        <v/>
      </c>
      <c r="CV6" s="62" t="str">
        <f t="shared" si="1"/>
        <v/>
      </c>
      <c r="CW6" s="62" t="str">
        <f t="shared" si="1"/>
        <v/>
      </c>
      <c r="CX6" s="62" t="str">
        <f t="shared" si="1"/>
        <v/>
      </c>
      <c r="CY6" s="62" t="str">
        <f t="shared" si="1"/>
        <v/>
      </c>
      <c r="CZ6" s="62" t="str">
        <f t="shared" si="1"/>
        <v/>
      </c>
      <c r="DA6" s="62" t="str">
        <f t="shared" si="1"/>
        <v/>
      </c>
      <c r="DB6" s="62" t="str">
        <f t="shared" si="1"/>
        <v/>
      </c>
      <c r="DC6" s="62" t="str">
        <f t="shared" si="1"/>
        <v/>
      </c>
      <c r="DD6" s="62" t="str">
        <f t="shared" si="1"/>
        <v/>
      </c>
      <c r="DE6" s="62" t="str">
        <f t="shared" si="1"/>
        <v/>
      </c>
      <c r="DF6" s="62" t="str">
        <f t="shared" si="1"/>
        <v/>
      </c>
      <c r="DG6" s="62" t="str">
        <f t="shared" si="1"/>
        <v/>
      </c>
      <c r="DH6" s="62" t="str">
        <f t="shared" si="1"/>
        <v/>
      </c>
      <c r="DI6" s="62" t="str">
        <f t="shared" si="1"/>
        <v/>
      </c>
      <c r="DJ6" s="62" t="str">
        <f t="shared" si="1"/>
        <v/>
      </c>
      <c r="DK6" s="62" t="str">
        <f t="shared" si="1"/>
        <v/>
      </c>
      <c r="DL6" s="62" t="str">
        <f t="shared" si="1"/>
        <v/>
      </c>
      <c r="DM6" s="62" t="str">
        <f t="shared" si="1"/>
        <v/>
      </c>
      <c r="DN6" s="62" t="str">
        <f t="shared" si="1"/>
        <v/>
      </c>
      <c r="DO6" s="62" t="str">
        <f t="shared" si="1"/>
        <v/>
      </c>
      <c r="DP6" s="62" t="str">
        <f t="shared" si="1"/>
        <v/>
      </c>
      <c r="DQ6" s="62" t="str">
        <f t="shared" si="1"/>
        <v/>
      </c>
      <c r="DR6" s="62" t="str">
        <f t="shared" si="1"/>
        <v/>
      </c>
      <c r="DS6" s="62" t="str">
        <f t="shared" si="1"/>
        <v/>
      </c>
      <c r="DT6" s="62" t="str">
        <f t="shared" si="1"/>
        <v/>
      </c>
      <c r="DU6" s="62" t="str">
        <f t="shared" si="1"/>
        <v/>
      </c>
      <c r="DV6" s="62" t="str">
        <f t="shared" si="1"/>
        <v/>
      </c>
      <c r="DW6" s="62" t="str">
        <f t="shared" si="1"/>
        <v/>
      </c>
      <c r="DX6" s="62" t="str">
        <f t="shared" si="1"/>
        <v/>
      </c>
      <c r="DY6" s="62" t="str">
        <f t="shared" si="1"/>
        <v/>
      </c>
      <c r="DZ6" s="62" t="str">
        <f t="shared" si="1"/>
        <v/>
      </c>
      <c r="EA6" s="62" t="str">
        <f t="shared" ref="EA6:GL6" si="2">IF(EA11="Other",EA2,"")</f>
        <v/>
      </c>
      <c r="EB6" s="62" t="str">
        <f t="shared" si="2"/>
        <v/>
      </c>
      <c r="EC6" s="62" t="str">
        <f t="shared" si="2"/>
        <v/>
      </c>
      <c r="ED6" s="62" t="str">
        <f t="shared" si="2"/>
        <v/>
      </c>
      <c r="EE6" s="62" t="str">
        <f t="shared" si="2"/>
        <v/>
      </c>
      <c r="EF6" s="62" t="str">
        <f t="shared" si="2"/>
        <v/>
      </c>
      <c r="EG6" s="62" t="str">
        <f t="shared" si="2"/>
        <v/>
      </c>
      <c r="EH6" s="62" t="str">
        <f t="shared" si="2"/>
        <v/>
      </c>
      <c r="EI6" s="62" t="str">
        <f t="shared" si="2"/>
        <v/>
      </c>
      <c r="EJ6" s="62" t="str">
        <f t="shared" si="2"/>
        <v/>
      </c>
      <c r="EK6" s="62" t="str">
        <f t="shared" si="2"/>
        <v/>
      </c>
      <c r="EL6" s="62" t="str">
        <f t="shared" si="2"/>
        <v/>
      </c>
      <c r="EM6" s="62" t="str">
        <f t="shared" si="2"/>
        <v/>
      </c>
      <c r="EN6" s="62" t="str">
        <f t="shared" si="2"/>
        <v/>
      </c>
      <c r="EO6" s="62" t="str">
        <f t="shared" si="2"/>
        <v/>
      </c>
      <c r="EP6" s="62" t="str">
        <f t="shared" si="2"/>
        <v/>
      </c>
      <c r="EQ6" s="62" t="str">
        <f t="shared" si="2"/>
        <v/>
      </c>
      <c r="ER6" s="62" t="str">
        <f t="shared" si="2"/>
        <v/>
      </c>
      <c r="ES6" s="62" t="str">
        <f t="shared" si="2"/>
        <v/>
      </c>
      <c r="ET6" s="62" t="str">
        <f t="shared" si="2"/>
        <v/>
      </c>
      <c r="EU6" s="62" t="str">
        <f t="shared" si="2"/>
        <v>895</v>
      </c>
      <c r="EV6" s="62" t="str">
        <f t="shared" si="2"/>
        <v/>
      </c>
      <c r="EW6" s="62" t="str">
        <f t="shared" si="2"/>
        <v/>
      </c>
      <c r="EX6" s="62" t="str">
        <f t="shared" si="2"/>
        <v/>
      </c>
      <c r="EY6" s="62" t="str">
        <f t="shared" si="2"/>
        <v/>
      </c>
      <c r="EZ6" s="62" t="str">
        <f t="shared" si="2"/>
        <v/>
      </c>
      <c r="FA6" s="62" t="str">
        <f t="shared" si="2"/>
        <v/>
      </c>
      <c r="FB6" s="62" t="str">
        <f t="shared" si="2"/>
        <v/>
      </c>
      <c r="FC6" s="62" t="str">
        <f t="shared" si="2"/>
        <v/>
      </c>
      <c r="FD6" s="62" t="str">
        <f t="shared" si="2"/>
        <v/>
      </c>
      <c r="FE6" s="62" t="str">
        <f t="shared" si="2"/>
        <v/>
      </c>
      <c r="FF6" s="62" t="str">
        <f t="shared" si="2"/>
        <v/>
      </c>
      <c r="FG6" s="62" t="str">
        <f t="shared" si="2"/>
        <v/>
      </c>
      <c r="FH6" s="62" t="str">
        <f t="shared" si="2"/>
        <v/>
      </c>
      <c r="FI6" s="62" t="str">
        <f t="shared" si="2"/>
        <v/>
      </c>
      <c r="FJ6" s="62" t="str">
        <f t="shared" si="2"/>
        <v/>
      </c>
      <c r="FK6" s="62" t="str">
        <f t="shared" si="2"/>
        <v/>
      </c>
      <c r="FL6" s="62" t="str">
        <f t="shared" si="2"/>
        <v/>
      </c>
      <c r="FM6" s="62" t="str">
        <f t="shared" si="2"/>
        <v/>
      </c>
      <c r="FN6" s="62" t="str">
        <f t="shared" si="2"/>
        <v/>
      </c>
      <c r="FO6" s="62" t="str">
        <f t="shared" si="2"/>
        <v/>
      </c>
      <c r="FP6" s="62" t="str">
        <f t="shared" si="2"/>
        <v/>
      </c>
      <c r="FQ6" s="62" t="str">
        <f t="shared" si="2"/>
        <v/>
      </c>
      <c r="FR6" s="62" t="str">
        <f t="shared" si="2"/>
        <v/>
      </c>
      <c r="FS6" s="62" t="str">
        <f t="shared" si="2"/>
        <v/>
      </c>
      <c r="FT6" s="62" t="str">
        <f t="shared" si="2"/>
        <v/>
      </c>
      <c r="FU6" s="62" t="str">
        <f t="shared" si="2"/>
        <v/>
      </c>
      <c r="FV6" s="62" t="str">
        <f t="shared" si="2"/>
        <v/>
      </c>
      <c r="FW6" s="62" t="str">
        <f t="shared" si="2"/>
        <v/>
      </c>
      <c r="FX6" s="62" t="str">
        <f t="shared" si="2"/>
        <v/>
      </c>
      <c r="FY6" s="62" t="str">
        <f t="shared" si="2"/>
        <v/>
      </c>
      <c r="FZ6" s="62" t="str">
        <f t="shared" si="2"/>
        <v/>
      </c>
      <c r="GA6" s="62" t="str">
        <f t="shared" si="2"/>
        <v/>
      </c>
      <c r="GB6" s="62" t="str">
        <f t="shared" si="2"/>
        <v/>
      </c>
      <c r="GC6" s="62" t="str">
        <f t="shared" si="2"/>
        <v/>
      </c>
      <c r="GD6" s="62" t="str">
        <f t="shared" si="2"/>
        <v/>
      </c>
      <c r="GE6" s="62" t="str">
        <f t="shared" si="2"/>
        <v/>
      </c>
      <c r="GF6" s="62" t="str">
        <f t="shared" si="2"/>
        <v/>
      </c>
      <c r="GG6" s="62" t="str">
        <f t="shared" si="2"/>
        <v/>
      </c>
      <c r="GH6" s="62" t="str">
        <f t="shared" si="2"/>
        <v/>
      </c>
      <c r="GI6" s="62" t="str">
        <f t="shared" si="2"/>
        <v/>
      </c>
      <c r="GJ6" s="62" t="str">
        <f t="shared" si="2"/>
        <v/>
      </c>
      <c r="GK6" s="62" t="str">
        <f t="shared" si="2"/>
        <v/>
      </c>
      <c r="GL6" s="62" t="str">
        <f t="shared" si="2"/>
        <v/>
      </c>
      <c r="GM6" s="62" t="str">
        <f t="shared" ref="GM6:IX6" si="3">IF(GM11="Other",GM2,"")</f>
        <v/>
      </c>
      <c r="GN6" s="62" t="str">
        <f t="shared" si="3"/>
        <v/>
      </c>
      <c r="GO6" s="62" t="str">
        <f t="shared" si="3"/>
        <v/>
      </c>
      <c r="GP6" s="62" t="str">
        <f t="shared" si="3"/>
        <v/>
      </c>
      <c r="GQ6" s="62" t="str">
        <f t="shared" si="3"/>
        <v/>
      </c>
      <c r="GR6" s="62" t="str">
        <f t="shared" si="3"/>
        <v/>
      </c>
      <c r="GS6" s="62" t="str">
        <f t="shared" si="3"/>
        <v/>
      </c>
      <c r="GT6" s="62" t="str">
        <f t="shared" si="3"/>
        <v/>
      </c>
      <c r="GU6" s="62" t="str">
        <f t="shared" si="3"/>
        <v/>
      </c>
      <c r="GV6" s="62" t="str">
        <f t="shared" si="3"/>
        <v/>
      </c>
      <c r="GW6" s="62" t="str">
        <f t="shared" si="3"/>
        <v/>
      </c>
      <c r="GX6" s="62" t="str">
        <f t="shared" si="3"/>
        <v/>
      </c>
      <c r="GY6" s="62" t="str">
        <f t="shared" si="3"/>
        <v/>
      </c>
      <c r="GZ6" s="62" t="str">
        <f t="shared" si="3"/>
        <v/>
      </c>
      <c r="HA6" s="62" t="str">
        <f t="shared" si="3"/>
        <v/>
      </c>
      <c r="HB6" s="62" t="str">
        <f t="shared" si="3"/>
        <v/>
      </c>
      <c r="HC6" s="62" t="str">
        <f t="shared" si="3"/>
        <v/>
      </c>
      <c r="HD6" s="62" t="str">
        <f t="shared" si="3"/>
        <v/>
      </c>
      <c r="HE6" s="62" t="str">
        <f t="shared" si="3"/>
        <v/>
      </c>
      <c r="HF6" s="62" t="str">
        <f t="shared" si="3"/>
        <v/>
      </c>
      <c r="HG6" s="62" t="str">
        <f t="shared" si="3"/>
        <v/>
      </c>
      <c r="HH6" s="62" t="str">
        <f t="shared" si="3"/>
        <v/>
      </c>
      <c r="HI6" s="62" t="str">
        <f t="shared" si="3"/>
        <v/>
      </c>
      <c r="HJ6" s="62" t="str">
        <f t="shared" si="3"/>
        <v/>
      </c>
      <c r="HK6" s="62" t="str">
        <f t="shared" si="3"/>
        <v/>
      </c>
      <c r="HL6" s="62" t="str">
        <f t="shared" si="3"/>
        <v/>
      </c>
      <c r="HM6" s="62" t="str">
        <f t="shared" si="3"/>
        <v/>
      </c>
      <c r="HN6" s="62" t="str">
        <f t="shared" si="3"/>
        <v>1225</v>
      </c>
      <c r="HO6" s="62" t="str">
        <f t="shared" si="3"/>
        <v/>
      </c>
      <c r="HP6" s="62" t="str">
        <f t="shared" si="3"/>
        <v/>
      </c>
      <c r="HQ6" s="62" t="str">
        <f t="shared" si="3"/>
        <v>1228</v>
      </c>
      <c r="HR6" s="62" t="str">
        <f t="shared" si="3"/>
        <v/>
      </c>
      <c r="HS6" s="62" t="str">
        <f t="shared" si="3"/>
        <v/>
      </c>
      <c r="HT6" s="62" t="str">
        <f t="shared" si="3"/>
        <v/>
      </c>
      <c r="HU6" s="62" t="str">
        <f t="shared" si="3"/>
        <v/>
      </c>
      <c r="HV6" s="62" t="str">
        <f t="shared" si="3"/>
        <v/>
      </c>
      <c r="HW6" s="62" t="str">
        <f t="shared" si="3"/>
        <v/>
      </c>
      <c r="HX6" s="62" t="str">
        <f t="shared" si="3"/>
        <v/>
      </c>
      <c r="HY6" s="62" t="str">
        <f t="shared" si="3"/>
        <v/>
      </c>
      <c r="HZ6" s="62" t="str">
        <f t="shared" si="3"/>
        <v/>
      </c>
      <c r="IA6" s="62" t="str">
        <f t="shared" si="3"/>
        <v/>
      </c>
      <c r="IB6" s="62" t="str">
        <f t="shared" si="3"/>
        <v/>
      </c>
      <c r="IC6" s="62" t="str">
        <f t="shared" si="3"/>
        <v/>
      </c>
      <c r="ID6" s="62" t="str">
        <f t="shared" si="3"/>
        <v/>
      </c>
      <c r="IE6" s="62" t="str">
        <f t="shared" si="3"/>
        <v/>
      </c>
      <c r="IF6" s="62" t="str">
        <f t="shared" si="3"/>
        <v/>
      </c>
      <c r="IG6" s="62" t="str">
        <f t="shared" si="3"/>
        <v/>
      </c>
      <c r="IH6" s="62" t="str">
        <f t="shared" si="3"/>
        <v/>
      </c>
      <c r="II6" s="62" t="str">
        <f t="shared" si="3"/>
        <v/>
      </c>
      <c r="IJ6" s="62" t="str">
        <f t="shared" si="3"/>
        <v/>
      </c>
      <c r="IK6" s="62" t="str">
        <f t="shared" si="3"/>
        <v/>
      </c>
      <c r="IL6" s="62" t="str">
        <f t="shared" si="3"/>
        <v/>
      </c>
      <c r="IM6" s="62" t="str">
        <f t="shared" si="3"/>
        <v/>
      </c>
      <c r="IN6" s="62" t="str">
        <f t="shared" si="3"/>
        <v/>
      </c>
      <c r="IO6" s="62" t="str">
        <f t="shared" si="3"/>
        <v/>
      </c>
      <c r="IP6" s="62" t="str">
        <f t="shared" si="3"/>
        <v/>
      </c>
      <c r="IQ6" s="62" t="str">
        <f t="shared" si="3"/>
        <v/>
      </c>
      <c r="IR6" s="62" t="str">
        <f t="shared" si="3"/>
        <v/>
      </c>
      <c r="IS6" s="62" t="str">
        <f t="shared" si="3"/>
        <v/>
      </c>
      <c r="IT6" s="62" t="str">
        <f t="shared" si="3"/>
        <v/>
      </c>
      <c r="IU6" s="62" t="str">
        <f t="shared" si="3"/>
        <v/>
      </c>
      <c r="IV6" s="62" t="str">
        <f t="shared" si="3"/>
        <v/>
      </c>
      <c r="IW6" s="62" t="str">
        <f t="shared" si="3"/>
        <v/>
      </c>
      <c r="IX6" s="62" t="str">
        <f t="shared" si="3"/>
        <v/>
      </c>
      <c r="IY6" s="62" t="str">
        <f t="shared" ref="IY6:KK6" si="4">IF(IY11="Other",IY2,"")</f>
        <v/>
      </c>
      <c r="IZ6" s="62" t="str">
        <f t="shared" si="4"/>
        <v/>
      </c>
      <c r="JA6" s="62" t="str">
        <f t="shared" si="4"/>
        <v/>
      </c>
      <c r="JB6" s="62" t="str">
        <f t="shared" si="4"/>
        <v/>
      </c>
      <c r="JC6" s="62" t="str">
        <f t="shared" si="4"/>
        <v/>
      </c>
      <c r="JD6" s="62" t="str">
        <f t="shared" si="4"/>
        <v/>
      </c>
      <c r="JE6" s="62" t="str">
        <f t="shared" si="4"/>
        <v/>
      </c>
      <c r="JF6" s="62" t="str">
        <f t="shared" si="4"/>
        <v/>
      </c>
      <c r="JG6" s="62" t="str">
        <f t="shared" si="4"/>
        <v/>
      </c>
      <c r="JH6" s="62" t="str">
        <f t="shared" si="4"/>
        <v/>
      </c>
      <c r="JI6" s="62" t="str">
        <f t="shared" si="4"/>
        <v/>
      </c>
      <c r="JJ6" s="62" t="str">
        <f t="shared" si="4"/>
        <v/>
      </c>
      <c r="JK6" s="62" t="str">
        <f t="shared" si="4"/>
        <v/>
      </c>
      <c r="JL6" s="62" t="str">
        <f t="shared" si="4"/>
        <v/>
      </c>
      <c r="JM6" s="62" t="str">
        <f t="shared" si="4"/>
        <v/>
      </c>
      <c r="JN6" s="62" t="str">
        <f t="shared" si="4"/>
        <v/>
      </c>
      <c r="JO6" s="62" t="str">
        <f t="shared" si="4"/>
        <v/>
      </c>
      <c r="JP6" s="62" t="str">
        <f t="shared" si="4"/>
        <v/>
      </c>
      <c r="JQ6" s="62" t="str">
        <f t="shared" si="4"/>
        <v/>
      </c>
      <c r="JR6" s="62" t="str">
        <f t="shared" si="4"/>
        <v/>
      </c>
      <c r="JS6" s="62" t="str">
        <f t="shared" si="4"/>
        <v/>
      </c>
      <c r="JT6" s="62" t="str">
        <f t="shared" si="4"/>
        <v/>
      </c>
      <c r="JU6" s="62" t="str">
        <f t="shared" si="4"/>
        <v/>
      </c>
      <c r="JV6" s="62" t="str">
        <f t="shared" si="4"/>
        <v/>
      </c>
      <c r="JW6" s="62" t="str">
        <f t="shared" si="4"/>
        <v/>
      </c>
      <c r="JX6" s="62" t="str">
        <f t="shared" si="4"/>
        <v/>
      </c>
      <c r="JY6" s="62" t="str">
        <f t="shared" si="4"/>
        <v/>
      </c>
      <c r="JZ6" s="62" t="str">
        <f t="shared" si="4"/>
        <v/>
      </c>
      <c r="KA6" s="62" t="str">
        <f t="shared" si="4"/>
        <v/>
      </c>
      <c r="KB6" s="62" t="str">
        <f t="shared" si="4"/>
        <v/>
      </c>
      <c r="KC6" s="62" t="str">
        <f t="shared" si="4"/>
        <v/>
      </c>
      <c r="KD6" s="62" t="str">
        <f t="shared" si="4"/>
        <v/>
      </c>
      <c r="KE6" s="62" t="str">
        <f t="shared" si="4"/>
        <v/>
      </c>
      <c r="KF6" s="62" t="str">
        <f t="shared" si="4"/>
        <v/>
      </c>
      <c r="KG6" s="62" t="str">
        <f t="shared" si="4"/>
        <v/>
      </c>
      <c r="KH6" s="62" t="str">
        <f t="shared" si="4"/>
        <v/>
      </c>
      <c r="KI6" s="62" t="str">
        <f t="shared" si="4"/>
        <v>1741</v>
      </c>
      <c r="KJ6" s="62" t="str">
        <f t="shared" si="4"/>
        <v/>
      </c>
      <c r="KK6" s="62" t="str">
        <f t="shared" si="4"/>
        <v/>
      </c>
    </row>
    <row r="7" spans="1:298" x14ac:dyDescent="0.25">
      <c r="A7" s="25" t="s">
        <v>561</v>
      </c>
      <c r="B7" s="62" t="str">
        <f>IF(OR(B52="Evaluate Accuracy",OR(B12="Accuracy", B12="Overall Accuracy")),"Accuracy","")</f>
        <v>Accuracy</v>
      </c>
      <c r="C7" s="62" t="str">
        <f t="shared" ref="C7:BN7" si="5">IF(OR(C52="Evaluate Accuracy",OR(C12="Accuracy", C12="Overall Accuracy")),"Accuracy","")</f>
        <v>Accuracy</v>
      </c>
      <c r="D7" s="62" t="str">
        <f t="shared" si="5"/>
        <v>Accuracy</v>
      </c>
      <c r="E7" s="62" t="str">
        <f t="shared" si="5"/>
        <v>Accuracy</v>
      </c>
      <c r="F7" s="62" t="str">
        <f t="shared" si="5"/>
        <v/>
      </c>
      <c r="G7" s="62" t="str">
        <f t="shared" si="5"/>
        <v>Accuracy</v>
      </c>
      <c r="H7" s="62" t="str">
        <f t="shared" si="5"/>
        <v>Accuracy</v>
      </c>
      <c r="I7" s="62" t="str">
        <f t="shared" si="5"/>
        <v>Accuracy</v>
      </c>
      <c r="J7" s="62" t="str">
        <f t="shared" si="5"/>
        <v>Accuracy</v>
      </c>
      <c r="K7" s="62" t="str">
        <f t="shared" si="5"/>
        <v>Accuracy</v>
      </c>
      <c r="L7" s="62" t="str">
        <f t="shared" si="5"/>
        <v/>
      </c>
      <c r="M7" s="62" t="str">
        <f t="shared" si="5"/>
        <v>Accuracy</v>
      </c>
      <c r="N7" s="62" t="str">
        <f t="shared" si="5"/>
        <v>Accuracy</v>
      </c>
      <c r="O7" s="62" t="str">
        <f t="shared" si="5"/>
        <v>Accuracy</v>
      </c>
      <c r="P7" s="62" t="str">
        <f t="shared" si="5"/>
        <v>Accuracy</v>
      </c>
      <c r="Q7" s="62" t="str">
        <f t="shared" si="5"/>
        <v>Accuracy</v>
      </c>
      <c r="R7" s="62" t="str">
        <f t="shared" si="5"/>
        <v>Accuracy</v>
      </c>
      <c r="S7" s="62" t="str">
        <f t="shared" si="5"/>
        <v>Accuracy</v>
      </c>
      <c r="T7" s="62" t="str">
        <f t="shared" si="5"/>
        <v>Accuracy</v>
      </c>
      <c r="U7" s="62" t="str">
        <f t="shared" si="5"/>
        <v>Accuracy</v>
      </c>
      <c r="V7" s="62" t="str">
        <f t="shared" si="5"/>
        <v>Accuracy</v>
      </c>
      <c r="W7" s="62" t="str">
        <f t="shared" si="5"/>
        <v>Accuracy</v>
      </c>
      <c r="X7" s="62" t="str">
        <f t="shared" si="5"/>
        <v>Accuracy</v>
      </c>
      <c r="Y7" s="62" t="str">
        <f t="shared" si="5"/>
        <v>Accuracy</v>
      </c>
      <c r="Z7" s="62" t="str">
        <f t="shared" si="5"/>
        <v>Accuracy</v>
      </c>
      <c r="AA7" s="62" t="str">
        <f t="shared" si="5"/>
        <v>Accuracy</v>
      </c>
      <c r="AB7" s="62" t="str">
        <f t="shared" si="5"/>
        <v>Accuracy</v>
      </c>
      <c r="AC7" s="62" t="str">
        <f t="shared" si="5"/>
        <v>Accuracy</v>
      </c>
      <c r="AD7" s="62" t="str">
        <f t="shared" si="5"/>
        <v/>
      </c>
      <c r="AE7" s="62" t="str">
        <f t="shared" si="5"/>
        <v>Accuracy</v>
      </c>
      <c r="AF7" s="62" t="str">
        <f t="shared" si="5"/>
        <v/>
      </c>
      <c r="AG7" s="62" t="str">
        <f t="shared" si="5"/>
        <v>Accuracy</v>
      </c>
      <c r="AH7" s="62" t="str">
        <f t="shared" si="5"/>
        <v>Accuracy</v>
      </c>
      <c r="AI7" s="62" t="str">
        <f t="shared" si="5"/>
        <v>Accuracy</v>
      </c>
      <c r="AJ7" s="62" t="str">
        <f t="shared" si="5"/>
        <v>Accuracy</v>
      </c>
      <c r="AK7" s="62" t="str">
        <f t="shared" si="5"/>
        <v>Accuracy</v>
      </c>
      <c r="AL7" s="62" t="str">
        <f t="shared" si="5"/>
        <v>Accuracy</v>
      </c>
      <c r="AM7" s="62" t="str">
        <f t="shared" si="5"/>
        <v>Accuracy</v>
      </c>
      <c r="AN7" s="62" t="str">
        <f t="shared" si="5"/>
        <v>Accuracy</v>
      </c>
      <c r="AO7" s="62" t="str">
        <f t="shared" si="5"/>
        <v>Accuracy</v>
      </c>
      <c r="AP7" s="62" t="str">
        <f t="shared" si="5"/>
        <v>Accuracy</v>
      </c>
      <c r="AQ7" s="62" t="str">
        <f t="shared" si="5"/>
        <v>Accuracy</v>
      </c>
      <c r="AR7" s="62" t="str">
        <f t="shared" si="5"/>
        <v>Accuracy</v>
      </c>
      <c r="AS7" s="62" t="str">
        <f t="shared" si="5"/>
        <v>Accuracy</v>
      </c>
      <c r="AT7" s="62" t="str">
        <f t="shared" si="5"/>
        <v>Accuracy</v>
      </c>
      <c r="AU7" s="62" t="str">
        <f t="shared" si="5"/>
        <v>Accuracy</v>
      </c>
      <c r="AV7" s="62" t="str">
        <f t="shared" si="5"/>
        <v>Accuracy</v>
      </c>
      <c r="AW7" s="62" t="str">
        <f t="shared" si="5"/>
        <v>Accuracy</v>
      </c>
      <c r="AX7" s="62" t="str">
        <f t="shared" si="5"/>
        <v>Accuracy</v>
      </c>
      <c r="AY7" s="62" t="str">
        <f t="shared" si="5"/>
        <v>Accuracy</v>
      </c>
      <c r="AZ7" s="62" t="str">
        <f t="shared" si="5"/>
        <v>Accuracy</v>
      </c>
      <c r="BA7" s="62" t="str">
        <f t="shared" si="5"/>
        <v>Accuracy</v>
      </c>
      <c r="BB7" s="62" t="str">
        <f t="shared" si="5"/>
        <v>Accuracy</v>
      </c>
      <c r="BC7" s="62" t="str">
        <f t="shared" si="5"/>
        <v/>
      </c>
      <c r="BD7" s="62" t="str">
        <f t="shared" si="5"/>
        <v>Accuracy</v>
      </c>
      <c r="BE7" s="62" t="str">
        <f t="shared" si="5"/>
        <v>Accuracy</v>
      </c>
      <c r="BF7" s="62" t="str">
        <f t="shared" si="5"/>
        <v>Accuracy</v>
      </c>
      <c r="BG7" s="62" t="str">
        <f t="shared" si="5"/>
        <v>Accuracy</v>
      </c>
      <c r="BH7" s="62" t="str">
        <f t="shared" si="5"/>
        <v>Accuracy</v>
      </c>
      <c r="BI7" s="62" t="str">
        <f t="shared" si="5"/>
        <v>Accuracy</v>
      </c>
      <c r="BJ7" s="62" t="str">
        <f t="shared" si="5"/>
        <v>Accuracy</v>
      </c>
      <c r="BK7" s="62" t="str">
        <f t="shared" si="5"/>
        <v>Accuracy</v>
      </c>
      <c r="BL7" s="62" t="str">
        <f t="shared" si="5"/>
        <v>Accuracy</v>
      </c>
      <c r="BM7" s="62" t="str">
        <f t="shared" si="5"/>
        <v>Accuracy</v>
      </c>
      <c r="BN7" s="62" t="str">
        <f t="shared" si="5"/>
        <v>Accuracy</v>
      </c>
      <c r="BO7" s="62" t="str">
        <f t="shared" ref="BO7:DZ7" si="6">IF(OR(BO52="Evaluate Accuracy",OR(BO12="Accuracy", BO12="Overall Accuracy")),"Accuracy","")</f>
        <v>Accuracy</v>
      </c>
      <c r="BP7" s="62" t="str">
        <f t="shared" si="6"/>
        <v>Accuracy</v>
      </c>
      <c r="BQ7" s="62" t="str">
        <f t="shared" si="6"/>
        <v>Accuracy</v>
      </c>
      <c r="BR7" s="62" t="str">
        <f t="shared" si="6"/>
        <v>Accuracy</v>
      </c>
      <c r="BS7" s="62" t="str">
        <f t="shared" si="6"/>
        <v>Accuracy</v>
      </c>
      <c r="BT7" s="62" t="str">
        <f t="shared" si="6"/>
        <v>Accuracy</v>
      </c>
      <c r="BU7" s="62" t="str">
        <f t="shared" si="6"/>
        <v>Accuracy</v>
      </c>
      <c r="BV7" s="62" t="str">
        <f t="shared" si="6"/>
        <v>Accuracy</v>
      </c>
      <c r="BW7" s="62" t="str">
        <f t="shared" si="6"/>
        <v>Accuracy</v>
      </c>
      <c r="BX7" s="62" t="str">
        <f t="shared" si="6"/>
        <v>Accuracy</v>
      </c>
      <c r="BY7" s="62" t="str">
        <f t="shared" si="6"/>
        <v>Accuracy</v>
      </c>
      <c r="BZ7" s="62" t="str">
        <f t="shared" si="6"/>
        <v>Accuracy</v>
      </c>
      <c r="CA7" s="62" t="str">
        <f t="shared" si="6"/>
        <v>Accuracy</v>
      </c>
      <c r="CB7" s="62" t="str">
        <f t="shared" si="6"/>
        <v>Accuracy</v>
      </c>
      <c r="CC7" s="62" t="str">
        <f t="shared" si="6"/>
        <v>Accuracy</v>
      </c>
      <c r="CD7" s="62" t="str">
        <f t="shared" si="6"/>
        <v>Accuracy</v>
      </c>
      <c r="CE7" s="62" t="str">
        <f t="shared" si="6"/>
        <v/>
      </c>
      <c r="CF7" s="62" t="str">
        <f t="shared" si="6"/>
        <v>Accuracy</v>
      </c>
      <c r="CG7" s="62" t="str">
        <f t="shared" si="6"/>
        <v>Accuracy</v>
      </c>
      <c r="CH7" s="62" t="str">
        <f t="shared" si="6"/>
        <v>Accuracy</v>
      </c>
      <c r="CI7" s="62" t="str">
        <f t="shared" si="6"/>
        <v>Accuracy</v>
      </c>
      <c r="CJ7" s="62" t="str">
        <f t="shared" si="6"/>
        <v/>
      </c>
      <c r="CK7" s="62" t="str">
        <f t="shared" si="6"/>
        <v>Accuracy</v>
      </c>
      <c r="CL7" s="62" t="str">
        <f t="shared" si="6"/>
        <v>Accuracy</v>
      </c>
      <c r="CM7" s="62" t="str">
        <f t="shared" si="6"/>
        <v/>
      </c>
      <c r="CN7" s="62" t="str">
        <f t="shared" si="6"/>
        <v>Accuracy</v>
      </c>
      <c r="CO7" s="62" t="str">
        <f t="shared" si="6"/>
        <v>Accuracy</v>
      </c>
      <c r="CP7" s="62" t="str">
        <f t="shared" si="6"/>
        <v>Accuracy</v>
      </c>
      <c r="CQ7" s="62" t="str">
        <f t="shared" si="6"/>
        <v>Accuracy</v>
      </c>
      <c r="CR7" s="62" t="str">
        <f t="shared" si="6"/>
        <v>Accuracy</v>
      </c>
      <c r="CS7" s="62" t="str">
        <f t="shared" si="6"/>
        <v>Accuracy</v>
      </c>
      <c r="CT7" s="62" t="str">
        <f t="shared" si="6"/>
        <v>Accuracy</v>
      </c>
      <c r="CU7" s="62" t="str">
        <f t="shared" si="6"/>
        <v>Accuracy</v>
      </c>
      <c r="CV7" s="62" t="str">
        <f t="shared" si="6"/>
        <v>Accuracy</v>
      </c>
      <c r="CW7" s="62" t="str">
        <f t="shared" si="6"/>
        <v>Accuracy</v>
      </c>
      <c r="CX7" s="62" t="str">
        <f t="shared" si="6"/>
        <v>Accuracy</v>
      </c>
      <c r="CY7" s="62" t="str">
        <f t="shared" si="6"/>
        <v>Accuracy</v>
      </c>
      <c r="CZ7" s="62" t="str">
        <f t="shared" si="6"/>
        <v>Accuracy</v>
      </c>
      <c r="DA7" s="62" t="str">
        <f t="shared" si="6"/>
        <v>Accuracy</v>
      </c>
      <c r="DB7" s="62" t="str">
        <f t="shared" si="6"/>
        <v>Accuracy</v>
      </c>
      <c r="DC7" s="62" t="str">
        <f t="shared" si="6"/>
        <v>Accuracy</v>
      </c>
      <c r="DD7" s="62" t="str">
        <f t="shared" si="6"/>
        <v>Accuracy</v>
      </c>
      <c r="DE7" s="62" t="str">
        <f t="shared" si="6"/>
        <v/>
      </c>
      <c r="DF7" s="62" t="str">
        <f t="shared" si="6"/>
        <v>Accuracy</v>
      </c>
      <c r="DG7" s="62" t="str">
        <f t="shared" si="6"/>
        <v>Accuracy</v>
      </c>
      <c r="DH7" s="62" t="str">
        <f t="shared" si="6"/>
        <v>Accuracy</v>
      </c>
      <c r="DI7" s="62" t="str">
        <f t="shared" si="6"/>
        <v/>
      </c>
      <c r="DJ7" s="62" t="str">
        <f t="shared" si="6"/>
        <v>Accuracy</v>
      </c>
      <c r="DK7" s="62" t="str">
        <f t="shared" si="6"/>
        <v>Accuracy</v>
      </c>
      <c r="DL7" s="62" t="str">
        <f t="shared" si="6"/>
        <v>Accuracy</v>
      </c>
      <c r="DM7" s="62" t="str">
        <f t="shared" si="6"/>
        <v>Accuracy</v>
      </c>
      <c r="DN7" s="62" t="str">
        <f t="shared" si="6"/>
        <v>Accuracy</v>
      </c>
      <c r="DO7" s="62" t="str">
        <f t="shared" si="6"/>
        <v>Accuracy</v>
      </c>
      <c r="DP7" s="62" t="str">
        <f t="shared" si="6"/>
        <v>Accuracy</v>
      </c>
      <c r="DQ7" s="62" t="str">
        <f t="shared" si="6"/>
        <v/>
      </c>
      <c r="DR7" s="62" t="str">
        <f t="shared" si="6"/>
        <v/>
      </c>
      <c r="DS7" s="62" t="str">
        <f t="shared" si="6"/>
        <v>Accuracy</v>
      </c>
      <c r="DT7" s="62" t="str">
        <f t="shared" si="6"/>
        <v>Accuracy</v>
      </c>
      <c r="DU7" s="62" t="str">
        <f t="shared" si="6"/>
        <v/>
      </c>
      <c r="DV7" s="62" t="str">
        <f t="shared" si="6"/>
        <v>Accuracy</v>
      </c>
      <c r="DW7" s="62" t="str">
        <f t="shared" si="6"/>
        <v/>
      </c>
      <c r="DX7" s="62" t="str">
        <f t="shared" si="6"/>
        <v>Accuracy</v>
      </c>
      <c r="DY7" s="62" t="str">
        <f t="shared" si="6"/>
        <v/>
      </c>
      <c r="DZ7" s="62" t="str">
        <f t="shared" si="6"/>
        <v>Accuracy</v>
      </c>
      <c r="EA7" s="62" t="str">
        <f t="shared" ref="EA7:GL7" si="7">IF(OR(EA52="Evaluate Accuracy",OR(EA12="Accuracy", EA12="Overall Accuracy")),"Accuracy","")</f>
        <v>Accuracy</v>
      </c>
      <c r="EB7" s="62" t="str">
        <f t="shared" si="7"/>
        <v>Accuracy</v>
      </c>
      <c r="EC7" s="62" t="str">
        <f t="shared" si="7"/>
        <v/>
      </c>
      <c r="ED7" s="62" t="str">
        <f t="shared" si="7"/>
        <v>Accuracy</v>
      </c>
      <c r="EE7" s="62" t="str">
        <f t="shared" si="7"/>
        <v>Accuracy</v>
      </c>
      <c r="EF7" s="62" t="str">
        <f t="shared" si="7"/>
        <v>Accuracy</v>
      </c>
      <c r="EG7" s="62" t="str">
        <f t="shared" si="7"/>
        <v>Accuracy</v>
      </c>
      <c r="EH7" s="62" t="str">
        <f t="shared" si="7"/>
        <v/>
      </c>
      <c r="EI7" s="62" t="str">
        <f t="shared" si="7"/>
        <v>Accuracy</v>
      </c>
      <c r="EJ7" s="62" t="str">
        <f t="shared" si="7"/>
        <v>Accuracy</v>
      </c>
      <c r="EK7" s="62" t="str">
        <f t="shared" si="7"/>
        <v>Accuracy</v>
      </c>
      <c r="EL7" s="62" t="str">
        <f t="shared" si="7"/>
        <v/>
      </c>
      <c r="EM7" s="62" t="str">
        <f t="shared" si="7"/>
        <v>Accuracy</v>
      </c>
      <c r="EN7" s="62" t="str">
        <f t="shared" si="7"/>
        <v/>
      </c>
      <c r="EO7" s="62" t="str">
        <f t="shared" si="7"/>
        <v>Accuracy</v>
      </c>
      <c r="EP7" s="62" t="str">
        <f t="shared" si="7"/>
        <v>Accuracy</v>
      </c>
      <c r="EQ7" s="62" t="str">
        <f t="shared" si="7"/>
        <v/>
      </c>
      <c r="ER7" s="62" t="str">
        <f t="shared" si="7"/>
        <v/>
      </c>
      <c r="ES7" s="62" t="str">
        <f t="shared" si="7"/>
        <v>Accuracy</v>
      </c>
      <c r="ET7" s="62" t="str">
        <f t="shared" si="7"/>
        <v/>
      </c>
      <c r="EU7" s="62" t="str">
        <f t="shared" si="7"/>
        <v>Accuracy</v>
      </c>
      <c r="EV7" s="62" t="str">
        <f t="shared" si="7"/>
        <v>Accuracy</v>
      </c>
      <c r="EW7" s="62" t="str">
        <f t="shared" si="7"/>
        <v>Accuracy</v>
      </c>
      <c r="EX7" s="62" t="str">
        <f t="shared" si="7"/>
        <v/>
      </c>
      <c r="EY7" s="62" t="str">
        <f t="shared" si="7"/>
        <v>Accuracy</v>
      </c>
      <c r="EZ7" s="62" t="str">
        <f t="shared" si="7"/>
        <v/>
      </c>
      <c r="FA7" s="62" t="str">
        <f t="shared" si="7"/>
        <v>Accuracy</v>
      </c>
      <c r="FB7" s="62" t="str">
        <f t="shared" si="7"/>
        <v>Accuracy</v>
      </c>
      <c r="FC7" s="62" t="str">
        <f t="shared" si="7"/>
        <v/>
      </c>
      <c r="FD7" s="62" t="str">
        <f t="shared" si="7"/>
        <v>Accuracy</v>
      </c>
      <c r="FE7" s="62" t="str">
        <f t="shared" si="7"/>
        <v>Accuracy</v>
      </c>
      <c r="FF7" s="62" t="str">
        <f t="shared" si="7"/>
        <v>Accuracy</v>
      </c>
      <c r="FG7" s="62" t="str">
        <f t="shared" si="7"/>
        <v>Accuracy</v>
      </c>
      <c r="FH7" s="62" t="str">
        <f t="shared" si="7"/>
        <v>Accuracy</v>
      </c>
      <c r="FI7" s="62" t="str">
        <f t="shared" si="7"/>
        <v/>
      </c>
      <c r="FJ7" s="62" t="str">
        <f t="shared" si="7"/>
        <v>Accuracy</v>
      </c>
      <c r="FK7" s="62" t="str">
        <f t="shared" si="7"/>
        <v>Accuracy</v>
      </c>
      <c r="FL7" s="62" t="str">
        <f t="shared" si="7"/>
        <v/>
      </c>
      <c r="FM7" s="62" t="str">
        <f t="shared" si="7"/>
        <v/>
      </c>
      <c r="FN7" s="62" t="str">
        <f t="shared" si="7"/>
        <v>Accuracy</v>
      </c>
      <c r="FO7" s="62" t="str">
        <f t="shared" si="7"/>
        <v>Accuracy</v>
      </c>
      <c r="FP7" s="62" t="str">
        <f t="shared" si="7"/>
        <v/>
      </c>
      <c r="FQ7" s="62" t="str">
        <f t="shared" si="7"/>
        <v>Accuracy</v>
      </c>
      <c r="FR7" s="62" t="str">
        <f t="shared" si="7"/>
        <v>Accuracy</v>
      </c>
      <c r="FS7" s="62" t="str">
        <f t="shared" si="7"/>
        <v/>
      </c>
      <c r="FT7" s="62" t="str">
        <f t="shared" si="7"/>
        <v>Accuracy</v>
      </c>
      <c r="FU7" s="62" t="str">
        <f t="shared" si="7"/>
        <v>Accuracy</v>
      </c>
      <c r="FV7" s="62" t="str">
        <f t="shared" si="7"/>
        <v>Accuracy</v>
      </c>
      <c r="FW7" s="62" t="str">
        <f t="shared" si="7"/>
        <v>Accuracy</v>
      </c>
      <c r="FX7" s="62" t="str">
        <f t="shared" si="7"/>
        <v>Accuracy</v>
      </c>
      <c r="FY7" s="62" t="str">
        <f t="shared" si="7"/>
        <v/>
      </c>
      <c r="FZ7" s="62" t="str">
        <f t="shared" si="7"/>
        <v>Accuracy</v>
      </c>
      <c r="GA7" s="62" t="str">
        <f t="shared" si="7"/>
        <v/>
      </c>
      <c r="GB7" s="62" t="str">
        <f t="shared" si="7"/>
        <v>Accuracy</v>
      </c>
      <c r="GC7" s="62" t="str">
        <f t="shared" si="7"/>
        <v/>
      </c>
      <c r="GD7" s="62" t="str">
        <f t="shared" si="7"/>
        <v/>
      </c>
      <c r="GE7" s="62" t="str">
        <f t="shared" si="7"/>
        <v>Accuracy</v>
      </c>
      <c r="GF7" s="62" t="str">
        <f t="shared" si="7"/>
        <v>Accuracy</v>
      </c>
      <c r="GG7" s="62" t="str">
        <f t="shared" si="7"/>
        <v>Accuracy</v>
      </c>
      <c r="GH7" s="62" t="str">
        <f t="shared" si="7"/>
        <v>Accuracy</v>
      </c>
      <c r="GI7" s="62" t="str">
        <f t="shared" si="7"/>
        <v/>
      </c>
      <c r="GJ7" s="62" t="str">
        <f t="shared" si="7"/>
        <v/>
      </c>
      <c r="GK7" s="62" t="str">
        <f t="shared" si="7"/>
        <v>Accuracy</v>
      </c>
      <c r="GL7" s="62" t="str">
        <f t="shared" si="7"/>
        <v>Accuracy</v>
      </c>
      <c r="GM7" s="62" t="str">
        <f t="shared" ref="GM7:IX7" si="8">IF(OR(GM52="Evaluate Accuracy",OR(GM12="Accuracy", GM12="Overall Accuracy")),"Accuracy","")</f>
        <v>Accuracy</v>
      </c>
      <c r="GN7" s="62" t="str">
        <f t="shared" si="8"/>
        <v>Accuracy</v>
      </c>
      <c r="GO7" s="62" t="str">
        <f t="shared" si="8"/>
        <v/>
      </c>
      <c r="GP7" s="62" t="str">
        <f t="shared" si="8"/>
        <v>Accuracy</v>
      </c>
      <c r="GQ7" s="62" t="str">
        <f t="shared" si="8"/>
        <v>Accuracy</v>
      </c>
      <c r="GR7" s="62" t="str">
        <f t="shared" si="8"/>
        <v>Accuracy</v>
      </c>
      <c r="GS7" s="62" t="str">
        <f t="shared" si="8"/>
        <v>Accuracy</v>
      </c>
      <c r="GT7" s="62" t="str">
        <f t="shared" si="8"/>
        <v/>
      </c>
      <c r="GU7" s="62" t="str">
        <f t="shared" si="8"/>
        <v>Accuracy</v>
      </c>
      <c r="GV7" s="62" t="str">
        <f t="shared" si="8"/>
        <v/>
      </c>
      <c r="GW7" s="62" t="str">
        <f t="shared" si="8"/>
        <v>Accuracy</v>
      </c>
      <c r="GX7" s="62" t="str">
        <f t="shared" si="8"/>
        <v>Accuracy</v>
      </c>
      <c r="GY7" s="62" t="str">
        <f t="shared" si="8"/>
        <v>Accuracy</v>
      </c>
      <c r="GZ7" s="62" t="str">
        <f t="shared" si="8"/>
        <v>Accuracy</v>
      </c>
      <c r="HA7" s="62" t="str">
        <f t="shared" si="8"/>
        <v>Accuracy</v>
      </c>
      <c r="HB7" s="62" t="str">
        <f t="shared" si="8"/>
        <v>Accuracy</v>
      </c>
      <c r="HC7" s="62" t="str">
        <f t="shared" si="8"/>
        <v/>
      </c>
      <c r="HD7" s="62" t="str">
        <f t="shared" si="8"/>
        <v>Accuracy</v>
      </c>
      <c r="HE7" s="62" t="str">
        <f t="shared" si="8"/>
        <v>Accuracy</v>
      </c>
      <c r="HF7" s="62" t="str">
        <f t="shared" si="8"/>
        <v>Accuracy</v>
      </c>
      <c r="HG7" s="62" t="str">
        <f t="shared" si="8"/>
        <v>Accuracy</v>
      </c>
      <c r="HH7" s="62" t="str">
        <f t="shared" si="8"/>
        <v>Accuracy</v>
      </c>
      <c r="HI7" s="62" t="str">
        <f t="shared" si="8"/>
        <v/>
      </c>
      <c r="HJ7" s="62" t="str">
        <f t="shared" si="8"/>
        <v>Accuracy</v>
      </c>
      <c r="HK7" s="62" t="str">
        <f t="shared" si="8"/>
        <v/>
      </c>
      <c r="HL7" s="62" t="str">
        <f t="shared" si="8"/>
        <v>Accuracy</v>
      </c>
      <c r="HM7" s="62" t="str">
        <f t="shared" si="8"/>
        <v/>
      </c>
      <c r="HN7" s="62" t="str">
        <f t="shared" si="8"/>
        <v>Accuracy</v>
      </c>
      <c r="HO7" s="62" t="str">
        <f t="shared" si="8"/>
        <v>Accuracy</v>
      </c>
      <c r="HP7" s="62" t="str">
        <f t="shared" si="8"/>
        <v>Accuracy</v>
      </c>
      <c r="HQ7" s="62" t="str">
        <f t="shared" si="8"/>
        <v/>
      </c>
      <c r="HR7" s="62" t="str">
        <f t="shared" si="8"/>
        <v>Accuracy</v>
      </c>
      <c r="HS7" s="62" t="str">
        <f t="shared" si="8"/>
        <v/>
      </c>
      <c r="HT7" s="62" t="str">
        <f t="shared" si="8"/>
        <v>Accuracy</v>
      </c>
      <c r="HU7" s="62" t="str">
        <f t="shared" si="8"/>
        <v>Accuracy</v>
      </c>
      <c r="HV7" s="62" t="str">
        <f t="shared" si="8"/>
        <v>Accuracy</v>
      </c>
      <c r="HW7" s="62" t="str">
        <f t="shared" si="8"/>
        <v>Accuracy</v>
      </c>
      <c r="HX7" s="62" t="str">
        <f t="shared" si="8"/>
        <v>Accuracy</v>
      </c>
      <c r="HY7" s="62" t="str">
        <f t="shared" si="8"/>
        <v>Accuracy</v>
      </c>
      <c r="HZ7" s="62" t="str">
        <f t="shared" si="8"/>
        <v>Accuracy</v>
      </c>
      <c r="IA7" s="62" t="str">
        <f t="shared" si="8"/>
        <v>Accuracy</v>
      </c>
      <c r="IB7" s="62" t="str">
        <f t="shared" si="8"/>
        <v>Accuracy</v>
      </c>
      <c r="IC7" s="62" t="str">
        <f t="shared" si="8"/>
        <v/>
      </c>
      <c r="ID7" s="62" t="str">
        <f t="shared" si="8"/>
        <v/>
      </c>
      <c r="IE7" s="62" t="str">
        <f t="shared" si="8"/>
        <v>Accuracy</v>
      </c>
      <c r="IF7" s="62" t="str">
        <f t="shared" si="8"/>
        <v>Accuracy</v>
      </c>
      <c r="IG7" s="62" t="str">
        <f t="shared" si="8"/>
        <v>Accuracy</v>
      </c>
      <c r="IH7" s="62" t="str">
        <f t="shared" si="8"/>
        <v>Accuracy</v>
      </c>
      <c r="II7" s="62" t="str">
        <f t="shared" si="8"/>
        <v>Accuracy</v>
      </c>
      <c r="IJ7" s="62" t="str">
        <f t="shared" si="8"/>
        <v>Accuracy</v>
      </c>
      <c r="IK7" s="62" t="str">
        <f t="shared" si="8"/>
        <v>Accuracy</v>
      </c>
      <c r="IL7" s="62" t="str">
        <f t="shared" si="8"/>
        <v>Accuracy</v>
      </c>
      <c r="IM7" s="62" t="str">
        <f t="shared" si="8"/>
        <v>Accuracy</v>
      </c>
      <c r="IN7" s="62" t="str">
        <f t="shared" si="8"/>
        <v>Accuracy</v>
      </c>
      <c r="IO7" s="62" t="str">
        <f t="shared" si="8"/>
        <v>Accuracy</v>
      </c>
      <c r="IP7" s="62" t="str">
        <f t="shared" si="8"/>
        <v>Accuracy</v>
      </c>
      <c r="IQ7" s="62" t="str">
        <f t="shared" si="8"/>
        <v>Accuracy</v>
      </c>
      <c r="IR7" s="62" t="str">
        <f t="shared" si="8"/>
        <v>Accuracy</v>
      </c>
      <c r="IS7" s="62" t="str">
        <f t="shared" si="8"/>
        <v>Accuracy</v>
      </c>
      <c r="IT7" s="62" t="str">
        <f t="shared" si="8"/>
        <v/>
      </c>
      <c r="IU7" s="62" t="str">
        <f t="shared" si="8"/>
        <v>Accuracy</v>
      </c>
      <c r="IV7" s="62" t="str">
        <f t="shared" si="8"/>
        <v>Accuracy</v>
      </c>
      <c r="IW7" s="62" t="str">
        <f t="shared" si="8"/>
        <v>Accuracy</v>
      </c>
      <c r="IX7" s="62" t="str">
        <f t="shared" si="8"/>
        <v>Accuracy</v>
      </c>
      <c r="IY7" s="62" t="str">
        <f t="shared" ref="IY7:KK7" si="9">IF(OR(IY52="Evaluate Accuracy",OR(IY12="Accuracy", IY12="Overall Accuracy")),"Accuracy","")</f>
        <v>Accuracy</v>
      </c>
      <c r="IZ7" s="62" t="str">
        <f t="shared" si="9"/>
        <v>Accuracy</v>
      </c>
      <c r="JA7" s="62" t="str">
        <f t="shared" si="9"/>
        <v>Accuracy</v>
      </c>
      <c r="JB7" s="62" t="str">
        <f t="shared" si="9"/>
        <v>Accuracy</v>
      </c>
      <c r="JC7" s="62" t="str">
        <f t="shared" si="9"/>
        <v>Accuracy</v>
      </c>
      <c r="JD7" s="62" t="str">
        <f t="shared" si="9"/>
        <v>Accuracy</v>
      </c>
      <c r="JE7" s="62" t="str">
        <f t="shared" si="9"/>
        <v>Accuracy</v>
      </c>
      <c r="JF7" s="62" t="str">
        <f t="shared" si="9"/>
        <v>Accuracy</v>
      </c>
      <c r="JG7" s="62" t="str">
        <f t="shared" si="9"/>
        <v/>
      </c>
      <c r="JH7" s="62" t="str">
        <f t="shared" si="9"/>
        <v>Accuracy</v>
      </c>
      <c r="JI7" s="62" t="str">
        <f t="shared" si="9"/>
        <v>Accuracy</v>
      </c>
      <c r="JJ7" s="62" t="str">
        <f t="shared" si="9"/>
        <v/>
      </c>
      <c r="JK7" s="62" t="str">
        <f t="shared" si="9"/>
        <v>Accuracy</v>
      </c>
      <c r="JL7" s="62" t="str">
        <f t="shared" si="9"/>
        <v/>
      </c>
      <c r="JM7" s="62" t="str">
        <f t="shared" si="9"/>
        <v>Accuracy</v>
      </c>
      <c r="JN7" s="62" t="str">
        <f t="shared" si="9"/>
        <v>Accuracy</v>
      </c>
      <c r="JO7" s="62" t="str">
        <f t="shared" si="9"/>
        <v>Accuracy</v>
      </c>
      <c r="JP7" s="62" t="str">
        <f t="shared" si="9"/>
        <v>Accuracy</v>
      </c>
      <c r="JQ7" s="62" t="str">
        <f t="shared" si="9"/>
        <v>Accuracy</v>
      </c>
      <c r="JR7" s="62" t="str">
        <f t="shared" si="9"/>
        <v>Accuracy</v>
      </c>
      <c r="JS7" s="62" t="str">
        <f t="shared" si="9"/>
        <v/>
      </c>
      <c r="JT7" s="62" t="str">
        <f t="shared" si="9"/>
        <v>Accuracy</v>
      </c>
      <c r="JU7" s="62" t="str">
        <f t="shared" si="9"/>
        <v>Accuracy</v>
      </c>
      <c r="JV7" s="62" t="str">
        <f t="shared" si="9"/>
        <v>Accuracy</v>
      </c>
      <c r="JW7" s="62" t="str">
        <f t="shared" si="9"/>
        <v>Accuracy</v>
      </c>
      <c r="JX7" s="62" t="str">
        <f t="shared" si="9"/>
        <v>Accuracy</v>
      </c>
      <c r="JY7" s="62" t="str">
        <f t="shared" si="9"/>
        <v>Accuracy</v>
      </c>
      <c r="JZ7" s="62" t="str">
        <f t="shared" si="9"/>
        <v>Accuracy</v>
      </c>
      <c r="KA7" s="62" t="str">
        <f t="shared" si="9"/>
        <v>Accuracy</v>
      </c>
      <c r="KB7" s="62" t="str">
        <f t="shared" si="9"/>
        <v>Accuracy</v>
      </c>
      <c r="KC7" s="62" t="str">
        <f t="shared" si="9"/>
        <v>Accuracy</v>
      </c>
      <c r="KD7" s="62" t="str">
        <f t="shared" si="9"/>
        <v>Accuracy</v>
      </c>
      <c r="KE7" s="62" t="str">
        <f t="shared" si="9"/>
        <v>Accuracy</v>
      </c>
      <c r="KF7" s="62" t="str">
        <f t="shared" si="9"/>
        <v>Accuracy</v>
      </c>
      <c r="KG7" s="62" t="str">
        <f t="shared" si="9"/>
        <v>Accuracy</v>
      </c>
      <c r="KH7" s="62" t="str">
        <f t="shared" si="9"/>
        <v/>
      </c>
      <c r="KI7" s="62" t="str">
        <f t="shared" si="9"/>
        <v>Accuracy</v>
      </c>
      <c r="KJ7" s="62" t="str">
        <f t="shared" si="9"/>
        <v>Accuracy</v>
      </c>
      <c r="KK7" s="62" t="str">
        <f t="shared" si="9"/>
        <v>Accuracy</v>
      </c>
      <c r="KL7" s="62">
        <v>242</v>
      </c>
    </row>
    <row r="8" spans="1:298" x14ac:dyDescent="0.25">
      <c r="A8" s="25" t="s">
        <v>3042</v>
      </c>
      <c r="B8" s="62" t="s">
        <v>135</v>
      </c>
      <c r="C8" s="62"/>
      <c r="D8" s="62"/>
      <c r="E8" s="62"/>
      <c r="F8" s="62"/>
      <c r="G8" s="62"/>
      <c r="H8" s="62"/>
      <c r="I8" s="62"/>
      <c r="J8" s="62"/>
      <c r="K8" s="62" t="s">
        <v>135</v>
      </c>
      <c r="L8" s="62"/>
      <c r="M8" s="62"/>
      <c r="N8" s="62"/>
      <c r="O8" s="62"/>
      <c r="P8" s="62"/>
      <c r="Q8" s="62"/>
      <c r="R8" s="62"/>
      <c r="S8" s="62"/>
      <c r="T8" s="62"/>
      <c r="U8" s="62"/>
      <c r="V8" s="62"/>
      <c r="W8" s="62"/>
      <c r="X8" s="62"/>
      <c r="Y8" s="62"/>
      <c r="Z8" s="62"/>
      <c r="AA8" s="62"/>
      <c r="AB8" s="62" t="s">
        <v>135</v>
      </c>
      <c r="AC8" s="62"/>
      <c r="AD8" s="62"/>
      <c r="AE8" s="62" t="s">
        <v>135</v>
      </c>
      <c r="AF8" s="62" t="s">
        <v>135</v>
      </c>
      <c r="AG8" s="62"/>
      <c r="AH8" s="62" t="s">
        <v>135</v>
      </c>
      <c r="AI8" s="62"/>
      <c r="AJ8" s="62"/>
      <c r="AK8" s="62"/>
      <c r="AL8" s="62"/>
      <c r="AM8" s="62" t="s">
        <v>135</v>
      </c>
      <c r="AN8" s="62"/>
      <c r="AO8" s="62" t="s">
        <v>135</v>
      </c>
      <c r="AP8" s="62"/>
      <c r="AQ8" s="62"/>
      <c r="AR8" s="62"/>
      <c r="AS8" s="62"/>
      <c r="AT8" s="62" t="s">
        <v>135</v>
      </c>
      <c r="AU8" s="62"/>
      <c r="AV8" s="62" t="s">
        <v>135</v>
      </c>
      <c r="AW8" s="62" t="s">
        <v>135</v>
      </c>
      <c r="AX8" s="62"/>
      <c r="AY8" s="62"/>
      <c r="AZ8" s="62"/>
      <c r="BA8" s="62" t="s">
        <v>135</v>
      </c>
      <c r="BB8" s="62"/>
      <c r="BC8" s="62"/>
      <c r="BD8" s="62"/>
      <c r="BE8" s="62"/>
      <c r="BF8" s="62" t="s">
        <v>135</v>
      </c>
      <c r="BG8" s="62"/>
      <c r="BH8" s="62" t="s">
        <v>135</v>
      </c>
      <c r="BI8" s="62"/>
      <c r="BJ8" s="62"/>
      <c r="BK8" s="62"/>
      <c r="BL8" s="62" t="s">
        <v>135</v>
      </c>
      <c r="BM8" s="62"/>
      <c r="BN8" s="62"/>
      <c r="BO8" s="62" t="s">
        <v>135</v>
      </c>
      <c r="BP8" s="62" t="s">
        <v>135</v>
      </c>
      <c r="BQ8" s="62" t="s">
        <v>135</v>
      </c>
      <c r="BR8" s="62"/>
      <c r="BS8" s="62"/>
      <c r="BT8" s="62"/>
      <c r="BU8" s="62"/>
      <c r="BV8" s="62" t="s">
        <v>135</v>
      </c>
      <c r="BW8" s="62" t="s">
        <v>135</v>
      </c>
      <c r="BX8" s="62" t="s">
        <v>135</v>
      </c>
      <c r="BY8" s="62"/>
      <c r="BZ8" s="62" t="s">
        <v>135</v>
      </c>
      <c r="CA8" s="62"/>
      <c r="CB8" s="62" t="s">
        <v>135</v>
      </c>
      <c r="CC8" s="62"/>
      <c r="CD8" s="62" t="s">
        <v>135</v>
      </c>
      <c r="CE8" s="62"/>
      <c r="CF8" s="62" t="s">
        <v>135</v>
      </c>
      <c r="CG8" s="62"/>
      <c r="CH8" s="62"/>
      <c r="CI8" s="62"/>
      <c r="CJ8" s="62"/>
      <c r="CK8" s="62"/>
      <c r="CL8" s="62" t="s">
        <v>135</v>
      </c>
      <c r="CM8" s="62" t="s">
        <v>135</v>
      </c>
      <c r="CN8" s="62"/>
      <c r="CO8" s="62"/>
      <c r="CP8" s="62"/>
      <c r="CQ8" s="62"/>
      <c r="CR8" s="62"/>
      <c r="CS8" s="62"/>
      <c r="CT8" s="62"/>
      <c r="CU8" s="62"/>
      <c r="CV8" s="62" t="s">
        <v>135</v>
      </c>
      <c r="CW8" s="62"/>
      <c r="CX8" s="62" t="s">
        <v>135</v>
      </c>
      <c r="CY8" s="62" t="s">
        <v>135</v>
      </c>
      <c r="CZ8" s="62" t="s">
        <v>135</v>
      </c>
      <c r="DA8" s="62"/>
      <c r="DB8" s="62" t="s">
        <v>135</v>
      </c>
      <c r="DC8" s="62"/>
      <c r="DD8" s="62" t="s">
        <v>135</v>
      </c>
      <c r="DE8" s="62"/>
      <c r="DF8" s="62" t="s">
        <v>135</v>
      </c>
      <c r="DG8" s="62"/>
      <c r="DH8" s="62"/>
      <c r="DI8" s="62"/>
      <c r="DJ8" s="62" t="s">
        <v>135</v>
      </c>
      <c r="DK8" s="62"/>
      <c r="DL8" s="62" t="s">
        <v>135</v>
      </c>
      <c r="DM8" s="62" t="s">
        <v>135</v>
      </c>
      <c r="DN8" s="62" t="s">
        <v>135</v>
      </c>
      <c r="DO8" s="62"/>
      <c r="DP8" s="62" t="s">
        <v>135</v>
      </c>
      <c r="DQ8" s="62"/>
      <c r="DR8" s="62"/>
      <c r="DS8" s="62"/>
      <c r="DT8" s="62"/>
      <c r="DU8" s="62" t="s">
        <v>135</v>
      </c>
      <c r="DV8" s="62"/>
      <c r="DW8" s="62"/>
      <c r="DX8" s="62"/>
      <c r="DY8" s="62"/>
      <c r="DZ8" s="62" t="s">
        <v>135</v>
      </c>
      <c r="EA8" s="62" t="s">
        <v>135</v>
      </c>
      <c r="EB8" s="62"/>
      <c r="EC8" s="62"/>
      <c r="ED8" s="62" t="s">
        <v>135</v>
      </c>
      <c r="EE8" s="62" t="s">
        <v>135</v>
      </c>
      <c r="EF8" s="62"/>
      <c r="EG8" s="62" t="s">
        <v>135</v>
      </c>
      <c r="EH8" s="62"/>
      <c r="EI8" s="62" t="s">
        <v>135</v>
      </c>
      <c r="EJ8" s="62" t="s">
        <v>135</v>
      </c>
      <c r="EK8" s="62" t="s">
        <v>135</v>
      </c>
      <c r="EL8" s="62"/>
      <c r="EM8" s="62"/>
      <c r="EN8" s="62"/>
      <c r="EO8" s="62"/>
      <c r="EP8" s="62" t="s">
        <v>135</v>
      </c>
      <c r="EQ8" s="62"/>
      <c r="ER8" s="62"/>
      <c r="ES8" s="62" t="s">
        <v>135</v>
      </c>
      <c r="ET8" s="62"/>
      <c r="EU8" s="62"/>
      <c r="EV8" s="62" t="s">
        <v>135</v>
      </c>
      <c r="EW8" s="62" t="s">
        <v>135</v>
      </c>
      <c r="EX8" s="62" t="s">
        <v>135</v>
      </c>
      <c r="EY8" s="62" t="s">
        <v>135</v>
      </c>
      <c r="EZ8" s="62"/>
      <c r="FA8" s="62"/>
      <c r="FB8" s="62"/>
      <c r="FC8" s="62" t="s">
        <v>135</v>
      </c>
      <c r="FD8" s="62"/>
      <c r="FE8" s="62" t="s">
        <v>135</v>
      </c>
      <c r="FF8" s="62"/>
      <c r="FG8" s="62"/>
      <c r="FH8" s="62" t="s">
        <v>135</v>
      </c>
      <c r="FI8" s="62"/>
      <c r="FJ8" s="62" t="s">
        <v>135</v>
      </c>
      <c r="FK8" s="62" t="s">
        <v>135</v>
      </c>
      <c r="FL8" s="62"/>
      <c r="FM8" s="62"/>
      <c r="FN8" s="62"/>
      <c r="FO8" s="62"/>
      <c r="FP8" s="62"/>
      <c r="FQ8" s="62"/>
      <c r="FR8" s="62" t="s">
        <v>135</v>
      </c>
      <c r="FS8" s="62" t="s">
        <v>135</v>
      </c>
      <c r="FT8" s="62"/>
      <c r="FU8" s="62"/>
      <c r="FV8" s="62" t="s">
        <v>135</v>
      </c>
      <c r="FW8" s="62"/>
      <c r="FX8" s="62" t="s">
        <v>135</v>
      </c>
      <c r="FY8" s="62" t="s">
        <v>135</v>
      </c>
      <c r="FZ8" s="62" t="s">
        <v>135</v>
      </c>
      <c r="GA8" s="62" t="s">
        <v>135</v>
      </c>
      <c r="GB8" s="62"/>
      <c r="GC8" s="62" t="s">
        <v>135</v>
      </c>
      <c r="GD8" s="62"/>
      <c r="GE8" s="62" t="s">
        <v>135</v>
      </c>
      <c r="GF8" s="62"/>
      <c r="GG8" s="62"/>
      <c r="GH8" s="62"/>
      <c r="GI8" s="62"/>
      <c r="GJ8" s="62"/>
      <c r="GK8" s="62"/>
      <c r="GL8" s="62"/>
      <c r="GM8" s="62"/>
      <c r="GN8" s="62" t="s">
        <v>135</v>
      </c>
      <c r="GO8" s="62"/>
      <c r="GP8" s="62" t="s">
        <v>135</v>
      </c>
      <c r="GQ8" s="62"/>
      <c r="GR8" s="62" t="s">
        <v>135</v>
      </c>
      <c r="GS8" s="62"/>
      <c r="GT8" s="62"/>
      <c r="GU8" s="62" t="s">
        <v>135</v>
      </c>
      <c r="GV8" s="62"/>
      <c r="GW8" s="62"/>
      <c r="GX8" s="62"/>
      <c r="GY8" s="62" t="s">
        <v>135</v>
      </c>
      <c r="GZ8" s="62"/>
      <c r="HA8" s="62"/>
      <c r="HB8" s="62"/>
      <c r="HC8" s="62"/>
      <c r="HD8" s="62"/>
      <c r="HE8" s="62"/>
      <c r="HF8" s="62" t="s">
        <v>135</v>
      </c>
      <c r="HG8" s="62"/>
      <c r="HH8" s="62"/>
      <c r="HI8" s="62"/>
      <c r="HJ8" s="62" t="s">
        <v>135</v>
      </c>
      <c r="HK8" s="62"/>
      <c r="HL8" s="62" t="s">
        <v>135</v>
      </c>
      <c r="HM8" s="62"/>
      <c r="HN8" s="62"/>
      <c r="HO8" s="62"/>
      <c r="HP8" s="62"/>
      <c r="HQ8" s="62" t="s">
        <v>135</v>
      </c>
      <c r="HR8" s="62"/>
      <c r="HS8" s="62"/>
      <c r="HT8" s="62"/>
      <c r="HU8" s="62" t="s">
        <v>135</v>
      </c>
      <c r="HV8" s="62"/>
      <c r="HW8" s="62"/>
      <c r="HX8" s="62" t="s">
        <v>135</v>
      </c>
      <c r="HY8" s="62" t="s">
        <v>135</v>
      </c>
      <c r="HZ8" s="62" t="s">
        <v>135</v>
      </c>
      <c r="IA8" s="62"/>
      <c r="IB8" s="62" t="s">
        <v>135</v>
      </c>
      <c r="IC8" s="62"/>
      <c r="ID8" s="62"/>
      <c r="IE8" s="62"/>
      <c r="IF8" s="62"/>
      <c r="IG8" s="62"/>
      <c r="IH8" s="62"/>
      <c r="II8" s="62" t="s">
        <v>135</v>
      </c>
      <c r="IJ8" s="62"/>
      <c r="IK8" s="62" t="s">
        <v>135</v>
      </c>
      <c r="IL8" s="62" t="s">
        <v>135</v>
      </c>
      <c r="IM8" s="62"/>
      <c r="IN8" s="62" t="s">
        <v>135</v>
      </c>
      <c r="IO8" s="62"/>
      <c r="IP8" s="62" t="s">
        <v>135</v>
      </c>
      <c r="IQ8" s="62"/>
      <c r="IR8" s="62"/>
      <c r="IS8" s="62"/>
      <c r="IT8" s="62"/>
      <c r="IU8" s="62"/>
      <c r="IV8" s="62"/>
      <c r="IW8" s="62"/>
      <c r="IX8" s="62"/>
      <c r="IY8" s="62"/>
      <c r="IZ8" s="62"/>
      <c r="JA8" s="62"/>
      <c r="JB8" s="62"/>
      <c r="JC8" s="62" t="s">
        <v>135</v>
      </c>
      <c r="JD8" s="62"/>
      <c r="JE8" s="62"/>
      <c r="JF8" s="62"/>
      <c r="JG8" s="62" t="s">
        <v>135</v>
      </c>
      <c r="JH8" s="62"/>
      <c r="JI8" s="62"/>
      <c r="JJ8" s="62"/>
      <c r="JK8" s="62"/>
      <c r="JL8" s="62"/>
      <c r="JM8" s="62"/>
      <c r="JN8" s="62"/>
      <c r="JO8" s="62" t="s">
        <v>135</v>
      </c>
      <c r="JP8" s="62"/>
      <c r="JQ8" s="62"/>
      <c r="JR8" s="62" t="s">
        <v>135</v>
      </c>
      <c r="JS8" s="62"/>
      <c r="JT8" s="62" t="s">
        <v>135</v>
      </c>
      <c r="JU8" s="62"/>
      <c r="JV8" s="62"/>
      <c r="JW8" s="62"/>
      <c r="JX8" s="62" t="s">
        <v>135</v>
      </c>
      <c r="JY8" s="62"/>
      <c r="JZ8" s="62"/>
      <c r="KA8" s="62"/>
      <c r="KB8" s="62"/>
      <c r="KC8" s="62"/>
      <c r="KD8" s="62"/>
      <c r="KE8" s="62" t="s">
        <v>135</v>
      </c>
      <c r="KF8" s="62"/>
      <c r="KG8" s="62"/>
      <c r="KH8" s="62"/>
      <c r="KI8" s="62"/>
      <c r="KJ8" s="62"/>
      <c r="KK8" s="62" t="s">
        <v>135</v>
      </c>
      <c r="KL8">
        <f>COUNTIF(B8:KK8,"Racall")</f>
        <v>95</v>
      </c>
    </row>
    <row r="9" spans="1:298" x14ac:dyDescent="0.25">
      <c r="A9" s="25" t="s">
        <v>136</v>
      </c>
      <c r="B9" s="25" t="s">
        <v>136</v>
      </c>
      <c r="C9" s="62" t="s">
        <v>136</v>
      </c>
      <c r="D9" s="62" t="s">
        <v>136</v>
      </c>
      <c r="E9" s="62"/>
      <c r="F9" s="62"/>
      <c r="G9" s="62"/>
      <c r="H9" s="62"/>
      <c r="I9" s="62"/>
      <c r="J9" s="62" t="s">
        <v>136</v>
      </c>
      <c r="K9" s="62" t="s">
        <v>136</v>
      </c>
      <c r="L9" s="62"/>
      <c r="M9" s="62"/>
      <c r="N9" s="62"/>
      <c r="O9" s="62"/>
      <c r="P9" s="62"/>
      <c r="Q9" s="62"/>
      <c r="R9" s="62"/>
      <c r="S9" s="62"/>
      <c r="T9" s="62"/>
      <c r="U9" s="62"/>
      <c r="V9" s="62"/>
      <c r="W9" s="62"/>
      <c r="X9" s="62"/>
      <c r="Y9" s="62"/>
      <c r="Z9" s="62"/>
      <c r="AA9" s="62"/>
      <c r="AB9" s="62" t="s">
        <v>136</v>
      </c>
      <c r="AC9" s="62"/>
      <c r="AD9" s="62"/>
      <c r="AE9" s="62" t="s">
        <v>136</v>
      </c>
      <c r="AF9" s="62" t="s">
        <v>136</v>
      </c>
      <c r="AG9" s="62"/>
      <c r="AH9" s="62" t="s">
        <v>136</v>
      </c>
      <c r="AI9" s="62"/>
      <c r="AJ9" s="62"/>
      <c r="AK9" s="62"/>
      <c r="AL9" s="62" t="s">
        <v>136</v>
      </c>
      <c r="AM9" s="62" t="s">
        <v>136</v>
      </c>
      <c r="AN9" s="62"/>
      <c r="AO9" s="62" t="s">
        <v>136</v>
      </c>
      <c r="AP9" s="62"/>
      <c r="AQ9" s="62"/>
      <c r="AR9" s="62"/>
      <c r="AS9" s="62"/>
      <c r="AT9" s="62" t="s">
        <v>136</v>
      </c>
      <c r="AU9" s="62"/>
      <c r="AV9" s="62" t="s">
        <v>136</v>
      </c>
      <c r="AW9" s="62"/>
      <c r="AX9" s="62"/>
      <c r="AY9" s="62"/>
      <c r="AZ9" s="62"/>
      <c r="BA9" s="62" t="s">
        <v>136</v>
      </c>
      <c r="BB9" s="62"/>
      <c r="BC9" s="62"/>
      <c r="BD9" s="62"/>
      <c r="BE9" s="62"/>
      <c r="BF9" s="62" t="s">
        <v>136</v>
      </c>
      <c r="BG9" s="62"/>
      <c r="BH9" s="62"/>
      <c r="BI9" s="62" t="s">
        <v>136</v>
      </c>
      <c r="BJ9" s="62" t="s">
        <v>136</v>
      </c>
      <c r="BK9" s="62"/>
      <c r="BL9" s="62" t="s">
        <v>136</v>
      </c>
      <c r="BM9" s="62"/>
      <c r="BN9" s="62"/>
      <c r="BO9" s="62" t="s">
        <v>136</v>
      </c>
      <c r="BP9" s="62" t="s">
        <v>136</v>
      </c>
      <c r="BQ9" s="62" t="s">
        <v>136</v>
      </c>
      <c r="BR9" s="62"/>
      <c r="BS9" s="62"/>
      <c r="BT9" s="62"/>
      <c r="BU9" s="62"/>
      <c r="BV9" s="62" t="s">
        <v>136</v>
      </c>
      <c r="BW9" s="62" t="s">
        <v>136</v>
      </c>
      <c r="BX9" s="62"/>
      <c r="BY9" s="62"/>
      <c r="BZ9" s="62" t="s">
        <v>136</v>
      </c>
      <c r="CA9" s="62"/>
      <c r="CB9" s="62" t="s">
        <v>136</v>
      </c>
      <c r="CC9" s="62"/>
      <c r="CD9" s="62" t="s">
        <v>136</v>
      </c>
      <c r="CE9" s="62"/>
      <c r="CF9" s="62" t="s">
        <v>136</v>
      </c>
      <c r="CG9" s="62"/>
      <c r="CH9" s="62"/>
      <c r="CI9" s="62"/>
      <c r="CJ9" s="62"/>
      <c r="CK9" s="62"/>
      <c r="CL9" s="62" t="s">
        <v>136</v>
      </c>
      <c r="CM9" s="62" t="s">
        <v>136</v>
      </c>
      <c r="CN9" s="62"/>
      <c r="CO9" s="62"/>
      <c r="CP9" s="62"/>
      <c r="CQ9" s="62"/>
      <c r="CR9" s="62"/>
      <c r="CS9" s="62"/>
      <c r="CT9" s="62"/>
      <c r="CU9" s="62"/>
      <c r="CV9" s="62" t="s">
        <v>136</v>
      </c>
      <c r="CW9" s="62"/>
      <c r="CX9" s="62" t="s">
        <v>136</v>
      </c>
      <c r="CY9" s="62" t="s">
        <v>136</v>
      </c>
      <c r="CZ9" s="62" t="s">
        <v>136</v>
      </c>
      <c r="DA9" s="62"/>
      <c r="DB9" s="62"/>
      <c r="DC9" s="62"/>
      <c r="DD9" s="62" t="s">
        <v>136</v>
      </c>
      <c r="DE9" s="62"/>
      <c r="DF9" s="62"/>
      <c r="DG9" s="62"/>
      <c r="DH9" s="62"/>
      <c r="DI9" s="62"/>
      <c r="DJ9" s="62" t="s">
        <v>136</v>
      </c>
      <c r="DK9" s="62"/>
      <c r="DL9" s="62" t="s">
        <v>136</v>
      </c>
      <c r="DM9" s="62" t="s">
        <v>136</v>
      </c>
      <c r="DN9" s="62" t="s">
        <v>136</v>
      </c>
      <c r="DO9" s="62"/>
      <c r="DP9" s="62" t="s">
        <v>136</v>
      </c>
      <c r="DQ9" s="62"/>
      <c r="DR9" s="62"/>
      <c r="DS9" s="62" t="s">
        <v>136</v>
      </c>
      <c r="DT9" s="62"/>
      <c r="DU9" s="62" t="s">
        <v>136</v>
      </c>
      <c r="DV9" s="62"/>
      <c r="DW9" s="62"/>
      <c r="DX9" s="62"/>
      <c r="DY9" s="62"/>
      <c r="DZ9" s="62" t="s">
        <v>136</v>
      </c>
      <c r="EA9" s="62" t="s">
        <v>136</v>
      </c>
      <c r="EB9" s="62"/>
      <c r="EC9" s="62"/>
      <c r="ED9" s="62" t="s">
        <v>136</v>
      </c>
      <c r="EE9" s="62"/>
      <c r="EF9" s="62"/>
      <c r="EG9" s="62" t="s">
        <v>136</v>
      </c>
      <c r="EH9" s="62"/>
      <c r="EI9" s="62" t="s">
        <v>136</v>
      </c>
      <c r="EJ9" s="62" t="s">
        <v>136</v>
      </c>
      <c r="EK9" s="62" t="s">
        <v>136</v>
      </c>
      <c r="EL9" s="62"/>
      <c r="EM9" s="62"/>
      <c r="EN9" s="62"/>
      <c r="EO9" s="62"/>
      <c r="EP9" s="62" t="s">
        <v>136</v>
      </c>
      <c r="EQ9" s="62"/>
      <c r="ER9" s="62"/>
      <c r="ES9" s="62" t="s">
        <v>136</v>
      </c>
      <c r="ET9" s="62"/>
      <c r="EU9" s="62"/>
      <c r="EV9" s="62" t="s">
        <v>136</v>
      </c>
      <c r="EW9" s="62" t="s">
        <v>136</v>
      </c>
      <c r="EX9" s="62"/>
      <c r="EY9" s="62" t="s">
        <v>136</v>
      </c>
      <c r="EZ9" s="62"/>
      <c r="FA9" s="62"/>
      <c r="FB9" s="62"/>
      <c r="FC9" s="62" t="s">
        <v>136</v>
      </c>
      <c r="FD9" s="62"/>
      <c r="FE9" s="62" t="s">
        <v>136</v>
      </c>
      <c r="FF9" s="62"/>
      <c r="FG9" s="62"/>
      <c r="FH9" s="62" t="s">
        <v>136</v>
      </c>
      <c r="FI9" s="62"/>
      <c r="FJ9" s="62" t="s">
        <v>136</v>
      </c>
      <c r="FK9" s="62" t="s">
        <v>136</v>
      </c>
      <c r="FL9" s="62"/>
      <c r="FM9" s="62"/>
      <c r="FN9" s="62"/>
      <c r="FO9" s="62"/>
      <c r="FP9" s="62"/>
      <c r="FQ9" s="62"/>
      <c r="FR9" s="62"/>
      <c r="FS9" s="62"/>
      <c r="FT9" s="62"/>
      <c r="FU9" s="62"/>
      <c r="FV9" s="62" t="s">
        <v>136</v>
      </c>
      <c r="FW9" s="62"/>
      <c r="FX9" s="62" t="s">
        <v>136</v>
      </c>
      <c r="FY9" s="62" t="s">
        <v>136</v>
      </c>
      <c r="FZ9" s="62" t="s">
        <v>136</v>
      </c>
      <c r="GA9" s="62"/>
      <c r="GB9" s="62"/>
      <c r="GC9" s="62" t="s">
        <v>136</v>
      </c>
      <c r="GD9" s="62"/>
      <c r="GE9" s="62" t="s">
        <v>136</v>
      </c>
      <c r="GF9" s="62"/>
      <c r="GG9" s="62"/>
      <c r="GH9" s="62"/>
      <c r="GI9" s="62"/>
      <c r="GJ9" s="62"/>
      <c r="GK9" s="62"/>
      <c r="GL9" s="62"/>
      <c r="GM9" s="62"/>
      <c r="GN9" s="62" t="s">
        <v>136</v>
      </c>
      <c r="GO9" s="62"/>
      <c r="GP9" s="62" t="s">
        <v>136</v>
      </c>
      <c r="GQ9" s="62"/>
      <c r="GR9" s="62" t="s">
        <v>136</v>
      </c>
      <c r="GS9" s="62"/>
      <c r="GT9" s="62"/>
      <c r="GU9" s="62"/>
      <c r="GV9" s="62" t="s">
        <v>136</v>
      </c>
      <c r="GW9" s="62"/>
      <c r="GX9" s="62"/>
      <c r="GY9" s="62" t="s">
        <v>136</v>
      </c>
      <c r="GZ9" s="62"/>
      <c r="HA9" s="62"/>
      <c r="HB9" s="62"/>
      <c r="HC9" s="62"/>
      <c r="HD9" s="62"/>
      <c r="HE9" s="62"/>
      <c r="HF9" s="62" t="s">
        <v>136</v>
      </c>
      <c r="HG9" s="62"/>
      <c r="HH9" s="62"/>
      <c r="HI9" s="62"/>
      <c r="HJ9" s="62"/>
      <c r="HK9" s="62"/>
      <c r="HL9" s="62" t="s">
        <v>136</v>
      </c>
      <c r="HM9" s="62"/>
      <c r="HN9" s="62"/>
      <c r="HO9" s="62"/>
      <c r="HP9" s="62"/>
      <c r="HQ9" s="62" t="s">
        <v>136</v>
      </c>
      <c r="HR9" s="62"/>
      <c r="HS9" s="62"/>
      <c r="HT9" s="62"/>
      <c r="HU9" s="62" t="s">
        <v>136</v>
      </c>
      <c r="HV9" s="62"/>
      <c r="HW9" s="62" t="s">
        <v>136</v>
      </c>
      <c r="HX9" s="62" t="s">
        <v>136</v>
      </c>
      <c r="HY9" s="62" t="s">
        <v>136</v>
      </c>
      <c r="HZ9" s="62" t="s">
        <v>136</v>
      </c>
      <c r="IA9" s="62"/>
      <c r="IB9" s="62" t="s">
        <v>136</v>
      </c>
      <c r="IC9" s="62"/>
      <c r="ID9" s="62"/>
      <c r="IE9" s="62" t="s">
        <v>136</v>
      </c>
      <c r="IF9" s="62"/>
      <c r="IG9" s="62"/>
      <c r="IH9" s="62"/>
      <c r="II9" s="62" t="s">
        <v>136</v>
      </c>
      <c r="IJ9" s="62"/>
      <c r="IK9" s="62" t="s">
        <v>136</v>
      </c>
      <c r="IL9" s="62" t="s">
        <v>136</v>
      </c>
      <c r="IM9" s="62"/>
      <c r="IN9" s="62"/>
      <c r="IO9" s="62"/>
      <c r="IP9" s="62" t="s">
        <v>136</v>
      </c>
      <c r="IQ9" s="62"/>
      <c r="IR9" s="62"/>
      <c r="IS9" s="62"/>
      <c r="IT9" s="62"/>
      <c r="IU9" s="62" t="s">
        <v>136</v>
      </c>
      <c r="IV9" s="62"/>
      <c r="IW9" s="62"/>
      <c r="IX9" s="62"/>
      <c r="IY9" s="62" t="s">
        <v>136</v>
      </c>
      <c r="IZ9" s="62"/>
      <c r="JA9" s="62"/>
      <c r="JB9" s="62"/>
      <c r="JC9" s="62" t="s">
        <v>136</v>
      </c>
      <c r="JD9" s="62"/>
      <c r="JE9" s="62" t="s">
        <v>136</v>
      </c>
      <c r="JF9" s="62"/>
      <c r="JG9" s="62" t="s">
        <v>136</v>
      </c>
      <c r="JH9" s="62" t="s">
        <v>136</v>
      </c>
      <c r="JI9" s="62"/>
      <c r="JJ9" s="62"/>
      <c r="JK9" s="62"/>
      <c r="JL9" s="62"/>
      <c r="JM9" s="62"/>
      <c r="JN9" s="62"/>
      <c r="JO9" s="62" t="s">
        <v>136</v>
      </c>
      <c r="JP9" s="62"/>
      <c r="JQ9" s="62"/>
      <c r="JR9" s="62" t="s">
        <v>136</v>
      </c>
      <c r="JS9" s="62"/>
      <c r="JT9" s="62" t="s">
        <v>136</v>
      </c>
      <c r="JU9" s="62"/>
      <c r="JV9" s="62"/>
      <c r="JW9" s="62"/>
      <c r="JX9" s="62" t="s">
        <v>136</v>
      </c>
      <c r="JY9" s="62"/>
      <c r="JZ9" s="62"/>
      <c r="KA9" s="62"/>
      <c r="KB9" s="62"/>
      <c r="KC9" s="62"/>
      <c r="KD9" s="62"/>
      <c r="KE9" s="62"/>
      <c r="KF9" s="62"/>
      <c r="KG9" s="62"/>
      <c r="KH9" s="62"/>
      <c r="KI9" s="62"/>
      <c r="KJ9" s="62"/>
      <c r="KK9" s="62" t="s">
        <v>136</v>
      </c>
      <c r="KL9">
        <f>COUNTIF(B9:KK9,"Precision")</f>
        <v>95</v>
      </c>
    </row>
    <row r="10" spans="1:298" ht="17.25" customHeight="1" x14ac:dyDescent="0.25">
      <c r="A10" s="25" t="s">
        <v>261</v>
      </c>
      <c r="B10" s="62"/>
      <c r="C10" s="62"/>
      <c r="D10" s="62"/>
      <c r="E10" s="62"/>
      <c r="F10" s="62"/>
      <c r="G10" s="62"/>
      <c r="H10" s="62"/>
      <c r="I10" s="62"/>
      <c r="J10" s="62" t="s">
        <v>261</v>
      </c>
      <c r="K10" s="62" t="s">
        <v>261</v>
      </c>
      <c r="L10" s="62"/>
      <c r="M10" s="62"/>
      <c r="N10" s="62"/>
      <c r="O10" s="62"/>
      <c r="P10" s="62"/>
      <c r="Q10" s="62"/>
      <c r="R10" s="62"/>
      <c r="S10" s="62"/>
      <c r="T10" s="62"/>
      <c r="U10" s="62"/>
      <c r="V10" s="62"/>
      <c r="W10" s="62"/>
      <c r="X10" s="62"/>
      <c r="Y10" s="62"/>
      <c r="Z10" s="62"/>
      <c r="AA10" s="62"/>
      <c r="AB10" s="62" t="s">
        <v>261</v>
      </c>
      <c r="AC10" s="62" t="s">
        <v>261</v>
      </c>
      <c r="AD10" s="62"/>
      <c r="AE10" s="62"/>
      <c r="AF10" s="62" t="s">
        <v>261</v>
      </c>
      <c r="AG10" s="62"/>
      <c r="AH10" s="62" t="s">
        <v>261</v>
      </c>
      <c r="AI10" s="62"/>
      <c r="AJ10" s="62"/>
      <c r="AK10" s="62"/>
      <c r="AL10" s="62"/>
      <c r="AM10" s="62" t="s">
        <v>261</v>
      </c>
      <c r="AN10" s="62" t="s">
        <v>261</v>
      </c>
      <c r="AO10" s="62"/>
      <c r="AP10" s="62"/>
      <c r="AQ10" s="62"/>
      <c r="AR10" s="62"/>
      <c r="AS10" s="62"/>
      <c r="AT10" s="62"/>
      <c r="AU10" s="62" t="s">
        <v>261</v>
      </c>
      <c r="AV10" s="62"/>
      <c r="AW10" s="62"/>
      <c r="AX10" s="62"/>
      <c r="AY10" s="62"/>
      <c r="AZ10" s="62"/>
      <c r="BA10" s="62"/>
      <c r="BB10" s="62" t="s">
        <v>261</v>
      </c>
      <c r="BC10" s="62"/>
      <c r="BD10" s="62"/>
      <c r="BE10" s="62"/>
      <c r="BF10" s="62" t="s">
        <v>261</v>
      </c>
      <c r="BG10" s="62"/>
      <c r="BH10" s="62" t="s">
        <v>261</v>
      </c>
      <c r="BI10" s="62" t="s">
        <v>261</v>
      </c>
      <c r="BJ10" s="62"/>
      <c r="BK10" s="62"/>
      <c r="BL10" s="62" t="s">
        <v>261</v>
      </c>
      <c r="BM10" s="62" t="s">
        <v>261</v>
      </c>
      <c r="BN10" s="62" t="s">
        <v>261</v>
      </c>
      <c r="BO10" s="62" t="s">
        <v>261</v>
      </c>
      <c r="BP10" s="62"/>
      <c r="BQ10" s="62" t="s">
        <v>261</v>
      </c>
      <c r="BR10" s="62" t="s">
        <v>261</v>
      </c>
      <c r="BS10" s="62" t="s">
        <v>261</v>
      </c>
      <c r="BT10" s="62"/>
      <c r="BU10" s="62" t="s">
        <v>261</v>
      </c>
      <c r="BV10" s="62" t="s">
        <v>261</v>
      </c>
      <c r="BW10" s="62"/>
      <c r="BX10" s="62"/>
      <c r="BY10" s="62"/>
      <c r="BZ10" s="62"/>
      <c r="CA10" s="62"/>
      <c r="CB10" s="62" t="s">
        <v>261</v>
      </c>
      <c r="CC10" s="62"/>
      <c r="CD10" s="62"/>
      <c r="CE10" s="62"/>
      <c r="CF10" s="62"/>
      <c r="CG10" s="62"/>
      <c r="CH10" s="62" t="s">
        <v>261</v>
      </c>
      <c r="CI10" s="62"/>
      <c r="CJ10" s="62" t="s">
        <v>261</v>
      </c>
      <c r="CK10" s="62"/>
      <c r="CL10" s="62"/>
      <c r="CM10" s="62" t="s">
        <v>261</v>
      </c>
      <c r="CN10" s="62"/>
      <c r="CO10" s="62"/>
      <c r="CP10" s="62"/>
      <c r="CQ10" s="62"/>
      <c r="CR10" s="62"/>
      <c r="CS10" s="62"/>
      <c r="CT10" s="62"/>
      <c r="CU10" s="62"/>
      <c r="CV10" s="62" t="s">
        <v>261</v>
      </c>
      <c r="CW10" s="62"/>
      <c r="CX10" s="62"/>
      <c r="CY10" s="62" t="s">
        <v>261</v>
      </c>
      <c r="CZ10" s="62" t="s">
        <v>261</v>
      </c>
      <c r="DA10" s="62"/>
      <c r="DB10" s="62"/>
      <c r="DC10" s="62"/>
      <c r="DD10" s="62" t="s">
        <v>261</v>
      </c>
      <c r="DE10" s="62"/>
      <c r="DF10" s="62"/>
      <c r="DG10" s="62"/>
      <c r="DH10" s="62"/>
      <c r="DI10" s="62"/>
      <c r="DJ10" s="62" t="s">
        <v>261</v>
      </c>
      <c r="DK10" s="62"/>
      <c r="DL10" s="62"/>
      <c r="DM10" s="62"/>
      <c r="DN10" s="62"/>
      <c r="DO10" s="62"/>
      <c r="DP10" s="62"/>
      <c r="DQ10" s="62"/>
      <c r="DR10" s="62"/>
      <c r="DS10" s="62" t="s">
        <v>261</v>
      </c>
      <c r="DT10" s="62"/>
      <c r="DU10" s="62"/>
      <c r="DV10" s="62"/>
      <c r="DW10" s="62"/>
      <c r="DX10" s="62"/>
      <c r="DY10" s="62"/>
      <c r="DZ10" s="62"/>
      <c r="EA10" s="62"/>
      <c r="EB10" s="62"/>
      <c r="EC10" s="62"/>
      <c r="ED10" s="62"/>
      <c r="EE10" s="62"/>
      <c r="EF10" s="62"/>
      <c r="EG10" s="62" t="s">
        <v>261</v>
      </c>
      <c r="EH10" s="62"/>
      <c r="EI10" s="62"/>
      <c r="EJ10" s="62" t="s">
        <v>261</v>
      </c>
      <c r="EK10" s="62" t="s">
        <v>261</v>
      </c>
      <c r="EL10" s="62"/>
      <c r="EM10" s="62"/>
      <c r="EN10" s="62"/>
      <c r="EO10" s="62"/>
      <c r="EP10" s="62" t="s">
        <v>261</v>
      </c>
      <c r="EQ10" s="62"/>
      <c r="ER10" s="62"/>
      <c r="ES10" s="62" t="s">
        <v>261</v>
      </c>
      <c r="ET10" s="62"/>
      <c r="EU10" s="62"/>
      <c r="EV10" s="62" t="s">
        <v>261</v>
      </c>
      <c r="EW10" s="62" t="s">
        <v>261</v>
      </c>
      <c r="EX10" s="62"/>
      <c r="EY10" s="62" t="s">
        <v>261</v>
      </c>
      <c r="EZ10" s="62"/>
      <c r="FA10" s="62" t="s">
        <v>261</v>
      </c>
      <c r="FB10" s="62"/>
      <c r="FC10" s="62"/>
      <c r="FD10" s="62"/>
      <c r="FE10" s="62"/>
      <c r="FF10" s="62"/>
      <c r="FG10" s="62"/>
      <c r="FH10" s="62" t="s">
        <v>261</v>
      </c>
      <c r="FI10" s="62"/>
      <c r="FJ10" s="62"/>
      <c r="FK10" s="62" t="s">
        <v>261</v>
      </c>
      <c r="FL10" s="62" t="s">
        <v>261</v>
      </c>
      <c r="FM10" s="62"/>
      <c r="FN10" s="62"/>
      <c r="FO10" s="62"/>
      <c r="FP10" s="62"/>
      <c r="FQ10" s="62"/>
      <c r="FR10" s="62"/>
      <c r="FS10" s="62"/>
      <c r="FT10" s="62"/>
      <c r="FU10" s="62"/>
      <c r="FV10" s="62"/>
      <c r="FW10" s="62"/>
      <c r="FX10" s="62"/>
      <c r="FY10" s="62"/>
      <c r="FZ10" s="62" t="s">
        <v>261</v>
      </c>
      <c r="GA10" s="62"/>
      <c r="GB10" s="62"/>
      <c r="GC10" s="62"/>
      <c r="GD10" s="62"/>
      <c r="GE10" s="62" t="s">
        <v>261</v>
      </c>
      <c r="GF10" s="62" t="s">
        <v>261</v>
      </c>
      <c r="GG10" s="62" t="s">
        <v>261</v>
      </c>
      <c r="GH10" s="62" t="s">
        <v>261</v>
      </c>
      <c r="GI10" s="62"/>
      <c r="GJ10" s="62"/>
      <c r="GK10" s="62"/>
      <c r="GL10" s="62"/>
      <c r="GM10" s="62"/>
      <c r="GN10" s="62"/>
      <c r="GO10" s="62"/>
      <c r="GP10" s="62"/>
      <c r="GQ10" s="62"/>
      <c r="GR10" s="62" t="s">
        <v>261</v>
      </c>
      <c r="GS10" s="62"/>
      <c r="GT10" s="62"/>
      <c r="GU10" s="62" t="s">
        <v>261</v>
      </c>
      <c r="GV10" s="62"/>
      <c r="GW10" s="62"/>
      <c r="GX10" s="62"/>
      <c r="GY10" s="62"/>
      <c r="GZ10" s="62"/>
      <c r="HA10" s="62" t="s">
        <v>261</v>
      </c>
      <c r="HB10" s="62"/>
      <c r="HC10" s="62" t="s">
        <v>261</v>
      </c>
      <c r="HD10" s="62"/>
      <c r="HE10" s="62"/>
      <c r="HF10" s="62" t="s">
        <v>261</v>
      </c>
      <c r="HG10" s="62"/>
      <c r="HH10" s="62"/>
      <c r="HI10" s="62"/>
      <c r="HJ10" s="62"/>
      <c r="HK10" s="62"/>
      <c r="HL10" s="62"/>
      <c r="HM10" s="62"/>
      <c r="HN10" s="62"/>
      <c r="HO10" s="62"/>
      <c r="HP10" s="62"/>
      <c r="HQ10" s="62"/>
      <c r="HR10" s="62"/>
      <c r="HS10" s="62"/>
      <c r="HT10" s="62"/>
      <c r="HU10" s="62"/>
      <c r="HV10" s="62"/>
      <c r="HW10" s="62"/>
      <c r="HX10" s="62"/>
      <c r="HY10" s="62"/>
      <c r="HZ10" s="62"/>
      <c r="IA10" s="62"/>
      <c r="IB10" s="62"/>
      <c r="IC10" s="62"/>
      <c r="ID10" s="62"/>
      <c r="IE10" s="62"/>
      <c r="IF10" s="62"/>
      <c r="IG10" s="62"/>
      <c r="IH10" s="62"/>
      <c r="II10" s="62"/>
      <c r="IJ10" s="62"/>
      <c r="IK10" s="62" t="s">
        <v>261</v>
      </c>
      <c r="IL10" s="62"/>
      <c r="IM10" s="62"/>
      <c r="IN10" s="62"/>
      <c r="IO10" s="62"/>
      <c r="IP10" s="62"/>
      <c r="IQ10" s="62"/>
      <c r="IR10" s="62"/>
      <c r="IS10" s="62"/>
      <c r="IT10" s="62"/>
      <c r="IU10" s="62"/>
      <c r="IV10" s="62" t="s">
        <v>261</v>
      </c>
      <c r="IW10" s="62"/>
      <c r="IX10" s="62" t="s">
        <v>261</v>
      </c>
      <c r="IY10" s="62" t="s">
        <v>261</v>
      </c>
      <c r="IZ10" s="62"/>
      <c r="JA10" s="62"/>
      <c r="JB10" s="62" t="s">
        <v>261</v>
      </c>
      <c r="JC10" s="62"/>
      <c r="JD10" s="62"/>
      <c r="JE10" s="62" t="s">
        <v>261</v>
      </c>
      <c r="JF10" s="62"/>
      <c r="JG10" s="62"/>
      <c r="JH10" s="62" t="s">
        <v>261</v>
      </c>
      <c r="JI10" s="62"/>
      <c r="JJ10" s="62"/>
      <c r="JK10" s="62"/>
      <c r="JL10" s="62"/>
      <c r="JM10" s="62"/>
      <c r="JN10" s="62"/>
      <c r="JO10" s="62" t="s">
        <v>261</v>
      </c>
      <c r="JP10" s="62"/>
      <c r="JQ10" s="62"/>
      <c r="JR10" s="62"/>
      <c r="JS10" s="62"/>
      <c r="JT10" s="62"/>
      <c r="JU10" s="62"/>
      <c r="JV10" s="62"/>
      <c r="JW10" s="62"/>
      <c r="JX10" s="62" t="s">
        <v>261</v>
      </c>
      <c r="JY10" s="62" t="s">
        <v>261</v>
      </c>
      <c r="JZ10" s="62"/>
      <c r="KA10" s="62"/>
      <c r="KB10" s="62"/>
      <c r="KC10" s="62"/>
      <c r="KD10" s="62"/>
      <c r="KE10" s="62" t="s">
        <v>261</v>
      </c>
      <c r="KF10" s="62"/>
      <c r="KG10" s="62" t="s">
        <v>261</v>
      </c>
      <c r="KH10" s="62"/>
      <c r="KI10" s="62"/>
      <c r="KJ10" s="62"/>
      <c r="KK10" s="62" t="s">
        <v>261</v>
      </c>
      <c r="KL10">
        <f>COUNTIF(B10:KK10,"F_Measure")</f>
        <v>67</v>
      </c>
    </row>
    <row r="11" spans="1:298" x14ac:dyDescent="0.25">
      <c r="A11" s="25" t="s">
        <v>3019</v>
      </c>
      <c r="B11" s="62"/>
      <c r="C11" s="62"/>
      <c r="D11" s="62"/>
      <c r="E11" s="25" t="s">
        <v>138</v>
      </c>
      <c r="F11" s="62"/>
      <c r="G11" s="62"/>
      <c r="H11" s="62"/>
      <c r="I11" s="62"/>
      <c r="J11" s="62"/>
      <c r="K11" s="62"/>
      <c r="L11" s="25" t="s">
        <v>138</v>
      </c>
      <c r="M11" s="62"/>
      <c r="N11" s="62"/>
      <c r="O11" s="25" t="s">
        <v>138</v>
      </c>
      <c r="P11" s="62"/>
      <c r="Q11" s="62"/>
      <c r="R11" s="62"/>
      <c r="S11" s="62"/>
      <c r="T11" s="25" t="s">
        <v>3057</v>
      </c>
      <c r="U11" s="62"/>
      <c r="V11" s="62"/>
      <c r="W11" s="62"/>
      <c r="X11" s="62"/>
      <c r="Y11" s="62" t="s">
        <v>138</v>
      </c>
      <c r="Z11" s="62"/>
      <c r="AA11" s="62"/>
      <c r="AB11" s="62"/>
      <c r="AC11" s="62"/>
      <c r="AD11" s="62"/>
      <c r="AE11" s="62"/>
      <c r="AF11" s="62"/>
      <c r="AG11" s="25" t="s">
        <v>3057</v>
      </c>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t="s">
        <v>138</v>
      </c>
      <c r="BL11" s="62"/>
      <c r="BM11" s="62"/>
      <c r="BN11" s="62"/>
      <c r="BO11" s="62"/>
      <c r="BP11" s="62"/>
      <c r="BQ11" s="62"/>
      <c r="BR11" s="62"/>
      <c r="BS11" s="62"/>
      <c r="BT11" s="62"/>
      <c r="BU11" s="62"/>
      <c r="BV11" s="62"/>
      <c r="BW11" s="62"/>
      <c r="BX11" s="62"/>
      <c r="BY11" s="25" t="s">
        <v>3057</v>
      </c>
      <c r="BZ11" s="62"/>
      <c r="CA11" s="62"/>
      <c r="CB11" s="62"/>
      <c r="CC11" s="62"/>
      <c r="CD11" s="62"/>
      <c r="CE11" s="62"/>
      <c r="CF11" s="62"/>
      <c r="CG11" s="62"/>
      <c r="CH11" s="62"/>
      <c r="CI11" s="62"/>
      <c r="CJ11" s="62"/>
      <c r="CK11" s="62"/>
      <c r="CL11" s="62"/>
      <c r="CM11" s="62"/>
      <c r="CN11" s="62"/>
      <c r="CO11" s="62"/>
      <c r="CP11" s="62"/>
      <c r="CQ11" s="62"/>
      <c r="CR11" s="62"/>
      <c r="CS11" s="62"/>
      <c r="CT11" s="62"/>
      <c r="CU11" s="62"/>
      <c r="CV11" s="62"/>
      <c r="CW11" s="62"/>
      <c r="CX11" s="62"/>
      <c r="CY11" s="62"/>
      <c r="CZ11" s="62"/>
      <c r="DA11" s="62"/>
      <c r="DB11" s="62"/>
      <c r="DC11" s="62"/>
      <c r="DD11" s="62"/>
      <c r="DE11" s="62"/>
      <c r="DF11" s="62"/>
      <c r="DG11" s="62"/>
      <c r="DH11" s="25" t="s">
        <v>3057</v>
      </c>
      <c r="DI11" s="25" t="s">
        <v>3057</v>
      </c>
      <c r="DJ11" s="62"/>
      <c r="DK11" s="25" t="s">
        <v>3057</v>
      </c>
      <c r="DL11" s="62"/>
      <c r="DM11" s="62"/>
      <c r="DN11" s="62"/>
      <c r="DO11" s="25" t="s">
        <v>3057</v>
      </c>
      <c r="DP11" s="62"/>
      <c r="DQ11" s="62"/>
      <c r="DR11" s="62"/>
      <c r="DS11" s="62"/>
      <c r="DT11" s="62"/>
      <c r="DU11" s="62"/>
      <c r="DV11" s="62"/>
      <c r="DW11" s="62"/>
      <c r="DX11" s="62"/>
      <c r="DY11" s="62"/>
      <c r="DZ11" s="62"/>
      <c r="EA11" s="62"/>
      <c r="EB11" s="25" t="s">
        <v>3057</v>
      </c>
      <c r="EC11" s="62"/>
      <c r="ED11" s="62"/>
      <c r="EE11" s="62"/>
      <c r="EF11" s="25" t="s">
        <v>3057</v>
      </c>
      <c r="EG11" s="62"/>
      <c r="EH11" s="62"/>
      <c r="EI11" s="62"/>
      <c r="EJ11" s="62"/>
      <c r="EK11" s="62"/>
      <c r="EL11" s="62"/>
      <c r="EM11" s="62"/>
      <c r="EN11" s="62"/>
      <c r="EO11" s="62"/>
      <c r="EP11" s="62"/>
      <c r="EQ11" s="62"/>
      <c r="ER11" s="62"/>
      <c r="ES11" s="62"/>
      <c r="ET11" s="62"/>
      <c r="EU11" s="62" t="s">
        <v>138</v>
      </c>
      <c r="EV11" s="62"/>
      <c r="EW11" s="62"/>
      <c r="EX11" s="62"/>
      <c r="EY11" s="62"/>
      <c r="EZ11" s="62"/>
      <c r="FA11" s="25" t="s">
        <v>3057</v>
      </c>
      <c r="FB11" s="25" t="s">
        <v>3057</v>
      </c>
      <c r="FC11" s="62"/>
      <c r="FD11" s="25" t="s">
        <v>3057</v>
      </c>
      <c r="FE11" s="62"/>
      <c r="FF11" s="25" t="s">
        <v>3057</v>
      </c>
      <c r="FG11" s="25" t="s">
        <v>3057</v>
      </c>
      <c r="FH11" s="62"/>
      <c r="FI11" s="62"/>
      <c r="FJ11" s="62"/>
      <c r="FK11" s="62"/>
      <c r="FL11" s="62"/>
      <c r="FM11" s="62"/>
      <c r="FN11" s="62"/>
      <c r="FO11" s="25" t="s">
        <v>3057</v>
      </c>
      <c r="FP11" s="62"/>
      <c r="FQ11" s="62"/>
      <c r="FR11" s="25" t="s">
        <v>3057</v>
      </c>
      <c r="FS11" s="62"/>
      <c r="FT11" s="62"/>
      <c r="FU11" s="62"/>
      <c r="FV11" s="25" t="s">
        <v>3057</v>
      </c>
      <c r="FW11" s="25" t="s">
        <v>3057</v>
      </c>
      <c r="FX11" s="25" t="s">
        <v>3057</v>
      </c>
      <c r="FY11" s="62"/>
      <c r="FZ11" s="62"/>
      <c r="GA11" s="62"/>
      <c r="GB11" s="25" t="s">
        <v>3057</v>
      </c>
      <c r="GC11" s="62"/>
      <c r="GD11" s="62"/>
      <c r="GE11" s="62"/>
      <c r="GF11" s="25" t="s">
        <v>3057</v>
      </c>
      <c r="GG11" s="25" t="s">
        <v>3057</v>
      </c>
      <c r="GH11" s="62"/>
      <c r="GI11" s="62"/>
      <c r="GJ11" s="62"/>
      <c r="GK11" s="25" t="s">
        <v>3057</v>
      </c>
      <c r="GL11" s="62"/>
      <c r="GM11" s="25" t="s">
        <v>3057</v>
      </c>
      <c r="GN11" s="25" t="s">
        <v>3057</v>
      </c>
      <c r="GO11" s="62"/>
      <c r="GP11" s="25" t="s">
        <v>3057</v>
      </c>
      <c r="GQ11" s="25" t="s">
        <v>3057</v>
      </c>
      <c r="GR11" s="25" t="s">
        <v>3057</v>
      </c>
      <c r="GS11" s="62"/>
      <c r="GT11" s="62"/>
      <c r="GU11" s="25" t="s">
        <v>3057</v>
      </c>
      <c r="GV11" s="62"/>
      <c r="GW11" s="25" t="s">
        <v>3057</v>
      </c>
      <c r="GX11" s="25" t="s">
        <v>3057</v>
      </c>
      <c r="GY11" s="25" t="s">
        <v>3057</v>
      </c>
      <c r="GZ11" s="25" t="s">
        <v>3057</v>
      </c>
      <c r="HA11" s="25" t="s">
        <v>3057</v>
      </c>
      <c r="HB11" s="25" t="s">
        <v>3057</v>
      </c>
      <c r="HC11" s="62"/>
      <c r="HD11" s="62"/>
      <c r="HE11" s="25" t="s">
        <v>3057</v>
      </c>
      <c r="HF11" s="25" t="s">
        <v>3057</v>
      </c>
      <c r="HG11" s="25" t="s">
        <v>3057</v>
      </c>
      <c r="HH11" s="25" t="s">
        <v>3057</v>
      </c>
      <c r="HI11" s="62"/>
      <c r="HJ11" s="25" t="s">
        <v>3057</v>
      </c>
      <c r="HK11" s="62"/>
      <c r="HL11" s="25" t="s">
        <v>3057</v>
      </c>
      <c r="HM11" s="62"/>
      <c r="HN11" s="62" t="s">
        <v>138</v>
      </c>
      <c r="HO11" s="25" t="s">
        <v>3057</v>
      </c>
      <c r="HP11" s="62"/>
      <c r="HQ11" s="62" t="s">
        <v>138</v>
      </c>
      <c r="HR11" s="62"/>
      <c r="HS11" s="62"/>
      <c r="HT11" s="25" t="s">
        <v>3057</v>
      </c>
      <c r="HU11" s="62"/>
      <c r="HV11" s="25" t="s">
        <v>3057</v>
      </c>
      <c r="HW11" s="62"/>
      <c r="HX11" s="25" t="s">
        <v>3057</v>
      </c>
      <c r="HY11" s="25" t="s">
        <v>3057</v>
      </c>
      <c r="HZ11" s="25" t="s">
        <v>3057</v>
      </c>
      <c r="IA11" s="25" t="s">
        <v>3057</v>
      </c>
      <c r="IB11" s="25" t="s">
        <v>3057</v>
      </c>
      <c r="IC11" s="62"/>
      <c r="ID11" s="62"/>
      <c r="IE11" s="25" t="s">
        <v>3057</v>
      </c>
      <c r="IF11" s="62"/>
      <c r="IG11" s="62"/>
      <c r="IH11" s="25" t="s">
        <v>3057</v>
      </c>
      <c r="II11" s="25" t="s">
        <v>3057</v>
      </c>
      <c r="IJ11" s="25" t="s">
        <v>3057</v>
      </c>
      <c r="IK11" s="62"/>
      <c r="IL11" s="25" t="s">
        <v>3057</v>
      </c>
      <c r="IM11" s="62"/>
      <c r="IN11" s="25" t="s">
        <v>3057</v>
      </c>
      <c r="IO11" s="25" t="s">
        <v>3057</v>
      </c>
      <c r="IP11" s="62"/>
      <c r="IQ11" s="62"/>
      <c r="IR11" s="25" t="s">
        <v>3057</v>
      </c>
      <c r="IS11" s="62"/>
      <c r="IT11" s="62"/>
      <c r="IU11" s="25" t="s">
        <v>3057</v>
      </c>
      <c r="IV11" s="62"/>
      <c r="IW11" s="62"/>
      <c r="IX11" s="25" t="s">
        <v>3057</v>
      </c>
      <c r="IY11" s="25" t="s">
        <v>3057</v>
      </c>
      <c r="IZ11" s="25" t="s">
        <v>3057</v>
      </c>
      <c r="JA11" s="25" t="s">
        <v>3057</v>
      </c>
      <c r="JB11" s="25" t="s">
        <v>3057</v>
      </c>
      <c r="JC11" s="25" t="s">
        <v>3057</v>
      </c>
      <c r="JD11" s="25" t="s">
        <v>3057</v>
      </c>
      <c r="JE11" s="25" t="s">
        <v>3057</v>
      </c>
      <c r="JF11" s="25" t="s">
        <v>3057</v>
      </c>
      <c r="JG11" s="62"/>
      <c r="JH11" s="25" t="s">
        <v>3057</v>
      </c>
      <c r="JI11" s="25" t="s">
        <v>3057</v>
      </c>
      <c r="JJ11" s="62"/>
      <c r="JK11" s="25" t="s">
        <v>3057</v>
      </c>
      <c r="JL11" s="62"/>
      <c r="JM11" s="25" t="s">
        <v>3057</v>
      </c>
      <c r="JN11" s="62"/>
      <c r="JO11" s="25" t="s">
        <v>3057</v>
      </c>
      <c r="JP11" s="25" t="s">
        <v>3057</v>
      </c>
      <c r="JQ11" s="25" t="s">
        <v>3057</v>
      </c>
      <c r="JR11" s="25" t="s">
        <v>3057</v>
      </c>
      <c r="JS11" s="62"/>
      <c r="JT11" s="25" t="s">
        <v>3057</v>
      </c>
      <c r="JU11" s="62"/>
      <c r="JV11" s="25" t="s">
        <v>3057</v>
      </c>
      <c r="JW11" s="25" t="s">
        <v>3057</v>
      </c>
      <c r="JX11" s="25" t="s">
        <v>3057</v>
      </c>
      <c r="JY11" s="25" t="s">
        <v>3057</v>
      </c>
      <c r="JZ11" s="25" t="s">
        <v>3057</v>
      </c>
      <c r="KA11" s="25" t="s">
        <v>3057</v>
      </c>
      <c r="KB11" s="25" t="s">
        <v>3057</v>
      </c>
      <c r="KC11" s="25" t="s">
        <v>3057</v>
      </c>
      <c r="KD11" s="25" t="s">
        <v>3057</v>
      </c>
      <c r="KE11" s="25" t="s">
        <v>3057</v>
      </c>
      <c r="KF11" s="62"/>
      <c r="KG11" s="62"/>
      <c r="KH11" s="62"/>
      <c r="KI11" s="25" t="s">
        <v>138</v>
      </c>
      <c r="KJ11" s="25" t="s">
        <v>3057</v>
      </c>
      <c r="KK11" s="25" t="s">
        <v>3057</v>
      </c>
      <c r="KL11">
        <f>COUNTIF(B11:KK11,"Other")</f>
        <v>9</v>
      </c>
    </row>
    <row r="12" spans="1:298" ht="20.25" customHeight="1" x14ac:dyDescent="0.25">
      <c r="A12" s="25" t="s">
        <v>3020</v>
      </c>
      <c r="B12" s="62"/>
      <c r="C12" s="62"/>
      <c r="D12" s="62"/>
      <c r="E12" s="25" t="s">
        <v>194</v>
      </c>
      <c r="F12" s="62"/>
      <c r="G12" s="62"/>
      <c r="H12" s="62"/>
      <c r="I12" s="62"/>
      <c r="J12" s="62"/>
      <c r="K12" s="62"/>
      <c r="L12" s="25" t="s">
        <v>287</v>
      </c>
      <c r="M12" s="62"/>
      <c r="N12" s="62"/>
      <c r="O12" s="25" t="s">
        <v>333</v>
      </c>
      <c r="P12" s="62"/>
      <c r="Q12" s="62"/>
      <c r="R12" s="62"/>
      <c r="S12" s="62"/>
      <c r="T12" s="62" t="s">
        <v>397</v>
      </c>
      <c r="U12" s="62"/>
      <c r="V12" s="62"/>
      <c r="W12" s="62"/>
      <c r="X12" s="62"/>
      <c r="Y12" s="25" t="s">
        <v>472</v>
      </c>
      <c r="Z12" s="62"/>
      <c r="AA12" s="62"/>
      <c r="AB12" s="62"/>
      <c r="AC12" s="62"/>
      <c r="AD12" s="62"/>
      <c r="AE12" s="62"/>
      <c r="AF12" s="62"/>
      <c r="AG12" s="62" t="s">
        <v>561</v>
      </c>
      <c r="AH12" s="62"/>
      <c r="AI12" s="62"/>
      <c r="AJ12" s="62"/>
      <c r="AK12" s="62"/>
      <c r="AL12" s="62"/>
      <c r="AM12" s="62"/>
      <c r="AN12" s="62"/>
      <c r="AO12" s="62"/>
      <c r="AP12" s="62"/>
      <c r="AQ12" s="62"/>
      <c r="AR12" s="62"/>
      <c r="AS12" s="25"/>
      <c r="AT12" s="62"/>
      <c r="AU12" s="62"/>
      <c r="AV12" s="62"/>
      <c r="AW12" s="62"/>
      <c r="AX12" s="25"/>
      <c r="AY12" s="62"/>
      <c r="AZ12" s="62"/>
      <c r="BA12" s="62"/>
      <c r="BB12" s="62"/>
      <c r="BC12" s="62"/>
      <c r="BD12" s="62"/>
      <c r="BE12" s="62"/>
      <c r="BF12" s="62"/>
      <c r="BG12" s="62"/>
      <c r="BH12" s="62"/>
      <c r="BI12" s="62"/>
      <c r="BJ12" s="62"/>
      <c r="BK12" s="25" t="s">
        <v>880</v>
      </c>
      <c r="BL12" s="62"/>
      <c r="BM12" s="62"/>
      <c r="BN12" s="62"/>
      <c r="BO12" s="62"/>
      <c r="BP12" s="62"/>
      <c r="BQ12" s="62"/>
      <c r="BR12" s="62"/>
      <c r="BS12" s="62"/>
      <c r="BT12" s="62"/>
      <c r="BU12" s="62"/>
      <c r="BV12" s="62"/>
      <c r="BW12" s="62"/>
      <c r="BX12" s="62"/>
      <c r="BY12" s="62" t="s">
        <v>561</v>
      </c>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t="s">
        <v>561</v>
      </c>
      <c r="DI12" s="62" t="s">
        <v>1343</v>
      </c>
      <c r="DJ12" s="62"/>
      <c r="DK12" s="62" t="s">
        <v>1366</v>
      </c>
      <c r="DL12" s="62"/>
      <c r="DM12" s="62"/>
      <c r="DN12" s="62"/>
      <c r="DO12" s="62" t="s">
        <v>1402</v>
      </c>
      <c r="DP12" s="62"/>
      <c r="DQ12" s="62"/>
      <c r="DR12" s="62"/>
      <c r="DS12" s="62"/>
      <c r="DT12" s="62"/>
      <c r="DU12" s="62"/>
      <c r="DV12" s="62"/>
      <c r="DW12" s="62"/>
      <c r="DX12" s="62"/>
      <c r="DY12" s="62"/>
      <c r="DZ12" s="62"/>
      <c r="EA12" s="62"/>
      <c r="EB12" s="62" t="s">
        <v>1366</v>
      </c>
      <c r="EC12" s="62"/>
      <c r="ED12" s="62"/>
      <c r="EE12" s="62"/>
      <c r="EF12" s="62" t="s">
        <v>1343</v>
      </c>
      <c r="EG12" s="62"/>
      <c r="EH12" s="62"/>
      <c r="EI12" s="62"/>
      <c r="EJ12" s="62"/>
      <c r="EK12" s="62"/>
      <c r="EL12" s="62"/>
      <c r="EM12" s="62"/>
      <c r="EN12" s="62"/>
      <c r="EO12" s="62"/>
      <c r="EP12" s="62"/>
      <c r="EQ12" s="62"/>
      <c r="ER12" s="62"/>
      <c r="ES12" s="62"/>
      <c r="ET12" s="62"/>
      <c r="EU12" s="25" t="s">
        <v>1697</v>
      </c>
      <c r="EV12" s="62"/>
      <c r="EW12" s="62"/>
      <c r="EX12" s="62"/>
      <c r="EY12" s="62"/>
      <c r="EZ12" s="62"/>
      <c r="FA12" s="62" t="s">
        <v>1402</v>
      </c>
      <c r="FB12" s="62" t="s">
        <v>1402</v>
      </c>
      <c r="FC12" s="62"/>
      <c r="FD12" s="62" t="s">
        <v>1402</v>
      </c>
      <c r="FE12" s="62"/>
      <c r="FF12" s="62" t="s">
        <v>1402</v>
      </c>
      <c r="FG12" s="62" t="s">
        <v>1402</v>
      </c>
      <c r="FH12" s="62"/>
      <c r="FI12" s="62"/>
      <c r="FJ12" s="62"/>
      <c r="FK12" s="62"/>
      <c r="FL12" s="62"/>
      <c r="FM12" s="62"/>
      <c r="FN12" s="62"/>
      <c r="FO12" s="62" t="s">
        <v>1402</v>
      </c>
      <c r="FP12" s="62"/>
      <c r="FQ12" s="62"/>
      <c r="FR12" s="62" t="s">
        <v>1366</v>
      </c>
      <c r="FS12" s="62"/>
      <c r="FT12" s="62"/>
      <c r="FU12" s="62"/>
      <c r="FV12" s="62" t="s">
        <v>1402</v>
      </c>
      <c r="FW12" s="25" t="s">
        <v>1402</v>
      </c>
      <c r="FX12" s="62" t="s">
        <v>1402</v>
      </c>
      <c r="FY12" s="62"/>
      <c r="FZ12" s="62"/>
      <c r="GA12" s="62"/>
      <c r="GB12" s="62" t="s">
        <v>1402</v>
      </c>
      <c r="GC12" s="62"/>
      <c r="GD12" s="62"/>
      <c r="GE12" s="62"/>
      <c r="GF12" s="62" t="s">
        <v>1366</v>
      </c>
      <c r="GG12" s="62" t="s">
        <v>1366</v>
      </c>
      <c r="GH12" s="62"/>
      <c r="GI12" s="62"/>
      <c r="GJ12" s="62"/>
      <c r="GK12" s="62" t="s">
        <v>1402</v>
      </c>
      <c r="GL12" s="62"/>
      <c r="GM12" s="62" t="s">
        <v>397</v>
      </c>
      <c r="GN12" s="62" t="s">
        <v>1402</v>
      </c>
      <c r="GO12" s="62"/>
      <c r="GP12" s="62" t="s">
        <v>1402</v>
      </c>
      <c r="GQ12" s="62" t="s">
        <v>1402</v>
      </c>
      <c r="GR12" s="62" t="s">
        <v>1402</v>
      </c>
      <c r="GS12" s="62"/>
      <c r="GT12" s="62"/>
      <c r="GU12" s="62" t="s">
        <v>1366</v>
      </c>
      <c r="GV12" s="62"/>
      <c r="GW12" s="62" t="s">
        <v>1402</v>
      </c>
      <c r="GX12" s="62" t="s">
        <v>1402</v>
      </c>
      <c r="GY12" s="62" t="s">
        <v>1402</v>
      </c>
      <c r="GZ12" s="62" t="s">
        <v>1402</v>
      </c>
      <c r="HA12" s="62" t="s">
        <v>1402</v>
      </c>
      <c r="HB12" s="62" t="s">
        <v>1402</v>
      </c>
      <c r="HC12" s="25"/>
      <c r="HD12" s="62"/>
      <c r="HE12" s="62" t="s">
        <v>1402</v>
      </c>
      <c r="HF12" s="62" t="s">
        <v>1402</v>
      </c>
      <c r="HG12" s="62" t="s">
        <v>1402</v>
      </c>
      <c r="HH12" s="62" t="s">
        <v>1402</v>
      </c>
      <c r="HI12" s="62"/>
      <c r="HJ12" s="62" t="s">
        <v>1402</v>
      </c>
      <c r="HK12" s="62"/>
      <c r="HL12" s="62" t="s">
        <v>1402</v>
      </c>
      <c r="HM12" s="62"/>
      <c r="HN12" s="25" t="s">
        <v>2318</v>
      </c>
      <c r="HO12" s="62" t="s">
        <v>561</v>
      </c>
      <c r="HP12" s="62"/>
      <c r="HQ12" s="25" t="s">
        <v>2346</v>
      </c>
      <c r="HR12" s="62"/>
      <c r="HS12" s="62"/>
      <c r="HT12" s="62" t="s">
        <v>1402</v>
      </c>
      <c r="HU12" s="62"/>
      <c r="HV12" s="62" t="s">
        <v>1402</v>
      </c>
      <c r="HW12" s="62"/>
      <c r="HX12" s="62" t="s">
        <v>1402</v>
      </c>
      <c r="HY12" s="62" t="s">
        <v>1366</v>
      </c>
      <c r="HZ12" s="62" t="s">
        <v>1366</v>
      </c>
      <c r="IA12" s="62" t="s">
        <v>1402</v>
      </c>
      <c r="IB12" s="62" t="s">
        <v>1402</v>
      </c>
      <c r="IC12" s="62"/>
      <c r="ID12" s="62"/>
      <c r="IE12" s="62" t="s">
        <v>1402</v>
      </c>
      <c r="IF12" s="62"/>
      <c r="IG12" s="62"/>
      <c r="IH12" s="62" t="s">
        <v>1402</v>
      </c>
      <c r="II12" s="62" t="s">
        <v>1402</v>
      </c>
      <c r="IJ12" s="62" t="s">
        <v>1366</v>
      </c>
      <c r="IK12" s="62"/>
      <c r="IL12" s="62" t="s">
        <v>1402</v>
      </c>
      <c r="IM12" s="62"/>
      <c r="IN12" s="62" t="s">
        <v>1402</v>
      </c>
      <c r="IO12" s="62" t="s">
        <v>1402</v>
      </c>
      <c r="IP12" s="62"/>
      <c r="IQ12" s="62"/>
      <c r="IR12" s="62" t="s">
        <v>1402</v>
      </c>
      <c r="IS12" s="62"/>
      <c r="IT12" s="25"/>
      <c r="IU12" s="62" t="s">
        <v>1402</v>
      </c>
      <c r="IV12" s="62"/>
      <c r="IW12" s="62"/>
      <c r="IX12" s="62" t="s">
        <v>1402</v>
      </c>
      <c r="IY12" s="62" t="s">
        <v>1402</v>
      </c>
      <c r="IZ12" s="62" t="s">
        <v>1402</v>
      </c>
      <c r="JA12" s="62" t="s">
        <v>1402</v>
      </c>
      <c r="JB12" s="62" t="s">
        <v>1366</v>
      </c>
      <c r="JC12" s="62" t="s">
        <v>1402</v>
      </c>
      <c r="JD12" s="62" t="s">
        <v>1402</v>
      </c>
      <c r="JE12" s="62" t="s">
        <v>561</v>
      </c>
      <c r="JF12" s="62" t="s">
        <v>1402</v>
      </c>
      <c r="JG12" s="62"/>
      <c r="JH12" s="62" t="s">
        <v>1402</v>
      </c>
      <c r="JI12" s="62" t="s">
        <v>1402</v>
      </c>
      <c r="JJ12" s="62"/>
      <c r="JK12" s="62" t="s">
        <v>1402</v>
      </c>
      <c r="JL12" s="62"/>
      <c r="JM12" s="62" t="s">
        <v>1402</v>
      </c>
      <c r="JN12" s="62"/>
      <c r="JO12" s="62" t="s">
        <v>1402</v>
      </c>
      <c r="JP12" s="25" t="s">
        <v>1402</v>
      </c>
      <c r="JQ12" s="62" t="s">
        <v>1402</v>
      </c>
      <c r="JR12" s="62" t="s">
        <v>1402</v>
      </c>
      <c r="JS12" s="62"/>
      <c r="JT12" s="62" t="s">
        <v>1402</v>
      </c>
      <c r="JU12" s="62"/>
      <c r="JV12" s="62" t="s">
        <v>1402</v>
      </c>
      <c r="JW12" s="62" t="s">
        <v>1402</v>
      </c>
      <c r="JX12" s="62" t="s">
        <v>1402</v>
      </c>
      <c r="JY12" s="62" t="s">
        <v>1402</v>
      </c>
      <c r="JZ12" s="62" t="s">
        <v>1402</v>
      </c>
      <c r="KA12" s="62" t="s">
        <v>1402</v>
      </c>
      <c r="KB12" s="62" t="s">
        <v>1402</v>
      </c>
      <c r="KC12" s="62" t="s">
        <v>1402</v>
      </c>
      <c r="KD12" s="62" t="s">
        <v>1402</v>
      </c>
      <c r="KE12" s="62" t="s">
        <v>1402</v>
      </c>
      <c r="KF12" s="62"/>
      <c r="KG12" s="62"/>
      <c r="KH12" s="62"/>
      <c r="KI12" s="25" t="s">
        <v>2930</v>
      </c>
      <c r="KJ12" s="62" t="s">
        <v>1402</v>
      </c>
      <c r="KK12" s="62" t="s">
        <v>1402</v>
      </c>
    </row>
    <row r="13" spans="1:298" ht="20.25" customHeight="1" x14ac:dyDescent="0.25">
      <c r="A13" s="25" t="s">
        <v>3043</v>
      </c>
      <c r="B13" s="62"/>
      <c r="C13" s="62"/>
      <c r="D13" s="62"/>
      <c r="E13" s="62"/>
      <c r="F13" s="62" t="s">
        <v>209</v>
      </c>
      <c r="G13" s="62" t="s">
        <v>209</v>
      </c>
      <c r="H13" s="62" t="s">
        <v>209</v>
      </c>
      <c r="I13" s="62" t="s">
        <v>209</v>
      </c>
      <c r="J13" s="62" t="s">
        <v>209</v>
      </c>
      <c r="K13" s="62" t="s">
        <v>209</v>
      </c>
      <c r="L13" s="62"/>
      <c r="M13" s="62" t="s">
        <v>209</v>
      </c>
      <c r="N13" s="62"/>
      <c r="O13" s="62"/>
      <c r="P13" s="62" t="s">
        <v>209</v>
      </c>
      <c r="Q13" s="62" t="s">
        <v>209</v>
      </c>
      <c r="R13" s="62"/>
      <c r="S13" s="62" t="s">
        <v>209</v>
      </c>
      <c r="T13" s="62"/>
      <c r="U13" s="62"/>
      <c r="V13" s="62"/>
      <c r="W13" s="62"/>
      <c r="X13" s="62"/>
      <c r="Y13" s="62"/>
      <c r="Z13" s="62"/>
      <c r="AA13" s="62"/>
      <c r="AB13" s="62"/>
      <c r="AC13" s="62" t="s">
        <v>209</v>
      </c>
      <c r="AD13" s="62" t="s">
        <v>209</v>
      </c>
      <c r="AE13" s="62" t="s">
        <v>209</v>
      </c>
      <c r="AF13" s="62"/>
      <c r="AG13" s="62" t="s">
        <v>209</v>
      </c>
      <c r="AH13" s="62"/>
      <c r="AI13" s="62"/>
      <c r="AJ13" s="62"/>
      <c r="AK13" s="62"/>
      <c r="AL13" s="62"/>
      <c r="AM13" s="62"/>
      <c r="AN13" s="62"/>
      <c r="AO13" s="62"/>
      <c r="AP13" s="62"/>
      <c r="AQ13" s="62"/>
      <c r="AR13" s="62" t="s">
        <v>209</v>
      </c>
      <c r="AS13" s="62"/>
      <c r="AT13" s="62"/>
      <c r="AU13" s="62"/>
      <c r="AV13" s="62"/>
      <c r="AW13" s="62"/>
      <c r="AX13" s="62"/>
      <c r="AY13" s="62" t="s">
        <v>209</v>
      </c>
      <c r="AZ13" s="62" t="s">
        <v>209</v>
      </c>
      <c r="BA13" s="62"/>
      <c r="BB13" s="62"/>
      <c r="BC13" s="62" t="s">
        <v>209</v>
      </c>
      <c r="BD13" s="62"/>
      <c r="BE13" s="62"/>
      <c r="BF13" s="62"/>
      <c r="BG13" s="62"/>
      <c r="BH13" s="62"/>
      <c r="BI13" s="62"/>
      <c r="BJ13" s="62"/>
      <c r="BK13" s="62"/>
      <c r="BL13" s="62"/>
      <c r="BM13" s="62" t="s">
        <v>209</v>
      </c>
      <c r="BN13" s="62"/>
      <c r="BO13" s="62"/>
      <c r="BP13" s="62" t="s">
        <v>209</v>
      </c>
      <c r="BQ13" s="62" t="s">
        <v>209</v>
      </c>
      <c r="BR13" s="62"/>
      <c r="BS13" s="62"/>
      <c r="BT13" s="62" t="s">
        <v>209</v>
      </c>
      <c r="BU13" s="62" t="s">
        <v>209</v>
      </c>
      <c r="BV13" s="62"/>
      <c r="BW13" s="62" t="s">
        <v>209</v>
      </c>
      <c r="BX13" s="62" t="s">
        <v>209</v>
      </c>
      <c r="BY13" s="62"/>
      <c r="BZ13" s="62"/>
      <c r="CA13" s="62"/>
      <c r="CB13" s="62"/>
      <c r="CC13" s="62"/>
      <c r="CD13" s="62"/>
      <c r="CE13" s="62"/>
      <c r="CF13" s="62"/>
      <c r="CG13" s="62" t="s">
        <v>209</v>
      </c>
      <c r="CH13" s="62"/>
      <c r="CI13" s="62"/>
      <c r="CJ13" s="62" t="s">
        <v>209</v>
      </c>
      <c r="CK13" s="62"/>
      <c r="CL13" s="62"/>
      <c r="CM13" s="62" t="s">
        <v>209</v>
      </c>
      <c r="CN13" s="62"/>
      <c r="CO13" s="62"/>
      <c r="CP13" s="62"/>
      <c r="CQ13" s="62"/>
      <c r="CR13" s="62" t="s">
        <v>209</v>
      </c>
      <c r="CS13" s="62"/>
      <c r="CT13" s="62" t="s">
        <v>209</v>
      </c>
      <c r="CU13" s="62"/>
      <c r="CV13" s="62"/>
      <c r="CW13" s="62"/>
      <c r="CX13" s="62" t="s">
        <v>209</v>
      </c>
      <c r="CY13" s="62"/>
      <c r="CZ13" s="62" t="s">
        <v>209</v>
      </c>
      <c r="DA13" s="62"/>
      <c r="DB13" s="62"/>
      <c r="DC13" s="62" t="s">
        <v>209</v>
      </c>
      <c r="DD13" s="62"/>
      <c r="DE13" s="62"/>
      <c r="DF13" s="62" t="s">
        <v>209</v>
      </c>
      <c r="DG13" s="62" t="s">
        <v>209</v>
      </c>
      <c r="DH13" s="62"/>
      <c r="DI13" s="62"/>
      <c r="DJ13" s="62"/>
      <c r="DK13" s="62"/>
      <c r="DL13" s="62"/>
      <c r="DM13" s="62"/>
      <c r="DN13" s="62"/>
      <c r="DO13" s="62"/>
      <c r="DP13" s="62"/>
      <c r="DQ13" s="62"/>
      <c r="DR13" s="62" t="s">
        <v>209</v>
      </c>
      <c r="DS13" s="62" t="s">
        <v>209</v>
      </c>
      <c r="DT13" s="62"/>
      <c r="DU13" s="62"/>
      <c r="DV13" s="62" t="s">
        <v>209</v>
      </c>
      <c r="DW13" s="62"/>
      <c r="DX13" s="62"/>
      <c r="DY13" s="62"/>
      <c r="DZ13" s="62"/>
      <c r="EA13" s="62"/>
      <c r="EB13" s="62" t="s">
        <v>209</v>
      </c>
      <c r="EC13" s="62" t="s">
        <v>209</v>
      </c>
      <c r="ED13" s="62"/>
      <c r="EE13" s="62"/>
      <c r="EF13" s="62"/>
      <c r="EG13" s="62" t="s">
        <v>209</v>
      </c>
      <c r="EH13" s="62"/>
      <c r="EI13" s="62"/>
      <c r="EJ13" s="62"/>
      <c r="EK13" s="62"/>
      <c r="EL13" s="62"/>
      <c r="EM13" s="62" t="s">
        <v>209</v>
      </c>
      <c r="EN13" s="62"/>
      <c r="EO13" s="62"/>
      <c r="EP13" s="62"/>
      <c r="EQ13" s="62" t="s">
        <v>209</v>
      </c>
      <c r="ER13" s="62" t="s">
        <v>209</v>
      </c>
      <c r="ES13" s="62"/>
      <c r="ET13" s="62"/>
      <c r="EU13" s="62"/>
      <c r="EV13" s="62"/>
      <c r="EW13" s="62" t="s">
        <v>209</v>
      </c>
      <c r="EX13" s="62" t="s">
        <v>209</v>
      </c>
      <c r="EY13" s="62"/>
      <c r="EZ13" s="62"/>
      <c r="FA13" s="62"/>
      <c r="FB13" s="62"/>
      <c r="FC13" s="62"/>
      <c r="FD13" s="62"/>
      <c r="FE13" s="62" t="s">
        <v>209</v>
      </c>
      <c r="FF13" s="62"/>
      <c r="FG13" s="62"/>
      <c r="FH13" s="62" t="s">
        <v>209</v>
      </c>
      <c r="FI13" s="62"/>
      <c r="FJ13" s="62"/>
      <c r="FK13" s="62"/>
      <c r="FL13" s="62"/>
      <c r="FM13" s="62" t="s">
        <v>209</v>
      </c>
      <c r="FN13" s="62" t="s">
        <v>209</v>
      </c>
      <c r="FO13" s="62" t="s">
        <v>209</v>
      </c>
      <c r="FP13" s="62"/>
      <c r="FQ13" s="62" t="s">
        <v>209</v>
      </c>
      <c r="FR13" s="62"/>
      <c r="FS13" s="62" t="s">
        <v>209</v>
      </c>
      <c r="FT13" s="62" t="s">
        <v>209</v>
      </c>
      <c r="FU13" s="62" t="s">
        <v>209</v>
      </c>
      <c r="FV13" s="62"/>
      <c r="FW13" s="62"/>
      <c r="FX13" s="62"/>
      <c r="FY13" s="62" t="s">
        <v>209</v>
      </c>
      <c r="FZ13" s="62"/>
      <c r="GA13" s="62"/>
      <c r="GB13" s="62"/>
      <c r="GC13" s="62"/>
      <c r="GD13" s="62" t="s">
        <v>209</v>
      </c>
      <c r="GE13" s="62"/>
      <c r="GF13" s="62"/>
      <c r="GG13" s="62"/>
      <c r="GH13" s="62"/>
      <c r="GI13" s="62"/>
      <c r="GJ13" s="62"/>
      <c r="GK13" s="62"/>
      <c r="GL13" s="62" t="s">
        <v>209</v>
      </c>
      <c r="GM13" s="62"/>
      <c r="GN13" s="62"/>
      <c r="GO13" s="62"/>
      <c r="GP13" s="62"/>
      <c r="GQ13" s="62"/>
      <c r="GR13" s="62"/>
      <c r="GS13" s="62"/>
      <c r="GT13" s="62" t="s">
        <v>209</v>
      </c>
      <c r="GU13" s="62"/>
      <c r="GV13" s="62"/>
      <c r="GW13" s="62"/>
      <c r="GX13" s="62"/>
      <c r="GY13" s="62"/>
      <c r="GZ13" s="62"/>
      <c r="HA13" s="62" t="s">
        <v>209</v>
      </c>
      <c r="HB13" s="62"/>
      <c r="HC13" s="62"/>
      <c r="HD13" s="62"/>
      <c r="HE13" s="62" t="s">
        <v>209</v>
      </c>
      <c r="HF13" s="62"/>
      <c r="HG13" s="62"/>
      <c r="HH13" s="62"/>
      <c r="HI13" s="62"/>
      <c r="HJ13" s="62"/>
      <c r="HK13" s="62" t="s">
        <v>209</v>
      </c>
      <c r="HL13" s="62"/>
      <c r="HM13" s="62"/>
      <c r="HN13" s="62" t="s">
        <v>209</v>
      </c>
      <c r="HO13" s="62"/>
      <c r="HP13" s="62"/>
      <c r="HQ13" s="62"/>
      <c r="HR13" s="62" t="s">
        <v>209</v>
      </c>
      <c r="HS13" s="62"/>
      <c r="HT13" s="62"/>
      <c r="HU13" s="62" t="s">
        <v>209</v>
      </c>
      <c r="HV13" s="62" t="s">
        <v>209</v>
      </c>
      <c r="HW13" s="62"/>
      <c r="HX13" s="62"/>
      <c r="HY13" s="62"/>
      <c r="HZ13" s="62"/>
      <c r="IA13" s="62" t="s">
        <v>209</v>
      </c>
      <c r="IB13" s="62"/>
      <c r="IC13" s="62" t="s">
        <v>209</v>
      </c>
      <c r="ID13" s="62" t="s">
        <v>209</v>
      </c>
      <c r="IE13" s="62" t="s">
        <v>209</v>
      </c>
      <c r="IF13" s="62" t="s">
        <v>209</v>
      </c>
      <c r="IG13" s="62" t="s">
        <v>209</v>
      </c>
      <c r="IH13" s="62"/>
      <c r="II13" s="62" t="s">
        <v>209</v>
      </c>
      <c r="IJ13" s="62"/>
      <c r="IK13" s="62"/>
      <c r="IL13" s="62"/>
      <c r="IM13" s="62" t="s">
        <v>209</v>
      </c>
      <c r="IN13" s="62" t="s">
        <v>209</v>
      </c>
      <c r="IO13" s="62" t="s">
        <v>209</v>
      </c>
      <c r="IP13" s="62"/>
      <c r="IQ13" s="62" t="s">
        <v>209</v>
      </c>
      <c r="IR13" s="62"/>
      <c r="IS13" s="62"/>
      <c r="IT13" s="62"/>
      <c r="IU13" s="62" t="s">
        <v>209</v>
      </c>
      <c r="IV13" s="62" t="s">
        <v>209</v>
      </c>
      <c r="IW13" s="62"/>
      <c r="IX13" s="62"/>
      <c r="IY13" s="62"/>
      <c r="IZ13" s="62"/>
      <c r="JA13" s="62"/>
      <c r="JB13" s="62"/>
      <c r="JC13" s="62"/>
      <c r="JD13" s="62"/>
      <c r="JE13" s="62" t="s">
        <v>209</v>
      </c>
      <c r="JF13" s="62"/>
      <c r="JG13" s="62" t="s">
        <v>209</v>
      </c>
      <c r="JH13" s="62" t="s">
        <v>209</v>
      </c>
      <c r="JI13" s="62"/>
      <c r="JJ13" s="62" t="s">
        <v>209</v>
      </c>
      <c r="JK13" s="62"/>
      <c r="JL13" s="62" t="s">
        <v>209</v>
      </c>
      <c r="JM13" s="62"/>
      <c r="JN13" s="62"/>
      <c r="JO13" s="62"/>
      <c r="JP13" s="62"/>
      <c r="JQ13" s="62"/>
      <c r="JR13" s="62"/>
      <c r="JS13" s="62" t="s">
        <v>209</v>
      </c>
      <c r="JT13" s="62"/>
      <c r="JU13" s="62" t="s">
        <v>209</v>
      </c>
      <c r="JV13" s="62"/>
      <c r="JW13" s="62"/>
      <c r="JX13" s="62"/>
      <c r="JY13" s="62"/>
      <c r="JZ13" s="62"/>
      <c r="KA13" s="62"/>
      <c r="KB13" s="62"/>
      <c r="KC13" s="62" t="s">
        <v>209</v>
      </c>
      <c r="KD13" s="62"/>
      <c r="KE13" s="62"/>
      <c r="KF13" s="62"/>
      <c r="KG13" s="62"/>
      <c r="KH13" s="62"/>
      <c r="KI13" s="62"/>
      <c r="KJ13" s="62" t="s">
        <v>209</v>
      </c>
      <c r="KK13" s="62" t="s">
        <v>209</v>
      </c>
      <c r="KL13">
        <f>COUNTIF(B13:KK13,"FalsePositiveRate")</f>
        <v>89</v>
      </c>
    </row>
    <row r="14" spans="1:298" ht="19.5" customHeight="1" x14ac:dyDescent="0.25">
      <c r="A14" s="25" t="s">
        <v>3044</v>
      </c>
      <c r="B14" s="62"/>
      <c r="C14" s="62"/>
      <c r="D14" s="62"/>
      <c r="E14" s="62"/>
      <c r="F14" s="62" t="s">
        <v>210</v>
      </c>
      <c r="G14" s="62"/>
      <c r="H14" s="62" t="s">
        <v>210</v>
      </c>
      <c r="I14" s="62"/>
      <c r="J14" s="62"/>
      <c r="K14" s="62" t="s">
        <v>210</v>
      </c>
      <c r="L14" s="62"/>
      <c r="M14" s="62"/>
      <c r="N14" s="62"/>
      <c r="O14" s="62"/>
      <c r="P14" s="62"/>
      <c r="Q14" s="62" t="s">
        <v>210</v>
      </c>
      <c r="R14" s="62" t="s">
        <v>210</v>
      </c>
      <c r="S14" s="62" t="s">
        <v>210</v>
      </c>
      <c r="T14" s="62"/>
      <c r="U14" s="62"/>
      <c r="V14" s="62"/>
      <c r="W14" s="62"/>
      <c r="X14" s="62" t="s">
        <v>210</v>
      </c>
      <c r="Y14" s="62"/>
      <c r="Z14" s="62"/>
      <c r="AA14" s="62" t="s">
        <v>210</v>
      </c>
      <c r="AB14" s="62"/>
      <c r="AC14" s="62" t="s">
        <v>210</v>
      </c>
      <c r="AD14" s="62" t="s">
        <v>210</v>
      </c>
      <c r="AE14" s="62"/>
      <c r="AF14" s="62"/>
      <c r="AG14" s="62"/>
      <c r="AH14" s="62"/>
      <c r="AI14" s="62"/>
      <c r="AJ14" s="62"/>
      <c r="AK14" s="62"/>
      <c r="AL14" s="62"/>
      <c r="AM14" s="62"/>
      <c r="AN14" s="62" t="s">
        <v>210</v>
      </c>
      <c r="AO14" s="62"/>
      <c r="AP14" s="62"/>
      <c r="AQ14" s="62"/>
      <c r="AR14" s="62"/>
      <c r="AS14" s="62"/>
      <c r="AT14" s="62"/>
      <c r="AU14" s="62"/>
      <c r="AV14" s="62"/>
      <c r="AW14" s="62"/>
      <c r="AX14" s="62"/>
      <c r="AY14" s="62" t="s">
        <v>210</v>
      </c>
      <c r="AZ14" s="62" t="s">
        <v>210</v>
      </c>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t="s">
        <v>210</v>
      </c>
      <c r="CH14" s="62"/>
      <c r="CI14" s="62"/>
      <c r="CJ14" s="62" t="s">
        <v>210</v>
      </c>
      <c r="CK14" s="62"/>
      <c r="CL14" s="62"/>
      <c r="CM14" s="62"/>
      <c r="CN14" s="62"/>
      <c r="CO14" s="62"/>
      <c r="CP14" s="62"/>
      <c r="CQ14" s="62"/>
      <c r="CR14" s="62"/>
      <c r="CS14" s="62"/>
      <c r="CT14" s="62"/>
      <c r="CU14" s="62"/>
      <c r="CV14" s="62"/>
      <c r="CW14" s="62"/>
      <c r="CX14" s="62"/>
      <c r="CY14" s="62"/>
      <c r="CZ14" s="62" t="s">
        <v>210</v>
      </c>
      <c r="DA14" s="62"/>
      <c r="DB14" s="62"/>
      <c r="DC14" s="62"/>
      <c r="DD14" s="62"/>
      <c r="DE14" s="62"/>
      <c r="DF14" s="62"/>
      <c r="DG14" s="62"/>
      <c r="DH14" s="62"/>
      <c r="DI14" s="62"/>
      <c r="DJ14" s="62"/>
      <c r="DK14" s="62"/>
      <c r="DL14" s="62"/>
      <c r="DM14" s="62"/>
      <c r="DN14" s="62"/>
      <c r="DO14" s="62"/>
      <c r="DP14" s="62"/>
      <c r="DQ14" s="62"/>
      <c r="DR14" s="62"/>
      <c r="DS14" s="62"/>
      <c r="DT14" s="62"/>
      <c r="DU14" s="62"/>
      <c r="DV14" s="62" t="s">
        <v>210</v>
      </c>
      <c r="DW14" s="62" t="s">
        <v>210</v>
      </c>
      <c r="DX14" s="62"/>
      <c r="DY14" s="62"/>
      <c r="DZ14" s="62"/>
      <c r="EA14" s="62"/>
      <c r="EB14" s="62"/>
      <c r="EC14" s="62" t="s">
        <v>210</v>
      </c>
      <c r="ED14" s="62"/>
      <c r="EE14" s="62"/>
      <c r="EF14" s="62"/>
      <c r="EG14" s="62"/>
      <c r="EH14" s="62"/>
      <c r="EI14" s="62"/>
      <c r="EJ14" s="62"/>
      <c r="EK14" s="62"/>
      <c r="EL14" s="62"/>
      <c r="EM14" s="62"/>
      <c r="EN14" s="62"/>
      <c r="EO14" s="62" t="s">
        <v>210</v>
      </c>
      <c r="EP14" s="62"/>
      <c r="EQ14" s="62"/>
      <c r="ER14" s="62" t="s">
        <v>210</v>
      </c>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t="s">
        <v>210</v>
      </c>
      <c r="FT14" s="62"/>
      <c r="FU14" s="62"/>
      <c r="FV14" s="62"/>
      <c r="FW14" s="62"/>
      <c r="FX14" s="62"/>
      <c r="FY14" s="62"/>
      <c r="FZ14" s="62"/>
      <c r="GA14" s="62" t="s">
        <v>210</v>
      </c>
      <c r="GB14" s="62"/>
      <c r="GC14" s="62"/>
      <c r="GD14" s="62" t="s">
        <v>210</v>
      </c>
      <c r="GE14" s="62"/>
      <c r="GF14" s="62"/>
      <c r="GG14" s="62"/>
      <c r="GH14" s="62" t="s">
        <v>210</v>
      </c>
      <c r="GI14" s="62"/>
      <c r="GJ14" s="62"/>
      <c r="GK14" s="62"/>
      <c r="GL14" s="62"/>
      <c r="GM14" s="62"/>
      <c r="GN14" s="62"/>
      <c r="GO14" s="62"/>
      <c r="GP14" s="62"/>
      <c r="GQ14" s="62"/>
      <c r="GR14" s="62"/>
      <c r="GS14" s="62"/>
      <c r="GT14" s="62"/>
      <c r="GU14" s="62"/>
      <c r="GV14" s="62"/>
      <c r="GW14" s="62"/>
      <c r="GX14" s="62"/>
      <c r="GY14" s="62"/>
      <c r="GZ14" s="62"/>
      <c r="HA14" s="62" t="s">
        <v>210</v>
      </c>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t="s">
        <v>210</v>
      </c>
      <c r="IE14" s="62"/>
      <c r="IF14" s="62"/>
      <c r="IG14" s="62"/>
      <c r="IH14" s="62"/>
      <c r="II14" s="62"/>
      <c r="IJ14" s="62"/>
      <c r="IK14" s="62"/>
      <c r="IL14" s="62"/>
      <c r="IM14" s="62" t="s">
        <v>210</v>
      </c>
      <c r="IN14" s="62"/>
      <c r="IO14" s="62"/>
      <c r="IP14" s="62"/>
      <c r="IQ14" s="62"/>
      <c r="IR14" s="62"/>
      <c r="IS14" s="62"/>
      <c r="IT14" s="62"/>
      <c r="IU14" s="62"/>
      <c r="IV14" s="62"/>
      <c r="IW14" s="62"/>
      <c r="IX14" s="62"/>
      <c r="IY14" s="62"/>
      <c r="IZ14" s="62"/>
      <c r="JA14" s="62"/>
      <c r="JB14" s="62"/>
      <c r="JC14" s="62"/>
      <c r="JD14" s="62"/>
      <c r="JE14" s="62"/>
      <c r="JF14" s="62"/>
      <c r="JG14" s="62"/>
      <c r="JH14" s="62"/>
      <c r="JI14" s="62"/>
      <c r="JJ14" s="62"/>
      <c r="JK14" s="62"/>
      <c r="JL14" s="62" t="s">
        <v>210</v>
      </c>
      <c r="JM14" s="62"/>
      <c r="JN14" s="62"/>
      <c r="JO14" s="62"/>
      <c r="JP14" s="62"/>
      <c r="JQ14" s="62"/>
      <c r="JR14" s="62"/>
      <c r="JS14" s="62"/>
      <c r="JT14" s="62"/>
      <c r="JU14" s="62" t="s">
        <v>210</v>
      </c>
      <c r="JV14" s="62"/>
      <c r="JW14" s="62"/>
      <c r="JX14" s="62"/>
      <c r="JY14" s="62"/>
      <c r="JZ14" s="62"/>
      <c r="KA14" s="62"/>
      <c r="KB14" s="62"/>
      <c r="KC14" s="62"/>
      <c r="KD14" s="62"/>
      <c r="KE14" s="62"/>
      <c r="KF14" s="62"/>
      <c r="KG14" s="62"/>
      <c r="KH14" s="62"/>
      <c r="KI14" s="62" t="s">
        <v>210</v>
      </c>
      <c r="KJ14" s="62"/>
      <c r="KK14" s="62"/>
      <c r="KL14">
        <f>COUNTIF(B14:KK14,"DetectionRate")</f>
        <v>31</v>
      </c>
    </row>
    <row r="15" spans="1:298" ht="19.5" customHeight="1" x14ac:dyDescent="0.25">
      <c r="A15" s="25" t="s">
        <v>3045</v>
      </c>
      <c r="B15" s="62"/>
      <c r="C15" s="62"/>
      <c r="D15" s="62"/>
      <c r="E15" s="62"/>
      <c r="F15" s="62"/>
      <c r="G15" s="62" t="s">
        <v>222</v>
      </c>
      <c r="H15" s="62"/>
      <c r="I15" s="62"/>
      <c r="J15" s="62" t="s">
        <v>222</v>
      </c>
      <c r="K15" s="62"/>
      <c r="L15" s="62"/>
      <c r="M15" s="62" t="s">
        <v>222</v>
      </c>
      <c r="N15" s="62"/>
      <c r="O15" s="62"/>
      <c r="P15" s="62"/>
      <c r="Q15" s="62" t="s">
        <v>222</v>
      </c>
      <c r="R15" s="62"/>
      <c r="S15" s="62" t="s">
        <v>222</v>
      </c>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t="s">
        <v>222</v>
      </c>
      <c r="AS15" s="62"/>
      <c r="AT15" s="62"/>
      <c r="AU15" s="62"/>
      <c r="AV15" s="62"/>
      <c r="AW15" s="62"/>
      <c r="AX15" s="62"/>
      <c r="AY15" s="62"/>
      <c r="AZ15" s="62"/>
      <c r="BA15" s="62"/>
      <c r="BB15" s="62"/>
      <c r="BC15" s="62"/>
      <c r="BD15" s="62"/>
      <c r="BE15" s="62"/>
      <c r="BF15" s="62"/>
      <c r="BG15" s="62"/>
      <c r="BH15" s="62"/>
      <c r="BI15" s="62"/>
      <c r="BJ15" s="62"/>
      <c r="BK15" s="62"/>
      <c r="BL15" s="62"/>
      <c r="BM15" s="62" t="s">
        <v>222</v>
      </c>
      <c r="BN15" s="62"/>
      <c r="BO15" s="62"/>
      <c r="BP15" s="62" t="s">
        <v>222</v>
      </c>
      <c r="BQ15" s="62"/>
      <c r="BR15" s="62"/>
      <c r="BS15" s="62"/>
      <c r="BT15" s="62"/>
      <c r="BU15" s="62"/>
      <c r="BV15" s="62"/>
      <c r="BW15" s="62" t="s">
        <v>222</v>
      </c>
      <c r="BX15" s="62"/>
      <c r="BY15" s="62"/>
      <c r="BZ15" s="62"/>
      <c r="CA15" s="62"/>
      <c r="CB15" s="62"/>
      <c r="CC15" s="62"/>
      <c r="CD15" s="62"/>
      <c r="CE15" s="62"/>
      <c r="CF15" s="62"/>
      <c r="CG15" s="62"/>
      <c r="CH15" s="62"/>
      <c r="CI15" s="62"/>
      <c r="CJ15" s="62"/>
      <c r="CK15" s="62"/>
      <c r="CL15" s="62"/>
      <c r="CM15" s="62" t="s">
        <v>222</v>
      </c>
      <c r="CN15" s="62"/>
      <c r="CO15" s="62"/>
      <c r="CP15" s="62"/>
      <c r="CQ15" s="62"/>
      <c r="CR15" s="62"/>
      <c r="CS15" s="62"/>
      <c r="CT15" s="62"/>
      <c r="CU15" s="62"/>
      <c r="CV15" s="62"/>
      <c r="CW15" s="62"/>
      <c r="CX15" s="62" t="s">
        <v>222</v>
      </c>
      <c r="CY15" s="62"/>
      <c r="CZ15" s="62"/>
      <c r="DA15" s="62"/>
      <c r="DB15" s="62"/>
      <c r="DC15" s="62"/>
      <c r="DD15" s="62"/>
      <c r="DE15" s="62"/>
      <c r="DF15" s="62"/>
      <c r="DG15" s="62" t="s">
        <v>222</v>
      </c>
      <c r="DH15" s="62"/>
      <c r="DI15" s="62"/>
      <c r="DJ15" s="62"/>
      <c r="DK15" s="62"/>
      <c r="DL15" s="62"/>
      <c r="DM15" s="62"/>
      <c r="DN15" s="62"/>
      <c r="DO15" s="62"/>
      <c r="DP15" s="62"/>
      <c r="DQ15" s="62"/>
      <c r="DR15" s="62"/>
      <c r="DS15" s="62" t="s">
        <v>222</v>
      </c>
      <c r="DT15" s="62"/>
      <c r="DU15" s="62"/>
      <c r="DV15" s="62"/>
      <c r="DW15" s="62"/>
      <c r="DX15" s="62"/>
      <c r="DY15" s="62"/>
      <c r="DZ15" s="62"/>
      <c r="EA15" s="62"/>
      <c r="EB15" s="62"/>
      <c r="EC15" s="62"/>
      <c r="ED15" s="62"/>
      <c r="EE15" s="62"/>
      <c r="EF15" s="62"/>
      <c r="EG15" s="62"/>
      <c r="EH15" s="62"/>
      <c r="EI15" s="62"/>
      <c r="EJ15" s="62"/>
      <c r="EK15" s="62"/>
      <c r="EL15" s="62"/>
      <c r="EM15" s="62" t="s">
        <v>222</v>
      </c>
      <c r="EN15" s="62"/>
      <c r="EO15" s="62"/>
      <c r="EP15" s="62"/>
      <c r="EQ15" s="62"/>
      <c r="ER15" s="62"/>
      <c r="ES15" s="62"/>
      <c r="ET15" s="62"/>
      <c r="EU15" s="62"/>
      <c r="EV15" s="62"/>
      <c r="EW15" s="62"/>
      <c r="EX15" s="62"/>
      <c r="EY15" s="62"/>
      <c r="EZ15" s="62"/>
      <c r="FA15" s="62"/>
      <c r="FB15" s="62"/>
      <c r="FC15" s="62"/>
      <c r="FD15" s="62"/>
      <c r="FE15" s="62" t="s">
        <v>222</v>
      </c>
      <c r="FF15" s="62"/>
      <c r="FG15" s="62"/>
      <c r="FH15" s="62"/>
      <c r="FI15" s="62"/>
      <c r="FJ15" s="62"/>
      <c r="FK15" s="62"/>
      <c r="FL15" s="62"/>
      <c r="FM15" s="62"/>
      <c r="FN15" s="62" t="s">
        <v>222</v>
      </c>
      <c r="FO15" s="62"/>
      <c r="FP15" s="62"/>
      <c r="FQ15" s="62" t="s">
        <v>222</v>
      </c>
      <c r="FR15" s="62"/>
      <c r="FS15" s="62"/>
      <c r="FT15" s="62"/>
      <c r="FU15" s="62"/>
      <c r="FV15" s="62"/>
      <c r="FW15" s="62"/>
      <c r="FX15" s="62"/>
      <c r="FY15" s="62"/>
      <c r="FZ15" s="62"/>
      <c r="GA15" s="62"/>
      <c r="GB15" s="62"/>
      <c r="GC15" s="62"/>
      <c r="GD15" s="62"/>
      <c r="GE15" s="62"/>
      <c r="GF15" s="62"/>
      <c r="GG15" s="62"/>
      <c r="GH15" s="62"/>
      <c r="GI15" s="62"/>
      <c r="GJ15" s="62"/>
      <c r="GK15" s="62"/>
      <c r="GL15" s="62"/>
      <c r="GM15" s="62"/>
      <c r="GN15" s="62"/>
      <c r="GO15" s="62"/>
      <c r="GP15" s="62"/>
      <c r="GQ15" s="62"/>
      <c r="GR15" s="62"/>
      <c r="GS15" s="62"/>
      <c r="GT15" s="62" t="s">
        <v>222</v>
      </c>
      <c r="GU15" s="62"/>
      <c r="GV15" s="62"/>
      <c r="GW15" s="62"/>
      <c r="GX15" s="62"/>
      <c r="GY15" s="62"/>
      <c r="GZ15" s="62"/>
      <c r="HA15" s="62"/>
      <c r="HB15" s="62"/>
      <c r="HC15" s="62"/>
      <c r="HD15" s="62"/>
      <c r="HE15" s="62"/>
      <c r="HF15" s="62"/>
      <c r="HG15" s="62"/>
      <c r="HH15" s="62"/>
      <c r="HI15" s="62"/>
      <c r="HJ15" s="62"/>
      <c r="HK15" s="62" t="s">
        <v>222</v>
      </c>
      <c r="HL15" s="62"/>
      <c r="HM15" s="62"/>
      <c r="HN15" s="62" t="s">
        <v>222</v>
      </c>
      <c r="HO15" s="62"/>
      <c r="HP15" s="62"/>
      <c r="HQ15" s="62"/>
      <c r="HR15" s="62"/>
      <c r="HS15" s="62"/>
      <c r="HT15" s="62"/>
      <c r="HU15" s="62" t="s">
        <v>222</v>
      </c>
      <c r="HV15" s="62"/>
      <c r="HW15" s="62"/>
      <c r="HX15" s="62"/>
      <c r="HY15" s="62"/>
      <c r="HZ15" s="62"/>
      <c r="IA15" s="62" t="s">
        <v>222</v>
      </c>
      <c r="IB15" s="62"/>
      <c r="IC15" s="62"/>
      <c r="ID15" s="62"/>
      <c r="IE15" s="62" t="s">
        <v>222</v>
      </c>
      <c r="IF15" s="62"/>
      <c r="IG15" s="62"/>
      <c r="IH15" s="62"/>
      <c r="II15" s="62" t="s">
        <v>222</v>
      </c>
      <c r="IJ15" s="62"/>
      <c r="IK15" s="62"/>
      <c r="IL15" s="62"/>
      <c r="IM15" s="62"/>
      <c r="IN15" s="62" t="s">
        <v>222</v>
      </c>
      <c r="IO15" s="62" t="s">
        <v>222</v>
      </c>
      <c r="IP15" s="62"/>
      <c r="IQ15" s="62"/>
      <c r="IR15" s="62"/>
      <c r="IS15" s="62"/>
      <c r="IT15" s="62"/>
      <c r="IU15" s="62" t="s">
        <v>222</v>
      </c>
      <c r="IV15" s="62"/>
      <c r="IW15" s="62"/>
      <c r="IX15" s="62"/>
      <c r="IY15" s="62"/>
      <c r="IZ15" s="62"/>
      <c r="JA15" s="62"/>
      <c r="JB15" s="62"/>
      <c r="JC15" s="62"/>
      <c r="JD15" s="62"/>
      <c r="JE15" s="62"/>
      <c r="JF15" s="62"/>
      <c r="JG15" s="62"/>
      <c r="JH15" s="62"/>
      <c r="JI15" s="62"/>
      <c r="JJ15" s="62"/>
      <c r="JK15" s="62"/>
      <c r="JL15" s="62"/>
      <c r="JM15" s="62"/>
      <c r="JN15" s="62"/>
      <c r="JO15" s="62"/>
      <c r="JP15" s="62"/>
      <c r="JQ15" s="62"/>
      <c r="JR15" s="62"/>
      <c r="JS15" s="62"/>
      <c r="JT15" s="62"/>
      <c r="JU15" s="62"/>
      <c r="JV15" s="62"/>
      <c r="JW15" s="62"/>
      <c r="JX15" s="62"/>
      <c r="JY15" s="62"/>
      <c r="JZ15" s="62"/>
      <c r="KA15" s="62"/>
      <c r="KB15" s="62"/>
      <c r="KC15" s="62"/>
      <c r="KD15" s="62"/>
      <c r="KE15" s="62"/>
      <c r="KF15" s="62"/>
      <c r="KG15" s="62"/>
      <c r="KH15" s="62"/>
      <c r="KI15" s="62"/>
      <c r="KJ15" s="62" t="s">
        <v>222</v>
      </c>
      <c r="KK15" s="62" t="s">
        <v>222</v>
      </c>
      <c r="KL15">
        <f>COUNTIF(B15:KK15,"FalseNegativeRate")</f>
        <v>29</v>
      </c>
    </row>
    <row r="16" spans="1:298" ht="31.5" customHeight="1" x14ac:dyDescent="0.25">
      <c r="A16" s="25" t="s">
        <v>223</v>
      </c>
      <c r="B16" s="62"/>
      <c r="C16" s="62"/>
      <c r="D16" s="62"/>
      <c r="E16" s="62"/>
      <c r="F16" s="62"/>
      <c r="G16" s="62" t="s">
        <v>223</v>
      </c>
      <c r="H16" s="62"/>
      <c r="I16" s="62"/>
      <c r="J16" s="62"/>
      <c r="K16" s="62"/>
      <c r="L16" s="62"/>
      <c r="M16" s="62"/>
      <c r="N16" s="62"/>
      <c r="O16" s="62"/>
      <c r="P16" s="62"/>
      <c r="Q16" s="62"/>
      <c r="R16" s="62"/>
      <c r="S16" s="62"/>
      <c r="T16" s="62"/>
      <c r="U16" s="62"/>
      <c r="V16" s="62"/>
      <c r="W16" s="62" t="s">
        <v>223</v>
      </c>
      <c r="X16" s="62"/>
      <c r="Y16" s="62"/>
      <c r="Z16" s="62" t="s">
        <v>223</v>
      </c>
      <c r="AA16" s="62"/>
      <c r="AB16" s="62"/>
      <c r="AC16" s="62"/>
      <c r="AD16" s="62"/>
      <c r="AE16" s="62"/>
      <c r="AF16" s="62"/>
      <c r="AG16" s="62"/>
      <c r="AH16" s="62"/>
      <c r="AI16" s="62" t="s">
        <v>223</v>
      </c>
      <c r="AJ16" s="62"/>
      <c r="AK16" s="62"/>
      <c r="AL16" s="62"/>
      <c r="AM16" s="62"/>
      <c r="AN16" s="62"/>
      <c r="AO16" s="62"/>
      <c r="AP16" s="62"/>
      <c r="AQ16" s="62"/>
      <c r="AR16" s="62"/>
      <c r="AS16" s="62"/>
      <c r="AT16" s="62"/>
      <c r="AU16" s="62" t="s">
        <v>223</v>
      </c>
      <c r="AV16" s="62"/>
      <c r="AW16" s="62" t="s">
        <v>223</v>
      </c>
      <c r="AX16" s="62"/>
      <c r="AY16" s="62"/>
      <c r="AZ16" s="62"/>
      <c r="BA16" s="62"/>
      <c r="BB16" s="62"/>
      <c r="BC16" s="62"/>
      <c r="BD16" s="62"/>
      <c r="BE16" s="62" t="s">
        <v>223</v>
      </c>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t="s">
        <v>223</v>
      </c>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c r="IW16" s="62"/>
      <c r="IX16" s="62"/>
      <c r="IY16" s="62"/>
      <c r="IZ16" s="62"/>
      <c r="JA16" s="62"/>
      <c r="JB16" s="62"/>
      <c r="JC16" s="62"/>
      <c r="JD16" s="62"/>
      <c r="JE16" s="62"/>
      <c r="JF16" s="62"/>
      <c r="JG16" s="62"/>
      <c r="JH16" s="62"/>
      <c r="JI16" s="62"/>
      <c r="JJ16" s="62"/>
      <c r="JK16" s="62"/>
      <c r="JL16" s="62"/>
      <c r="JM16" s="62"/>
      <c r="JN16" s="62"/>
      <c r="JO16" s="62"/>
      <c r="JP16" s="62"/>
      <c r="JQ16" s="62"/>
      <c r="JR16" s="62"/>
      <c r="JS16" s="62"/>
      <c r="JT16" s="62"/>
      <c r="JU16" s="62"/>
      <c r="JV16" s="62"/>
      <c r="JW16" s="62"/>
      <c r="JX16" s="62"/>
      <c r="JY16" s="62"/>
      <c r="JZ16" s="62"/>
      <c r="KA16" s="62"/>
      <c r="KB16" s="62"/>
      <c r="KC16" s="62"/>
      <c r="KD16" s="62"/>
      <c r="KE16" s="62"/>
      <c r="KF16" s="62"/>
      <c r="KG16" s="62"/>
      <c r="KH16" s="62"/>
      <c r="KI16" s="62"/>
      <c r="KJ16" s="62"/>
      <c r="KK16" s="62"/>
      <c r="KL16">
        <f>COUNTIF(B16:KK16,"Traffic Class Identification")</f>
        <v>8</v>
      </c>
    </row>
    <row r="17" spans="1:298" ht="23.25" customHeight="1" x14ac:dyDescent="0.25">
      <c r="A17" s="25" t="s">
        <v>224</v>
      </c>
      <c r="B17" s="62"/>
      <c r="C17" s="62"/>
      <c r="D17" s="62"/>
      <c r="E17" s="62"/>
      <c r="F17" s="62"/>
      <c r="G17" s="62" t="s">
        <v>224</v>
      </c>
      <c r="H17" s="62"/>
      <c r="I17" s="62"/>
      <c r="J17" s="62"/>
      <c r="K17" s="62"/>
      <c r="L17" s="62"/>
      <c r="M17" s="62" t="s">
        <v>224</v>
      </c>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c r="IW17" s="62"/>
      <c r="IX17" s="62"/>
      <c r="IY17" s="62"/>
      <c r="IZ17" s="62"/>
      <c r="JA17" s="62"/>
      <c r="JB17" s="62"/>
      <c r="JC17" s="62"/>
      <c r="JD17" s="62"/>
      <c r="JE17" s="62"/>
      <c r="JF17" s="62"/>
      <c r="JG17" s="62"/>
      <c r="JH17" s="62"/>
      <c r="JI17" s="62"/>
      <c r="JJ17" s="62"/>
      <c r="JK17" s="62"/>
      <c r="JL17" s="62"/>
      <c r="JM17" s="62"/>
      <c r="JN17" s="62"/>
      <c r="JO17" s="62"/>
      <c r="JP17" s="62"/>
      <c r="JQ17" s="62"/>
      <c r="JR17" s="62"/>
      <c r="JS17" s="62"/>
      <c r="JT17" s="62"/>
      <c r="JU17" s="62"/>
      <c r="JV17" s="62"/>
      <c r="JW17" s="62"/>
      <c r="JX17" s="62"/>
      <c r="JY17" s="62"/>
      <c r="JZ17" s="62"/>
      <c r="KA17" s="62"/>
      <c r="KB17" s="62"/>
      <c r="KC17" s="62"/>
      <c r="KD17" s="62"/>
      <c r="KE17" s="62"/>
      <c r="KF17" s="62"/>
      <c r="KG17" s="62"/>
      <c r="KH17" s="62"/>
      <c r="KI17" s="62"/>
      <c r="KJ17" s="62"/>
      <c r="KK17" s="62"/>
      <c r="KL17">
        <f>COUNTIF(B17:KK17,"Attack Detection")</f>
        <v>2</v>
      </c>
    </row>
    <row r="18" spans="1:298" ht="27" customHeight="1" x14ac:dyDescent="0.25">
      <c r="A18" s="25" t="s">
        <v>249</v>
      </c>
      <c r="B18" s="62"/>
      <c r="C18" s="62"/>
      <c r="D18" s="62"/>
      <c r="E18" s="62"/>
      <c r="F18" s="62"/>
      <c r="G18" s="62"/>
      <c r="H18" s="62"/>
      <c r="I18" s="62" t="s">
        <v>249</v>
      </c>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t="s">
        <v>249</v>
      </c>
      <c r="EM18" s="62"/>
      <c r="EN18" s="62"/>
      <c r="EO18" s="62"/>
      <c r="EP18" s="62"/>
      <c r="EQ18" s="62"/>
      <c r="ER18" s="62"/>
      <c r="ES18" s="62" t="s">
        <v>249</v>
      </c>
      <c r="ET18" s="62" t="s">
        <v>249</v>
      </c>
      <c r="EU18" s="62"/>
      <c r="EV18" s="62"/>
      <c r="EW18" s="62"/>
      <c r="EX18" s="62"/>
      <c r="EY18" s="62"/>
      <c r="EZ18" s="62"/>
      <c r="FA18" s="62"/>
      <c r="FB18" s="62"/>
      <c r="FC18" s="62"/>
      <c r="FD18" s="62"/>
      <c r="FE18" s="62"/>
      <c r="FF18" s="62"/>
      <c r="FG18" s="62"/>
      <c r="FH18" s="62"/>
      <c r="FI18" s="62"/>
      <c r="FJ18" s="62"/>
      <c r="FK18" s="62"/>
      <c r="FL18" s="62"/>
      <c r="FM18" s="62"/>
      <c r="FN18" s="62"/>
      <c r="FO18" s="62"/>
      <c r="FP18" s="62"/>
      <c r="FQ18" s="62"/>
      <c r="FR18" s="62"/>
      <c r="FS18" s="62"/>
      <c r="FT18" s="62"/>
      <c r="FU18" s="62"/>
      <c r="FV18" s="62"/>
      <c r="FW18" s="62"/>
      <c r="FX18" s="62"/>
      <c r="FY18" s="62"/>
      <c r="FZ18" s="62"/>
      <c r="GA18" s="62"/>
      <c r="GB18" s="62"/>
      <c r="GC18" s="62"/>
      <c r="GD18" s="62"/>
      <c r="GE18" s="62"/>
      <c r="GF18" s="62"/>
      <c r="GG18" s="62"/>
      <c r="GH18" s="62"/>
      <c r="GI18" s="62"/>
      <c r="GJ18" s="62"/>
      <c r="GK18" s="62"/>
      <c r="GL18" s="62"/>
      <c r="GM18" s="62"/>
      <c r="GN18" s="62"/>
      <c r="GO18" s="62"/>
      <c r="GP18" s="62"/>
      <c r="GQ18" s="62"/>
      <c r="GR18" s="62"/>
      <c r="GS18" s="62"/>
      <c r="GT18" s="62"/>
      <c r="GU18" s="62"/>
      <c r="GV18" s="62"/>
      <c r="GW18" s="62"/>
      <c r="GX18" s="62"/>
      <c r="GY18" s="62"/>
      <c r="GZ18" s="62"/>
      <c r="HA18" s="62"/>
      <c r="HB18" s="62"/>
      <c r="HC18" s="62"/>
      <c r="HD18" s="62" t="s">
        <v>249</v>
      </c>
      <c r="HE18" s="62"/>
      <c r="HF18" s="62"/>
      <c r="HG18" s="62"/>
      <c r="HH18" s="62" t="s">
        <v>249</v>
      </c>
      <c r="HI18" s="62"/>
      <c r="HJ18" s="62"/>
      <c r="HK18" s="62"/>
      <c r="HL18" s="62"/>
      <c r="HM18" s="62"/>
      <c r="HN18" s="62"/>
      <c r="HO18" s="62"/>
      <c r="HP18" s="62"/>
      <c r="HQ18" s="62"/>
      <c r="HR18" s="62"/>
      <c r="HS18" s="62"/>
      <c r="HT18" s="62"/>
      <c r="HU18" s="62"/>
      <c r="HV18" s="62"/>
      <c r="HW18" s="62"/>
      <c r="HX18" s="62"/>
      <c r="HY18" s="62"/>
      <c r="HZ18" s="62"/>
      <c r="IA18" s="62"/>
      <c r="IB18" s="62"/>
      <c r="IC18" s="62"/>
      <c r="ID18" s="62"/>
      <c r="IE18" s="62"/>
      <c r="IF18" s="62"/>
      <c r="IG18" s="62"/>
      <c r="IH18" s="62"/>
      <c r="II18" s="62"/>
      <c r="IJ18" s="62"/>
      <c r="IK18" s="62"/>
      <c r="IL18" s="62"/>
      <c r="IM18" s="62"/>
      <c r="IN18" s="62"/>
      <c r="IO18" s="62"/>
      <c r="IP18" s="62"/>
      <c r="IQ18" s="62"/>
      <c r="IR18" s="62"/>
      <c r="IS18" s="62"/>
      <c r="IT18" s="62"/>
      <c r="IU18" s="62"/>
      <c r="IV18" s="62"/>
      <c r="IW18" s="62"/>
      <c r="IX18" s="62"/>
      <c r="IY18" s="62"/>
      <c r="IZ18" s="62"/>
      <c r="JA18" s="62"/>
      <c r="JB18" s="62"/>
      <c r="JC18" s="62"/>
      <c r="JD18" s="62"/>
      <c r="JE18" s="62"/>
      <c r="JF18" s="62"/>
      <c r="JG18" s="62"/>
      <c r="JH18" s="62"/>
      <c r="JI18" s="62"/>
      <c r="JJ18" s="62"/>
      <c r="JK18" s="62"/>
      <c r="JL18" s="62"/>
      <c r="JM18" s="62"/>
      <c r="JN18" s="62"/>
      <c r="JO18" s="62"/>
      <c r="JP18" s="62"/>
      <c r="JQ18" s="62"/>
      <c r="JR18" s="62"/>
      <c r="JS18" s="62"/>
      <c r="JT18" s="62"/>
      <c r="JU18" s="62"/>
      <c r="JV18" s="62"/>
      <c r="JW18" s="62"/>
      <c r="JX18" s="62"/>
      <c r="JY18" s="62"/>
      <c r="JZ18" s="62"/>
      <c r="KA18" s="62"/>
      <c r="KB18" s="62"/>
      <c r="KC18" s="62"/>
      <c r="KD18" s="62"/>
      <c r="KE18" s="62"/>
      <c r="KF18" s="62"/>
      <c r="KG18" s="62"/>
      <c r="KH18" s="62"/>
      <c r="KI18" s="62"/>
      <c r="KJ18" s="62"/>
      <c r="KK18" s="62"/>
      <c r="KL18">
        <f>COUNTIF(B18:KK18,"Overall Classification")</f>
        <v>6</v>
      </c>
    </row>
    <row r="19" spans="1:298" ht="18.75" customHeight="1" x14ac:dyDescent="0.25">
      <c r="A19" s="25" t="s">
        <v>262</v>
      </c>
      <c r="B19" s="62"/>
      <c r="C19" s="62"/>
      <c r="D19" s="62"/>
      <c r="E19" s="62"/>
      <c r="F19" s="62"/>
      <c r="G19" s="62"/>
      <c r="H19" s="62"/>
      <c r="I19" s="62"/>
      <c r="J19" s="62" t="s">
        <v>262</v>
      </c>
      <c r="K19" s="62"/>
      <c r="L19" s="62"/>
      <c r="M19" s="62"/>
      <c r="N19" s="62"/>
      <c r="O19" s="62"/>
      <c r="P19" s="62" t="s">
        <v>262</v>
      </c>
      <c r="Q19" s="62" t="s">
        <v>262</v>
      </c>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t="s">
        <v>262</v>
      </c>
      <c r="AZ19" s="62"/>
      <c r="BA19" s="62"/>
      <c r="BB19" s="62"/>
      <c r="BC19" s="62" t="s">
        <v>262</v>
      </c>
      <c r="BD19" s="62" t="s">
        <v>262</v>
      </c>
      <c r="BE19" s="62"/>
      <c r="BF19" s="62"/>
      <c r="BG19" s="62"/>
      <c r="BH19" s="62"/>
      <c r="BI19" s="62"/>
      <c r="BJ19" s="62"/>
      <c r="BK19" s="62"/>
      <c r="BL19" s="62"/>
      <c r="BM19" s="62" t="s">
        <v>262</v>
      </c>
      <c r="BN19" s="62"/>
      <c r="BO19" s="62"/>
      <c r="BP19" s="62" t="s">
        <v>262</v>
      </c>
      <c r="BQ19" s="62" t="s">
        <v>262</v>
      </c>
      <c r="BR19" s="62"/>
      <c r="BS19" s="62"/>
      <c r="BT19" s="62"/>
      <c r="BU19" s="62" t="s">
        <v>262</v>
      </c>
      <c r="BV19" s="62"/>
      <c r="BW19" s="62" t="s">
        <v>262</v>
      </c>
      <c r="BX19" s="62" t="s">
        <v>262</v>
      </c>
      <c r="BY19" s="62"/>
      <c r="BZ19" s="62"/>
      <c r="CA19" s="62"/>
      <c r="CB19" s="62"/>
      <c r="CC19" s="62"/>
      <c r="CD19" s="62"/>
      <c r="CE19" s="62"/>
      <c r="CF19" s="62"/>
      <c r="CG19" s="62"/>
      <c r="CH19" s="62"/>
      <c r="CI19" s="62"/>
      <c r="CJ19" s="62"/>
      <c r="CK19" s="62" t="s">
        <v>262</v>
      </c>
      <c r="CL19" s="62"/>
      <c r="CM19" s="62" t="s">
        <v>262</v>
      </c>
      <c r="CN19" s="62"/>
      <c r="CO19" s="62"/>
      <c r="CP19" s="62"/>
      <c r="CQ19" s="62"/>
      <c r="CR19" s="62" t="s">
        <v>262</v>
      </c>
      <c r="CS19" s="62"/>
      <c r="CT19" s="62" t="s">
        <v>262</v>
      </c>
      <c r="CU19" s="62"/>
      <c r="CV19" s="62"/>
      <c r="CW19" s="62"/>
      <c r="CX19" s="62" t="s">
        <v>262</v>
      </c>
      <c r="CY19" s="62"/>
      <c r="CZ19" s="62"/>
      <c r="DA19" s="62"/>
      <c r="DB19" s="62"/>
      <c r="DC19" s="62" t="s">
        <v>262</v>
      </c>
      <c r="DD19" s="62"/>
      <c r="DE19" s="62"/>
      <c r="DF19" s="62" t="s">
        <v>262</v>
      </c>
      <c r="DG19" s="62"/>
      <c r="DH19" s="62"/>
      <c r="DI19" s="62"/>
      <c r="DJ19" s="62"/>
      <c r="DK19" s="62"/>
      <c r="DL19" s="62"/>
      <c r="DM19" s="62"/>
      <c r="DN19" s="62"/>
      <c r="DO19" s="62" t="s">
        <v>262</v>
      </c>
      <c r="DP19" s="62"/>
      <c r="DQ19" s="62"/>
      <c r="DR19" s="62" t="s">
        <v>262</v>
      </c>
      <c r="DS19" s="62" t="s">
        <v>262</v>
      </c>
      <c r="DT19" s="62"/>
      <c r="DU19" s="62"/>
      <c r="DV19" s="62"/>
      <c r="DW19" s="62"/>
      <c r="DX19" s="62"/>
      <c r="DY19" s="62"/>
      <c r="DZ19" s="62"/>
      <c r="EA19" s="62"/>
      <c r="EB19" s="62" t="s">
        <v>262</v>
      </c>
      <c r="EC19" s="62"/>
      <c r="ED19" s="62"/>
      <c r="EE19" s="62"/>
      <c r="EF19" s="62"/>
      <c r="EG19" s="62" t="s">
        <v>262</v>
      </c>
      <c r="EH19" s="62"/>
      <c r="EI19" s="62"/>
      <c r="EJ19" s="62"/>
      <c r="EK19" s="62"/>
      <c r="EL19" s="62"/>
      <c r="EM19" s="62"/>
      <c r="EN19" s="62"/>
      <c r="EO19" s="62"/>
      <c r="EP19" s="62"/>
      <c r="EQ19" s="62" t="s">
        <v>262</v>
      </c>
      <c r="ER19" s="62"/>
      <c r="ES19" s="62"/>
      <c r="ET19" s="62"/>
      <c r="EU19" s="62"/>
      <c r="EV19" s="62"/>
      <c r="EW19" s="62" t="s">
        <v>262</v>
      </c>
      <c r="EX19" s="62"/>
      <c r="EY19" s="62"/>
      <c r="EZ19" s="62"/>
      <c r="FA19" s="62"/>
      <c r="FB19" s="62"/>
      <c r="FC19" s="62"/>
      <c r="FD19" s="62"/>
      <c r="FE19" s="62"/>
      <c r="FF19" s="62"/>
      <c r="FG19" s="62"/>
      <c r="FH19" s="62" t="s">
        <v>262</v>
      </c>
      <c r="FI19" s="62"/>
      <c r="FJ19" s="62" t="s">
        <v>262</v>
      </c>
      <c r="FK19" s="62"/>
      <c r="FL19" s="62"/>
      <c r="FM19" s="62" t="s">
        <v>262</v>
      </c>
      <c r="FN19" s="62" t="s">
        <v>262</v>
      </c>
      <c r="FO19" s="62"/>
      <c r="FP19" s="62"/>
      <c r="FQ19" s="62" t="s">
        <v>262</v>
      </c>
      <c r="FR19" s="62"/>
      <c r="FS19" s="62"/>
      <c r="FT19" s="62" t="s">
        <v>262</v>
      </c>
      <c r="FU19" s="62" t="s">
        <v>262</v>
      </c>
      <c r="FV19" s="62"/>
      <c r="FW19" s="62"/>
      <c r="FX19" s="62"/>
      <c r="FY19" s="62" t="s">
        <v>262</v>
      </c>
      <c r="FZ19" s="62"/>
      <c r="GA19" s="62"/>
      <c r="GB19" s="62"/>
      <c r="GC19" s="62"/>
      <c r="GD19" s="62"/>
      <c r="GE19" s="62"/>
      <c r="GF19" s="62"/>
      <c r="GG19" s="62"/>
      <c r="GH19" s="62"/>
      <c r="GI19" s="62"/>
      <c r="GJ19" s="62"/>
      <c r="GK19" s="62"/>
      <c r="GL19" s="62" t="s">
        <v>262</v>
      </c>
      <c r="GM19" s="62"/>
      <c r="GN19" s="62"/>
      <c r="GO19" s="62"/>
      <c r="GP19" s="62"/>
      <c r="GQ19" s="62"/>
      <c r="GR19" s="62"/>
      <c r="GS19" s="62"/>
      <c r="GT19" s="62"/>
      <c r="GU19" s="62"/>
      <c r="GV19" s="62"/>
      <c r="GW19" s="62"/>
      <c r="GX19" s="62"/>
      <c r="GY19" s="62"/>
      <c r="GZ19" s="62" t="s">
        <v>262</v>
      </c>
      <c r="HA19" s="62"/>
      <c r="HB19" s="62"/>
      <c r="HC19" s="62"/>
      <c r="HD19" s="62"/>
      <c r="HE19" s="62" t="s">
        <v>262</v>
      </c>
      <c r="HF19" s="62"/>
      <c r="HG19" s="62"/>
      <c r="HH19" s="62"/>
      <c r="HI19" s="62" t="s">
        <v>262</v>
      </c>
      <c r="HJ19" s="62"/>
      <c r="HK19" s="62" t="s">
        <v>262</v>
      </c>
      <c r="HL19" s="62"/>
      <c r="HM19" s="62" t="s">
        <v>262</v>
      </c>
      <c r="HN19" s="62"/>
      <c r="HO19" s="62"/>
      <c r="HP19" s="62"/>
      <c r="HQ19" s="62"/>
      <c r="HR19" s="62" t="s">
        <v>262</v>
      </c>
      <c r="HS19" s="62"/>
      <c r="HT19" s="62"/>
      <c r="HU19" s="62" t="s">
        <v>262</v>
      </c>
      <c r="HV19" s="62" t="s">
        <v>262</v>
      </c>
      <c r="HW19" s="62"/>
      <c r="HX19" s="62"/>
      <c r="HY19" s="62"/>
      <c r="HZ19" s="62"/>
      <c r="IA19" s="62" t="s">
        <v>262</v>
      </c>
      <c r="IB19" s="62"/>
      <c r="IC19" s="62" t="s">
        <v>262</v>
      </c>
      <c r="ID19" s="62"/>
      <c r="IE19" s="62" t="s">
        <v>262</v>
      </c>
      <c r="IF19" s="62" t="s">
        <v>262</v>
      </c>
      <c r="IG19" s="62" t="s">
        <v>262</v>
      </c>
      <c r="IH19" s="62"/>
      <c r="II19" s="62" t="s">
        <v>262</v>
      </c>
      <c r="IJ19" s="62"/>
      <c r="IK19" s="62"/>
      <c r="IL19" s="62"/>
      <c r="IM19" s="62"/>
      <c r="IN19" s="62"/>
      <c r="IO19" s="62" t="s">
        <v>262</v>
      </c>
      <c r="IP19" s="62"/>
      <c r="IQ19" s="62" t="s">
        <v>262</v>
      </c>
      <c r="IR19" s="62"/>
      <c r="IS19" s="62"/>
      <c r="IT19" s="62"/>
      <c r="IU19" s="62" t="s">
        <v>262</v>
      </c>
      <c r="IV19" s="62" t="s">
        <v>262</v>
      </c>
      <c r="IW19" s="62"/>
      <c r="IX19" s="62"/>
      <c r="IY19" s="62"/>
      <c r="IZ19" s="62"/>
      <c r="JA19" s="62"/>
      <c r="JB19" s="62"/>
      <c r="JC19" s="62"/>
      <c r="JD19" s="62"/>
      <c r="JE19" s="62" t="s">
        <v>262</v>
      </c>
      <c r="JF19" s="62"/>
      <c r="JG19" s="62" t="s">
        <v>262</v>
      </c>
      <c r="JH19" s="62" t="s">
        <v>262</v>
      </c>
      <c r="JI19" s="62"/>
      <c r="JJ19" s="62"/>
      <c r="JK19" s="62"/>
      <c r="JL19" s="62"/>
      <c r="JM19" s="62"/>
      <c r="JN19" s="62"/>
      <c r="JO19" s="62"/>
      <c r="JP19" s="62"/>
      <c r="JQ19" s="62"/>
      <c r="JR19" s="62"/>
      <c r="JS19" s="62"/>
      <c r="JT19" s="62"/>
      <c r="JU19" s="62"/>
      <c r="JV19" s="62"/>
      <c r="JW19" s="62"/>
      <c r="JX19" s="62"/>
      <c r="JY19" s="62"/>
      <c r="JZ19" s="62"/>
      <c r="KA19" s="62"/>
      <c r="KB19" s="62"/>
      <c r="KC19" s="62" t="s">
        <v>262</v>
      </c>
      <c r="KD19" s="62"/>
      <c r="KE19" s="62"/>
      <c r="KF19" s="62" t="s">
        <v>262</v>
      </c>
      <c r="KG19" s="62"/>
      <c r="KH19" s="62"/>
      <c r="KI19" s="62"/>
      <c r="KJ19" s="62"/>
      <c r="KK19" s="62" t="s">
        <v>262</v>
      </c>
      <c r="KL19">
        <f>COUNTIF(B19:KK19,"TruePositiveRate")</f>
        <v>59</v>
      </c>
    </row>
    <row r="20" spans="1:298" ht="19.5" customHeight="1" x14ac:dyDescent="0.25">
      <c r="A20" s="25" t="s">
        <v>263</v>
      </c>
      <c r="B20" s="62"/>
      <c r="C20" s="62"/>
      <c r="D20" s="62"/>
      <c r="E20" s="62"/>
      <c r="F20" s="62"/>
      <c r="G20" s="62"/>
      <c r="H20" s="62"/>
      <c r="I20" s="62"/>
      <c r="J20" s="62" t="s">
        <v>263</v>
      </c>
      <c r="K20" s="62"/>
      <c r="L20" s="62"/>
      <c r="M20" s="62"/>
      <c r="N20" s="62"/>
      <c r="O20" s="62"/>
      <c r="P20" s="62"/>
      <c r="Q20" s="62" t="s">
        <v>263</v>
      </c>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t="s">
        <v>263</v>
      </c>
      <c r="BQ20" s="62"/>
      <c r="BR20" s="62"/>
      <c r="BS20" s="62"/>
      <c r="BT20" s="62" t="s">
        <v>263</v>
      </c>
      <c r="BU20" s="62"/>
      <c r="BV20" s="62"/>
      <c r="BW20" s="62" t="s">
        <v>263</v>
      </c>
      <c r="BX20" s="62"/>
      <c r="BY20" s="62"/>
      <c r="BZ20" s="62"/>
      <c r="CA20" s="62"/>
      <c r="CB20" s="62"/>
      <c r="CC20" s="62"/>
      <c r="CD20" s="62"/>
      <c r="CE20" s="62"/>
      <c r="CF20" s="62"/>
      <c r="CG20" s="62"/>
      <c r="CH20" s="62"/>
      <c r="CI20" s="62"/>
      <c r="CJ20" s="62"/>
      <c r="CK20" s="62"/>
      <c r="CL20" s="62"/>
      <c r="CM20" s="62" t="s">
        <v>263</v>
      </c>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t="s">
        <v>263</v>
      </c>
      <c r="DT20" s="62"/>
      <c r="DU20" s="62"/>
      <c r="DV20" s="62"/>
      <c r="DW20" s="62"/>
      <c r="DX20" s="62"/>
      <c r="DY20" s="62"/>
      <c r="DZ20" s="62"/>
      <c r="EA20" s="62"/>
      <c r="EB20" s="62"/>
      <c r="EC20" s="62"/>
      <c r="ED20" s="62"/>
      <c r="EE20" s="62"/>
      <c r="EF20" s="62"/>
      <c r="EG20" s="62"/>
      <c r="EH20" s="62"/>
      <c r="EI20" s="62"/>
      <c r="EJ20" s="62"/>
      <c r="EK20" s="62"/>
      <c r="EL20" s="62"/>
      <c r="EM20" s="62"/>
      <c r="EN20" s="62"/>
      <c r="EO20" s="62"/>
      <c r="EP20" s="62"/>
      <c r="EQ20" s="62"/>
      <c r="ER20" s="62"/>
      <c r="ES20" s="62"/>
      <c r="ET20" s="62"/>
      <c r="EU20" s="62"/>
      <c r="EV20" s="62"/>
      <c r="EW20" s="62"/>
      <c r="EX20" s="62"/>
      <c r="EY20" s="62"/>
      <c r="EZ20" s="62"/>
      <c r="FA20" s="62"/>
      <c r="FB20" s="62"/>
      <c r="FC20" s="62"/>
      <c r="FD20" s="62"/>
      <c r="FE20" s="62" t="s">
        <v>263</v>
      </c>
      <c r="FF20" s="62"/>
      <c r="FG20" s="62"/>
      <c r="FH20" s="62"/>
      <c r="FI20" s="62"/>
      <c r="FJ20" s="62"/>
      <c r="FK20" s="62"/>
      <c r="FL20" s="62"/>
      <c r="FM20" s="62"/>
      <c r="FN20" s="62" t="s">
        <v>263</v>
      </c>
      <c r="FO20" s="62"/>
      <c r="FP20" s="62"/>
      <c r="FQ20" s="62" t="s">
        <v>263</v>
      </c>
      <c r="FR20" s="62"/>
      <c r="FS20" s="62"/>
      <c r="FT20" s="62"/>
      <c r="FU20" s="62"/>
      <c r="FV20" s="62"/>
      <c r="FW20" s="62"/>
      <c r="FX20" s="62"/>
      <c r="FY20" s="62"/>
      <c r="FZ20" s="62"/>
      <c r="GA20" s="62"/>
      <c r="GB20" s="62"/>
      <c r="GC20" s="62"/>
      <c r="GD20" s="62"/>
      <c r="GE20" s="62"/>
      <c r="GF20" s="62"/>
      <c r="GG20" s="62"/>
      <c r="GH20" s="62"/>
      <c r="GI20" s="62"/>
      <c r="GJ20" s="62"/>
      <c r="GK20" s="62"/>
      <c r="GL20" s="62"/>
      <c r="GM20" s="62"/>
      <c r="GN20" s="62"/>
      <c r="GO20" s="62"/>
      <c r="GP20" s="62"/>
      <c r="GQ20" s="62"/>
      <c r="GR20" s="62"/>
      <c r="GS20" s="62"/>
      <c r="GT20" s="62"/>
      <c r="GU20" s="62"/>
      <c r="GV20" s="62"/>
      <c r="GW20" s="62"/>
      <c r="GX20" s="62"/>
      <c r="GY20" s="62"/>
      <c r="GZ20" s="62"/>
      <c r="HA20" s="62"/>
      <c r="HB20" s="62"/>
      <c r="HC20" s="62"/>
      <c r="HD20" s="62"/>
      <c r="HE20" s="62"/>
      <c r="HF20" s="62"/>
      <c r="HG20" s="62"/>
      <c r="HH20" s="62"/>
      <c r="HI20" s="62"/>
      <c r="HJ20" s="62"/>
      <c r="HK20" s="62" t="s">
        <v>263</v>
      </c>
      <c r="HL20" s="62"/>
      <c r="HM20" s="62" t="s">
        <v>263</v>
      </c>
      <c r="HN20" s="62"/>
      <c r="HO20" s="62"/>
      <c r="HP20" s="62"/>
      <c r="HQ20" s="62"/>
      <c r="HR20" s="62"/>
      <c r="HS20" s="62"/>
      <c r="HT20" s="62"/>
      <c r="HU20" s="62" t="s">
        <v>263</v>
      </c>
      <c r="HV20" s="62"/>
      <c r="HW20" s="62"/>
      <c r="HX20" s="62"/>
      <c r="HY20" s="62"/>
      <c r="HZ20" s="62"/>
      <c r="IA20" s="62"/>
      <c r="IB20" s="62"/>
      <c r="IC20" s="62"/>
      <c r="ID20" s="62"/>
      <c r="IE20" s="62"/>
      <c r="IF20" s="62"/>
      <c r="IG20" s="62"/>
      <c r="IH20" s="62"/>
      <c r="II20" s="62" t="s">
        <v>263</v>
      </c>
      <c r="IJ20" s="62"/>
      <c r="IK20" s="62"/>
      <c r="IL20" s="62"/>
      <c r="IM20" s="62"/>
      <c r="IN20" s="62"/>
      <c r="IO20" s="62" t="s">
        <v>263</v>
      </c>
      <c r="IP20" s="62"/>
      <c r="IQ20" s="62"/>
      <c r="IR20" s="62"/>
      <c r="IS20" s="62"/>
      <c r="IT20" s="62"/>
      <c r="IU20" s="62"/>
      <c r="IV20" s="62"/>
      <c r="IW20" s="62"/>
      <c r="IX20" s="62"/>
      <c r="IY20" s="62"/>
      <c r="IZ20" s="62"/>
      <c r="JA20" s="62"/>
      <c r="JB20" s="62"/>
      <c r="JC20" s="62"/>
      <c r="JD20" s="62"/>
      <c r="JE20" s="62"/>
      <c r="JF20" s="62"/>
      <c r="JG20" s="62" t="s">
        <v>263</v>
      </c>
      <c r="JH20" s="62"/>
      <c r="JI20" s="62"/>
      <c r="JJ20" s="62"/>
      <c r="JK20" s="62"/>
      <c r="JL20" s="62"/>
      <c r="JM20" s="62"/>
      <c r="JN20" s="62"/>
      <c r="JO20" s="62"/>
      <c r="JP20" s="62"/>
      <c r="JQ20" s="62"/>
      <c r="JR20" s="62"/>
      <c r="JS20" s="62"/>
      <c r="JT20" s="62"/>
      <c r="JU20" s="62"/>
      <c r="JV20" s="62"/>
      <c r="JW20" s="62"/>
      <c r="JX20" s="62"/>
      <c r="JY20" s="62"/>
      <c r="JZ20" s="62"/>
      <c r="KA20" s="62"/>
      <c r="KB20" s="62"/>
      <c r="KC20" s="62"/>
      <c r="KD20" s="62"/>
      <c r="KE20" s="62"/>
      <c r="KF20" s="62"/>
      <c r="KG20" s="62"/>
      <c r="KH20" s="62"/>
      <c r="KI20" s="62"/>
      <c r="KJ20" s="62"/>
      <c r="KK20" s="62" t="s">
        <v>263</v>
      </c>
      <c r="KL20">
        <f>COUNTIF(B20:KK20,"TrueNegativeRate")</f>
        <v>17</v>
      </c>
    </row>
    <row r="21" spans="1:298" ht="15.75" customHeight="1" x14ac:dyDescent="0.25">
      <c r="A21" s="25" t="s">
        <v>3046</v>
      </c>
      <c r="B21" s="62"/>
      <c r="C21" s="62"/>
      <c r="D21" s="62"/>
      <c r="E21" s="62"/>
      <c r="F21" s="62"/>
      <c r="G21" s="62"/>
      <c r="H21" s="62"/>
      <c r="I21" s="62"/>
      <c r="J21" s="62" t="s">
        <v>264</v>
      </c>
      <c r="K21" s="62"/>
      <c r="L21" s="62"/>
      <c r="M21" s="62"/>
      <c r="N21" s="62" t="s">
        <v>264</v>
      </c>
      <c r="O21" s="62"/>
      <c r="P21" s="62" t="s">
        <v>264</v>
      </c>
      <c r="Q21" s="62"/>
      <c r="R21" s="62"/>
      <c r="S21" s="62" t="s">
        <v>264</v>
      </c>
      <c r="T21" s="62"/>
      <c r="U21" s="62" t="s">
        <v>264</v>
      </c>
      <c r="V21" s="62"/>
      <c r="W21" s="62"/>
      <c r="X21" s="62"/>
      <c r="Y21" s="62"/>
      <c r="Z21" s="62"/>
      <c r="AA21" s="62"/>
      <c r="AB21" s="62"/>
      <c r="AC21" s="62"/>
      <c r="AD21" s="62"/>
      <c r="AE21" s="62"/>
      <c r="AF21" s="62"/>
      <c r="AG21" s="62"/>
      <c r="AH21" s="62"/>
      <c r="AI21" s="62"/>
      <c r="AJ21" s="62"/>
      <c r="AK21" s="62"/>
      <c r="AL21" s="62" t="s">
        <v>264</v>
      </c>
      <c r="AM21" s="62"/>
      <c r="AN21" s="62"/>
      <c r="AO21" s="62"/>
      <c r="AP21" s="62"/>
      <c r="AQ21" s="62"/>
      <c r="AR21" s="62"/>
      <c r="AS21" s="62"/>
      <c r="AT21" s="62"/>
      <c r="AU21" s="62"/>
      <c r="AV21" s="62"/>
      <c r="AW21" s="62"/>
      <c r="AX21" s="62"/>
      <c r="AY21" s="62"/>
      <c r="AZ21" s="62"/>
      <c r="BA21" s="62"/>
      <c r="BB21" s="62"/>
      <c r="BC21" s="62"/>
      <c r="BD21" s="62"/>
      <c r="BE21" s="62" t="s">
        <v>264</v>
      </c>
      <c r="BF21" s="62"/>
      <c r="BG21" s="62"/>
      <c r="BH21" s="62"/>
      <c r="BI21" s="62"/>
      <c r="BJ21" s="62"/>
      <c r="BK21" s="62"/>
      <c r="BL21" s="62"/>
      <c r="BM21" s="62"/>
      <c r="BN21" s="62"/>
      <c r="BO21" s="62"/>
      <c r="BP21" s="62"/>
      <c r="BQ21" s="62"/>
      <c r="BR21" s="62"/>
      <c r="BS21" s="62"/>
      <c r="BT21" s="62"/>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2"/>
      <c r="CW21" s="62"/>
      <c r="CX21" s="62"/>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c r="EJ21" s="62"/>
      <c r="EK21" s="62"/>
      <c r="EL21" s="62"/>
      <c r="EM21" s="62"/>
      <c r="EN21" s="62"/>
      <c r="EO21" s="62"/>
      <c r="EP21" s="62"/>
      <c r="EQ21" s="62"/>
      <c r="ER21" s="62"/>
      <c r="ES21" s="62"/>
      <c r="ET21" s="62"/>
      <c r="EU21" s="62"/>
      <c r="EV21" s="62"/>
      <c r="EW21" s="62"/>
      <c r="EX21" s="62"/>
      <c r="EY21" s="62"/>
      <c r="EZ21" s="62"/>
      <c r="FA21" s="62"/>
      <c r="FB21" s="62" t="s">
        <v>264</v>
      </c>
      <c r="FC21" s="62"/>
      <c r="FD21" s="62"/>
      <c r="FE21" s="62"/>
      <c r="FF21" s="62"/>
      <c r="FG21" s="62"/>
      <c r="FH21" s="62"/>
      <c r="FI21" s="62"/>
      <c r="FJ21" s="62"/>
      <c r="FK21" s="62"/>
      <c r="FL21" s="62"/>
      <c r="FM21" s="62"/>
      <c r="FN21" s="62"/>
      <c r="FO21" s="62"/>
      <c r="FP21" s="62"/>
      <c r="FQ21" s="62"/>
      <c r="FR21" s="62"/>
      <c r="FS21" s="62"/>
      <c r="FT21" s="62"/>
      <c r="FU21" s="62"/>
      <c r="FV21" s="62"/>
      <c r="FW21" s="62"/>
      <c r="FX21" s="62"/>
      <c r="FY21" s="62"/>
      <c r="FZ21" s="62"/>
      <c r="GA21" s="62"/>
      <c r="GB21" s="62"/>
      <c r="GC21" s="62"/>
      <c r="GD21" s="62"/>
      <c r="GE21" s="62"/>
      <c r="GF21" s="62"/>
      <c r="GG21" s="62"/>
      <c r="GH21" s="62"/>
      <c r="GI21" s="62"/>
      <c r="GJ21" s="62"/>
      <c r="GK21" s="62"/>
      <c r="GL21" s="62"/>
      <c r="GM21" s="62"/>
      <c r="GN21" s="62"/>
      <c r="GO21" s="62"/>
      <c r="GP21" s="62"/>
      <c r="GQ21" s="62"/>
      <c r="GR21" s="62"/>
      <c r="GS21" s="62"/>
      <c r="GT21" s="62"/>
      <c r="GU21" s="62"/>
      <c r="GV21" s="62"/>
      <c r="GW21" s="62"/>
      <c r="GX21" s="62"/>
      <c r="GY21" s="62"/>
      <c r="GZ21" s="62"/>
      <c r="HA21" s="62"/>
      <c r="HB21" s="62"/>
      <c r="HC21" s="62"/>
      <c r="HD21" s="62"/>
      <c r="HE21" s="62"/>
      <c r="HF21" s="62"/>
      <c r="HG21" s="62"/>
      <c r="HH21" s="62"/>
      <c r="HI21" s="62"/>
      <c r="HJ21" s="62"/>
      <c r="HK21" s="62"/>
      <c r="HL21" s="62"/>
      <c r="HM21" s="62"/>
      <c r="HN21" s="62"/>
      <c r="HO21" s="62"/>
      <c r="HP21" s="62"/>
      <c r="HQ21" s="62"/>
      <c r="HR21" s="62"/>
      <c r="HS21" s="62"/>
      <c r="HT21" s="62"/>
      <c r="HU21" s="62"/>
      <c r="HV21" s="62"/>
      <c r="HW21" s="62"/>
      <c r="HX21" s="62"/>
      <c r="HY21" s="62"/>
      <c r="HZ21" s="62"/>
      <c r="IA21" s="62"/>
      <c r="IB21" s="62"/>
      <c r="IC21" s="62"/>
      <c r="ID21" s="62"/>
      <c r="IE21" s="62"/>
      <c r="IF21" s="62"/>
      <c r="IG21" s="62"/>
      <c r="IH21" s="62"/>
      <c r="II21" s="62"/>
      <c r="IJ21" s="62"/>
      <c r="IK21" s="62"/>
      <c r="IL21" s="62"/>
      <c r="IM21" s="62"/>
      <c r="IN21" s="62"/>
      <c r="IO21" s="62"/>
      <c r="IP21" s="62"/>
      <c r="IQ21" s="62"/>
      <c r="IR21" s="62"/>
      <c r="IS21" s="62"/>
      <c r="IT21" s="62"/>
      <c r="IU21" s="62"/>
      <c r="IV21" s="62"/>
      <c r="IW21" s="62"/>
      <c r="IX21" s="62"/>
      <c r="IY21" s="62"/>
      <c r="IZ21" s="62"/>
      <c r="JA21" s="62"/>
      <c r="JB21" s="62"/>
      <c r="JC21" s="62"/>
      <c r="JD21" s="62"/>
      <c r="JE21" s="62"/>
      <c r="JF21" s="62"/>
      <c r="JG21" s="62"/>
      <c r="JH21" s="62"/>
      <c r="JI21" s="62"/>
      <c r="JJ21" s="62"/>
      <c r="JK21" s="62"/>
      <c r="JL21" s="62"/>
      <c r="JM21" s="62"/>
      <c r="JN21" s="62"/>
      <c r="JO21" s="62"/>
      <c r="JP21" s="62"/>
      <c r="JQ21" s="62"/>
      <c r="JR21" s="62"/>
      <c r="JS21" s="62"/>
      <c r="JT21" s="62"/>
      <c r="JU21" s="62"/>
      <c r="JV21" s="62"/>
      <c r="JW21" s="62"/>
      <c r="JX21" s="62"/>
      <c r="JY21" s="62"/>
      <c r="JZ21" s="62"/>
      <c r="KA21" s="62"/>
      <c r="KB21" s="62"/>
      <c r="KC21" s="62"/>
      <c r="KD21" s="62"/>
      <c r="KE21" s="62"/>
      <c r="KF21" s="62"/>
      <c r="KG21" s="62"/>
      <c r="KH21" s="62"/>
      <c r="KI21" s="62"/>
      <c r="KJ21" s="62"/>
      <c r="KK21" s="62"/>
      <c r="KL21">
        <f>COUNTIF(B21:KK21,"Test Time")</f>
        <v>8</v>
      </c>
    </row>
    <row r="22" spans="1:298" x14ac:dyDescent="0.25">
      <c r="A22" s="25" t="s">
        <v>3047</v>
      </c>
      <c r="B22" s="62"/>
      <c r="C22" s="62"/>
      <c r="D22" s="62"/>
      <c r="E22" s="62"/>
      <c r="F22" s="62"/>
      <c r="G22" s="62"/>
      <c r="H22" s="62"/>
      <c r="I22" s="62"/>
      <c r="J22" s="62" t="s">
        <v>265</v>
      </c>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2"/>
      <c r="BS22" s="62"/>
      <c r="BT22" s="62"/>
      <c r="BU22" s="62"/>
      <c r="BV22" s="62"/>
      <c r="BW22" s="62"/>
      <c r="BX22" s="62"/>
      <c r="BY22" s="62"/>
      <c r="BZ22" s="62"/>
      <c r="CA22" s="62"/>
      <c r="CB22" s="62"/>
      <c r="CC22" s="62"/>
      <c r="CD22" s="62"/>
      <c r="CE22" s="62"/>
      <c r="CF22" s="62"/>
      <c r="CG22" s="62"/>
      <c r="CH22" s="62"/>
      <c r="CI22" s="62"/>
      <c r="CJ22" s="62"/>
      <c r="CK22" s="62"/>
      <c r="CL22" s="62"/>
      <c r="CM22" s="62"/>
      <c r="CN22" s="62"/>
      <c r="CO22" s="62"/>
      <c r="CP22" s="62"/>
      <c r="CQ22" s="62"/>
      <c r="CR22" s="62"/>
      <c r="CS22" s="62"/>
      <c r="CT22" s="62"/>
      <c r="CU22" s="62"/>
      <c r="CV22" s="62"/>
      <c r="CW22" s="62"/>
      <c r="CX22" s="62"/>
      <c r="CY22" s="62"/>
      <c r="CZ22" s="62"/>
      <c r="DA22" s="62"/>
      <c r="DB22" s="62"/>
      <c r="DC22" s="62"/>
      <c r="DD22" s="62"/>
      <c r="DE22" s="62"/>
      <c r="DF22" s="62"/>
      <c r="DG22" s="62"/>
      <c r="DH22" s="62"/>
      <c r="DI22" s="62"/>
      <c r="DJ22" s="62"/>
      <c r="DK22" s="62"/>
      <c r="DL22" s="62"/>
      <c r="DM22" s="62"/>
      <c r="DN22" s="62"/>
      <c r="DO22" s="62"/>
      <c r="DP22" s="62"/>
      <c r="DQ22" s="62"/>
      <c r="DR22" s="62"/>
      <c r="DS22" s="62"/>
      <c r="DT22" s="62"/>
      <c r="DU22" s="62"/>
      <c r="DV22" s="62"/>
      <c r="DW22" s="62"/>
      <c r="DX22" s="62"/>
      <c r="DY22" s="62"/>
      <c r="DZ22" s="62"/>
      <c r="EA22" s="62"/>
      <c r="EB22" s="62"/>
      <c r="EC22" s="62"/>
      <c r="ED22" s="62"/>
      <c r="EE22" s="62"/>
      <c r="EF22" s="62"/>
      <c r="EG22" s="62"/>
      <c r="EH22" s="62"/>
      <c r="EI22" s="62"/>
      <c r="EJ22" s="62"/>
      <c r="EK22" s="62"/>
      <c r="EL22" s="62"/>
      <c r="EM22" s="62"/>
      <c r="EN22" s="62"/>
      <c r="EO22" s="62"/>
      <c r="EP22" s="62"/>
      <c r="EQ22" s="62"/>
      <c r="ER22" s="62"/>
      <c r="ES22" s="62"/>
      <c r="ET22" s="62"/>
      <c r="EU22" s="62"/>
      <c r="EV22" s="62"/>
      <c r="EW22" s="62"/>
      <c r="EX22" s="62"/>
      <c r="EY22" s="62"/>
      <c r="EZ22" s="62"/>
      <c r="FA22" s="62"/>
      <c r="FB22" s="62"/>
      <c r="FC22" s="62"/>
      <c r="FD22" s="62"/>
      <c r="FE22" s="62"/>
      <c r="FF22" s="62"/>
      <c r="FG22" s="62"/>
      <c r="FH22" s="62"/>
      <c r="FI22" s="62"/>
      <c r="FJ22" s="62"/>
      <c r="FK22" s="62"/>
      <c r="FL22" s="62"/>
      <c r="FM22" s="62"/>
      <c r="FN22" s="62"/>
      <c r="FO22" s="62"/>
      <c r="FP22" s="62"/>
      <c r="FQ22" s="62"/>
      <c r="FR22" s="62"/>
      <c r="FS22" s="62"/>
      <c r="FT22" s="62"/>
      <c r="FU22" s="62"/>
      <c r="FV22" s="62"/>
      <c r="FW22" s="62"/>
      <c r="FX22" s="62"/>
      <c r="FY22" s="62"/>
      <c r="FZ22" s="62"/>
      <c r="GA22" s="62"/>
      <c r="GB22" s="62"/>
      <c r="GC22" s="62"/>
      <c r="GD22" s="62"/>
      <c r="GE22" s="62"/>
      <c r="GF22" s="62"/>
      <c r="GG22" s="62"/>
      <c r="GH22" s="62"/>
      <c r="GI22" s="62"/>
      <c r="GJ22" s="62"/>
      <c r="GK22" s="62"/>
      <c r="GL22" s="62"/>
      <c r="GM22" s="62"/>
      <c r="GN22" s="62"/>
      <c r="GO22" s="62"/>
      <c r="GP22" s="62"/>
      <c r="GQ22" s="62"/>
      <c r="GR22" s="62"/>
      <c r="GS22" s="62"/>
      <c r="GT22" s="62"/>
      <c r="GU22" s="62"/>
      <c r="GV22" s="62"/>
      <c r="GW22" s="62"/>
      <c r="GX22" s="62"/>
      <c r="GY22" s="62"/>
      <c r="GZ22" s="62"/>
      <c r="HA22" s="62"/>
      <c r="HB22" s="62"/>
      <c r="HC22" s="62"/>
      <c r="HD22" s="62"/>
      <c r="HE22" s="62"/>
      <c r="HF22" s="62"/>
      <c r="HG22" s="62"/>
      <c r="HH22" s="62"/>
      <c r="HI22" s="62"/>
      <c r="HJ22" s="62"/>
      <c r="HK22" s="62"/>
      <c r="HL22" s="62"/>
      <c r="HM22" s="62"/>
      <c r="HN22" s="62"/>
      <c r="HO22" s="62"/>
      <c r="HP22" s="62"/>
      <c r="HQ22" s="62"/>
      <c r="HR22" s="62"/>
      <c r="HS22" s="62"/>
      <c r="HT22" s="62"/>
      <c r="HU22" s="62"/>
      <c r="HV22" s="62"/>
      <c r="HW22" s="62"/>
      <c r="HX22" s="62"/>
      <c r="HY22" s="62"/>
      <c r="HZ22" s="62"/>
      <c r="IA22" s="62"/>
      <c r="IB22" s="62"/>
      <c r="IC22" s="62"/>
      <c r="ID22" s="62"/>
      <c r="IE22" s="62"/>
      <c r="IF22" s="62"/>
      <c r="IG22" s="62"/>
      <c r="IH22" s="62"/>
      <c r="II22" s="62"/>
      <c r="IJ22" s="62"/>
      <c r="IK22" s="62"/>
      <c r="IL22" s="62"/>
      <c r="IM22" s="62"/>
      <c r="IN22" s="62"/>
      <c r="IO22" s="62"/>
      <c r="IP22" s="62"/>
      <c r="IQ22" s="62"/>
      <c r="IR22" s="62"/>
      <c r="IS22" s="62"/>
      <c r="IT22" s="62"/>
      <c r="IU22" s="62"/>
      <c r="IV22" s="62"/>
      <c r="IW22" s="62"/>
      <c r="IX22" s="62"/>
      <c r="IY22" s="62"/>
      <c r="IZ22" s="62"/>
      <c r="JA22" s="62"/>
      <c r="JB22" s="62"/>
      <c r="JC22" s="62"/>
      <c r="JD22" s="62"/>
      <c r="JE22" s="62"/>
      <c r="JF22" s="62"/>
      <c r="JG22" s="62"/>
      <c r="JH22" s="62"/>
      <c r="JI22" s="62"/>
      <c r="JJ22" s="62"/>
      <c r="JK22" s="62"/>
      <c r="JL22" s="62"/>
      <c r="JM22" s="62"/>
      <c r="JN22" s="62"/>
      <c r="JO22" s="62"/>
      <c r="JP22" s="62"/>
      <c r="JQ22" s="62"/>
      <c r="JR22" s="62"/>
      <c r="JS22" s="62"/>
      <c r="JT22" s="62"/>
      <c r="JU22" s="62"/>
      <c r="JV22" s="62"/>
      <c r="JW22" s="62"/>
      <c r="JX22" s="62"/>
      <c r="JY22" s="62"/>
      <c r="JZ22" s="62"/>
      <c r="KA22" s="62"/>
      <c r="KB22" s="62"/>
      <c r="KC22" s="62"/>
      <c r="KD22" s="62"/>
      <c r="KE22" s="62"/>
      <c r="KF22" s="62"/>
      <c r="KG22" s="62"/>
      <c r="KH22" s="62"/>
      <c r="KI22" s="62"/>
      <c r="KJ22" s="62"/>
      <c r="KK22" s="62"/>
      <c r="KL22">
        <f>COUNTIF(B22:KK22,"nHidden")</f>
        <v>1</v>
      </c>
    </row>
    <row r="23" spans="1:298" ht="16.5" customHeight="1" x14ac:dyDescent="0.25">
      <c r="A23" s="25" t="s">
        <v>3048</v>
      </c>
      <c r="B23" s="62"/>
      <c r="C23" s="62"/>
      <c r="D23" s="62"/>
      <c r="E23" s="62"/>
      <c r="F23" s="62"/>
      <c r="G23" s="62"/>
      <c r="H23" s="62"/>
      <c r="I23" s="62"/>
      <c r="J23" s="62"/>
      <c r="K23" s="62"/>
      <c r="L23" s="62"/>
      <c r="M23" s="62"/>
      <c r="N23" s="62"/>
      <c r="O23" s="62"/>
      <c r="P23" s="62"/>
      <c r="Q23" s="62" t="s">
        <v>359</v>
      </c>
      <c r="R23" s="62" t="s">
        <v>359</v>
      </c>
      <c r="S23" s="62"/>
      <c r="T23" s="62"/>
      <c r="U23" s="62"/>
      <c r="V23" s="62"/>
      <c r="W23" s="62"/>
      <c r="X23" s="62" t="s">
        <v>359</v>
      </c>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c r="BX23" s="62"/>
      <c r="BY23" s="62"/>
      <c r="BZ23" s="62"/>
      <c r="CA23" s="62" t="s">
        <v>359</v>
      </c>
      <c r="CB23" s="62"/>
      <c r="CC23" s="62"/>
      <c r="CD23" s="62"/>
      <c r="CE23" s="62"/>
      <c r="CF23" s="62"/>
      <c r="CG23" s="62"/>
      <c r="CH23" s="62"/>
      <c r="CI23" s="62"/>
      <c r="CJ23" s="62"/>
      <c r="CK23" s="62"/>
      <c r="CL23" s="62"/>
      <c r="CM23" s="62"/>
      <c r="CN23" s="62" t="s">
        <v>359</v>
      </c>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c r="DM23" s="62"/>
      <c r="DN23" s="62"/>
      <c r="DO23" s="62"/>
      <c r="DP23" s="62"/>
      <c r="DQ23" s="62"/>
      <c r="DR23" s="62"/>
      <c r="DS23" s="62"/>
      <c r="DT23" s="62"/>
      <c r="DU23" s="62"/>
      <c r="DV23" s="62"/>
      <c r="DW23" s="62"/>
      <c r="DX23" s="62"/>
      <c r="DY23" s="62"/>
      <c r="DZ23" s="62"/>
      <c r="EA23" s="62"/>
      <c r="EB23" s="62"/>
      <c r="EC23" s="62"/>
      <c r="ED23" s="62"/>
      <c r="EE23" s="62"/>
      <c r="EF23" s="62"/>
      <c r="EG23" s="62"/>
      <c r="EH23" s="62"/>
      <c r="EI23" s="62"/>
      <c r="EJ23" s="62"/>
      <c r="EK23" s="62"/>
      <c r="EL23" s="62"/>
      <c r="EM23" s="62"/>
      <c r="EN23" s="62"/>
      <c r="EO23" s="62" t="s">
        <v>359</v>
      </c>
      <c r="EP23" s="62"/>
      <c r="EQ23" s="62"/>
      <c r="ER23" s="62"/>
      <c r="ES23" s="62"/>
      <c r="ET23" s="62"/>
      <c r="EU23" s="62"/>
      <c r="EV23" s="62"/>
      <c r="EW23" s="62"/>
      <c r="EX23" s="62"/>
      <c r="EY23" s="62"/>
      <c r="EZ23" s="62"/>
      <c r="FA23" s="62"/>
      <c r="FB23" s="62"/>
      <c r="FC23" s="62"/>
      <c r="FD23" s="62"/>
      <c r="FE23" s="62"/>
      <c r="FF23" s="62"/>
      <c r="FG23" s="62"/>
      <c r="FH23" s="62"/>
      <c r="FI23" s="62"/>
      <c r="FJ23" s="62"/>
      <c r="FK23" s="62"/>
      <c r="FL23" s="62"/>
      <c r="FM23" s="62"/>
      <c r="FN23" s="62"/>
      <c r="FO23" s="62"/>
      <c r="FP23" s="62"/>
      <c r="FQ23" s="62"/>
      <c r="FR23" s="62"/>
      <c r="FS23" s="62"/>
      <c r="FT23" s="62"/>
      <c r="FU23" s="62"/>
      <c r="FV23" s="62"/>
      <c r="FW23" s="62"/>
      <c r="FX23" s="62"/>
      <c r="FY23" s="62"/>
      <c r="FZ23" s="62"/>
      <c r="GA23" s="62"/>
      <c r="GB23" s="62"/>
      <c r="GC23" s="62"/>
      <c r="GD23" s="62"/>
      <c r="GE23" s="62"/>
      <c r="GF23" s="62"/>
      <c r="GG23" s="62"/>
      <c r="GH23" s="62"/>
      <c r="GI23" s="62"/>
      <c r="GJ23" s="62"/>
      <c r="GK23" s="62"/>
      <c r="GL23" s="62"/>
      <c r="GM23" s="62"/>
      <c r="GN23" s="62"/>
      <c r="GO23" s="62"/>
      <c r="GP23" s="62"/>
      <c r="GQ23" s="62"/>
      <c r="GR23" s="62"/>
      <c r="GS23" s="62"/>
      <c r="GT23" s="62"/>
      <c r="GU23" s="62"/>
      <c r="GV23" s="62"/>
      <c r="GW23" s="62"/>
      <c r="GX23" s="62"/>
      <c r="GY23" s="62"/>
      <c r="GZ23" s="62"/>
      <c r="HA23" s="62"/>
      <c r="HB23" s="62"/>
      <c r="HC23" s="62"/>
      <c r="HD23" s="62"/>
      <c r="HE23" s="62"/>
      <c r="HF23" s="62"/>
      <c r="HG23" s="62"/>
      <c r="HH23" s="62"/>
      <c r="HI23" s="62"/>
      <c r="HJ23" s="62"/>
      <c r="HK23" s="62"/>
      <c r="HL23" s="62"/>
      <c r="HM23" s="62"/>
      <c r="HN23" s="62"/>
      <c r="HO23" s="62"/>
      <c r="HP23" s="62"/>
      <c r="HQ23" s="62"/>
      <c r="HR23" s="62"/>
      <c r="HS23" s="62"/>
      <c r="HT23" s="62"/>
      <c r="HU23" s="62"/>
      <c r="HV23" s="62"/>
      <c r="HW23" s="62"/>
      <c r="HX23" s="62"/>
      <c r="HY23" s="62"/>
      <c r="HZ23" s="62"/>
      <c r="IA23" s="62"/>
      <c r="IB23" s="62"/>
      <c r="IC23" s="62"/>
      <c r="ID23" s="62"/>
      <c r="IE23" s="62"/>
      <c r="IF23" s="62"/>
      <c r="IG23" s="62"/>
      <c r="IH23" s="62"/>
      <c r="II23" s="62"/>
      <c r="IJ23" s="62"/>
      <c r="IK23" s="62"/>
      <c r="IL23" s="62"/>
      <c r="IM23" s="62"/>
      <c r="IN23" s="62"/>
      <c r="IO23" s="62"/>
      <c r="IP23" s="62"/>
      <c r="IQ23" s="62"/>
      <c r="IR23" s="62"/>
      <c r="IS23" s="62"/>
      <c r="IT23" s="62"/>
      <c r="IU23" s="62"/>
      <c r="IV23" s="62"/>
      <c r="IW23" s="62"/>
      <c r="IX23" s="62"/>
      <c r="IY23" s="62"/>
      <c r="IZ23" s="62"/>
      <c r="JA23" s="62"/>
      <c r="JB23" s="62"/>
      <c r="JC23" s="62"/>
      <c r="JD23" s="62"/>
      <c r="JE23" s="62"/>
      <c r="JF23" s="62"/>
      <c r="JG23" s="62"/>
      <c r="JH23" s="62"/>
      <c r="JI23" s="62"/>
      <c r="JJ23" s="62"/>
      <c r="JK23" s="62"/>
      <c r="JL23" s="62"/>
      <c r="JM23" s="62"/>
      <c r="JN23" s="62"/>
      <c r="JO23" s="62"/>
      <c r="JP23" s="62"/>
      <c r="JQ23" s="62"/>
      <c r="JR23" s="62"/>
      <c r="JS23" s="62"/>
      <c r="JT23" s="62"/>
      <c r="JU23" s="62"/>
      <c r="JV23" s="62"/>
      <c r="JW23" s="62"/>
      <c r="JX23" s="62"/>
      <c r="JY23" s="62"/>
      <c r="JZ23" s="62"/>
      <c r="KA23" s="62"/>
      <c r="KB23" s="62"/>
      <c r="KC23" s="62"/>
      <c r="KD23" s="62"/>
      <c r="KE23" s="62"/>
      <c r="KF23" s="62"/>
      <c r="KG23" s="62"/>
      <c r="KH23" s="62" t="s">
        <v>359</v>
      </c>
      <c r="KI23" s="62"/>
      <c r="KJ23" s="62"/>
      <c r="KK23" s="62"/>
      <c r="KL23">
        <f>COUNTIF(B23:KK23,"FalseAlarmRate")</f>
        <v>7</v>
      </c>
    </row>
    <row r="24" spans="1:298" ht="20.25" customHeight="1" x14ac:dyDescent="0.25">
      <c r="A24" s="25" t="s">
        <v>3049</v>
      </c>
      <c r="B24" s="62"/>
      <c r="C24" s="62"/>
      <c r="D24" s="62"/>
      <c r="E24" s="62"/>
      <c r="F24" s="62"/>
      <c r="G24" s="62"/>
      <c r="H24" s="62"/>
      <c r="I24" s="62"/>
      <c r="J24" s="62"/>
      <c r="K24" s="62"/>
      <c r="L24" s="62"/>
      <c r="M24" s="62"/>
      <c r="N24" s="62"/>
      <c r="O24" s="62"/>
      <c r="P24" s="62"/>
      <c r="Q24" s="62" t="s">
        <v>360</v>
      </c>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c r="BT24" s="62"/>
      <c r="BU24" s="62"/>
      <c r="BV24" s="62"/>
      <c r="BW24" s="62"/>
      <c r="BX24" s="62"/>
      <c r="BY24" s="62"/>
      <c r="BZ24" s="62"/>
      <c r="CA24" s="62"/>
      <c r="CB24" s="62"/>
      <c r="CC24" s="62"/>
      <c r="CD24" s="62"/>
      <c r="CE24" s="62"/>
      <c r="CF24" s="62"/>
      <c r="CG24" s="62"/>
      <c r="CH24" s="62"/>
      <c r="CI24" s="62"/>
      <c r="CJ24" s="62"/>
      <c r="CK24" s="62"/>
      <c r="CL24" s="62"/>
      <c r="CM24" s="62"/>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c r="DM24" s="62"/>
      <c r="DN24" s="62"/>
      <c r="DO24" s="62"/>
      <c r="DP24" s="62"/>
      <c r="DQ24" s="62"/>
      <c r="DR24" s="62"/>
      <c r="DS24" s="62"/>
      <c r="DT24" s="62"/>
      <c r="DU24" s="62"/>
      <c r="DV24" s="62"/>
      <c r="DW24" s="62"/>
      <c r="DX24" s="62"/>
      <c r="DY24" s="62"/>
      <c r="DZ24" s="62"/>
      <c r="EA24" s="62"/>
      <c r="EB24" s="62"/>
      <c r="EC24" s="62"/>
      <c r="ED24" s="62"/>
      <c r="EE24" s="62"/>
      <c r="EF24" s="62"/>
      <c r="EG24" s="62"/>
      <c r="EH24" s="62"/>
      <c r="EI24" s="62"/>
      <c r="EJ24" s="62"/>
      <c r="EK24" s="62"/>
      <c r="EL24" s="62"/>
      <c r="EM24" s="62"/>
      <c r="EN24" s="62"/>
      <c r="EO24" s="62"/>
      <c r="EP24" s="62"/>
      <c r="EQ24" s="62"/>
      <c r="ER24" s="62"/>
      <c r="ES24" s="62"/>
      <c r="ET24" s="62"/>
      <c r="EU24" s="62"/>
      <c r="EV24" s="62"/>
      <c r="EW24" s="62"/>
      <c r="EX24" s="62"/>
      <c r="EY24" s="62"/>
      <c r="EZ24" s="62"/>
      <c r="FA24" s="62"/>
      <c r="FB24" s="62"/>
      <c r="FC24" s="62"/>
      <c r="FD24" s="62"/>
      <c r="FE24" s="62"/>
      <c r="FF24" s="62"/>
      <c r="FG24" s="62"/>
      <c r="FH24" s="62"/>
      <c r="FI24" s="62"/>
      <c r="FJ24" s="62"/>
      <c r="FK24" s="62"/>
      <c r="FL24" s="62"/>
      <c r="FM24" s="62"/>
      <c r="FN24" s="62"/>
      <c r="FO24" s="62"/>
      <c r="FP24" s="62"/>
      <c r="FQ24" s="62"/>
      <c r="FR24" s="62"/>
      <c r="FS24" s="62"/>
      <c r="FT24" s="62"/>
      <c r="FU24" s="62"/>
      <c r="FV24" s="62"/>
      <c r="FW24" s="62"/>
      <c r="FX24" s="62"/>
      <c r="FY24" s="62"/>
      <c r="FZ24" s="62"/>
      <c r="GA24" s="62"/>
      <c r="GB24" s="62"/>
      <c r="GC24" s="62"/>
      <c r="GD24" s="62"/>
      <c r="GE24" s="62"/>
      <c r="GF24" s="62"/>
      <c r="GG24" s="62"/>
      <c r="GH24" s="62"/>
      <c r="GI24" s="62"/>
      <c r="GJ24" s="62"/>
      <c r="GK24" s="62"/>
      <c r="GL24" s="62"/>
      <c r="GM24" s="62"/>
      <c r="GN24" s="62"/>
      <c r="GO24" s="62"/>
      <c r="GP24" s="62"/>
      <c r="GQ24" s="62"/>
      <c r="GR24" s="62"/>
      <c r="GS24" s="62"/>
      <c r="GT24" s="62"/>
      <c r="GU24" s="62"/>
      <c r="GV24" s="62"/>
      <c r="GW24" s="62"/>
      <c r="GX24" s="62"/>
      <c r="GY24" s="62"/>
      <c r="GZ24" s="62"/>
      <c r="HA24" s="62"/>
      <c r="HB24" s="62"/>
      <c r="HC24" s="62"/>
      <c r="HD24" s="62"/>
      <c r="HE24" s="62"/>
      <c r="HF24" s="62"/>
      <c r="HG24" s="62"/>
      <c r="HH24" s="62"/>
      <c r="HI24" s="62"/>
      <c r="HJ24" s="62"/>
      <c r="HK24" s="62"/>
      <c r="HL24" s="62"/>
      <c r="HM24" s="62"/>
      <c r="HN24" s="62"/>
      <c r="HO24" s="62"/>
      <c r="HP24" s="62"/>
      <c r="HQ24" s="62"/>
      <c r="HR24" s="62"/>
      <c r="HS24" s="62"/>
      <c r="HT24" s="62"/>
      <c r="HU24" s="62"/>
      <c r="HV24" s="62"/>
      <c r="HW24" s="62"/>
      <c r="HX24" s="62"/>
      <c r="HY24" s="62"/>
      <c r="HZ24" s="62"/>
      <c r="IA24" s="62"/>
      <c r="IB24" s="62"/>
      <c r="IC24" s="62"/>
      <c r="ID24" s="62"/>
      <c r="IE24" s="62"/>
      <c r="IF24" s="62"/>
      <c r="IG24" s="62"/>
      <c r="IH24" s="62"/>
      <c r="II24" s="62"/>
      <c r="IJ24" s="62"/>
      <c r="IK24" s="62"/>
      <c r="IL24" s="62"/>
      <c r="IM24" s="62"/>
      <c r="IN24" s="62"/>
      <c r="IO24" s="62"/>
      <c r="IP24" s="62"/>
      <c r="IQ24" s="62"/>
      <c r="IR24" s="62"/>
      <c r="IS24" s="62"/>
      <c r="IT24" s="62"/>
      <c r="IU24" s="62"/>
      <c r="IV24" s="62"/>
      <c r="IW24" s="62"/>
      <c r="IX24" s="62"/>
      <c r="IY24" s="62"/>
      <c r="IZ24" s="62"/>
      <c r="JA24" s="62"/>
      <c r="JB24" s="62"/>
      <c r="JC24" s="62"/>
      <c r="JD24" s="62"/>
      <c r="JE24" s="62"/>
      <c r="JF24" s="62"/>
      <c r="JG24" s="62"/>
      <c r="JH24" s="62"/>
      <c r="JI24" s="62"/>
      <c r="JJ24" s="62"/>
      <c r="JK24" s="62"/>
      <c r="JL24" s="62"/>
      <c r="JM24" s="62"/>
      <c r="JN24" s="62"/>
      <c r="JO24" s="62"/>
      <c r="JP24" s="62"/>
      <c r="JQ24" s="62"/>
      <c r="JR24" s="62"/>
      <c r="JS24" s="62"/>
      <c r="JT24" s="62"/>
      <c r="JU24" s="62"/>
      <c r="JV24" s="62"/>
      <c r="JW24" s="62"/>
      <c r="JX24" s="62"/>
      <c r="JY24" s="62"/>
      <c r="JZ24" s="62"/>
      <c r="KA24" s="62"/>
      <c r="KB24" s="62"/>
      <c r="KC24" s="62"/>
      <c r="KD24" s="62"/>
      <c r="KE24" s="62"/>
      <c r="KF24" s="62"/>
      <c r="KG24" s="62"/>
      <c r="KH24" s="62"/>
      <c r="KI24" s="62"/>
      <c r="KJ24" s="62"/>
      <c r="KK24" s="62"/>
      <c r="KL24">
        <f>COUNTIF(B24:KK24,"Hubert Index")</f>
        <v>1</v>
      </c>
    </row>
    <row r="25" spans="1:298" ht="15.75" customHeight="1" x14ac:dyDescent="0.25">
      <c r="A25" s="25" t="s">
        <v>3050</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2"/>
      <c r="CV25" s="62"/>
      <c r="CW25" s="62"/>
      <c r="CX25" s="62"/>
      <c r="CY25" s="62"/>
      <c r="CZ25" s="62"/>
      <c r="DA25" s="62" t="s">
        <v>411</v>
      </c>
      <c r="DB25" s="62"/>
      <c r="DC25" s="62"/>
      <c r="DD25" s="62"/>
      <c r="DE25" s="62"/>
      <c r="DF25" s="62"/>
      <c r="DG25" s="62"/>
      <c r="DH25" s="62"/>
      <c r="DI25" s="62"/>
      <c r="DJ25" s="62"/>
      <c r="DK25" s="62"/>
      <c r="DL25" s="62"/>
      <c r="DM25" s="62"/>
      <c r="DN25" s="62"/>
      <c r="DO25" s="62"/>
      <c r="DP25" s="62"/>
      <c r="DQ25" s="62"/>
      <c r="DR25" s="62"/>
      <c r="DS25" s="62" t="s">
        <v>411</v>
      </c>
      <c r="DT25" s="62"/>
      <c r="DU25" s="62"/>
      <c r="DV25" s="62"/>
      <c r="DW25" s="62"/>
      <c r="DX25" s="62"/>
      <c r="DY25" s="62"/>
      <c r="DZ25" s="62"/>
      <c r="EA25" s="62"/>
      <c r="EB25" s="62"/>
      <c r="EC25" s="62"/>
      <c r="ED25" s="62"/>
      <c r="EE25" s="62"/>
      <c r="EF25" s="62"/>
      <c r="EG25" s="62"/>
      <c r="EH25" s="62"/>
      <c r="EI25" s="62"/>
      <c r="EJ25" s="62"/>
      <c r="EK25" s="62"/>
      <c r="EL25" s="62"/>
      <c r="EM25" s="62"/>
      <c r="EN25" s="62"/>
      <c r="EO25" s="62"/>
      <c r="EP25" s="62"/>
      <c r="EQ25" s="62"/>
      <c r="ER25" s="62"/>
      <c r="ES25" s="62"/>
      <c r="ET25" s="62"/>
      <c r="EU25" s="62"/>
      <c r="EV25" s="62"/>
      <c r="EW25" s="62"/>
      <c r="EX25" s="62"/>
      <c r="EY25" s="62"/>
      <c r="EZ25" s="62"/>
      <c r="FA25" s="62"/>
      <c r="FB25" s="62"/>
      <c r="FC25" s="62"/>
      <c r="FD25" s="62"/>
      <c r="FE25" s="62"/>
      <c r="FF25" s="62"/>
      <c r="FG25" s="62"/>
      <c r="FH25" s="62"/>
      <c r="FI25" s="62"/>
      <c r="FJ25" s="62"/>
      <c r="FK25" s="62"/>
      <c r="FL25" s="62"/>
      <c r="FM25" s="62"/>
      <c r="FN25" s="62"/>
      <c r="FO25" s="62"/>
      <c r="FP25" s="62"/>
      <c r="FQ25" s="62"/>
      <c r="FR25" s="62"/>
      <c r="FS25" s="62"/>
      <c r="FT25" s="62"/>
      <c r="FU25" s="62"/>
      <c r="FV25" s="62"/>
      <c r="FW25" s="62"/>
      <c r="FX25" s="62"/>
      <c r="FY25" s="62"/>
      <c r="FZ25" s="62"/>
      <c r="GA25" s="62"/>
      <c r="GB25" s="62"/>
      <c r="GC25" s="62"/>
      <c r="GD25" s="62"/>
      <c r="GE25" s="62"/>
      <c r="GF25" s="62"/>
      <c r="GG25" s="62"/>
      <c r="GH25" s="62"/>
      <c r="GI25" s="62"/>
      <c r="GJ25" s="62"/>
      <c r="GK25" s="62"/>
      <c r="GL25" s="62"/>
      <c r="GM25" s="62"/>
      <c r="GN25" s="62"/>
      <c r="GO25" s="62"/>
      <c r="GP25" s="62"/>
      <c r="GQ25" s="62"/>
      <c r="GR25" s="62"/>
      <c r="GS25" s="62"/>
      <c r="GT25" s="62"/>
      <c r="GU25" s="62"/>
      <c r="GV25" s="62"/>
      <c r="GW25" s="62"/>
      <c r="GX25" s="62"/>
      <c r="GY25" s="62"/>
      <c r="GZ25" s="62"/>
      <c r="HA25" s="62"/>
      <c r="HB25" s="62"/>
      <c r="HC25" s="62"/>
      <c r="HD25" s="62"/>
      <c r="HE25" s="62"/>
      <c r="HF25" s="62"/>
      <c r="HG25" s="62"/>
      <c r="HH25" s="62"/>
      <c r="HI25" s="62"/>
      <c r="HJ25" s="62"/>
      <c r="HK25" s="62"/>
      <c r="HL25" s="62"/>
      <c r="HM25" s="62"/>
      <c r="HN25" s="62"/>
      <c r="HO25" s="62"/>
      <c r="HP25" s="62"/>
      <c r="HQ25" s="62"/>
      <c r="HR25" s="62"/>
      <c r="HS25" s="62"/>
      <c r="HT25" s="62"/>
      <c r="HU25" s="62"/>
      <c r="HV25" s="62"/>
      <c r="HW25" s="62"/>
      <c r="HX25" s="62"/>
      <c r="HY25" s="62"/>
      <c r="HZ25" s="62"/>
      <c r="IA25" s="62"/>
      <c r="IB25" s="62"/>
      <c r="IC25" s="62"/>
      <c r="ID25" s="62"/>
      <c r="IE25" s="62"/>
      <c r="IF25" s="62"/>
      <c r="IG25" s="62"/>
      <c r="IH25" s="62"/>
      <c r="II25" s="62"/>
      <c r="IJ25" s="62"/>
      <c r="IK25" s="62"/>
      <c r="IL25" s="62"/>
      <c r="IM25" s="62"/>
      <c r="IN25" s="62"/>
      <c r="IO25" s="62"/>
      <c r="IP25" s="62"/>
      <c r="IQ25" s="62"/>
      <c r="IR25" s="62"/>
      <c r="IS25" s="62"/>
      <c r="IT25" s="62" t="s">
        <v>411</v>
      </c>
      <c r="IU25" s="62"/>
      <c r="IV25" s="62"/>
      <c r="IW25" s="62"/>
      <c r="IX25" s="62"/>
      <c r="IY25" s="62" t="s">
        <v>411</v>
      </c>
      <c r="IZ25" s="62" t="s">
        <v>411</v>
      </c>
      <c r="JA25" s="62"/>
      <c r="JB25" s="62"/>
      <c r="JC25" s="62"/>
      <c r="JD25" s="62" t="s">
        <v>411</v>
      </c>
      <c r="JE25" s="62"/>
      <c r="JF25" s="62"/>
      <c r="JG25" s="62"/>
      <c r="JH25" s="62"/>
      <c r="JI25" s="62"/>
      <c r="JJ25" s="62"/>
      <c r="JK25" s="62" t="s">
        <v>411</v>
      </c>
      <c r="JL25" s="62"/>
      <c r="JM25" s="62"/>
      <c r="JN25" s="62"/>
      <c r="JO25" s="62"/>
      <c r="JP25" s="62"/>
      <c r="JQ25" s="62"/>
      <c r="JR25" s="62"/>
      <c r="JS25" s="62"/>
      <c r="JT25" s="62"/>
      <c r="JU25" s="62"/>
      <c r="JV25" s="62"/>
      <c r="JW25" s="62"/>
      <c r="JX25" s="62"/>
      <c r="JY25" s="62"/>
      <c r="JZ25" s="62" t="s">
        <v>411</v>
      </c>
      <c r="KA25" s="62"/>
      <c r="KB25" s="62"/>
      <c r="KC25" s="62"/>
      <c r="KD25" s="62"/>
      <c r="KE25" s="62"/>
      <c r="KF25" s="62"/>
      <c r="KG25" s="62"/>
      <c r="KH25" s="62"/>
      <c r="KI25" s="62"/>
      <c r="KJ25" s="62"/>
      <c r="KK25" s="62"/>
      <c r="KL25">
        <f>COUNTIF(B25:KK25,"Sensitivity")</f>
        <v>8</v>
      </c>
    </row>
    <row r="26" spans="1:298" ht="17.25" customHeight="1" x14ac:dyDescent="0.25">
      <c r="A26" s="25" t="s">
        <v>3051</v>
      </c>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25" t="s">
        <v>412</v>
      </c>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2"/>
      <c r="CW26" s="62"/>
      <c r="CX26" s="62"/>
      <c r="CY26" s="62"/>
      <c r="CZ26" s="62"/>
      <c r="DA26" s="62" t="s">
        <v>412</v>
      </c>
      <c r="DB26" s="62"/>
      <c r="DC26" s="62"/>
      <c r="DD26" s="62"/>
      <c r="DE26" s="62"/>
      <c r="DF26" s="62" t="s">
        <v>412</v>
      </c>
      <c r="DG26" s="62"/>
      <c r="DH26" s="62"/>
      <c r="DI26" s="62"/>
      <c r="DJ26" s="62"/>
      <c r="DK26" s="62"/>
      <c r="DL26" s="62"/>
      <c r="DM26" s="62"/>
      <c r="DN26" s="62"/>
      <c r="DO26" s="62"/>
      <c r="DP26" s="62"/>
      <c r="DQ26" s="62"/>
      <c r="DR26" s="62"/>
      <c r="DS26" s="62" t="s">
        <v>412</v>
      </c>
      <c r="DT26" s="62"/>
      <c r="DU26" s="62"/>
      <c r="DV26" s="62"/>
      <c r="DW26" s="62"/>
      <c r="DX26" s="62"/>
      <c r="DY26" s="62"/>
      <c r="DZ26" s="62"/>
      <c r="EA26" s="62"/>
      <c r="EB26" s="62"/>
      <c r="EC26" s="62"/>
      <c r="ED26" s="62"/>
      <c r="EE26" s="62"/>
      <c r="EF26" s="62"/>
      <c r="EG26" s="62"/>
      <c r="EH26" s="62"/>
      <c r="EI26" s="62"/>
      <c r="EJ26" s="62"/>
      <c r="EK26" s="62"/>
      <c r="EL26" s="62"/>
      <c r="EM26" s="62"/>
      <c r="EN26" s="62"/>
      <c r="EO26" s="62"/>
      <c r="EP26" s="62"/>
      <c r="EQ26" s="62"/>
      <c r="ER26" s="62"/>
      <c r="ES26" s="62"/>
      <c r="ET26" s="62"/>
      <c r="EU26" s="62"/>
      <c r="EV26" s="62"/>
      <c r="EW26" s="62"/>
      <c r="EX26" s="62"/>
      <c r="EY26" s="62"/>
      <c r="EZ26" s="62"/>
      <c r="FA26" s="62"/>
      <c r="FB26" s="62"/>
      <c r="FC26" s="62"/>
      <c r="FD26" s="62"/>
      <c r="FE26" s="62"/>
      <c r="FF26" s="62"/>
      <c r="FG26" s="62"/>
      <c r="FH26" s="62"/>
      <c r="FI26" s="62"/>
      <c r="FJ26" s="62"/>
      <c r="FK26" s="62"/>
      <c r="FL26" s="62"/>
      <c r="FM26" s="62"/>
      <c r="FN26" s="62"/>
      <c r="FO26" s="62"/>
      <c r="FP26" s="62"/>
      <c r="FQ26" s="62"/>
      <c r="FR26" s="62"/>
      <c r="FS26" s="62"/>
      <c r="FT26" s="62"/>
      <c r="FU26" s="62"/>
      <c r="FV26" s="62"/>
      <c r="FW26" s="62"/>
      <c r="FX26" s="62"/>
      <c r="FY26" s="62"/>
      <c r="FZ26" s="62"/>
      <c r="GA26" s="62"/>
      <c r="GB26" s="62"/>
      <c r="GC26" s="62"/>
      <c r="GD26" s="62"/>
      <c r="GE26" s="62"/>
      <c r="GF26" s="62"/>
      <c r="GG26" s="62"/>
      <c r="GH26" s="62"/>
      <c r="GI26" s="62"/>
      <c r="GJ26" s="62"/>
      <c r="GK26" s="62"/>
      <c r="GL26" s="62"/>
      <c r="GM26" s="62"/>
      <c r="GN26" s="62"/>
      <c r="GO26" s="62"/>
      <c r="GP26" s="62"/>
      <c r="GQ26" s="62"/>
      <c r="GR26" s="62"/>
      <c r="GS26" s="62"/>
      <c r="GT26" s="62"/>
      <c r="GU26" s="62"/>
      <c r="GV26" s="62"/>
      <c r="GW26" s="62"/>
      <c r="GX26" s="62"/>
      <c r="GY26" s="62"/>
      <c r="GZ26" s="62"/>
      <c r="HA26" s="62"/>
      <c r="HB26" s="62"/>
      <c r="HC26" s="62"/>
      <c r="HD26" s="62"/>
      <c r="HE26" s="62"/>
      <c r="HF26" s="62"/>
      <c r="HG26" s="62"/>
      <c r="HH26" s="62"/>
      <c r="HI26" s="62"/>
      <c r="HJ26" s="62"/>
      <c r="HK26" s="62"/>
      <c r="HL26" s="62"/>
      <c r="HM26" s="62"/>
      <c r="HN26" s="62"/>
      <c r="HO26" s="62"/>
      <c r="HP26" s="62"/>
      <c r="HQ26" s="62"/>
      <c r="HR26" s="62"/>
      <c r="HS26" s="62"/>
      <c r="HT26" s="62"/>
      <c r="HU26" s="62"/>
      <c r="HV26" s="62"/>
      <c r="HW26" s="62"/>
      <c r="HX26" s="62"/>
      <c r="HY26" s="62"/>
      <c r="HZ26" s="62"/>
      <c r="IA26" s="62"/>
      <c r="IB26" s="62"/>
      <c r="IC26" s="62"/>
      <c r="ID26" s="62"/>
      <c r="IE26" s="62"/>
      <c r="IF26" s="62"/>
      <c r="IG26" s="62"/>
      <c r="IH26" s="62"/>
      <c r="II26" s="62"/>
      <c r="IJ26" s="62"/>
      <c r="IK26" s="62"/>
      <c r="IL26" s="62"/>
      <c r="IM26" s="62"/>
      <c r="IN26" s="62" t="s">
        <v>412</v>
      </c>
      <c r="IO26" s="62"/>
      <c r="IP26" s="62"/>
      <c r="IQ26" s="62"/>
      <c r="IR26" s="62"/>
      <c r="IS26" s="62"/>
      <c r="IT26" s="62" t="s">
        <v>412</v>
      </c>
      <c r="IU26" s="62"/>
      <c r="IV26" s="62"/>
      <c r="IW26" s="62"/>
      <c r="IX26" s="62"/>
      <c r="IY26" s="62" t="s">
        <v>412</v>
      </c>
      <c r="IZ26" s="62" t="s">
        <v>412</v>
      </c>
      <c r="JA26" s="62"/>
      <c r="JB26" s="62"/>
      <c r="JC26" s="62"/>
      <c r="JD26" s="62" t="s">
        <v>412</v>
      </c>
      <c r="JE26" s="62"/>
      <c r="JF26" s="62"/>
      <c r="JG26" s="62"/>
      <c r="JH26" s="62"/>
      <c r="JI26" s="62"/>
      <c r="JJ26" s="62"/>
      <c r="JK26" s="62" t="s">
        <v>412</v>
      </c>
      <c r="JL26" s="62"/>
      <c r="JM26" s="62" t="s">
        <v>412</v>
      </c>
      <c r="JN26" s="62"/>
      <c r="JO26" s="62"/>
      <c r="JP26" s="62"/>
      <c r="JQ26" s="62"/>
      <c r="JR26" s="62"/>
      <c r="JS26" s="62"/>
      <c r="JT26" s="62"/>
      <c r="JU26" s="62"/>
      <c r="JV26" s="62"/>
      <c r="JW26" s="62"/>
      <c r="JX26" s="62"/>
      <c r="JY26" s="62"/>
      <c r="JZ26" s="25" t="s">
        <v>412</v>
      </c>
      <c r="KA26" s="62"/>
      <c r="KB26" s="62"/>
      <c r="KC26" s="62"/>
      <c r="KD26" s="62"/>
      <c r="KE26" s="62"/>
      <c r="KF26" s="62"/>
      <c r="KG26" s="62"/>
      <c r="KH26" s="62"/>
      <c r="KI26" s="62"/>
      <c r="KJ26" s="62"/>
      <c r="KK26" s="62"/>
      <c r="KL26">
        <f>COUNTIF(B26:KK26,"Specificity")</f>
        <v>12</v>
      </c>
    </row>
    <row r="27" spans="1:298" ht="18" customHeight="1" x14ac:dyDescent="0.25">
      <c r="A27" s="25" t="s">
        <v>3052</v>
      </c>
      <c r="B27" s="62"/>
      <c r="C27" s="62"/>
      <c r="D27" s="62"/>
      <c r="E27" s="62"/>
      <c r="F27" s="62"/>
      <c r="G27" s="62"/>
      <c r="H27" s="62"/>
      <c r="I27" s="62"/>
      <c r="J27" s="62"/>
      <c r="K27" s="62"/>
      <c r="L27" s="62"/>
      <c r="M27" s="62"/>
      <c r="N27" s="62"/>
      <c r="O27" s="62"/>
      <c r="P27" s="62"/>
      <c r="Q27" s="62"/>
      <c r="R27" s="62"/>
      <c r="S27" s="62"/>
      <c r="T27" s="62"/>
      <c r="U27" s="62"/>
      <c r="V27" s="62"/>
      <c r="W27" s="62"/>
      <c r="X27" s="62" t="s">
        <v>413</v>
      </c>
      <c r="Y27" s="62"/>
      <c r="Z27" s="62"/>
      <c r="AA27" s="62"/>
      <c r="AB27" s="62"/>
      <c r="AC27" s="62"/>
      <c r="AD27" s="62"/>
      <c r="AE27" s="62"/>
      <c r="AF27" s="62"/>
      <c r="AG27" s="62"/>
      <c r="AH27" s="62"/>
      <c r="AI27" s="62"/>
      <c r="AJ27" s="62"/>
      <c r="AK27" s="62"/>
      <c r="AL27" s="62"/>
      <c r="AM27" s="62"/>
      <c r="AN27" s="62"/>
      <c r="AO27" s="62"/>
      <c r="AP27" s="62"/>
      <c r="AQ27" s="62"/>
      <c r="AR27" s="62" t="s">
        <v>413</v>
      </c>
      <c r="AS27" s="62"/>
      <c r="AT27" s="62"/>
      <c r="AU27" s="62"/>
      <c r="AV27" s="62"/>
      <c r="AW27" s="62"/>
      <c r="AX27" s="62"/>
      <c r="AY27" s="62"/>
      <c r="AZ27" s="62"/>
      <c r="BA27" s="62"/>
      <c r="BB27" s="62"/>
      <c r="BC27" s="62"/>
      <c r="BD27" s="62"/>
      <c r="BE27" s="62"/>
      <c r="BF27" s="62"/>
      <c r="BG27" s="62" t="s">
        <v>413</v>
      </c>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t="s">
        <v>413</v>
      </c>
      <c r="CP27" s="62"/>
      <c r="CQ27" s="62"/>
      <c r="CR27" s="62"/>
      <c r="CS27" s="62"/>
      <c r="CT27" s="62"/>
      <c r="CU27" s="62"/>
      <c r="CV27" s="62"/>
      <c r="CW27" s="62" t="s">
        <v>413</v>
      </c>
      <c r="CX27" s="62"/>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62"/>
      <c r="EX27" s="62"/>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62"/>
      <c r="GC27" s="62"/>
      <c r="GD27" s="62"/>
      <c r="GE27" s="62"/>
      <c r="GF27" s="62"/>
      <c r="GG27" s="62"/>
      <c r="GH27" s="62"/>
      <c r="GI27" s="62"/>
      <c r="GJ27" s="62"/>
      <c r="GK27" s="62"/>
      <c r="GL27" s="62"/>
      <c r="GM27" s="62"/>
      <c r="GN27" s="62"/>
      <c r="GO27" s="62"/>
      <c r="GP27" s="62"/>
      <c r="GQ27" s="62"/>
      <c r="GR27" s="62"/>
      <c r="GS27" s="62"/>
      <c r="GT27" s="62"/>
      <c r="GU27" s="62"/>
      <c r="GV27" s="62"/>
      <c r="GW27" s="62"/>
      <c r="GX27" s="62" t="s">
        <v>413</v>
      </c>
      <c r="GY27" s="62"/>
      <c r="GZ27" s="62"/>
      <c r="HA27" s="62"/>
      <c r="HB27" s="62"/>
      <c r="HC27" s="62"/>
      <c r="HD27" s="62"/>
      <c r="HE27" s="62"/>
      <c r="HF27" s="62"/>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62"/>
      <c r="IJ27" s="62"/>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62"/>
      <c r="JN27" s="62"/>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f>COUNTIF(B27:KK27,"Correctness")</f>
        <v>6</v>
      </c>
    </row>
    <row r="28" spans="1:298" ht="24" customHeight="1" x14ac:dyDescent="0.25">
      <c r="A28" s="25" t="s">
        <v>3053</v>
      </c>
      <c r="B28" s="62"/>
      <c r="C28" s="62"/>
      <c r="D28" s="62"/>
      <c r="E28" s="62"/>
      <c r="F28" s="62"/>
      <c r="G28" s="62"/>
      <c r="H28" s="62"/>
      <c r="I28" s="62"/>
      <c r="J28" s="62"/>
      <c r="K28" s="62"/>
      <c r="L28" s="62"/>
      <c r="M28" s="62"/>
      <c r="N28" s="62"/>
      <c r="O28" s="62"/>
      <c r="P28" s="62"/>
      <c r="Q28" s="62"/>
      <c r="R28" s="62"/>
      <c r="S28" s="62"/>
      <c r="T28" s="62"/>
      <c r="U28" s="62"/>
      <c r="V28" s="62" t="s">
        <v>438</v>
      </c>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t="s">
        <v>438</v>
      </c>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c r="EO28" s="62"/>
      <c r="EP28" s="62"/>
      <c r="EQ28" s="62"/>
      <c r="ER28" s="62"/>
      <c r="ES28" s="62"/>
      <c r="ET28" s="62"/>
      <c r="EU28" s="62"/>
      <c r="EV28" s="62"/>
      <c r="EW28" s="62"/>
      <c r="EX28" s="62"/>
      <c r="EY28" s="62"/>
      <c r="EZ28" s="62"/>
      <c r="FA28" s="62"/>
      <c r="FB28" s="62"/>
      <c r="FC28" s="62"/>
      <c r="FD28" s="62"/>
      <c r="FE28" s="62"/>
      <c r="FF28" s="62"/>
      <c r="FG28" s="62"/>
      <c r="FH28" s="62"/>
      <c r="FI28" s="62"/>
      <c r="FJ28" s="62"/>
      <c r="FK28" s="62"/>
      <c r="FL28" s="62"/>
      <c r="FM28" s="62"/>
      <c r="FN28" s="62"/>
      <c r="FO28" s="62"/>
      <c r="FP28" s="62"/>
      <c r="FQ28" s="62"/>
      <c r="FR28" s="62"/>
      <c r="FS28" s="62"/>
      <c r="FT28" s="62"/>
      <c r="FU28" s="62"/>
      <c r="FV28" s="62"/>
      <c r="FW28" s="62"/>
      <c r="FX28" s="62"/>
      <c r="FY28" s="62"/>
      <c r="FZ28" s="62"/>
      <c r="GA28" s="62"/>
      <c r="GB28" s="62"/>
      <c r="GC28" s="62"/>
      <c r="GD28" s="62"/>
      <c r="GE28" s="62"/>
      <c r="GF28" s="62"/>
      <c r="GG28" s="62"/>
      <c r="GH28" s="62"/>
      <c r="GI28" s="62"/>
      <c r="GJ28" s="62"/>
      <c r="GK28" s="62"/>
      <c r="GL28" s="62"/>
      <c r="GM28" s="62"/>
      <c r="GN28" s="62"/>
      <c r="GO28" s="62"/>
      <c r="GP28" s="62"/>
      <c r="GQ28" s="62"/>
      <c r="GR28" s="62" t="s">
        <v>438</v>
      </c>
      <c r="GS28" s="62"/>
      <c r="GT28" s="62"/>
      <c r="GU28" s="62"/>
      <c r="GV28" s="62"/>
      <c r="GW28" s="62"/>
      <c r="GX28" s="62"/>
      <c r="GY28" s="62"/>
      <c r="GZ28" s="62"/>
      <c r="HA28" s="62"/>
      <c r="HB28" s="62"/>
      <c r="HC28" s="62"/>
      <c r="HD28" s="62"/>
      <c r="HE28" s="62"/>
      <c r="HF28" s="62"/>
      <c r="HG28" s="62"/>
      <c r="HH28" s="62"/>
      <c r="HI28" s="62"/>
      <c r="HJ28" s="62"/>
      <c r="HK28" s="62"/>
      <c r="HL28" s="62"/>
      <c r="HM28" s="62"/>
      <c r="HN28" s="62"/>
      <c r="HO28" s="62"/>
      <c r="HP28" s="62"/>
      <c r="HQ28" s="62"/>
      <c r="HR28" s="62"/>
      <c r="HS28" s="62"/>
      <c r="HT28" s="62"/>
      <c r="HU28" s="62"/>
      <c r="HV28" s="62"/>
      <c r="HW28" s="62"/>
      <c r="HX28" s="62"/>
      <c r="HY28" s="62"/>
      <c r="HZ28" s="62"/>
      <c r="IA28" s="62"/>
      <c r="IB28" s="62"/>
      <c r="IC28" s="62"/>
      <c r="ID28" s="62"/>
      <c r="IE28" s="62"/>
      <c r="IF28" s="62"/>
      <c r="IG28" s="62"/>
      <c r="IH28" s="62"/>
      <c r="II28" s="62"/>
      <c r="IJ28" s="62"/>
      <c r="IK28" s="62"/>
      <c r="IL28" s="62"/>
      <c r="IM28" s="62"/>
      <c r="IN28" s="62"/>
      <c r="IO28" s="62"/>
      <c r="IP28" s="62"/>
      <c r="IQ28" s="62"/>
      <c r="IR28" s="62"/>
      <c r="IS28" s="62"/>
      <c r="IT28" s="62"/>
      <c r="IU28" s="62"/>
      <c r="IV28" s="62"/>
      <c r="IW28" s="62"/>
      <c r="IX28" s="62"/>
      <c r="IY28" s="62"/>
      <c r="IZ28" s="62"/>
      <c r="JA28" s="62"/>
      <c r="JB28" s="62"/>
      <c r="JC28" s="62"/>
      <c r="JD28" s="62"/>
      <c r="JE28" s="62"/>
      <c r="JF28" s="62"/>
      <c r="JG28" s="62"/>
      <c r="JH28" s="62"/>
      <c r="JI28" s="62"/>
      <c r="JJ28" s="62"/>
      <c r="JK28" s="62"/>
      <c r="JL28" s="62"/>
      <c r="JM28" s="62"/>
      <c r="JN28" s="62"/>
      <c r="JO28" s="62"/>
      <c r="JP28" s="62"/>
      <c r="JQ28" s="62"/>
      <c r="JR28" s="62"/>
      <c r="JS28" s="62"/>
      <c r="JT28" s="62"/>
      <c r="JU28" s="62"/>
      <c r="JV28" s="62"/>
      <c r="JW28" s="62"/>
      <c r="JX28" s="62"/>
      <c r="JY28" s="62"/>
      <c r="JZ28" s="62"/>
      <c r="KA28" s="62"/>
      <c r="KB28" s="62"/>
      <c r="KC28" s="62"/>
      <c r="KD28" s="62"/>
      <c r="KE28" s="62"/>
      <c r="KF28" s="62"/>
      <c r="KG28" s="62"/>
      <c r="KH28" s="62"/>
      <c r="KI28" s="62"/>
      <c r="KJ28" s="62"/>
      <c r="KK28" s="62"/>
      <c r="KL28">
        <f>COUNTIF(B28:KK28,"MeanSquareError (MSE)")</f>
        <v>3</v>
      </c>
    </row>
    <row r="29" spans="1:298" ht="26.25" customHeight="1" x14ac:dyDescent="0.25">
      <c r="A29" s="25" t="s">
        <v>3054</v>
      </c>
      <c r="B29" s="62"/>
      <c r="C29" s="62"/>
      <c r="D29" s="62"/>
      <c r="E29" s="62"/>
      <c r="F29" s="62"/>
      <c r="G29" s="62"/>
      <c r="H29" s="62"/>
      <c r="I29" s="62"/>
      <c r="J29" s="62"/>
      <c r="K29" s="62"/>
      <c r="L29" s="62"/>
      <c r="M29" s="62"/>
      <c r="N29" s="62"/>
      <c r="O29" s="62"/>
      <c r="P29" s="62"/>
      <c r="Q29" s="62"/>
      <c r="R29" s="62"/>
      <c r="S29" s="62"/>
      <c r="T29" s="62"/>
      <c r="U29" s="62"/>
      <c r="V29" s="62" t="s">
        <v>439</v>
      </c>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c r="EQ29" s="62"/>
      <c r="ER29" s="62"/>
      <c r="ES29" s="62"/>
      <c r="ET29" s="62"/>
      <c r="EU29" s="62"/>
      <c r="EV29" s="62"/>
      <c r="EW29" s="62"/>
      <c r="EX29" s="62"/>
      <c r="EY29" s="62"/>
      <c r="EZ29" s="62"/>
      <c r="FA29" s="62"/>
      <c r="FB29" s="62"/>
      <c r="FC29" s="62"/>
      <c r="FD29" s="62"/>
      <c r="FE29" s="62"/>
      <c r="FF29" s="62"/>
      <c r="FG29" s="62"/>
      <c r="FH29" s="62"/>
      <c r="FI29" s="62"/>
      <c r="FJ29" s="62"/>
      <c r="FK29" s="62"/>
      <c r="FL29" s="62"/>
      <c r="FM29" s="62"/>
      <c r="FN29" s="62"/>
      <c r="FO29" s="62"/>
      <c r="FP29" s="62"/>
      <c r="FQ29" s="62"/>
      <c r="FR29" s="62"/>
      <c r="FS29" s="62"/>
      <c r="FT29" s="62"/>
      <c r="FU29" s="62"/>
      <c r="FV29" s="62"/>
      <c r="FW29" s="62"/>
      <c r="FX29" s="62"/>
      <c r="FY29" s="62"/>
      <c r="FZ29" s="62"/>
      <c r="GA29" s="62"/>
      <c r="GB29" s="62"/>
      <c r="GC29" s="62"/>
      <c r="GD29" s="62"/>
      <c r="GE29" s="62"/>
      <c r="GF29" s="62"/>
      <c r="GG29" s="62"/>
      <c r="GH29" s="62"/>
      <c r="GI29" s="62"/>
      <c r="GJ29" s="62"/>
      <c r="GK29" s="62"/>
      <c r="GL29" s="62"/>
      <c r="GM29" s="62"/>
      <c r="GN29" s="62"/>
      <c r="GO29" s="62"/>
      <c r="GP29" s="62"/>
      <c r="GQ29" s="62"/>
      <c r="GR29" s="62" t="s">
        <v>439</v>
      </c>
      <c r="GS29" s="62"/>
      <c r="GT29" s="62"/>
      <c r="GU29" s="62"/>
      <c r="GV29" s="62"/>
      <c r="GW29" s="62"/>
      <c r="GX29" s="62"/>
      <c r="GY29" s="62"/>
      <c r="GZ29" s="62"/>
      <c r="HA29" s="62"/>
      <c r="HB29" s="62"/>
      <c r="HC29" s="62"/>
      <c r="HD29" s="62"/>
      <c r="HE29" s="62"/>
      <c r="HF29" s="62"/>
      <c r="HG29" s="62"/>
      <c r="HH29" s="62"/>
      <c r="HI29" s="62"/>
      <c r="HJ29" s="62"/>
      <c r="HK29" s="62"/>
      <c r="HL29" s="62"/>
      <c r="HM29" s="62"/>
      <c r="HN29" s="62"/>
      <c r="HO29" s="62"/>
      <c r="HP29" s="62"/>
      <c r="HQ29" s="62"/>
      <c r="HR29" s="62"/>
      <c r="HS29" s="62"/>
      <c r="HT29" s="62"/>
      <c r="HU29" s="62"/>
      <c r="HV29" s="62"/>
      <c r="HW29" s="62"/>
      <c r="HX29" s="62"/>
      <c r="HY29" s="62"/>
      <c r="HZ29" s="62"/>
      <c r="IA29" s="62"/>
      <c r="IB29" s="62"/>
      <c r="IC29" s="62"/>
      <c r="ID29" s="62"/>
      <c r="IE29" s="62"/>
      <c r="IF29" s="62"/>
      <c r="IG29" s="62"/>
      <c r="IH29" s="62"/>
      <c r="II29" s="62"/>
      <c r="IJ29" s="62"/>
      <c r="IK29" s="62"/>
      <c r="IL29" s="62"/>
      <c r="IM29" s="62"/>
      <c r="IN29" s="62"/>
      <c r="IO29" s="62"/>
      <c r="IP29" s="62"/>
      <c r="IQ29" s="62"/>
      <c r="IR29" s="62"/>
      <c r="IS29" s="62"/>
      <c r="IT29" s="62"/>
      <c r="IU29" s="62"/>
      <c r="IV29" s="62"/>
      <c r="IW29" s="62"/>
      <c r="IX29" s="62"/>
      <c r="IY29" s="62"/>
      <c r="IZ29" s="62"/>
      <c r="JA29" s="62"/>
      <c r="JB29" s="62"/>
      <c r="JC29" s="62"/>
      <c r="JD29" s="62"/>
      <c r="JE29" s="62"/>
      <c r="JF29" s="62"/>
      <c r="JG29" s="62"/>
      <c r="JH29" s="62"/>
      <c r="JI29" s="62"/>
      <c r="JJ29" s="62"/>
      <c r="JK29" s="62"/>
      <c r="JL29" s="62"/>
      <c r="JM29" s="62"/>
      <c r="JN29" s="62" t="s">
        <v>439</v>
      </c>
      <c r="JO29" s="62"/>
      <c r="JP29" s="62"/>
      <c r="JQ29" s="62"/>
      <c r="JR29" s="62"/>
      <c r="JS29" s="62"/>
      <c r="JT29" s="62"/>
      <c r="JU29" s="62"/>
      <c r="JV29" s="62"/>
      <c r="JW29" s="62"/>
      <c r="JX29" s="62"/>
      <c r="JY29" s="62"/>
      <c r="JZ29" s="62"/>
      <c r="KA29" s="62"/>
      <c r="KB29" s="62"/>
      <c r="KC29" s="62"/>
      <c r="KD29" s="62"/>
      <c r="KE29" s="62"/>
      <c r="KF29" s="62"/>
      <c r="KG29" s="62"/>
      <c r="KH29" s="62"/>
      <c r="KI29" s="62"/>
      <c r="KJ29" s="62"/>
      <c r="KK29" s="62"/>
      <c r="KL29">
        <f>COUNTIF(B29:KK29,"RootMeanSquareError (RMSE)")</f>
        <v>3</v>
      </c>
    </row>
    <row r="30" spans="1:298" ht="22.5" customHeight="1" x14ac:dyDescent="0.25">
      <c r="A30" s="25" t="s">
        <v>3055</v>
      </c>
      <c r="B30" s="62"/>
      <c r="C30" s="62"/>
      <c r="D30" s="62"/>
      <c r="E30" s="62"/>
      <c r="F30" s="62"/>
      <c r="G30" s="62"/>
      <c r="H30" s="62"/>
      <c r="I30" s="62"/>
      <c r="J30" s="62"/>
      <c r="K30" s="62"/>
      <c r="L30" s="62"/>
      <c r="M30" s="62"/>
      <c r="N30" s="62"/>
      <c r="O30" s="62"/>
      <c r="P30" s="62"/>
      <c r="Q30" s="62"/>
      <c r="R30" s="62"/>
      <c r="S30" s="62"/>
      <c r="T30" s="62"/>
      <c r="U30" s="62"/>
      <c r="V30" s="62" t="s">
        <v>440</v>
      </c>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c r="EO30" s="62"/>
      <c r="EP30" s="62"/>
      <c r="EQ30" s="62"/>
      <c r="ER30" s="62"/>
      <c r="ES30" s="62"/>
      <c r="ET30" s="62"/>
      <c r="EU30" s="62"/>
      <c r="EV30" s="62"/>
      <c r="EW30" s="62"/>
      <c r="EX30" s="62"/>
      <c r="EY30" s="62"/>
      <c r="EZ30" s="62"/>
      <c r="FA30" s="62"/>
      <c r="FB30" s="62"/>
      <c r="FC30" s="62"/>
      <c r="FD30" s="62"/>
      <c r="FE30" s="62"/>
      <c r="FF30" s="62"/>
      <c r="FG30" s="62"/>
      <c r="FH30" s="62"/>
      <c r="FI30" s="62"/>
      <c r="FJ30" s="62"/>
      <c r="FK30" s="62"/>
      <c r="FL30" s="62"/>
      <c r="FM30" s="62"/>
      <c r="FN30" s="62"/>
      <c r="FO30" s="62"/>
      <c r="FP30" s="62"/>
      <c r="FQ30" s="62"/>
      <c r="FR30" s="62"/>
      <c r="FS30" s="62"/>
      <c r="FT30" s="62"/>
      <c r="FU30" s="62"/>
      <c r="FV30" s="62"/>
      <c r="FW30" s="62"/>
      <c r="FX30" s="62"/>
      <c r="FY30" s="62"/>
      <c r="FZ30" s="62"/>
      <c r="GA30" s="62"/>
      <c r="GB30" s="62"/>
      <c r="GC30" s="62"/>
      <c r="GD30" s="62"/>
      <c r="GE30" s="62"/>
      <c r="GF30" s="62"/>
      <c r="GG30" s="62"/>
      <c r="GH30" s="62"/>
      <c r="GI30" s="62"/>
      <c r="GJ30" s="62"/>
      <c r="GK30" s="62"/>
      <c r="GL30" s="62"/>
      <c r="GM30" s="62"/>
      <c r="GN30" s="62"/>
      <c r="GO30" s="62"/>
      <c r="GP30" s="62"/>
      <c r="GQ30" s="62"/>
      <c r="GR30" s="62"/>
      <c r="GS30" s="62"/>
      <c r="GT30" s="62"/>
      <c r="GU30" s="62"/>
      <c r="GV30" s="62"/>
      <c r="GW30" s="62"/>
      <c r="GX30" s="62"/>
      <c r="GY30" s="62"/>
      <c r="GZ30" s="62"/>
      <c r="HA30" s="62"/>
      <c r="HB30" s="62"/>
      <c r="HC30" s="62"/>
      <c r="HD30" s="62"/>
      <c r="HE30" s="62"/>
      <c r="HF30" s="62"/>
      <c r="HG30" s="62"/>
      <c r="HH30" s="62"/>
      <c r="HI30" s="62"/>
      <c r="HJ30" s="62"/>
      <c r="HK30" s="62"/>
      <c r="HL30" s="62"/>
      <c r="HM30" s="62"/>
      <c r="HN30" s="62"/>
      <c r="HO30" s="62"/>
      <c r="HP30" s="62"/>
      <c r="HQ30" s="62"/>
      <c r="HR30" s="62"/>
      <c r="HS30" s="62"/>
      <c r="HT30" s="62"/>
      <c r="HU30" s="62"/>
      <c r="HV30" s="62"/>
      <c r="HW30" s="62"/>
      <c r="HX30" s="62"/>
      <c r="HY30" s="62"/>
      <c r="HZ30" s="62"/>
      <c r="IA30" s="62"/>
      <c r="IB30" s="62"/>
      <c r="IC30" s="62"/>
      <c r="ID30" s="62"/>
      <c r="IE30" s="62"/>
      <c r="IF30" s="62"/>
      <c r="IG30" s="62"/>
      <c r="IH30" s="62"/>
      <c r="II30" s="62"/>
      <c r="IJ30" s="62"/>
      <c r="IK30" s="62"/>
      <c r="IL30" s="62"/>
      <c r="IM30" s="62"/>
      <c r="IN30" s="62"/>
      <c r="IO30" s="62"/>
      <c r="IP30" s="62"/>
      <c r="IQ30" s="62"/>
      <c r="IR30" s="62"/>
      <c r="IS30" s="62"/>
      <c r="IT30" s="62"/>
      <c r="IU30" s="62"/>
      <c r="IV30" s="62"/>
      <c r="IW30" s="62"/>
      <c r="IX30" s="62"/>
      <c r="IY30" s="62"/>
      <c r="IZ30" s="62"/>
      <c r="JA30" s="62"/>
      <c r="JB30" s="62"/>
      <c r="JC30" s="62"/>
      <c r="JD30" s="62"/>
      <c r="JE30" s="62"/>
      <c r="JF30" s="62"/>
      <c r="JG30" s="62"/>
      <c r="JH30" s="62"/>
      <c r="JI30" s="62"/>
      <c r="JJ30" s="62"/>
      <c r="JK30" s="62"/>
      <c r="JL30" s="62"/>
      <c r="JM30" s="62"/>
      <c r="JN30" s="62"/>
      <c r="JO30" s="62"/>
      <c r="JP30" s="62"/>
      <c r="JQ30" s="62"/>
      <c r="JR30" s="62"/>
      <c r="JS30" s="62"/>
      <c r="JT30" s="62"/>
      <c r="JU30" s="62"/>
      <c r="JV30" s="62"/>
      <c r="JW30" s="62"/>
      <c r="JX30" s="62"/>
      <c r="JY30" s="62"/>
      <c r="JZ30" s="62"/>
      <c r="KA30" s="62"/>
      <c r="KB30" s="62"/>
      <c r="KC30" s="62"/>
      <c r="KD30" s="62"/>
      <c r="KE30" s="62"/>
      <c r="KF30" s="62"/>
      <c r="KG30" s="62"/>
      <c r="KH30" s="62"/>
      <c r="KI30" s="62"/>
      <c r="KJ30" s="62"/>
      <c r="KK30" s="62"/>
      <c r="KL30">
        <f>COUNTIF(B30:KK30,"MeanAbsolutePercentageError(MAPE)")</f>
        <v>1</v>
      </c>
    </row>
    <row r="31" spans="1:298" ht="20.25" customHeight="1" x14ac:dyDescent="0.25">
      <c r="A31" s="25" t="s">
        <v>508</v>
      </c>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t="s">
        <v>508</v>
      </c>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c r="EO31" s="62"/>
      <c r="EP31" s="62"/>
      <c r="EQ31" s="62"/>
      <c r="ER31" s="62"/>
      <c r="ES31" s="62"/>
      <c r="ET31" s="62"/>
      <c r="EU31" s="62"/>
      <c r="EV31" s="62"/>
      <c r="EW31" s="62"/>
      <c r="EX31" s="62"/>
      <c r="EY31" s="62"/>
      <c r="EZ31" s="62"/>
      <c r="FA31" s="62"/>
      <c r="FB31" s="62"/>
      <c r="FC31" s="62"/>
      <c r="FD31" s="62"/>
      <c r="FE31" s="62"/>
      <c r="FF31" s="62"/>
      <c r="FG31" s="62"/>
      <c r="FH31" s="62"/>
      <c r="FI31" s="62"/>
      <c r="FJ31" s="62"/>
      <c r="FK31" s="62"/>
      <c r="FL31" s="62"/>
      <c r="FM31" s="62"/>
      <c r="FN31" s="62"/>
      <c r="FO31" s="62"/>
      <c r="FP31" s="62"/>
      <c r="FQ31" s="62"/>
      <c r="FR31" s="62"/>
      <c r="FS31" s="62"/>
      <c r="FT31" s="62"/>
      <c r="FU31" s="62"/>
      <c r="FV31" s="62"/>
      <c r="FW31" s="62"/>
      <c r="FX31" s="62"/>
      <c r="FY31" s="62"/>
      <c r="FZ31" s="62"/>
      <c r="GA31" s="62"/>
      <c r="GB31" s="62"/>
      <c r="GC31" s="62"/>
      <c r="GD31" s="62"/>
      <c r="GE31" s="62"/>
      <c r="GF31" s="62"/>
      <c r="GG31" s="62"/>
      <c r="GH31" s="62"/>
      <c r="GI31" s="62"/>
      <c r="GJ31" s="62"/>
      <c r="GK31" s="62"/>
      <c r="GL31" s="62"/>
      <c r="GM31" s="62"/>
      <c r="GN31" s="62"/>
      <c r="GO31" s="62"/>
      <c r="GP31" s="62"/>
      <c r="GQ31" s="62"/>
      <c r="GR31" s="62"/>
      <c r="GS31" s="62"/>
      <c r="GT31" s="62"/>
      <c r="GU31" s="62"/>
      <c r="GV31" s="62"/>
      <c r="GW31" s="62"/>
      <c r="GX31" s="62"/>
      <c r="GY31" s="62"/>
      <c r="GZ31" s="62"/>
      <c r="HA31" s="62"/>
      <c r="HB31" s="62"/>
      <c r="HC31" s="62"/>
      <c r="HD31" s="62"/>
      <c r="HE31" s="62"/>
      <c r="HF31" s="62"/>
      <c r="HG31" s="62"/>
      <c r="HH31" s="62"/>
      <c r="HI31" s="62"/>
      <c r="HJ31" s="62"/>
      <c r="HK31" s="62"/>
      <c r="HL31" s="62"/>
      <c r="HM31" s="62"/>
      <c r="HN31" s="62"/>
      <c r="HO31" s="62"/>
      <c r="HP31" s="62"/>
      <c r="HQ31" s="62"/>
      <c r="HR31" s="62"/>
      <c r="HS31" s="62"/>
      <c r="HT31" s="62"/>
      <c r="HU31" s="62"/>
      <c r="HV31" s="62"/>
      <c r="HW31" s="62"/>
      <c r="HX31" s="62"/>
      <c r="HY31" s="62"/>
      <c r="HZ31" s="62"/>
      <c r="IA31" s="62"/>
      <c r="IB31" s="62"/>
      <c r="IC31" s="62"/>
      <c r="ID31" s="62"/>
      <c r="IE31" s="62"/>
      <c r="IF31" s="62"/>
      <c r="IG31" s="62"/>
      <c r="IH31" s="62"/>
      <c r="II31" s="62"/>
      <c r="IJ31" s="62"/>
      <c r="IK31" s="62"/>
      <c r="IL31" s="62"/>
      <c r="IM31" s="62"/>
      <c r="IN31" s="62"/>
      <c r="IO31" s="62"/>
      <c r="IP31" s="62"/>
      <c r="IQ31" s="62"/>
      <c r="IR31" s="62"/>
      <c r="IS31" s="62"/>
      <c r="IT31" s="62"/>
      <c r="IU31" s="62"/>
      <c r="IV31" s="62"/>
      <c r="IW31" s="62"/>
      <c r="IX31" s="62"/>
      <c r="IY31" s="62"/>
      <c r="IZ31" s="62"/>
      <c r="JA31" s="62"/>
      <c r="JB31" s="62"/>
      <c r="JC31" s="62"/>
      <c r="JD31" s="62"/>
      <c r="JE31" s="62"/>
      <c r="JF31" s="62"/>
      <c r="JG31" s="62"/>
      <c r="JH31" s="62"/>
      <c r="JI31" s="62"/>
      <c r="JJ31" s="62"/>
      <c r="JK31" s="62"/>
      <c r="JL31" s="62"/>
      <c r="JM31" s="62"/>
      <c r="JN31" s="62"/>
      <c r="JO31" s="62"/>
      <c r="JP31" s="62"/>
      <c r="JQ31" s="62"/>
      <c r="JR31" s="62"/>
      <c r="JS31" s="62"/>
      <c r="JT31" s="62"/>
      <c r="JU31" s="62"/>
      <c r="JV31" s="62"/>
      <c r="JW31" s="62"/>
      <c r="JX31" s="62"/>
      <c r="JY31" s="62"/>
      <c r="JZ31" s="62"/>
      <c r="KA31" s="62"/>
      <c r="KB31" s="62"/>
      <c r="KC31" s="62"/>
      <c r="KD31" s="62"/>
      <c r="KE31" s="62"/>
      <c r="KF31" s="62"/>
      <c r="KG31" s="62"/>
      <c r="KH31" s="62"/>
      <c r="KI31" s="62"/>
      <c r="KJ31" s="62"/>
      <c r="KK31" s="62"/>
      <c r="KL31">
        <f>COUNTIF(B31:KK31,"Pairing Coverage")</f>
        <v>1</v>
      </c>
    </row>
    <row r="32" spans="1:298" ht="21.75" customHeight="1" x14ac:dyDescent="0.25">
      <c r="A32" s="25" t="s">
        <v>519</v>
      </c>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t="s">
        <v>519</v>
      </c>
      <c r="AD32" s="62"/>
      <c r="AE32" s="62"/>
      <c r="AF32" s="62"/>
      <c r="AG32" s="62"/>
      <c r="AH32" s="62"/>
      <c r="AI32" s="62"/>
      <c r="AJ32" s="62"/>
      <c r="AK32" s="62" t="s">
        <v>519</v>
      </c>
      <c r="AL32" s="62"/>
      <c r="AM32" s="62"/>
      <c r="AN32" s="62"/>
      <c r="AO32" s="62"/>
      <c r="AP32" s="62" t="s">
        <v>519</v>
      </c>
      <c r="AQ32" s="62" t="s">
        <v>519</v>
      </c>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c r="BX32" s="62"/>
      <c r="BY32" s="62"/>
      <c r="BZ32" s="62"/>
      <c r="CA32" s="62"/>
      <c r="CB32" s="62"/>
      <c r="CC32" s="62" t="s">
        <v>519</v>
      </c>
      <c r="CD32" s="62"/>
      <c r="CE32" s="62" t="s">
        <v>519</v>
      </c>
      <c r="CF32" s="62"/>
      <c r="CG32" s="62" t="s">
        <v>519</v>
      </c>
      <c r="CH32" s="62"/>
      <c r="CI32" s="62"/>
      <c r="CJ32" s="62" t="s">
        <v>519</v>
      </c>
      <c r="CK32" s="62"/>
      <c r="CL32" s="62"/>
      <c r="CM32" s="62"/>
      <c r="CN32" s="62"/>
      <c r="CO32" s="62"/>
      <c r="CP32" s="62" t="s">
        <v>519</v>
      </c>
      <c r="CQ32" s="62"/>
      <c r="CR32" s="62"/>
      <c r="CS32" s="62"/>
      <c r="CT32" s="62"/>
      <c r="CU32" s="62" t="s">
        <v>519</v>
      </c>
      <c r="CV32" s="62"/>
      <c r="CW32" s="62"/>
      <c r="CX32" s="62"/>
      <c r="CY32" s="62"/>
      <c r="CZ32" s="62"/>
      <c r="DA32" s="62"/>
      <c r="DB32" s="62"/>
      <c r="DC32" s="62"/>
      <c r="DD32" s="62"/>
      <c r="DE32" s="62" t="s">
        <v>519</v>
      </c>
      <c r="DF32" s="62"/>
      <c r="DG32" s="62"/>
      <c r="DH32" s="62"/>
      <c r="DI32" s="62"/>
      <c r="DJ32" s="62"/>
      <c r="DK32" s="62"/>
      <c r="DL32" s="62"/>
      <c r="DM32" s="62"/>
      <c r="DN32" s="62"/>
      <c r="DO32" s="62"/>
      <c r="DP32" s="62"/>
      <c r="DQ32" s="62"/>
      <c r="DR32" s="62"/>
      <c r="DS32" s="62"/>
      <c r="DT32" s="62" t="s">
        <v>519</v>
      </c>
      <c r="DU32" s="62"/>
      <c r="DV32" s="62"/>
      <c r="DW32" s="62"/>
      <c r="DX32" s="62"/>
      <c r="DY32" s="62"/>
      <c r="DZ32" s="62"/>
      <c r="EA32" s="62"/>
      <c r="EB32" s="62"/>
      <c r="EC32" s="62"/>
      <c r="ED32" s="62"/>
      <c r="EE32" s="62"/>
      <c r="EF32" s="62"/>
      <c r="EG32" s="62"/>
      <c r="EH32" s="62"/>
      <c r="EI32" s="62"/>
      <c r="EJ32" s="62"/>
      <c r="EK32" s="62"/>
      <c r="EL32" s="62"/>
      <c r="EM32" s="62"/>
      <c r="EN32" s="62"/>
      <c r="EO32" s="62"/>
      <c r="EP32" s="62"/>
      <c r="EQ32" s="62"/>
      <c r="ER32" s="62"/>
      <c r="ES32" s="62"/>
      <c r="ET32" s="62"/>
      <c r="EU32" s="62"/>
      <c r="EV32" s="62"/>
      <c r="EW32" s="62"/>
      <c r="EX32" s="62"/>
      <c r="EY32" s="62"/>
      <c r="EZ32" s="62"/>
      <c r="FA32" s="62"/>
      <c r="FB32" s="62"/>
      <c r="FC32" s="62"/>
      <c r="FD32" s="62"/>
      <c r="FE32" s="62"/>
      <c r="FF32" s="62"/>
      <c r="FG32" s="62"/>
      <c r="FH32" s="62"/>
      <c r="FI32" s="62"/>
      <c r="FJ32" s="62"/>
      <c r="FK32" s="62"/>
      <c r="FL32" s="62"/>
      <c r="FM32" s="62"/>
      <c r="FN32" s="62"/>
      <c r="FO32" s="62"/>
      <c r="FP32" s="62" t="s">
        <v>519</v>
      </c>
      <c r="FQ32" s="62"/>
      <c r="FR32" s="62"/>
      <c r="FS32" s="62"/>
      <c r="FT32" s="62"/>
      <c r="FU32" s="62"/>
      <c r="FV32" s="62"/>
      <c r="FW32" s="62"/>
      <c r="FX32" s="62"/>
      <c r="FY32" s="62" t="s">
        <v>519</v>
      </c>
      <c r="FZ32" s="62"/>
      <c r="GA32" s="62"/>
      <c r="GB32" s="62"/>
      <c r="GC32" s="62"/>
      <c r="GD32" s="62"/>
      <c r="GE32" s="62"/>
      <c r="GF32" s="62"/>
      <c r="GG32" s="62"/>
      <c r="GH32" s="62"/>
      <c r="GI32" s="62"/>
      <c r="GJ32" s="62"/>
      <c r="GK32" s="62"/>
      <c r="GL32" s="62"/>
      <c r="GM32" s="62"/>
      <c r="GN32" s="62" t="s">
        <v>519</v>
      </c>
      <c r="GO32" s="62"/>
      <c r="GP32" s="62"/>
      <c r="GQ32" s="62"/>
      <c r="GR32" s="62"/>
      <c r="GS32" s="62" t="s">
        <v>519</v>
      </c>
      <c r="GT32" s="62"/>
      <c r="GU32" s="62"/>
      <c r="GV32" s="62"/>
      <c r="GW32" s="62"/>
      <c r="GX32" s="62"/>
      <c r="GY32" s="62"/>
      <c r="GZ32" s="62"/>
      <c r="HA32" s="62"/>
      <c r="HB32" s="62"/>
      <c r="HC32" s="62"/>
      <c r="HD32" s="62" t="s">
        <v>519</v>
      </c>
      <c r="HE32" s="62"/>
      <c r="HF32" s="62"/>
      <c r="HG32" s="62"/>
      <c r="HH32" s="62"/>
      <c r="HI32" s="62" t="s">
        <v>519</v>
      </c>
      <c r="HJ32" s="62"/>
      <c r="HK32" s="62"/>
      <c r="HL32" s="62" t="s">
        <v>519</v>
      </c>
      <c r="HM32" s="62"/>
      <c r="HN32" s="62"/>
      <c r="HO32" s="62"/>
      <c r="HP32" s="62" t="s">
        <v>519</v>
      </c>
      <c r="HQ32" s="62"/>
      <c r="HR32" s="62"/>
      <c r="HS32" s="62"/>
      <c r="HT32" s="62"/>
      <c r="HU32" s="62"/>
      <c r="HV32" s="62"/>
      <c r="HW32" s="62"/>
      <c r="HX32" s="62"/>
      <c r="HY32" s="62"/>
      <c r="HZ32" s="62"/>
      <c r="IA32" s="62"/>
      <c r="IB32" s="62"/>
      <c r="IC32" s="62"/>
      <c r="ID32" s="62"/>
      <c r="IE32" s="62"/>
      <c r="IF32" s="62"/>
      <c r="IG32" s="62"/>
      <c r="IH32" s="62"/>
      <c r="II32" s="62"/>
      <c r="IJ32" s="62"/>
      <c r="IK32" s="62"/>
      <c r="IL32" s="62"/>
      <c r="IM32" s="62"/>
      <c r="IN32" s="62"/>
      <c r="IO32" s="62"/>
      <c r="IP32" s="62"/>
      <c r="IQ32" s="62"/>
      <c r="IR32" s="62"/>
      <c r="IS32" s="62"/>
      <c r="IT32" s="62"/>
      <c r="IU32" s="62"/>
      <c r="IV32" s="62"/>
      <c r="IW32" s="62"/>
      <c r="IX32" s="62"/>
      <c r="IY32" s="62"/>
      <c r="IZ32" s="62"/>
      <c r="JA32" s="62"/>
      <c r="JB32" s="62"/>
      <c r="JC32" s="62" t="s">
        <v>519</v>
      </c>
      <c r="JD32" s="62"/>
      <c r="JE32" s="62"/>
      <c r="JF32" s="62"/>
      <c r="JG32" s="62"/>
      <c r="JH32" s="62"/>
      <c r="JI32" s="62"/>
      <c r="JJ32" s="62"/>
      <c r="JK32" s="62"/>
      <c r="JL32" s="62"/>
      <c r="JM32" s="62"/>
      <c r="JN32" s="62"/>
      <c r="JO32" s="62"/>
      <c r="JP32" s="62"/>
      <c r="JQ32" s="62"/>
      <c r="JR32" s="62"/>
      <c r="JS32" s="62"/>
      <c r="JT32" s="62"/>
      <c r="JU32" s="62"/>
      <c r="JV32" s="62"/>
      <c r="JW32" s="62"/>
      <c r="JX32" s="62"/>
      <c r="JY32" s="62"/>
      <c r="JZ32" s="62"/>
      <c r="KA32" s="62"/>
      <c r="KB32" s="62"/>
      <c r="KC32" s="62"/>
      <c r="KD32" s="62"/>
      <c r="KE32" s="62"/>
      <c r="KF32" s="62"/>
      <c r="KG32" s="25" t="s">
        <v>519</v>
      </c>
      <c r="KH32" s="62"/>
      <c r="KI32" s="62"/>
      <c r="KJ32" s="62"/>
      <c r="KK32" s="62"/>
      <c r="KL32">
        <f>COUNTIF(B32:KK32,"CorrectlyClassifiedRate")</f>
        <v>22</v>
      </c>
    </row>
    <row r="33" spans="1:298" ht="15.75" customHeight="1" x14ac:dyDescent="0.25">
      <c r="A33" s="25" t="s">
        <v>595</v>
      </c>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t="s">
        <v>595</v>
      </c>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2"/>
      <c r="CV33" s="62"/>
      <c r="CW33" s="62"/>
      <c r="CX33" s="62"/>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t="s">
        <v>595</v>
      </c>
      <c r="EI33" s="62"/>
      <c r="EJ33" s="62"/>
      <c r="EK33" s="62"/>
      <c r="EL33" s="62"/>
      <c r="EM33" s="62"/>
      <c r="EN33" s="62"/>
      <c r="EO33" s="62"/>
      <c r="EP33" s="62"/>
      <c r="EQ33" s="62" t="s">
        <v>595</v>
      </c>
      <c r="ER33" s="62"/>
      <c r="ES33" s="62"/>
      <c r="ET33" s="62"/>
      <c r="EU33" s="62"/>
      <c r="EV33" s="62"/>
      <c r="EW33" s="62"/>
      <c r="EX33" s="62"/>
      <c r="EY33" s="62"/>
      <c r="EZ33" s="62"/>
      <c r="FA33" s="62"/>
      <c r="FB33" s="62"/>
      <c r="FC33" s="62"/>
      <c r="FD33" s="62"/>
      <c r="FE33" s="62"/>
      <c r="FF33" s="62"/>
      <c r="FG33" s="62"/>
      <c r="FH33" s="62"/>
      <c r="FI33" s="62"/>
      <c r="FJ33" s="62"/>
      <c r="FK33" s="62"/>
      <c r="FL33" s="62"/>
      <c r="FM33" s="62"/>
      <c r="FN33" s="62"/>
      <c r="FO33" s="62"/>
      <c r="FP33" s="62"/>
      <c r="FQ33" s="62"/>
      <c r="FR33" s="62"/>
      <c r="FS33" s="62"/>
      <c r="FT33" s="62"/>
      <c r="FU33" s="62"/>
      <c r="FV33" s="62"/>
      <c r="FW33" s="62"/>
      <c r="FX33" s="62"/>
      <c r="FY33" s="62"/>
      <c r="FZ33" s="62"/>
      <c r="GA33" s="62"/>
      <c r="GB33" s="62"/>
      <c r="GC33" s="62"/>
      <c r="GD33" s="62"/>
      <c r="GE33" s="62"/>
      <c r="GF33" s="62"/>
      <c r="GG33" s="62"/>
      <c r="GH33" s="62"/>
      <c r="GI33" s="62"/>
      <c r="GJ33" s="62"/>
      <c r="GK33" s="62"/>
      <c r="GL33" s="62"/>
      <c r="GM33" s="62"/>
      <c r="GN33" s="62"/>
      <c r="GO33" s="62"/>
      <c r="GP33" s="62"/>
      <c r="GQ33" s="62"/>
      <c r="GR33" s="62"/>
      <c r="GS33" s="62"/>
      <c r="GT33" s="62"/>
      <c r="GU33" s="62"/>
      <c r="GV33" s="62"/>
      <c r="GW33" s="62"/>
      <c r="GX33" s="62"/>
      <c r="GY33" s="62"/>
      <c r="GZ33" s="62"/>
      <c r="HA33" s="62"/>
      <c r="HB33" s="62"/>
      <c r="HC33" s="62"/>
      <c r="HD33" s="62"/>
      <c r="HE33" s="62"/>
      <c r="HF33" s="62"/>
      <c r="HG33" s="62"/>
      <c r="HH33" s="62"/>
      <c r="HI33" s="62"/>
      <c r="HJ33" s="62"/>
      <c r="HK33" s="62"/>
      <c r="HL33" s="62"/>
      <c r="HM33" s="62"/>
      <c r="HN33" s="62"/>
      <c r="HO33" s="62"/>
      <c r="HP33" s="62"/>
      <c r="HQ33" s="62"/>
      <c r="HR33" s="62"/>
      <c r="HS33" s="62"/>
      <c r="HT33" s="62"/>
      <c r="HU33" s="62"/>
      <c r="HV33" s="62"/>
      <c r="HW33" s="62"/>
      <c r="HX33" s="62"/>
      <c r="HY33" s="62"/>
      <c r="HZ33" s="62"/>
      <c r="IA33" s="62"/>
      <c r="IB33" s="62"/>
      <c r="IC33" s="62"/>
      <c r="ID33" s="62"/>
      <c r="IE33" s="62"/>
      <c r="IF33" s="62"/>
      <c r="IG33" s="62"/>
      <c r="IH33" s="62"/>
      <c r="II33" s="62"/>
      <c r="IJ33" s="62"/>
      <c r="IK33" s="62"/>
      <c r="IL33" s="62"/>
      <c r="IM33" s="62"/>
      <c r="IN33" s="62"/>
      <c r="IO33" s="62"/>
      <c r="IP33" s="62"/>
      <c r="IQ33" s="62"/>
      <c r="IR33" s="62"/>
      <c r="IS33" s="62"/>
      <c r="IT33" s="62"/>
      <c r="IU33" s="62"/>
      <c r="IV33" s="62"/>
      <c r="IW33" s="62"/>
      <c r="IX33" s="62"/>
      <c r="IY33" s="62"/>
      <c r="IZ33" s="62"/>
      <c r="JA33" s="62" t="s">
        <v>595</v>
      </c>
      <c r="JB33" s="62"/>
      <c r="JC33" s="62"/>
      <c r="JD33" s="62"/>
      <c r="JE33" s="62"/>
      <c r="JF33" s="62"/>
      <c r="JG33" s="62"/>
      <c r="JH33" s="62"/>
      <c r="JI33" s="62"/>
      <c r="JJ33" s="62"/>
      <c r="JK33" s="62"/>
      <c r="JL33" s="62"/>
      <c r="JM33" s="62"/>
      <c r="JN33" s="62"/>
      <c r="JO33" s="62"/>
      <c r="JP33" s="62"/>
      <c r="JQ33" s="62"/>
      <c r="JR33" s="62"/>
      <c r="JS33" s="62"/>
      <c r="JT33" s="62"/>
      <c r="JU33" s="62"/>
      <c r="JV33" s="62"/>
      <c r="JW33" s="62"/>
      <c r="JX33" s="62"/>
      <c r="JY33" s="62"/>
      <c r="JZ33" s="62"/>
      <c r="KA33" s="62"/>
      <c r="KB33" s="62"/>
      <c r="KC33" s="62"/>
      <c r="KD33" s="62"/>
      <c r="KE33" s="62"/>
      <c r="KF33" s="62"/>
      <c r="KG33" s="62"/>
      <c r="KH33" s="62"/>
      <c r="KI33" s="62"/>
      <c r="KJ33" s="62"/>
      <c r="KK33" s="62"/>
      <c r="KL33">
        <f>COUNTIF(B33:KK33,"Scalability")</f>
        <v>4</v>
      </c>
    </row>
    <row r="34" spans="1:298" x14ac:dyDescent="0.25">
      <c r="A34" s="25" t="s">
        <v>596</v>
      </c>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t="s">
        <v>596</v>
      </c>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c r="BS34" s="62"/>
      <c r="BT34" s="62"/>
      <c r="BU34" s="62"/>
      <c r="BV34" s="62"/>
      <c r="BW34" s="62"/>
      <c r="BX34" s="62"/>
      <c r="BY34" s="62"/>
      <c r="BZ34" s="62"/>
      <c r="CA34" s="62"/>
      <c r="CB34" s="62"/>
      <c r="CC34" s="62"/>
      <c r="CD34" s="62"/>
      <c r="CE34" s="62"/>
      <c r="CF34" s="62"/>
      <c r="CG34" s="62"/>
      <c r="CH34" s="62"/>
      <c r="CI34" s="62"/>
      <c r="CJ34" s="62"/>
      <c r="CK34" s="62"/>
      <c r="CL34" s="62"/>
      <c r="CM34" s="62"/>
      <c r="CN34" s="62"/>
      <c r="CO34" s="62"/>
      <c r="CP34" s="62"/>
      <c r="CQ34" s="62"/>
      <c r="CR34" s="62"/>
      <c r="CS34" s="62"/>
      <c r="CT34" s="62"/>
      <c r="CU34" s="62"/>
      <c r="CV34" s="62"/>
      <c r="CW34" s="62"/>
      <c r="CX34" s="62"/>
      <c r="CY34" s="62"/>
      <c r="CZ34" s="62"/>
      <c r="DA34" s="62"/>
      <c r="DB34" s="62"/>
      <c r="DC34" s="62"/>
      <c r="DD34" s="62"/>
      <c r="DE34" s="62"/>
      <c r="DF34" s="62"/>
      <c r="DG34" s="62"/>
      <c r="DH34" s="62"/>
      <c r="DI34" s="62"/>
      <c r="DJ34" s="62"/>
      <c r="DK34" s="62"/>
      <c r="DL34" s="62"/>
      <c r="DM34" s="62"/>
      <c r="DN34" s="62"/>
      <c r="DO34" s="62"/>
      <c r="DP34" s="62"/>
      <c r="DQ34" s="62"/>
      <c r="DR34" s="62"/>
      <c r="DS34" s="62"/>
      <c r="DT34" s="62"/>
      <c r="DU34" s="62"/>
      <c r="DV34" s="62"/>
      <c r="DW34" s="62"/>
      <c r="DX34" s="62"/>
      <c r="DY34" s="62"/>
      <c r="DZ34" s="62"/>
      <c r="EA34" s="62"/>
      <c r="EB34" s="62"/>
      <c r="EC34" s="62"/>
      <c r="ED34" s="62"/>
      <c r="EE34" s="62"/>
      <c r="EF34" s="62"/>
      <c r="EG34" s="62"/>
      <c r="EH34" s="62"/>
      <c r="EI34" s="62"/>
      <c r="EJ34" s="62"/>
      <c r="EK34" s="62"/>
      <c r="EL34" s="62"/>
      <c r="EM34" s="62"/>
      <c r="EN34" s="62"/>
      <c r="EO34" s="62"/>
      <c r="EP34" s="62"/>
      <c r="EQ34" s="62"/>
      <c r="ER34" s="62"/>
      <c r="ES34" s="62"/>
      <c r="ET34" s="62"/>
      <c r="EU34" s="62"/>
      <c r="EV34" s="62"/>
      <c r="EW34" s="62"/>
      <c r="EX34" s="62"/>
      <c r="EY34" s="62"/>
      <c r="EZ34" s="62"/>
      <c r="FA34" s="62"/>
      <c r="FB34" s="62"/>
      <c r="FC34" s="62"/>
      <c r="FD34" s="62"/>
      <c r="FE34" s="62"/>
      <c r="FF34" s="62"/>
      <c r="FG34" s="62"/>
      <c r="FH34" s="62"/>
      <c r="FI34" s="62"/>
      <c r="FJ34" s="62"/>
      <c r="FK34" s="62"/>
      <c r="FL34" s="62"/>
      <c r="FM34" s="62"/>
      <c r="FN34" s="62"/>
      <c r="FO34" s="62"/>
      <c r="FP34" s="62"/>
      <c r="FQ34" s="62"/>
      <c r="FR34" s="62"/>
      <c r="FS34" s="62"/>
      <c r="FT34" s="62"/>
      <c r="FU34" s="62"/>
      <c r="FV34" s="62"/>
      <c r="FW34" s="62"/>
      <c r="FX34" s="62"/>
      <c r="FY34" s="62"/>
      <c r="FZ34" s="62"/>
      <c r="GA34" s="62"/>
      <c r="GB34" s="62"/>
      <c r="GC34" s="62"/>
      <c r="GD34" s="62"/>
      <c r="GE34" s="62"/>
      <c r="GF34" s="62"/>
      <c r="GG34" s="62"/>
      <c r="GH34" s="62"/>
      <c r="GI34" s="62"/>
      <c r="GJ34" s="62"/>
      <c r="GK34" s="62"/>
      <c r="GL34" s="62"/>
      <c r="GM34" s="62"/>
      <c r="GN34" s="62"/>
      <c r="GO34" s="62"/>
      <c r="GP34" s="62"/>
      <c r="GQ34" s="62"/>
      <c r="GR34" s="62"/>
      <c r="GS34" s="62"/>
      <c r="GT34" s="62"/>
      <c r="GU34" s="62"/>
      <c r="GV34" s="62"/>
      <c r="GW34" s="62"/>
      <c r="GX34" s="62"/>
      <c r="GY34" s="62"/>
      <c r="GZ34" s="62"/>
      <c r="HA34" s="62"/>
      <c r="HB34" s="62"/>
      <c r="HC34" s="62"/>
      <c r="HD34" s="62"/>
      <c r="HE34" s="62"/>
      <c r="HF34" s="62"/>
      <c r="HG34" s="62"/>
      <c r="HH34" s="62"/>
      <c r="HI34" s="62"/>
      <c r="HJ34" s="62"/>
      <c r="HK34" s="62"/>
      <c r="HL34" s="62"/>
      <c r="HM34" s="62"/>
      <c r="HN34" s="62"/>
      <c r="HO34" s="62"/>
      <c r="HP34" s="62"/>
      <c r="HQ34" s="62"/>
      <c r="HR34" s="62"/>
      <c r="HS34" s="62"/>
      <c r="HT34" s="62"/>
      <c r="HU34" s="62"/>
      <c r="HV34" s="62"/>
      <c r="HW34" s="62"/>
      <c r="HX34" s="62"/>
      <c r="HY34" s="62"/>
      <c r="HZ34" s="62"/>
      <c r="IA34" s="62"/>
      <c r="IB34" s="62"/>
      <c r="IC34" s="62"/>
      <c r="ID34" s="62"/>
      <c r="IE34" s="62"/>
      <c r="IF34" s="62"/>
      <c r="IG34" s="62"/>
      <c r="IH34" s="62"/>
      <c r="II34" s="62"/>
      <c r="IJ34" s="62"/>
      <c r="IK34" s="62"/>
      <c r="IL34" s="62"/>
      <c r="IM34" s="62"/>
      <c r="IN34" s="62"/>
      <c r="IO34" s="62"/>
      <c r="IP34" s="62"/>
      <c r="IQ34" s="62"/>
      <c r="IR34" s="62"/>
      <c r="IS34" s="62"/>
      <c r="IT34" s="62"/>
      <c r="IU34" s="62"/>
      <c r="IV34" s="62"/>
      <c r="IW34" s="62"/>
      <c r="IX34" s="62"/>
      <c r="IY34" s="62"/>
      <c r="IZ34" s="62"/>
      <c r="JA34" s="62"/>
      <c r="JB34" s="62"/>
      <c r="JC34" s="62"/>
      <c r="JD34" s="62"/>
      <c r="JE34" s="62"/>
      <c r="JF34" s="62"/>
      <c r="JG34" s="62"/>
      <c r="JH34" s="62"/>
      <c r="JI34" s="62"/>
      <c r="JJ34" s="62"/>
      <c r="JK34" s="62"/>
      <c r="JL34" s="62"/>
      <c r="JM34" s="62"/>
      <c r="JN34" s="62"/>
      <c r="JO34" s="62"/>
      <c r="JP34" s="62"/>
      <c r="JQ34" s="62"/>
      <c r="JR34" s="62"/>
      <c r="JS34" s="62"/>
      <c r="JT34" s="62"/>
      <c r="JU34" s="62"/>
      <c r="JV34" s="62"/>
      <c r="JW34" s="62"/>
      <c r="JX34" s="62"/>
      <c r="JY34" s="62"/>
      <c r="JZ34" s="62"/>
      <c r="KA34" s="62"/>
      <c r="KB34" s="62"/>
      <c r="KC34" s="62"/>
      <c r="KD34" s="62"/>
      <c r="KE34" s="62"/>
      <c r="KF34" s="62"/>
      <c r="KG34" s="62"/>
      <c r="KH34" s="62"/>
      <c r="KI34" s="62"/>
      <c r="KJ34" s="62"/>
      <c r="KK34" s="62"/>
      <c r="KL34">
        <f>COUNTIF(B34:KK34,"Stability")</f>
        <v>1</v>
      </c>
    </row>
    <row r="35" spans="1:298" ht="13.5" customHeight="1" x14ac:dyDescent="0.25">
      <c r="A35" s="25" t="s">
        <v>597</v>
      </c>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t="s">
        <v>597</v>
      </c>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c r="BS35" s="62"/>
      <c r="BT35" s="62"/>
      <c r="BU35" s="62"/>
      <c r="BV35" s="62"/>
      <c r="BW35" s="62"/>
      <c r="BX35" s="62"/>
      <c r="BY35" s="62"/>
      <c r="BZ35" s="62"/>
      <c r="CA35" s="62"/>
      <c r="CB35" s="62"/>
      <c r="CC35" s="62"/>
      <c r="CD35" s="62"/>
      <c r="CE35" s="62"/>
      <c r="CF35" s="62"/>
      <c r="CG35" s="62"/>
      <c r="CH35" s="62"/>
      <c r="CI35" s="62"/>
      <c r="CJ35" s="62"/>
      <c r="CK35" s="62"/>
      <c r="CL35" s="62"/>
      <c r="CM35" s="62"/>
      <c r="CN35" s="62"/>
      <c r="CO35" s="62"/>
      <c r="CP35" s="62"/>
      <c r="CQ35" s="62"/>
      <c r="CR35" s="62"/>
      <c r="CS35" s="62"/>
      <c r="CT35" s="62"/>
      <c r="CU35" s="62"/>
      <c r="CV35" s="62"/>
      <c r="CW35" s="62"/>
      <c r="CX35" s="62"/>
      <c r="CY35" s="62"/>
      <c r="CZ35" s="62"/>
      <c r="DA35" s="62"/>
      <c r="DB35" s="62"/>
      <c r="DC35" s="62"/>
      <c r="DD35" s="62"/>
      <c r="DE35" s="62"/>
      <c r="DF35" s="62"/>
      <c r="DG35" s="62"/>
      <c r="DH35" s="62"/>
      <c r="DI35" s="62"/>
      <c r="DJ35" s="62"/>
      <c r="DK35" s="62"/>
      <c r="DL35" s="62"/>
      <c r="DM35" s="62"/>
      <c r="DN35" s="62"/>
      <c r="DO35" s="62"/>
      <c r="DP35" s="62"/>
      <c r="DQ35" s="62"/>
      <c r="DR35" s="62"/>
      <c r="DS35" s="62"/>
      <c r="DT35" s="62"/>
      <c r="DU35" s="62"/>
      <c r="DV35" s="62"/>
      <c r="DW35" s="62"/>
      <c r="DX35" s="62"/>
      <c r="DY35" s="62"/>
      <c r="DZ35" s="62"/>
      <c r="EA35" s="62"/>
      <c r="EB35" s="62"/>
      <c r="EC35" s="62"/>
      <c r="ED35" s="62"/>
      <c r="EE35" s="62"/>
      <c r="EF35" s="62"/>
      <c r="EG35" s="62"/>
      <c r="EH35" s="62"/>
      <c r="EI35" s="62"/>
      <c r="EJ35" s="62"/>
      <c r="EK35" s="62"/>
      <c r="EL35" s="62"/>
      <c r="EM35" s="62"/>
      <c r="EN35" s="62"/>
      <c r="EO35" s="62"/>
      <c r="EP35" s="62"/>
      <c r="EQ35" s="62"/>
      <c r="ER35" s="62"/>
      <c r="ES35" s="62"/>
      <c r="ET35" s="62"/>
      <c r="EU35" s="62"/>
      <c r="EV35" s="62"/>
      <c r="EW35" s="62"/>
      <c r="EX35" s="62"/>
      <c r="EY35" s="62"/>
      <c r="EZ35" s="62"/>
      <c r="FA35" s="62"/>
      <c r="FB35" s="62"/>
      <c r="FC35" s="62"/>
      <c r="FD35" s="62"/>
      <c r="FE35" s="62"/>
      <c r="FF35" s="62"/>
      <c r="FG35" s="62"/>
      <c r="FH35" s="62"/>
      <c r="FI35" s="62"/>
      <c r="FJ35" s="62"/>
      <c r="FK35" s="62"/>
      <c r="FL35" s="62"/>
      <c r="FM35" s="62"/>
      <c r="FN35" s="62"/>
      <c r="FO35" s="62"/>
      <c r="FP35" s="62"/>
      <c r="FQ35" s="62"/>
      <c r="FR35" s="62"/>
      <c r="FS35" s="62"/>
      <c r="FT35" s="62"/>
      <c r="FU35" s="62"/>
      <c r="FV35" s="62"/>
      <c r="FW35" s="62"/>
      <c r="FX35" s="62"/>
      <c r="FY35" s="62"/>
      <c r="FZ35" s="62"/>
      <c r="GA35" s="62"/>
      <c r="GB35" s="62"/>
      <c r="GC35" s="62"/>
      <c r="GD35" s="62"/>
      <c r="GE35" s="62"/>
      <c r="GF35" s="62"/>
      <c r="GG35" s="62"/>
      <c r="GH35" s="62"/>
      <c r="GI35" s="62"/>
      <c r="GJ35" s="62"/>
      <c r="GK35" s="62"/>
      <c r="GL35" s="62"/>
      <c r="GM35" s="62"/>
      <c r="GN35" s="62"/>
      <c r="GO35" s="62"/>
      <c r="GP35" s="62"/>
      <c r="GQ35" s="62"/>
      <c r="GR35" s="62"/>
      <c r="GS35" s="62"/>
      <c r="GT35" s="62"/>
      <c r="GU35" s="62"/>
      <c r="GV35" s="62"/>
      <c r="GW35" s="62"/>
      <c r="GX35" s="62"/>
      <c r="GY35" s="62"/>
      <c r="GZ35" s="62"/>
      <c r="HA35" s="62"/>
      <c r="HB35" s="62"/>
      <c r="HC35" s="62"/>
      <c r="HD35" s="62"/>
      <c r="HE35" s="62"/>
      <c r="HF35" s="62"/>
      <c r="HG35" s="62"/>
      <c r="HH35" s="62"/>
      <c r="HI35" s="62"/>
      <c r="HJ35" s="62"/>
      <c r="HK35" s="62"/>
      <c r="HL35" s="62"/>
      <c r="HM35" s="62"/>
      <c r="HN35" s="62"/>
      <c r="HO35" s="62"/>
      <c r="HP35" s="62"/>
      <c r="HQ35" s="62"/>
      <c r="HR35" s="62"/>
      <c r="HS35" s="62"/>
      <c r="HT35" s="62"/>
      <c r="HU35" s="62"/>
      <c r="HV35" s="62"/>
      <c r="HW35" s="62"/>
      <c r="HX35" s="62"/>
      <c r="HY35" s="62"/>
      <c r="HZ35" s="62"/>
      <c r="IA35" s="62"/>
      <c r="IB35" s="62"/>
      <c r="IC35" s="62"/>
      <c r="ID35" s="62"/>
      <c r="IE35" s="62"/>
      <c r="IF35" s="62"/>
      <c r="IG35" s="62"/>
      <c r="IH35" s="62"/>
      <c r="II35" s="62"/>
      <c r="IJ35" s="62"/>
      <c r="IK35" s="62"/>
      <c r="IL35" s="62"/>
      <c r="IM35" s="62"/>
      <c r="IN35" s="62"/>
      <c r="IO35" s="62"/>
      <c r="IP35" s="62"/>
      <c r="IQ35" s="62"/>
      <c r="IR35" s="62"/>
      <c r="IS35" s="62"/>
      <c r="IT35" s="62"/>
      <c r="IU35" s="62"/>
      <c r="IV35" s="62"/>
      <c r="IW35" s="62"/>
      <c r="IX35" s="62"/>
      <c r="IY35" s="62"/>
      <c r="IZ35" s="62"/>
      <c r="JA35" s="62"/>
      <c r="JB35" s="62"/>
      <c r="JC35" s="62"/>
      <c r="JD35" s="62"/>
      <c r="JE35" s="62"/>
      <c r="JF35" s="62"/>
      <c r="JG35" s="62"/>
      <c r="JH35" s="62"/>
      <c r="JI35" s="62"/>
      <c r="JJ35" s="62"/>
      <c r="JK35" s="62"/>
      <c r="JL35" s="62"/>
      <c r="JM35" s="62"/>
      <c r="JN35" s="62"/>
      <c r="JO35" s="62"/>
      <c r="JP35" s="62"/>
      <c r="JQ35" s="62"/>
      <c r="JR35" s="62"/>
      <c r="JS35" s="62"/>
      <c r="JT35" s="62"/>
      <c r="JU35" s="62"/>
      <c r="JV35" s="62"/>
      <c r="JW35" s="62"/>
      <c r="JX35" s="62"/>
      <c r="JY35" s="62"/>
      <c r="JZ35" s="62"/>
      <c r="KA35" s="62"/>
      <c r="KB35" s="62"/>
      <c r="KC35" s="62"/>
      <c r="KD35" s="62"/>
      <c r="KE35" s="62"/>
      <c r="KF35" s="62"/>
      <c r="KG35" s="62"/>
      <c r="KH35" s="62"/>
      <c r="KI35" s="62"/>
      <c r="KJ35" s="62"/>
      <c r="KK35" s="62"/>
      <c r="KL35">
        <f>COUNTIF(B35:KK35,"Versatility")</f>
        <v>1</v>
      </c>
    </row>
    <row r="36" spans="1:298" ht="15.75" customHeight="1" x14ac:dyDescent="0.25">
      <c r="A36" s="25" t="s">
        <v>688</v>
      </c>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t="s">
        <v>688</v>
      </c>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c r="BX36" s="62"/>
      <c r="BY36" s="62"/>
      <c r="BZ36" s="62"/>
      <c r="CA36" s="62"/>
      <c r="CB36" s="62"/>
      <c r="CC36" s="62"/>
      <c r="CD36" s="62"/>
      <c r="CE36" s="62"/>
      <c r="CF36" s="62"/>
      <c r="CG36" s="62"/>
      <c r="CH36" s="62"/>
      <c r="CI36" s="62"/>
      <c r="CJ36" s="62"/>
      <c r="CK36" s="62"/>
      <c r="CL36" s="62"/>
      <c r="CM36" s="62"/>
      <c r="CN36" s="62"/>
      <c r="CO36" s="62" t="s">
        <v>688</v>
      </c>
      <c r="CP36" s="62"/>
      <c r="CQ36" s="62"/>
      <c r="CR36" s="62"/>
      <c r="CS36" s="62"/>
      <c r="CT36" s="62"/>
      <c r="CU36" s="62"/>
      <c r="CV36" s="62"/>
      <c r="CW36" s="62"/>
      <c r="CX36" s="62"/>
      <c r="CY36" s="62"/>
      <c r="CZ36" s="62"/>
      <c r="DA36" s="62"/>
      <c r="DB36" s="62"/>
      <c r="DC36" s="62"/>
      <c r="DD36" s="62"/>
      <c r="DE36" s="62"/>
      <c r="DF36" s="62"/>
      <c r="DG36" s="62"/>
      <c r="DH36" s="62"/>
      <c r="DI36" s="62"/>
      <c r="DJ36" s="62"/>
      <c r="DK36" s="62"/>
      <c r="DL36" s="62"/>
      <c r="DM36" s="62"/>
      <c r="DN36" s="62"/>
      <c r="DO36" s="62"/>
      <c r="DP36" s="62"/>
      <c r="DQ36" s="62"/>
      <c r="DR36" s="62"/>
      <c r="DS36" s="62"/>
      <c r="DT36" s="62"/>
      <c r="DU36" s="62"/>
      <c r="DV36" s="62"/>
      <c r="DW36" s="62"/>
      <c r="DX36" s="62"/>
      <c r="DY36" s="62"/>
      <c r="DZ36" s="62"/>
      <c r="EA36" s="62"/>
      <c r="EB36" s="62"/>
      <c r="EC36" s="62"/>
      <c r="ED36" s="62"/>
      <c r="EE36" s="62"/>
      <c r="EF36" s="62"/>
      <c r="EG36" s="62"/>
      <c r="EH36" s="62"/>
      <c r="EI36" s="62"/>
      <c r="EJ36" s="62"/>
      <c r="EK36" s="62"/>
      <c r="EL36" s="62"/>
      <c r="EM36" s="62"/>
      <c r="EN36" s="62"/>
      <c r="EO36" s="62"/>
      <c r="EP36" s="62"/>
      <c r="EQ36" s="62"/>
      <c r="ER36" s="62"/>
      <c r="ES36" s="62"/>
      <c r="ET36" s="62"/>
      <c r="EU36" s="62"/>
      <c r="EV36" s="62"/>
      <c r="EW36" s="62"/>
      <c r="EX36" s="62"/>
      <c r="EY36" s="62"/>
      <c r="EZ36" s="62"/>
      <c r="FA36" s="62"/>
      <c r="FB36" s="62"/>
      <c r="FC36" s="62"/>
      <c r="FD36" s="62"/>
      <c r="FE36" s="62"/>
      <c r="FF36" s="62"/>
      <c r="FG36" s="62"/>
      <c r="FH36" s="62"/>
      <c r="FI36" s="62"/>
      <c r="FJ36" s="62"/>
      <c r="FK36" s="62"/>
      <c r="FL36" s="62"/>
      <c r="FM36" s="62"/>
      <c r="FN36" s="62"/>
      <c r="FO36" s="62"/>
      <c r="FP36" s="62"/>
      <c r="FQ36" s="62"/>
      <c r="FR36" s="62"/>
      <c r="FS36" s="62"/>
      <c r="FT36" s="62"/>
      <c r="FU36" s="62"/>
      <c r="FV36" s="62"/>
      <c r="FW36" s="62"/>
      <c r="FX36" s="62"/>
      <c r="FY36" s="62"/>
      <c r="FZ36" s="62"/>
      <c r="GA36" s="62"/>
      <c r="GB36" s="62"/>
      <c r="GC36" s="62"/>
      <c r="GD36" s="62"/>
      <c r="GE36" s="62"/>
      <c r="GF36" s="62"/>
      <c r="GG36" s="62"/>
      <c r="GH36" s="62"/>
      <c r="GI36" s="62"/>
      <c r="GJ36" s="62"/>
      <c r="GK36" s="62"/>
      <c r="GL36" s="62"/>
      <c r="GM36" s="62"/>
      <c r="GN36" s="62"/>
      <c r="GO36" s="62"/>
      <c r="GP36" s="62"/>
      <c r="GQ36" s="62"/>
      <c r="GR36" s="62"/>
      <c r="GS36" s="62"/>
      <c r="GT36" s="62"/>
      <c r="GU36" s="62"/>
      <c r="GV36" s="62"/>
      <c r="GW36" s="62"/>
      <c r="GX36" s="62"/>
      <c r="GY36" s="62" t="s">
        <v>688</v>
      </c>
      <c r="GZ36" s="62"/>
      <c r="HA36" s="62"/>
      <c r="HB36" s="62"/>
      <c r="HC36" s="62"/>
      <c r="HD36" s="62"/>
      <c r="HE36" s="62"/>
      <c r="HF36" s="62"/>
      <c r="HG36" s="62"/>
      <c r="HH36" s="62"/>
      <c r="HI36" s="62"/>
      <c r="HJ36" s="62"/>
      <c r="HK36" s="62"/>
      <c r="HL36" s="62"/>
      <c r="HM36" s="62"/>
      <c r="HN36" s="62"/>
      <c r="HO36" s="62"/>
      <c r="HP36" s="62"/>
      <c r="HQ36" s="62"/>
      <c r="HR36" s="62"/>
      <c r="HS36" s="62"/>
      <c r="HT36" s="62"/>
      <c r="HU36" s="62"/>
      <c r="HV36" s="62"/>
      <c r="HW36" s="62"/>
      <c r="HX36" s="62"/>
      <c r="HY36" s="62"/>
      <c r="HZ36" s="62"/>
      <c r="IA36" s="62"/>
      <c r="IB36" s="62"/>
      <c r="IC36" s="62"/>
      <c r="ID36" s="62"/>
      <c r="IE36" s="62"/>
      <c r="IF36" s="62"/>
      <c r="IG36" s="62"/>
      <c r="IH36" s="62"/>
      <c r="II36" s="62"/>
      <c r="IJ36" s="62"/>
      <c r="IK36" s="62"/>
      <c r="IL36" s="62"/>
      <c r="IM36" s="62"/>
      <c r="IN36" s="62"/>
      <c r="IO36" s="62"/>
      <c r="IP36" s="62"/>
      <c r="IQ36" s="62"/>
      <c r="IR36" s="62"/>
      <c r="IS36" s="62"/>
      <c r="IT36" s="62"/>
      <c r="IU36" s="62"/>
      <c r="IV36" s="62"/>
      <c r="IW36" s="62"/>
      <c r="IX36" s="62"/>
      <c r="IY36" s="62"/>
      <c r="IZ36" s="62"/>
      <c r="JA36" s="62"/>
      <c r="JB36" s="62"/>
      <c r="JC36" s="62"/>
      <c r="JD36" s="62"/>
      <c r="JE36" s="62"/>
      <c r="JF36" s="62"/>
      <c r="JG36" s="62"/>
      <c r="JH36" s="62"/>
      <c r="JI36" s="62"/>
      <c r="JJ36" s="62"/>
      <c r="JK36" s="62"/>
      <c r="JL36" s="62"/>
      <c r="JM36" s="62"/>
      <c r="JN36" s="62"/>
      <c r="JO36" s="62"/>
      <c r="JP36" s="62"/>
      <c r="JQ36" s="62"/>
      <c r="JR36" s="62"/>
      <c r="JS36" s="62"/>
      <c r="JT36" s="62"/>
      <c r="JU36" s="62"/>
      <c r="JV36" s="62"/>
      <c r="JW36" s="62"/>
      <c r="JX36" s="62"/>
      <c r="JY36" s="62"/>
      <c r="JZ36" s="62"/>
      <c r="KA36" s="62"/>
      <c r="KB36" s="62"/>
      <c r="KC36" s="62"/>
      <c r="KD36" s="62"/>
      <c r="KE36" s="62"/>
      <c r="KF36" s="62"/>
      <c r="KG36" s="62"/>
      <c r="KH36" s="62"/>
      <c r="KI36" s="62"/>
      <c r="KJ36" s="62"/>
      <c r="KK36" s="62"/>
      <c r="KL36">
        <f>COUNTIF(B36:KK36,"Completeness")</f>
        <v>3</v>
      </c>
    </row>
    <row r="37" spans="1:298" ht="16.5" customHeight="1" x14ac:dyDescent="0.25">
      <c r="A37" s="25" t="s">
        <v>709</v>
      </c>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t="s">
        <v>709</v>
      </c>
      <c r="AU37" s="62"/>
      <c r="AV37" s="62"/>
      <c r="AW37" s="62"/>
      <c r="AX37" s="62"/>
      <c r="AY37" s="62"/>
      <c r="AZ37" s="62"/>
      <c r="BA37" s="62"/>
      <c r="BB37" s="62"/>
      <c r="BC37" s="62"/>
      <c r="BD37" s="62"/>
      <c r="BE37" s="62"/>
      <c r="BF37" s="62"/>
      <c r="BG37" s="62"/>
      <c r="BH37" s="62" t="s">
        <v>709</v>
      </c>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c r="CH37" s="62"/>
      <c r="CI37" s="62"/>
      <c r="CJ37" s="62"/>
      <c r="CK37" s="62"/>
      <c r="CL37" s="62" t="s">
        <v>709</v>
      </c>
      <c r="CM37" s="62"/>
      <c r="CN37" s="62"/>
      <c r="CO37" s="62"/>
      <c r="CP37" s="62" t="s">
        <v>709</v>
      </c>
      <c r="CQ37" s="62"/>
      <c r="CR37" s="62"/>
      <c r="CS37" s="62"/>
      <c r="CT37" s="62"/>
      <c r="CU37" s="62"/>
      <c r="CV37" s="62"/>
      <c r="CW37" s="62"/>
      <c r="CX37" s="62"/>
      <c r="CY37" s="62"/>
      <c r="CZ37" s="62"/>
      <c r="DA37" s="62"/>
      <c r="DB37" s="62"/>
      <c r="DC37" s="62"/>
      <c r="DD37" s="62"/>
      <c r="DE37" s="62"/>
      <c r="DF37" s="62"/>
      <c r="DG37" s="62"/>
      <c r="DH37" s="62"/>
      <c r="DI37" s="62"/>
      <c r="DJ37" s="62"/>
      <c r="DK37" s="62"/>
      <c r="DL37" s="62"/>
      <c r="DM37" s="62"/>
      <c r="DN37" s="62"/>
      <c r="DO37" s="62"/>
      <c r="DP37" s="62"/>
      <c r="DQ37" s="62"/>
      <c r="DR37" s="62"/>
      <c r="DS37" s="62"/>
      <c r="DT37" s="62"/>
      <c r="DU37" s="62"/>
      <c r="DV37" s="62"/>
      <c r="DW37" s="62"/>
      <c r="DX37" s="62"/>
      <c r="DY37" s="62"/>
      <c r="DZ37" s="62"/>
      <c r="EA37" s="62" t="s">
        <v>709</v>
      </c>
      <c r="EB37" s="62"/>
      <c r="EC37" s="62"/>
      <c r="ED37" s="62"/>
      <c r="EE37" s="62"/>
      <c r="EF37" s="62" t="s">
        <v>709</v>
      </c>
      <c r="EG37" s="62"/>
      <c r="EH37" s="62"/>
      <c r="EI37" s="62"/>
      <c r="EJ37" s="62"/>
      <c r="EK37" s="62"/>
      <c r="EL37" s="62"/>
      <c r="EM37" s="62"/>
      <c r="EN37" s="62"/>
      <c r="EO37" s="62"/>
      <c r="EP37" s="62"/>
      <c r="EQ37" s="62"/>
      <c r="ER37" s="62"/>
      <c r="ES37" s="62"/>
      <c r="ET37" s="62"/>
      <c r="EU37" s="62"/>
      <c r="EV37" s="62"/>
      <c r="EW37" s="62"/>
      <c r="EX37" s="62"/>
      <c r="EY37" s="62"/>
      <c r="EZ37" s="62"/>
      <c r="FA37" s="62"/>
      <c r="FB37" s="62"/>
      <c r="FC37" s="62"/>
      <c r="FD37" s="62"/>
      <c r="FE37" s="62"/>
      <c r="FF37" s="62"/>
      <c r="FG37" s="62"/>
      <c r="FH37" s="62"/>
      <c r="FI37" s="62"/>
      <c r="FJ37" s="62"/>
      <c r="FK37" s="62"/>
      <c r="FL37" s="62"/>
      <c r="FM37" s="62"/>
      <c r="FN37" s="62"/>
      <c r="FO37" s="62"/>
      <c r="FP37" s="62"/>
      <c r="FQ37" s="62"/>
      <c r="FR37" s="62"/>
      <c r="FS37" s="62"/>
      <c r="FT37" s="62"/>
      <c r="FU37" s="62"/>
      <c r="FV37" s="62"/>
      <c r="FW37" s="62"/>
      <c r="FX37" s="62"/>
      <c r="FY37" s="62"/>
      <c r="FZ37" s="62"/>
      <c r="GA37" s="62"/>
      <c r="GB37" s="62"/>
      <c r="GC37" s="62"/>
      <c r="GD37" s="62"/>
      <c r="GE37" s="62"/>
      <c r="GF37" s="62"/>
      <c r="GG37" s="62"/>
      <c r="GH37" s="62"/>
      <c r="GI37" s="62"/>
      <c r="GJ37" s="62"/>
      <c r="GK37" s="62"/>
      <c r="GL37" s="62"/>
      <c r="GM37" s="62"/>
      <c r="GN37" s="62"/>
      <c r="GO37" s="62"/>
      <c r="GP37" s="62"/>
      <c r="GQ37" s="62"/>
      <c r="GR37" s="62"/>
      <c r="GS37" s="62"/>
      <c r="GT37" s="62"/>
      <c r="GU37" s="62"/>
      <c r="GV37" s="62"/>
      <c r="GW37" s="62"/>
      <c r="GX37" s="62"/>
      <c r="GY37" s="62"/>
      <c r="GZ37" s="62"/>
      <c r="HA37" s="62"/>
      <c r="HB37" s="62"/>
      <c r="HC37" s="62"/>
      <c r="HD37" s="62"/>
      <c r="HE37" s="62"/>
      <c r="HF37" s="62"/>
      <c r="HG37" s="62"/>
      <c r="HH37" s="62"/>
      <c r="HI37" s="62"/>
      <c r="HJ37" s="62"/>
      <c r="HK37" s="62"/>
      <c r="HL37" s="62"/>
      <c r="HM37" s="62"/>
      <c r="HN37" s="62"/>
      <c r="HO37" s="62"/>
      <c r="HP37" s="62"/>
      <c r="HQ37" s="62"/>
      <c r="HR37" s="62"/>
      <c r="HS37" s="62"/>
      <c r="HT37" s="62"/>
      <c r="HU37" s="62"/>
      <c r="HV37" s="62"/>
      <c r="HW37" s="62"/>
      <c r="HX37" s="62"/>
      <c r="HY37" s="62"/>
      <c r="HZ37" s="62"/>
      <c r="IA37" s="62"/>
      <c r="IB37" s="62"/>
      <c r="IC37" s="62"/>
      <c r="ID37" s="62"/>
      <c r="IE37" s="62"/>
      <c r="IF37" s="62"/>
      <c r="IG37" s="62"/>
      <c r="IH37" s="62"/>
      <c r="II37" s="62"/>
      <c r="IJ37" s="62"/>
      <c r="IK37" s="62"/>
      <c r="IL37" s="62"/>
      <c r="IM37" s="62"/>
      <c r="IN37" s="62"/>
      <c r="IO37" s="62"/>
      <c r="IP37" s="62"/>
      <c r="IQ37" s="62"/>
      <c r="IR37" s="62"/>
      <c r="IS37" s="62"/>
      <c r="IT37" s="62"/>
      <c r="IU37" s="62"/>
      <c r="IV37" s="62"/>
      <c r="IW37" s="62"/>
      <c r="IX37" s="62"/>
      <c r="IY37" s="62"/>
      <c r="IZ37" s="62"/>
      <c r="JA37" s="62"/>
      <c r="JB37" s="62"/>
      <c r="JC37" s="62"/>
      <c r="JD37" s="62"/>
      <c r="JE37" s="62"/>
      <c r="JF37" s="62"/>
      <c r="JG37" s="62"/>
      <c r="JH37" s="62"/>
      <c r="JI37" s="62" t="s">
        <v>709</v>
      </c>
      <c r="JJ37" s="62"/>
      <c r="JK37" s="62"/>
      <c r="JL37" s="62"/>
      <c r="JM37" s="62"/>
      <c r="JN37" s="62"/>
      <c r="JO37" s="62"/>
      <c r="JP37" s="62"/>
      <c r="JQ37" s="62"/>
      <c r="JR37" s="62"/>
      <c r="JS37" s="62"/>
      <c r="JT37" s="62"/>
      <c r="JU37" s="62"/>
      <c r="JV37" s="62"/>
      <c r="JW37" s="62"/>
      <c r="JX37" s="62"/>
      <c r="JY37" s="62"/>
      <c r="JZ37" s="62"/>
      <c r="KA37" s="62"/>
      <c r="KB37" s="62"/>
      <c r="KC37" s="62"/>
      <c r="KD37" s="62"/>
      <c r="KE37" s="62"/>
      <c r="KF37" s="62" t="s">
        <v>709</v>
      </c>
      <c r="KG37" s="62"/>
      <c r="KH37" s="62"/>
      <c r="KI37" s="62"/>
      <c r="KJ37" s="62"/>
      <c r="KK37" s="62"/>
      <c r="KL37">
        <f>COUNTIF(B37:KK37,"Training Time")</f>
        <v>8</v>
      </c>
    </row>
    <row r="38" spans="1:298" x14ac:dyDescent="0.25">
      <c r="A38" s="25" t="s">
        <v>3058</v>
      </c>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t="s">
        <v>798</v>
      </c>
      <c r="BD38" s="62"/>
      <c r="BE38" s="62"/>
      <c r="BF38" s="62"/>
      <c r="BG38" s="62"/>
      <c r="BH38" s="62"/>
      <c r="BI38" s="62"/>
      <c r="BJ38" s="62"/>
      <c r="BK38" s="62"/>
      <c r="BL38" s="62"/>
      <c r="BM38" s="62"/>
      <c r="BN38" s="62"/>
      <c r="BO38" s="62"/>
      <c r="BP38" s="62"/>
      <c r="BQ38" s="62"/>
      <c r="BR38" s="62"/>
      <c r="BS38" s="62"/>
      <c r="BT38" s="62"/>
      <c r="BU38" s="62"/>
      <c r="BV38" s="62"/>
      <c r="BW38" s="62"/>
      <c r="BX38" s="62" t="s">
        <v>798</v>
      </c>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t="s">
        <v>798</v>
      </c>
      <c r="DB38" s="62"/>
      <c r="DC38" s="62"/>
      <c r="DD38" s="62"/>
      <c r="DE38" s="62"/>
      <c r="DF38" s="62" t="s">
        <v>798</v>
      </c>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c r="EO38" s="62"/>
      <c r="EP38" s="62"/>
      <c r="EQ38" s="62"/>
      <c r="ER38" s="62"/>
      <c r="ES38" s="62"/>
      <c r="ET38" s="62"/>
      <c r="EU38" s="62"/>
      <c r="EV38" s="62"/>
      <c r="EW38" s="25" t="s">
        <v>798</v>
      </c>
      <c r="EX38" s="62"/>
      <c r="EY38" s="62"/>
      <c r="EZ38" s="62" t="s">
        <v>798</v>
      </c>
      <c r="FA38" s="62"/>
      <c r="FB38" s="62"/>
      <c r="FC38" s="62"/>
      <c r="FD38" s="62"/>
      <c r="FE38" s="62"/>
      <c r="FF38" s="62"/>
      <c r="FG38" s="62"/>
      <c r="FH38" s="62"/>
      <c r="FI38" s="62"/>
      <c r="FJ38" s="62"/>
      <c r="FK38" s="62"/>
      <c r="FL38" s="62" t="s">
        <v>798</v>
      </c>
      <c r="FM38" s="62"/>
      <c r="FN38" s="62"/>
      <c r="FO38" s="62"/>
      <c r="FP38" s="62"/>
      <c r="FQ38" s="62"/>
      <c r="FR38" s="62"/>
      <c r="FS38" s="62"/>
      <c r="FT38" s="62"/>
      <c r="FU38" s="62"/>
      <c r="FV38" s="62"/>
      <c r="FW38" s="62"/>
      <c r="FX38" s="62"/>
      <c r="FY38" s="62"/>
      <c r="FZ38" s="62"/>
      <c r="GA38" s="62"/>
      <c r="GB38" s="62"/>
      <c r="GC38" s="62"/>
      <c r="GD38" s="62"/>
      <c r="GE38" s="62"/>
      <c r="GF38" s="62"/>
      <c r="GG38" s="62"/>
      <c r="GH38" s="62"/>
      <c r="GI38" s="62"/>
      <c r="GJ38" s="62"/>
      <c r="GK38" s="62"/>
      <c r="GL38" s="62"/>
      <c r="GM38" s="62"/>
      <c r="GN38" s="62"/>
      <c r="GO38" s="62"/>
      <c r="GP38" s="62"/>
      <c r="GQ38" s="62"/>
      <c r="GR38" s="62" t="s">
        <v>798</v>
      </c>
      <c r="GS38" s="62"/>
      <c r="GT38" s="62"/>
      <c r="GU38" s="62"/>
      <c r="GV38" s="62"/>
      <c r="GW38" s="62"/>
      <c r="GX38" s="62"/>
      <c r="GY38" s="62"/>
      <c r="GZ38" s="62"/>
      <c r="HA38" s="62"/>
      <c r="HB38" s="62"/>
      <c r="HC38" s="62" t="s">
        <v>798</v>
      </c>
      <c r="HD38" s="62"/>
      <c r="HE38" s="62"/>
      <c r="HF38" s="62"/>
      <c r="HG38" s="62"/>
      <c r="HH38" s="62"/>
      <c r="HI38" s="62"/>
      <c r="HJ38" s="62" t="s">
        <v>798</v>
      </c>
      <c r="HK38" s="62"/>
      <c r="HL38" s="62"/>
      <c r="HM38" s="62"/>
      <c r="HN38" s="62"/>
      <c r="HO38" s="62"/>
      <c r="HP38" s="62"/>
      <c r="HQ38" s="62"/>
      <c r="HR38" s="62"/>
      <c r="HS38" s="62"/>
      <c r="HT38" s="62"/>
      <c r="HU38" s="62"/>
      <c r="HV38" s="62"/>
      <c r="HW38" s="62"/>
      <c r="HX38" s="62"/>
      <c r="HY38" s="62"/>
      <c r="HZ38" s="62"/>
      <c r="IA38" s="62"/>
      <c r="IB38" s="62"/>
      <c r="IC38" s="62"/>
      <c r="ID38" s="62"/>
      <c r="IE38" s="62"/>
      <c r="IF38" s="62"/>
      <c r="IG38" s="62"/>
      <c r="IH38" s="62"/>
      <c r="II38" s="62"/>
      <c r="IJ38" s="62"/>
      <c r="IK38" s="62"/>
      <c r="IL38" s="62"/>
      <c r="IM38" s="62"/>
      <c r="IN38" s="62"/>
      <c r="IO38" s="62"/>
      <c r="IP38" s="62"/>
      <c r="IQ38" s="62"/>
      <c r="IR38" s="62"/>
      <c r="IS38" s="62"/>
      <c r="IT38" s="62"/>
      <c r="IU38" s="62"/>
      <c r="IV38" s="62"/>
      <c r="IW38" s="62"/>
      <c r="IX38" s="62"/>
      <c r="IY38" s="62"/>
      <c r="IZ38" s="62" t="s">
        <v>798</v>
      </c>
      <c r="JA38" s="62"/>
      <c r="JB38" s="62"/>
      <c r="JC38" s="62"/>
      <c r="JD38" s="62" t="s">
        <v>798</v>
      </c>
      <c r="JE38" s="62"/>
      <c r="JF38" s="62"/>
      <c r="JG38" s="62"/>
      <c r="JH38" s="62"/>
      <c r="JI38" s="62"/>
      <c r="JJ38" s="62"/>
      <c r="JK38" s="62" t="s">
        <v>798</v>
      </c>
      <c r="JL38" s="62"/>
      <c r="JM38" s="62"/>
      <c r="JN38" s="62"/>
      <c r="JO38" s="62"/>
      <c r="JP38" s="62"/>
      <c r="JQ38" s="62"/>
      <c r="JR38" s="62"/>
      <c r="JS38" s="62"/>
      <c r="JT38" s="62"/>
      <c r="JU38" s="62"/>
      <c r="JV38" s="62"/>
      <c r="JW38" s="62"/>
      <c r="JX38" s="62"/>
      <c r="JY38" s="62"/>
      <c r="JZ38" s="62" t="s">
        <v>798</v>
      </c>
      <c r="KA38" s="62"/>
      <c r="KB38" s="62"/>
      <c r="KC38" s="62"/>
      <c r="KD38" s="62"/>
      <c r="KE38" s="62"/>
      <c r="KF38" s="62"/>
      <c r="KG38" s="62"/>
      <c r="KH38" s="62"/>
      <c r="KI38" s="62"/>
      <c r="KJ38" s="62"/>
      <c r="KK38" s="62"/>
      <c r="KL38">
        <f>COUNTIF(B38:KK38,"AUC")</f>
        <v>14</v>
      </c>
    </row>
    <row r="39" spans="1:298" ht="22.5" customHeight="1" x14ac:dyDescent="0.25">
      <c r="A39" s="25" t="s">
        <v>809</v>
      </c>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t="s">
        <v>809</v>
      </c>
      <c r="BE39" s="62"/>
      <c r="BF39" s="62"/>
      <c r="BG39" s="62"/>
      <c r="BH39" s="62"/>
      <c r="BI39" s="62"/>
      <c r="BJ39" s="62"/>
      <c r="BK39" s="62"/>
      <c r="BL39" s="62"/>
      <c r="BM39" s="62"/>
      <c r="BN39" s="62"/>
      <c r="BO39" s="62"/>
      <c r="BP39" s="62"/>
      <c r="BQ39" s="62"/>
      <c r="BR39" s="62"/>
      <c r="BS39" s="62"/>
      <c r="BT39" s="62"/>
      <c r="BU39" s="62"/>
      <c r="BV39" s="62"/>
      <c r="BW39" s="62"/>
      <c r="BX39" s="62"/>
      <c r="BY39" s="62"/>
      <c r="BZ39" s="62"/>
      <c r="CA39" s="62"/>
      <c r="CB39" s="62"/>
      <c r="CC39" s="62"/>
      <c r="CD39" s="62"/>
      <c r="CE39" s="62"/>
      <c r="CF39" s="62"/>
      <c r="CG39" s="62"/>
      <c r="CH39" s="62"/>
      <c r="CI39" s="62"/>
      <c r="CJ39" s="62"/>
      <c r="CK39" s="62"/>
      <c r="CL39" s="62"/>
      <c r="CM39" s="62"/>
      <c r="CN39" s="62"/>
      <c r="CO39" s="62"/>
      <c r="CP39" s="62"/>
      <c r="CQ39" s="62"/>
      <c r="CR39" s="62"/>
      <c r="CS39" s="62"/>
      <c r="CT39" s="62"/>
      <c r="CU39" s="62"/>
      <c r="CV39" s="62"/>
      <c r="CW39" s="62"/>
      <c r="CX39" s="62"/>
      <c r="CY39" s="62"/>
      <c r="CZ39" s="62"/>
      <c r="DA39" s="62"/>
      <c r="DB39" s="62"/>
      <c r="DC39" s="62"/>
      <c r="DD39" s="62"/>
      <c r="DE39" s="62"/>
      <c r="DF39" s="62"/>
      <c r="DG39" s="62"/>
      <c r="DH39" s="62"/>
      <c r="DI39" s="62"/>
      <c r="DJ39" s="62" t="s">
        <v>809</v>
      </c>
      <c r="DK39" s="62"/>
      <c r="DL39" s="62"/>
      <c r="DM39" s="62"/>
      <c r="DN39" s="62"/>
      <c r="DO39" s="62"/>
      <c r="DP39" s="62"/>
      <c r="DQ39" s="62"/>
      <c r="DR39" s="62"/>
      <c r="DS39" s="62"/>
      <c r="DT39" s="62"/>
      <c r="DU39" s="62"/>
      <c r="DV39" s="62"/>
      <c r="DW39" s="62"/>
      <c r="DX39" s="62"/>
      <c r="DY39" s="62"/>
      <c r="DZ39" s="62"/>
      <c r="EA39" s="62"/>
      <c r="EB39" s="62"/>
      <c r="EC39" s="62"/>
      <c r="ED39" s="62"/>
      <c r="EE39" s="62"/>
      <c r="EF39" s="62"/>
      <c r="EG39" s="62"/>
      <c r="EH39" s="62"/>
      <c r="EI39" s="62"/>
      <c r="EJ39" s="62"/>
      <c r="EK39" s="62"/>
      <c r="EL39" s="62"/>
      <c r="EM39" s="62"/>
      <c r="EN39" s="62"/>
      <c r="EO39" s="62"/>
      <c r="EP39" s="62"/>
      <c r="EQ39" s="62"/>
      <c r="ER39" s="62"/>
      <c r="ES39" s="62"/>
      <c r="ET39" s="62"/>
      <c r="EU39" s="62"/>
      <c r="EV39" s="62"/>
      <c r="EW39" s="62"/>
      <c r="EX39" s="62"/>
      <c r="EY39" s="62"/>
      <c r="EZ39" s="62"/>
      <c r="FA39" s="62"/>
      <c r="FB39" s="62"/>
      <c r="FC39" s="62"/>
      <c r="FD39" s="62"/>
      <c r="FE39" s="62"/>
      <c r="FF39" s="62"/>
      <c r="FG39" s="62"/>
      <c r="FH39" s="62"/>
      <c r="FI39" s="62"/>
      <c r="FJ39" s="62"/>
      <c r="FK39" s="62"/>
      <c r="FL39" s="62"/>
      <c r="FM39" s="62"/>
      <c r="FN39" s="62"/>
      <c r="FO39" s="62"/>
      <c r="FP39" s="62"/>
      <c r="FQ39" s="62"/>
      <c r="FR39" s="62"/>
      <c r="FS39" s="62"/>
      <c r="FT39" s="62"/>
      <c r="FU39" s="62"/>
      <c r="FV39" s="62"/>
      <c r="FW39" s="62"/>
      <c r="FX39" s="62"/>
      <c r="FY39" s="62"/>
      <c r="FZ39" s="62"/>
      <c r="GA39" s="62"/>
      <c r="GB39" s="62"/>
      <c r="GC39" s="62"/>
      <c r="GD39" s="62"/>
      <c r="GE39" s="62"/>
      <c r="GF39" s="62"/>
      <c r="GG39" s="62"/>
      <c r="GH39" s="62"/>
      <c r="GI39" s="62"/>
      <c r="GJ39" s="62"/>
      <c r="GK39" s="62"/>
      <c r="GL39" s="62"/>
      <c r="GM39" s="62" t="s">
        <v>809</v>
      </c>
      <c r="GN39" s="62"/>
      <c r="GO39" s="62"/>
      <c r="GP39" s="62"/>
      <c r="GQ39" s="62"/>
      <c r="GR39" s="62"/>
      <c r="GS39" s="62"/>
      <c r="GT39" s="62"/>
      <c r="GU39" s="62"/>
      <c r="GV39" s="62"/>
      <c r="GW39" s="62"/>
      <c r="GX39" s="62"/>
      <c r="GY39" s="62"/>
      <c r="GZ39" s="62"/>
      <c r="HA39" s="62"/>
      <c r="HB39" s="62"/>
      <c r="HC39" s="62"/>
      <c r="HD39" s="62"/>
      <c r="HE39" s="62"/>
      <c r="HF39" s="62"/>
      <c r="HG39" s="62"/>
      <c r="HH39" s="62"/>
      <c r="HI39" s="62"/>
      <c r="HJ39" s="62"/>
      <c r="HK39" s="62"/>
      <c r="HL39" s="62"/>
      <c r="HM39" s="62"/>
      <c r="HN39" s="62"/>
      <c r="HO39" s="62"/>
      <c r="HP39" s="62"/>
      <c r="HQ39" s="62"/>
      <c r="HR39" s="62"/>
      <c r="HS39" s="62"/>
      <c r="HT39" s="62"/>
      <c r="HU39" s="62"/>
      <c r="HV39" s="62"/>
      <c r="HW39" s="62"/>
      <c r="HX39" s="62"/>
      <c r="HY39" s="62"/>
      <c r="HZ39" s="62"/>
      <c r="IA39" s="62"/>
      <c r="IB39" s="62"/>
      <c r="IC39" s="62"/>
      <c r="ID39" s="62"/>
      <c r="IE39" s="62"/>
      <c r="IF39" s="62"/>
      <c r="IG39" s="62"/>
      <c r="IH39" s="62"/>
      <c r="II39" s="62"/>
      <c r="IJ39" s="62"/>
      <c r="IK39" s="62"/>
      <c r="IL39" s="62"/>
      <c r="IM39" s="62"/>
      <c r="IN39" s="62"/>
      <c r="IO39" s="62"/>
      <c r="IP39" s="62"/>
      <c r="IQ39" s="62"/>
      <c r="IR39" s="62"/>
      <c r="IS39" s="62"/>
      <c r="IT39" s="62"/>
      <c r="IU39" s="62"/>
      <c r="IV39" s="62"/>
      <c r="IW39" s="62"/>
      <c r="IX39" s="62"/>
      <c r="IY39" s="62"/>
      <c r="IZ39" s="62"/>
      <c r="JA39" s="62"/>
      <c r="JB39" s="62"/>
      <c r="JC39" s="62"/>
      <c r="JD39" s="62"/>
      <c r="JE39" s="62"/>
      <c r="JF39" s="62"/>
      <c r="JG39" s="62"/>
      <c r="JH39" s="62"/>
      <c r="JI39" s="62"/>
      <c r="JJ39" s="62"/>
      <c r="JK39" s="62"/>
      <c r="JL39" s="62"/>
      <c r="JM39" s="62"/>
      <c r="JN39" s="62"/>
      <c r="JO39" s="62"/>
      <c r="JP39" s="62"/>
      <c r="JQ39" s="62"/>
      <c r="JR39" s="62"/>
      <c r="JS39" s="62"/>
      <c r="JT39" s="62"/>
      <c r="JU39" s="62"/>
      <c r="JV39" s="62"/>
      <c r="JW39" s="62"/>
      <c r="JX39" s="62"/>
      <c r="JY39" s="62"/>
      <c r="JZ39" s="62"/>
      <c r="KA39" s="62"/>
      <c r="KB39" s="62"/>
      <c r="KC39" s="62"/>
      <c r="KD39" s="62"/>
      <c r="KE39" s="62"/>
      <c r="KF39" s="62"/>
      <c r="KG39" s="62"/>
      <c r="KH39" s="62"/>
      <c r="KI39" s="62"/>
      <c r="KJ39" s="62"/>
      <c r="KK39" s="62"/>
      <c r="KL39">
        <f>COUNTIF(B39:KK39,"Classification Speed")</f>
        <v>3</v>
      </c>
    </row>
    <row r="40" spans="1:298" ht="18" customHeight="1" x14ac:dyDescent="0.25">
      <c r="A40" s="25" t="s">
        <v>810</v>
      </c>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t="s">
        <v>810</v>
      </c>
      <c r="BE40" s="62"/>
      <c r="BF40" s="62"/>
      <c r="BG40" s="62"/>
      <c r="BH40" s="62"/>
      <c r="BI40" s="62"/>
      <c r="BJ40" s="62"/>
      <c r="BK40" s="62"/>
      <c r="BL40" s="62"/>
      <c r="BM40" s="62"/>
      <c r="BN40" s="62"/>
      <c r="BO40" s="62"/>
      <c r="BP40" s="62"/>
      <c r="BQ40" s="62"/>
      <c r="BR40" s="62"/>
      <c r="BS40" s="62"/>
      <c r="BT40" s="62"/>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c r="CU40" s="62"/>
      <c r="CV40" s="62"/>
      <c r="CW40" s="62"/>
      <c r="CX40" s="62"/>
      <c r="CY40" s="62"/>
      <c r="CZ40" s="62"/>
      <c r="DA40" s="62"/>
      <c r="DB40" s="62"/>
      <c r="DC40" s="62"/>
      <c r="DD40" s="62"/>
      <c r="DE40" s="62"/>
      <c r="DF40" s="62"/>
      <c r="DG40" s="62"/>
      <c r="DH40" s="62"/>
      <c r="DI40" s="62"/>
      <c r="DJ40" s="62"/>
      <c r="DK40" s="62"/>
      <c r="DL40" s="62"/>
      <c r="DM40" s="62"/>
      <c r="DN40" s="62"/>
      <c r="DO40" s="62"/>
      <c r="DP40" s="62"/>
      <c r="DQ40" s="62"/>
      <c r="DR40" s="62"/>
      <c r="DS40" s="62"/>
      <c r="DT40" s="62"/>
      <c r="DU40" s="62"/>
      <c r="DV40" s="62"/>
      <c r="DW40" s="62"/>
      <c r="DX40" s="62"/>
      <c r="DY40" s="62" t="s">
        <v>810</v>
      </c>
      <c r="DZ40" s="62"/>
      <c r="EA40" s="62"/>
      <c r="EB40" s="62"/>
      <c r="EC40" s="62"/>
      <c r="ED40" s="62"/>
      <c r="EE40" s="62"/>
      <c r="EF40" s="62"/>
      <c r="EG40" s="62"/>
      <c r="EH40" s="62" t="s">
        <v>810</v>
      </c>
      <c r="EI40" s="62"/>
      <c r="EJ40" s="62"/>
      <c r="EK40" s="62"/>
      <c r="EL40" s="62"/>
      <c r="EM40" s="62"/>
      <c r="EN40" s="62" t="s">
        <v>810</v>
      </c>
      <c r="EO40" s="62"/>
      <c r="EP40" s="62"/>
      <c r="EQ40" s="62"/>
      <c r="ER40" s="62"/>
      <c r="ES40" s="62"/>
      <c r="ET40" s="62"/>
      <c r="EU40" s="62" t="s">
        <v>810</v>
      </c>
      <c r="EV40" s="62"/>
      <c r="EW40" s="62"/>
      <c r="EX40" s="62"/>
      <c r="EY40" s="62"/>
      <c r="EZ40" s="62"/>
      <c r="FA40" s="62"/>
      <c r="FB40" s="62"/>
      <c r="FC40" s="62"/>
      <c r="FD40" s="62"/>
      <c r="FE40" s="62"/>
      <c r="FF40" s="62"/>
      <c r="FG40" s="62"/>
      <c r="FH40" s="62"/>
      <c r="FI40" s="62"/>
      <c r="FJ40" s="62"/>
      <c r="FK40" s="62"/>
      <c r="FL40" s="62"/>
      <c r="FM40" s="62"/>
      <c r="FN40" s="62"/>
      <c r="FO40" s="62"/>
      <c r="FP40" s="62"/>
      <c r="FQ40" s="62"/>
      <c r="FR40" s="62"/>
      <c r="FS40" s="62"/>
      <c r="FT40" s="62"/>
      <c r="FU40" s="62"/>
      <c r="FV40" s="62"/>
      <c r="FW40" s="62"/>
      <c r="FX40" s="62"/>
      <c r="FY40" s="62"/>
      <c r="FZ40" s="62"/>
      <c r="GA40" s="62"/>
      <c r="GB40" s="62"/>
      <c r="GC40" s="62"/>
      <c r="GD40" s="62"/>
      <c r="GE40" s="62"/>
      <c r="GF40" s="62"/>
      <c r="GG40" s="62"/>
      <c r="GH40" s="62"/>
      <c r="GI40" s="62" t="s">
        <v>810</v>
      </c>
      <c r="GJ40" s="62" t="s">
        <v>810</v>
      </c>
      <c r="GK40" s="62" t="s">
        <v>810</v>
      </c>
      <c r="GL40" s="62"/>
      <c r="GM40" s="62"/>
      <c r="GN40" s="62"/>
      <c r="GO40" s="62" t="s">
        <v>810</v>
      </c>
      <c r="GP40" s="62"/>
      <c r="GQ40" s="62"/>
      <c r="GR40" s="62"/>
      <c r="GS40" s="62"/>
      <c r="GT40" s="62"/>
      <c r="GU40" s="62"/>
      <c r="GV40" s="62"/>
      <c r="GW40" s="62"/>
      <c r="GX40" s="62"/>
      <c r="GY40" s="62"/>
      <c r="GZ40" s="62"/>
      <c r="HA40" s="62"/>
      <c r="HB40" s="62"/>
      <c r="HC40" s="62"/>
      <c r="HD40" s="62"/>
      <c r="HE40" s="62"/>
      <c r="HF40" s="62"/>
      <c r="HG40" s="62"/>
      <c r="HH40" s="62"/>
      <c r="HI40" s="62"/>
      <c r="HJ40" s="62"/>
      <c r="HK40" s="62"/>
      <c r="HL40" s="62"/>
      <c r="HM40" s="62"/>
      <c r="HN40" s="62"/>
      <c r="HO40" s="62"/>
      <c r="HP40" s="62"/>
      <c r="HQ40" s="62"/>
      <c r="HR40" s="62"/>
      <c r="HS40" s="62"/>
      <c r="HT40" s="62"/>
      <c r="HU40" s="62"/>
      <c r="HV40" s="62"/>
      <c r="HW40" s="62"/>
      <c r="HX40" s="62"/>
      <c r="HY40" s="62"/>
      <c r="HZ40" s="62"/>
      <c r="IA40" s="62"/>
      <c r="IB40" s="62"/>
      <c r="IC40" s="62"/>
      <c r="ID40" s="62"/>
      <c r="IE40" s="62"/>
      <c r="IF40" s="62"/>
      <c r="IG40" s="62"/>
      <c r="IH40" s="62"/>
      <c r="II40" s="62"/>
      <c r="IJ40" s="62"/>
      <c r="IK40" s="62"/>
      <c r="IL40" s="62"/>
      <c r="IM40" s="62"/>
      <c r="IN40" s="62"/>
      <c r="IO40" s="62"/>
      <c r="IP40" s="62"/>
      <c r="IQ40" s="62"/>
      <c r="IR40" s="62"/>
      <c r="IS40" s="62"/>
      <c r="IT40" s="62"/>
      <c r="IU40" s="62"/>
      <c r="IV40" s="62"/>
      <c r="IW40" s="62"/>
      <c r="IX40" s="62"/>
      <c r="IY40" s="62"/>
      <c r="IZ40" s="62"/>
      <c r="JA40" s="62" t="s">
        <v>810</v>
      </c>
      <c r="JB40" s="62"/>
      <c r="JC40" s="62"/>
      <c r="JD40" s="62"/>
      <c r="JE40" s="62"/>
      <c r="JF40" s="62"/>
      <c r="JG40" s="62"/>
      <c r="JH40" s="62"/>
      <c r="JI40" s="62"/>
      <c r="JJ40" s="62"/>
      <c r="JK40" s="62"/>
      <c r="JL40" s="62"/>
      <c r="JM40" s="62"/>
      <c r="JN40" s="62"/>
      <c r="JO40" s="62"/>
      <c r="JP40" s="62"/>
      <c r="JQ40" s="62"/>
      <c r="JR40" s="62"/>
      <c r="JS40" s="62"/>
      <c r="JT40" s="62"/>
      <c r="JU40" s="62"/>
      <c r="JV40" s="62"/>
      <c r="JW40" s="62"/>
      <c r="JX40" s="62"/>
      <c r="JY40" s="62"/>
      <c r="JZ40" s="62"/>
      <c r="KA40" s="62"/>
      <c r="KB40" s="62"/>
      <c r="KC40" s="62"/>
      <c r="KD40" s="62"/>
      <c r="KE40" s="62"/>
      <c r="KF40" s="62"/>
      <c r="KG40" s="62"/>
      <c r="KH40" s="62"/>
      <c r="KI40" s="62"/>
      <c r="KJ40" s="62"/>
      <c r="KK40" s="62"/>
      <c r="KL40">
        <f>COUNTIF(B40:KK40,"throughput")</f>
        <v>10</v>
      </c>
    </row>
    <row r="41" spans="1:298" x14ac:dyDescent="0.25">
      <c r="A41" s="25" t="s">
        <v>1187</v>
      </c>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t="s">
        <v>1187</v>
      </c>
      <c r="CR41" s="62"/>
      <c r="CS41" s="62"/>
      <c r="CT41" s="62"/>
      <c r="CU41" s="62"/>
      <c r="CV41" s="62"/>
      <c r="CW41" s="62"/>
      <c r="CX41" s="62"/>
      <c r="CY41" s="62"/>
      <c r="CZ41" s="62"/>
      <c r="DA41" s="62"/>
      <c r="DB41" s="62"/>
      <c r="DC41" s="62" t="s">
        <v>1187</v>
      </c>
      <c r="DD41" s="62"/>
      <c r="DE41" s="62"/>
      <c r="DF41" s="62"/>
      <c r="DG41" s="62"/>
      <c r="DH41" s="62"/>
      <c r="DI41" s="62"/>
      <c r="DJ41" s="62"/>
      <c r="DK41" s="62"/>
      <c r="DL41" s="62"/>
      <c r="DM41" s="62"/>
      <c r="DN41" s="62"/>
      <c r="DO41" s="62"/>
      <c r="DP41" s="62"/>
      <c r="DQ41" s="62"/>
      <c r="DR41" s="62"/>
      <c r="DS41" s="62"/>
      <c r="DT41" s="62"/>
      <c r="DU41" s="62"/>
      <c r="DV41" s="62"/>
      <c r="DW41" s="62"/>
      <c r="DX41" s="62"/>
      <c r="DY41" s="62"/>
      <c r="DZ41" s="62"/>
      <c r="EA41" s="62"/>
      <c r="EB41" s="62"/>
      <c r="EC41" s="62"/>
      <c r="ED41" s="62"/>
      <c r="EE41" s="62"/>
      <c r="EF41" s="62"/>
      <c r="EG41" s="62"/>
      <c r="EH41" s="62"/>
      <c r="EI41" s="62"/>
      <c r="EJ41" s="62"/>
      <c r="EK41" s="62"/>
      <c r="EL41" s="62"/>
      <c r="EM41" s="62"/>
      <c r="EN41" s="62"/>
      <c r="EO41" s="62"/>
      <c r="EP41" s="62"/>
      <c r="EQ41" s="62"/>
      <c r="ER41" s="62"/>
      <c r="ES41" s="62"/>
      <c r="ET41" s="62"/>
      <c r="EU41" s="62"/>
      <c r="EV41" s="62"/>
      <c r="EW41" s="62"/>
      <c r="EX41" s="62"/>
      <c r="EY41" s="62"/>
      <c r="EZ41" s="62"/>
      <c r="FA41" s="62"/>
      <c r="FB41" s="62"/>
      <c r="FC41" s="62"/>
      <c r="FD41" s="62"/>
      <c r="FE41" s="62"/>
      <c r="FF41" s="62"/>
      <c r="FG41" s="62"/>
      <c r="FH41" s="62"/>
      <c r="FI41" s="62"/>
      <c r="FJ41" s="62"/>
      <c r="FK41" s="62"/>
      <c r="FL41" s="62"/>
      <c r="FM41" s="62"/>
      <c r="FN41" s="62"/>
      <c r="FO41" s="62"/>
      <c r="FP41" s="62"/>
      <c r="FQ41" s="62"/>
      <c r="FR41" s="62"/>
      <c r="FS41" s="62"/>
      <c r="FT41" s="62"/>
      <c r="FU41" s="62"/>
      <c r="FV41" s="62"/>
      <c r="FW41" s="62"/>
      <c r="FX41" s="62"/>
      <c r="FY41" s="62"/>
      <c r="FZ41" s="62"/>
      <c r="GA41" s="62"/>
      <c r="GB41" s="62"/>
      <c r="GC41" s="62"/>
      <c r="GD41" s="62"/>
      <c r="GE41" s="62"/>
      <c r="GF41" s="62"/>
      <c r="GG41" s="62"/>
      <c r="GH41" s="62"/>
      <c r="GI41" s="62"/>
      <c r="GJ41" s="62"/>
      <c r="GK41" s="62"/>
      <c r="GL41" s="62"/>
      <c r="GM41" s="62"/>
      <c r="GN41" s="62"/>
      <c r="GO41" s="62"/>
      <c r="GP41" s="62"/>
      <c r="GQ41" s="62"/>
      <c r="GR41" s="62"/>
      <c r="GS41" s="62"/>
      <c r="GT41" s="62"/>
      <c r="GU41" s="62"/>
      <c r="GV41" s="62"/>
      <c r="GW41" s="62"/>
      <c r="GX41" s="62"/>
      <c r="GY41" s="62"/>
      <c r="GZ41" s="62"/>
      <c r="HA41" s="62"/>
      <c r="HB41" s="62"/>
      <c r="HC41" s="62"/>
      <c r="HD41" s="62"/>
      <c r="HE41" s="62"/>
      <c r="HF41" s="62"/>
      <c r="HG41" s="62"/>
      <c r="HH41" s="62"/>
      <c r="HI41" s="62"/>
      <c r="HJ41" s="62"/>
      <c r="HK41" s="62"/>
      <c r="HL41" s="62"/>
      <c r="HM41" s="62"/>
      <c r="HN41" s="62"/>
      <c r="HO41" s="62"/>
      <c r="HP41" s="62"/>
      <c r="HQ41" s="62"/>
      <c r="HR41" s="62"/>
      <c r="HS41" s="62"/>
      <c r="HT41" s="62"/>
      <c r="HU41" s="62"/>
      <c r="HV41" s="62"/>
      <c r="HW41" s="62"/>
      <c r="HX41" s="62"/>
      <c r="HY41" s="62"/>
      <c r="HZ41" s="62"/>
      <c r="IA41" s="62"/>
      <c r="IB41" s="62"/>
      <c r="IC41" s="62"/>
      <c r="ID41" s="62"/>
      <c r="IE41" s="62"/>
      <c r="IF41" s="62"/>
      <c r="IG41" s="62"/>
      <c r="IH41" s="62"/>
      <c r="II41" s="62"/>
      <c r="IJ41" s="62"/>
      <c r="IK41" s="62"/>
      <c r="IL41" s="62"/>
      <c r="IM41" s="62"/>
      <c r="IN41" s="62"/>
      <c r="IO41" s="62"/>
      <c r="IP41" s="62"/>
      <c r="IQ41" s="62"/>
      <c r="IR41" s="62"/>
      <c r="IS41" s="62"/>
      <c r="IT41" s="62"/>
      <c r="IU41" s="62"/>
      <c r="IV41" s="62"/>
      <c r="IW41" s="62"/>
      <c r="IX41" s="62"/>
      <c r="IY41" s="62"/>
      <c r="IZ41" s="62"/>
      <c r="JA41" s="62"/>
      <c r="JB41" s="62"/>
      <c r="JC41" s="62"/>
      <c r="JD41" s="62"/>
      <c r="JE41" s="62"/>
      <c r="JF41" s="62"/>
      <c r="JG41" s="62"/>
      <c r="JH41" s="62"/>
      <c r="JI41" s="62"/>
      <c r="JJ41" s="62"/>
      <c r="JK41" s="62"/>
      <c r="JL41" s="62"/>
      <c r="JM41" s="62"/>
      <c r="JN41" s="62"/>
      <c r="JO41" s="62"/>
      <c r="JP41" s="62"/>
      <c r="JQ41" s="62"/>
      <c r="JR41" s="62"/>
      <c r="JS41" s="62"/>
      <c r="JT41" s="62"/>
      <c r="JU41" s="62"/>
      <c r="JV41" s="62"/>
      <c r="JW41" s="62"/>
      <c r="JX41" s="62"/>
      <c r="JY41" s="62"/>
      <c r="JZ41" s="62"/>
      <c r="KA41" s="62"/>
      <c r="KB41" s="62"/>
      <c r="KC41" s="62"/>
      <c r="KD41" s="62"/>
      <c r="KE41" s="62"/>
      <c r="KF41" s="62"/>
      <c r="KG41" s="62"/>
      <c r="KH41" s="62"/>
      <c r="KI41" s="62"/>
      <c r="KJ41" s="62"/>
      <c r="KK41" s="62"/>
      <c r="KL41">
        <f>COUNTIF(B41:KK41,"Fitness")</f>
        <v>2</v>
      </c>
    </row>
    <row r="42" spans="1:298" ht="16.5" customHeight="1" x14ac:dyDescent="0.25">
      <c r="A42" s="25" t="s">
        <v>1205</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c r="BT42" s="62"/>
      <c r="BU42" s="62"/>
      <c r="BV42" s="62"/>
      <c r="BW42" s="62"/>
      <c r="BX42" s="62"/>
      <c r="BY42" s="62"/>
      <c r="BZ42" s="62"/>
      <c r="CA42" s="62"/>
      <c r="CB42" s="62"/>
      <c r="CC42" s="62"/>
      <c r="CD42" s="62"/>
      <c r="CE42" s="62"/>
      <c r="CF42" s="62"/>
      <c r="CG42" s="62"/>
      <c r="CH42" s="62"/>
      <c r="CI42" s="62"/>
      <c r="CJ42" s="62"/>
      <c r="CK42" s="62"/>
      <c r="CL42" s="62"/>
      <c r="CM42" s="62"/>
      <c r="CN42" s="62"/>
      <c r="CO42" s="62"/>
      <c r="CP42" s="62"/>
      <c r="CQ42" s="62"/>
      <c r="CR42" s="62"/>
      <c r="CS42" s="62" t="s">
        <v>1205</v>
      </c>
      <c r="CT42" s="62"/>
      <c r="CU42" s="62"/>
      <c r="CV42" s="62"/>
      <c r="CW42" s="62"/>
      <c r="CX42" s="62"/>
      <c r="CY42" s="62"/>
      <c r="CZ42" s="62"/>
      <c r="DA42" s="62"/>
      <c r="DB42" s="62"/>
      <c r="DC42" s="62"/>
      <c r="DD42" s="62"/>
      <c r="DE42" s="62"/>
      <c r="DF42" s="62"/>
      <c r="DG42" s="62"/>
      <c r="DH42" s="62"/>
      <c r="DI42" s="62"/>
      <c r="DJ42" s="62"/>
      <c r="DK42" s="62"/>
      <c r="DL42" s="62"/>
      <c r="DM42" s="62"/>
      <c r="DN42" s="62"/>
      <c r="DO42" s="62"/>
      <c r="DP42" s="62"/>
      <c r="DQ42" s="62" t="s">
        <v>1205</v>
      </c>
      <c r="DR42" s="62"/>
      <c r="DS42" s="62"/>
      <c r="DT42" s="62"/>
      <c r="DU42" s="62"/>
      <c r="DV42" s="62"/>
      <c r="DW42" s="62"/>
      <c r="DX42" s="62"/>
      <c r="DY42" s="62"/>
      <c r="DZ42" s="62"/>
      <c r="EA42" s="62"/>
      <c r="EB42" s="62"/>
      <c r="EC42" s="62"/>
      <c r="ED42" s="62"/>
      <c r="EE42" s="62"/>
      <c r="EF42" s="62"/>
      <c r="EG42" s="62"/>
      <c r="EH42" s="62"/>
      <c r="EI42" s="62"/>
      <c r="EJ42" s="62"/>
      <c r="EK42" s="62"/>
      <c r="EL42" s="62"/>
      <c r="EM42" s="62"/>
      <c r="EN42" s="62"/>
      <c r="EO42" s="62"/>
      <c r="EP42" s="62"/>
      <c r="EQ42" s="62"/>
      <c r="ER42" s="62"/>
      <c r="ES42" s="62"/>
      <c r="ET42" s="62"/>
      <c r="EU42" s="62"/>
      <c r="EV42" s="62"/>
      <c r="EW42" s="62"/>
      <c r="EX42" s="62"/>
      <c r="EY42" s="62"/>
      <c r="EZ42" s="62"/>
      <c r="FA42" s="62"/>
      <c r="FB42" s="62"/>
      <c r="FC42" s="62"/>
      <c r="FD42" s="62"/>
      <c r="FE42" s="62"/>
      <c r="FF42" s="62"/>
      <c r="FG42" s="62"/>
      <c r="FH42" s="62"/>
      <c r="FI42" s="62" t="s">
        <v>1205</v>
      </c>
      <c r="FJ42" s="62" t="s">
        <v>1205</v>
      </c>
      <c r="FK42" s="62"/>
      <c r="FL42" s="62"/>
      <c r="FM42" s="62"/>
      <c r="FN42" s="62"/>
      <c r="FO42" s="62"/>
      <c r="FP42" s="62"/>
      <c r="FQ42" s="62"/>
      <c r="FR42" s="62"/>
      <c r="FS42" s="62"/>
      <c r="FT42" s="62"/>
      <c r="FU42" s="62"/>
      <c r="FV42" s="62"/>
      <c r="FW42" s="62"/>
      <c r="FX42" s="62"/>
      <c r="FY42" s="62"/>
      <c r="FZ42" s="62"/>
      <c r="GA42" s="62"/>
      <c r="GB42" s="62"/>
      <c r="GC42" s="62"/>
      <c r="GD42" s="62"/>
      <c r="GE42" s="62"/>
      <c r="GF42" s="62"/>
      <c r="GG42" s="62"/>
      <c r="GH42" s="62"/>
      <c r="GI42" s="62"/>
      <c r="GJ42" s="62"/>
      <c r="GK42" s="62"/>
      <c r="GL42" s="62"/>
      <c r="GM42" s="62"/>
      <c r="GN42" s="62"/>
      <c r="GO42" s="62"/>
      <c r="GP42" s="62"/>
      <c r="GQ42" s="62"/>
      <c r="GR42" s="62"/>
      <c r="GS42" s="62"/>
      <c r="GT42" s="62"/>
      <c r="GU42" s="62"/>
      <c r="GV42" s="62"/>
      <c r="GW42" s="62"/>
      <c r="GX42" s="62"/>
      <c r="GY42" s="62"/>
      <c r="GZ42" s="62"/>
      <c r="HA42" s="62"/>
      <c r="HB42" s="62"/>
      <c r="HC42" s="62"/>
      <c r="HD42" s="62"/>
      <c r="HE42" s="62"/>
      <c r="HF42" s="62"/>
      <c r="HG42" s="62"/>
      <c r="HH42" s="62"/>
      <c r="HI42" s="62"/>
      <c r="HJ42" s="62"/>
      <c r="HK42" s="62"/>
      <c r="HL42" s="62" t="s">
        <v>1205</v>
      </c>
      <c r="HM42" s="62"/>
      <c r="HN42" s="62"/>
      <c r="HO42" s="62"/>
      <c r="HP42" s="62"/>
      <c r="HQ42" s="62"/>
      <c r="HR42" s="62"/>
      <c r="HS42" s="62" t="s">
        <v>1205</v>
      </c>
      <c r="HT42" s="62"/>
      <c r="HU42" s="62"/>
      <c r="HV42" s="62"/>
      <c r="HW42" s="62"/>
      <c r="HX42" s="62"/>
      <c r="HY42" s="62"/>
      <c r="HZ42" s="62"/>
      <c r="IA42" s="62"/>
      <c r="IB42" s="62"/>
      <c r="IC42" s="62"/>
      <c r="ID42" s="62"/>
      <c r="IE42" s="62"/>
      <c r="IF42" s="62"/>
      <c r="IG42" s="62"/>
      <c r="IH42" s="62"/>
      <c r="II42" s="62"/>
      <c r="IJ42" s="62"/>
      <c r="IK42" s="62"/>
      <c r="IL42" s="62"/>
      <c r="IM42" s="62"/>
      <c r="IN42" s="62"/>
      <c r="IO42" s="62"/>
      <c r="IP42" s="62"/>
      <c r="IQ42" s="62"/>
      <c r="IR42" s="62"/>
      <c r="IS42" s="62"/>
      <c r="IT42" s="62"/>
      <c r="IU42" s="62"/>
      <c r="IV42" s="62"/>
      <c r="IW42" s="62"/>
      <c r="IX42" s="62"/>
      <c r="IY42" s="62"/>
      <c r="IZ42" s="62"/>
      <c r="JA42" s="62"/>
      <c r="JB42" s="62"/>
      <c r="JC42" s="62"/>
      <c r="JD42" s="62"/>
      <c r="JE42" s="62"/>
      <c r="JF42" s="62" t="s">
        <v>1205</v>
      </c>
      <c r="JG42" s="62"/>
      <c r="JH42" s="62"/>
      <c r="JI42" s="62"/>
      <c r="JJ42" s="62"/>
      <c r="JK42" s="62"/>
      <c r="JL42" s="62"/>
      <c r="JM42" s="62"/>
      <c r="JN42" s="62"/>
      <c r="JO42" s="62"/>
      <c r="JP42" s="62"/>
      <c r="JQ42" s="62"/>
      <c r="JR42" s="62"/>
      <c r="JS42" s="62"/>
      <c r="JT42" s="62"/>
      <c r="JU42" s="62"/>
      <c r="JV42" s="62"/>
      <c r="JW42" s="62"/>
      <c r="JX42" s="62"/>
      <c r="JY42" s="62"/>
      <c r="JZ42" s="62"/>
      <c r="KA42" s="62"/>
      <c r="KB42" s="62"/>
      <c r="KC42" s="62"/>
      <c r="KD42" s="62"/>
      <c r="KE42" s="62"/>
      <c r="KF42" s="62"/>
      <c r="KG42" s="62"/>
      <c r="KH42" s="62"/>
      <c r="KI42" s="62"/>
      <c r="KJ42" s="62"/>
      <c r="KK42" s="62"/>
      <c r="KL42">
        <f>COUNTIF(B42:KK42,"ClassAccuracy")</f>
        <v>7</v>
      </c>
    </row>
    <row r="43" spans="1:298" ht="15.75" customHeight="1" x14ac:dyDescent="0.25">
      <c r="A43" s="25" t="s">
        <v>1206</v>
      </c>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t="s">
        <v>1206</v>
      </c>
      <c r="CT43" s="62"/>
      <c r="CU43" s="62"/>
      <c r="CV43" s="62"/>
      <c r="CW43" s="62"/>
      <c r="CX43" s="62" t="s">
        <v>1206</v>
      </c>
      <c r="CY43" s="62"/>
      <c r="CZ43" s="62"/>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t="s">
        <v>1206</v>
      </c>
      <c r="DY43" s="62"/>
      <c r="DZ43" s="62"/>
      <c r="EA43" s="62"/>
      <c r="EB43" s="62"/>
      <c r="EC43" s="62"/>
      <c r="ED43" s="62"/>
      <c r="EE43" s="62"/>
      <c r="EF43" s="62"/>
      <c r="EG43" s="62"/>
      <c r="EH43" s="62"/>
      <c r="EI43" s="62"/>
      <c r="EJ43" s="62"/>
      <c r="EK43" s="62"/>
      <c r="EL43" s="62"/>
      <c r="EM43" s="62"/>
      <c r="EN43" s="62"/>
      <c r="EO43" s="62"/>
      <c r="EP43" s="62"/>
      <c r="EQ43" s="62"/>
      <c r="ER43" s="62"/>
      <c r="ES43" s="62"/>
      <c r="ET43" s="62"/>
      <c r="EU43" s="62"/>
      <c r="EV43" s="62"/>
      <c r="EW43" s="62"/>
      <c r="EX43" s="62"/>
      <c r="EY43" s="62"/>
      <c r="EZ43" s="62"/>
      <c r="FA43" s="62"/>
      <c r="FB43" s="62"/>
      <c r="FC43" s="62"/>
      <c r="FD43" s="62"/>
      <c r="FE43" s="62"/>
      <c r="FF43" s="62"/>
      <c r="FG43" s="62"/>
      <c r="FH43" s="62"/>
      <c r="FI43" s="62"/>
      <c r="FJ43" s="62"/>
      <c r="FK43" s="62"/>
      <c r="FL43" s="62"/>
      <c r="FM43" s="62"/>
      <c r="FN43" s="62"/>
      <c r="FO43" s="62"/>
      <c r="FP43" s="62"/>
      <c r="FQ43" s="62"/>
      <c r="FR43" s="62"/>
      <c r="FS43" s="62"/>
      <c r="FT43" s="62"/>
      <c r="FU43" s="62"/>
      <c r="FV43" s="62"/>
      <c r="FW43" s="62"/>
      <c r="FX43" s="62"/>
      <c r="FY43" s="62"/>
      <c r="FZ43" s="62"/>
      <c r="GA43" s="62"/>
      <c r="GB43" s="62"/>
      <c r="GC43" s="62"/>
      <c r="GD43" s="62"/>
      <c r="GE43" s="62"/>
      <c r="GF43" s="62"/>
      <c r="GG43" s="62"/>
      <c r="GH43" s="62"/>
      <c r="GI43" s="62"/>
      <c r="GJ43" s="62"/>
      <c r="GK43" s="62"/>
      <c r="GL43" s="62"/>
      <c r="GM43" s="62"/>
      <c r="GN43" s="62"/>
      <c r="GO43" s="62"/>
      <c r="GP43" s="62"/>
      <c r="GQ43" s="62"/>
      <c r="GR43" s="62"/>
      <c r="GS43" s="62"/>
      <c r="GT43" s="62"/>
      <c r="GU43" s="62"/>
      <c r="GV43" s="62"/>
      <c r="GW43" s="62"/>
      <c r="GX43" s="62"/>
      <c r="GY43" s="62"/>
      <c r="GZ43" s="62"/>
      <c r="HA43" s="62"/>
      <c r="HB43" s="62"/>
      <c r="HC43" s="62"/>
      <c r="HD43" s="62"/>
      <c r="HE43" s="62"/>
      <c r="HF43" s="62"/>
      <c r="HG43" s="62"/>
      <c r="HH43" s="62"/>
      <c r="HI43" s="62"/>
      <c r="HJ43" s="62"/>
      <c r="HK43" s="62"/>
      <c r="HL43" s="62"/>
      <c r="HM43" s="62"/>
      <c r="HN43" s="62"/>
      <c r="HO43" s="62"/>
      <c r="HP43" s="62"/>
      <c r="HQ43" s="62"/>
      <c r="HR43" s="62"/>
      <c r="HS43" s="62"/>
      <c r="HT43" s="62"/>
      <c r="HU43" s="62"/>
      <c r="HV43" s="62"/>
      <c r="HW43" s="62"/>
      <c r="HX43" s="62"/>
      <c r="HY43" s="62"/>
      <c r="HZ43" s="62"/>
      <c r="IA43" s="62"/>
      <c r="IB43" s="62"/>
      <c r="IC43" s="62"/>
      <c r="ID43" s="62"/>
      <c r="IE43" s="62"/>
      <c r="IF43" s="62"/>
      <c r="IG43" s="62"/>
      <c r="IH43" s="62"/>
      <c r="II43" s="62"/>
      <c r="IJ43" s="62"/>
      <c r="IK43" s="62"/>
      <c r="IL43" s="62"/>
      <c r="IM43" s="62"/>
      <c r="IN43" s="62"/>
      <c r="IO43" s="62"/>
      <c r="IP43" s="62"/>
      <c r="IQ43" s="62"/>
      <c r="IR43" s="62"/>
      <c r="IS43" s="62"/>
      <c r="IT43" s="62"/>
      <c r="IU43" s="62"/>
      <c r="IV43" s="62"/>
      <c r="IW43" s="62"/>
      <c r="IX43" s="62"/>
      <c r="IY43" s="62"/>
      <c r="IZ43" s="62"/>
      <c r="JA43" s="62"/>
      <c r="JB43" s="62"/>
      <c r="JC43" s="62"/>
      <c r="JD43" s="62" t="s">
        <v>1206</v>
      </c>
      <c r="JE43" s="62"/>
      <c r="JF43" s="62"/>
      <c r="JG43" s="62"/>
      <c r="JH43" s="62"/>
      <c r="JI43" s="62"/>
      <c r="JJ43" s="62"/>
      <c r="JK43" s="62"/>
      <c r="JL43" s="62"/>
      <c r="JM43" s="62"/>
      <c r="JN43" s="62"/>
      <c r="JO43" s="62"/>
      <c r="JP43" s="62"/>
      <c r="JQ43" s="62"/>
      <c r="JR43" s="62"/>
      <c r="JS43" s="62"/>
      <c r="JT43" s="62"/>
      <c r="JU43" s="62"/>
      <c r="JV43" s="62"/>
      <c r="JW43" s="62"/>
      <c r="JX43" s="62"/>
      <c r="JY43" s="62"/>
      <c r="JZ43" s="62"/>
      <c r="KA43" s="62"/>
      <c r="KB43" s="62"/>
      <c r="KC43" s="62"/>
      <c r="KD43" s="62" t="s">
        <v>1206</v>
      </c>
      <c r="KE43" s="62"/>
      <c r="KF43" s="62"/>
      <c r="KG43" s="62"/>
      <c r="KH43" s="62"/>
      <c r="KI43" s="62"/>
      <c r="KJ43" s="62"/>
      <c r="KK43" s="62"/>
      <c r="KL43">
        <f>COUNTIF(B43:KK43,"ByteAccuracy")</f>
        <v>5</v>
      </c>
    </row>
    <row r="44" spans="1:298" x14ac:dyDescent="0.25">
      <c r="A44" s="25" t="s">
        <v>1422</v>
      </c>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2"/>
      <c r="CW44" s="62"/>
      <c r="CX44" s="62"/>
      <c r="CY44" s="62"/>
      <c r="CZ44" s="62"/>
      <c r="DA44" s="62"/>
      <c r="DB44" s="62"/>
      <c r="DC44" s="62"/>
      <c r="DD44" s="62"/>
      <c r="DE44" s="62"/>
      <c r="DF44" s="62"/>
      <c r="DG44" s="62"/>
      <c r="DH44" s="62"/>
      <c r="DI44" s="62"/>
      <c r="DJ44" s="62"/>
      <c r="DK44" s="62"/>
      <c r="DL44" s="62"/>
      <c r="DM44" s="62"/>
      <c r="DN44" s="62"/>
      <c r="DO44" s="62"/>
      <c r="DP44" s="62"/>
      <c r="DQ44" s="62" t="s">
        <v>1422</v>
      </c>
      <c r="DR44" s="62"/>
      <c r="DS44" s="62"/>
      <c r="DT44" s="62"/>
      <c r="DU44" s="62"/>
      <c r="DV44" s="62"/>
      <c r="DW44" s="62"/>
      <c r="DX44" s="62"/>
      <c r="DY44" s="62"/>
      <c r="DZ44" s="62"/>
      <c r="EA44" s="62"/>
      <c r="EB44" s="62"/>
      <c r="EC44" s="62"/>
      <c r="ED44" s="62"/>
      <c r="EE44" s="62"/>
      <c r="EF44" s="62"/>
      <c r="EG44" s="62"/>
      <c r="EH44" s="62"/>
      <c r="EI44" s="62"/>
      <c r="EJ44" s="62"/>
      <c r="EK44" s="62"/>
      <c r="EL44" s="62"/>
      <c r="EM44" s="62"/>
      <c r="EN44" s="62"/>
      <c r="EO44" s="62"/>
      <c r="EP44" s="62"/>
      <c r="EQ44" s="62"/>
      <c r="ER44" s="62"/>
      <c r="ES44" s="62"/>
      <c r="ET44" s="62"/>
      <c r="EU44" s="62"/>
      <c r="EV44" s="62"/>
      <c r="EW44" s="62"/>
      <c r="EX44" s="62"/>
      <c r="EY44" s="62"/>
      <c r="EZ44" s="62"/>
      <c r="FA44" s="62"/>
      <c r="FB44" s="62"/>
      <c r="FC44" s="62"/>
      <c r="FD44" s="62"/>
      <c r="FE44" s="62"/>
      <c r="FF44" s="62"/>
      <c r="FG44" s="62"/>
      <c r="FH44" s="62"/>
      <c r="FI44" s="62"/>
      <c r="FJ44" s="62"/>
      <c r="FK44" s="62"/>
      <c r="FL44" s="62"/>
      <c r="FM44" s="62"/>
      <c r="FN44" s="62"/>
      <c r="FO44" s="62"/>
      <c r="FP44" s="62"/>
      <c r="FQ44" s="62"/>
      <c r="FR44" s="62"/>
      <c r="FS44" s="62"/>
      <c r="FT44" s="62"/>
      <c r="FU44" s="62"/>
      <c r="FV44" s="62"/>
      <c r="FW44" s="62"/>
      <c r="FX44" s="62"/>
      <c r="FY44" s="62"/>
      <c r="FZ44" s="62"/>
      <c r="GA44" s="62"/>
      <c r="GB44" s="62"/>
      <c r="GC44" s="62"/>
      <c r="GD44" s="62"/>
      <c r="GE44" s="62"/>
      <c r="GF44" s="62"/>
      <c r="GG44" s="62"/>
      <c r="GH44" s="62"/>
      <c r="GI44" s="62"/>
      <c r="GJ44" s="62"/>
      <c r="GK44" s="62"/>
      <c r="GL44" s="62"/>
      <c r="GM44" s="62"/>
      <c r="GN44" s="62"/>
      <c r="GO44" s="62"/>
      <c r="GP44" s="62"/>
      <c r="GQ44" s="62"/>
      <c r="GR44" s="62"/>
      <c r="GS44" s="62"/>
      <c r="GT44" s="62"/>
      <c r="GU44" s="62"/>
      <c r="GV44" s="62"/>
      <c r="GW44" s="62"/>
      <c r="GX44" s="62"/>
      <c r="GY44" s="62"/>
      <c r="GZ44" s="62"/>
      <c r="HA44" s="62"/>
      <c r="HB44" s="62"/>
      <c r="HC44" s="62"/>
      <c r="HD44" s="62"/>
      <c r="HE44" s="62"/>
      <c r="HF44" s="62"/>
      <c r="HG44" s="62"/>
      <c r="HH44" s="62"/>
      <c r="HI44" s="62"/>
      <c r="HJ44" s="62"/>
      <c r="HK44" s="62"/>
      <c r="HL44" s="62"/>
      <c r="HM44" s="62"/>
      <c r="HN44" s="62"/>
      <c r="HO44" s="62"/>
      <c r="HP44" s="62"/>
      <c r="HQ44" s="62"/>
      <c r="HR44" s="62"/>
      <c r="HS44" s="62"/>
      <c r="HT44" s="62"/>
      <c r="HU44" s="62"/>
      <c r="HV44" s="62"/>
      <c r="HW44" s="62"/>
      <c r="HX44" s="62"/>
      <c r="HY44" s="62"/>
      <c r="HZ44" s="62"/>
      <c r="IA44" s="62"/>
      <c r="IB44" s="62"/>
      <c r="IC44" s="62"/>
      <c r="ID44" s="62"/>
      <c r="IE44" s="62"/>
      <c r="IF44" s="62"/>
      <c r="IG44" s="62"/>
      <c r="IH44" s="62"/>
      <c r="II44" s="62"/>
      <c r="IJ44" s="62"/>
      <c r="IK44" s="62"/>
      <c r="IL44" s="62"/>
      <c r="IM44" s="62"/>
      <c r="IN44" s="62"/>
      <c r="IO44" s="62"/>
      <c r="IP44" s="62"/>
      <c r="IQ44" s="62"/>
      <c r="IR44" s="62"/>
      <c r="IS44" s="62"/>
      <c r="IT44" s="62"/>
      <c r="IU44" s="62"/>
      <c r="IV44" s="62"/>
      <c r="IW44" s="62"/>
      <c r="IX44" s="62"/>
      <c r="IY44" s="62"/>
      <c r="IZ44" s="62"/>
      <c r="JA44" s="62"/>
      <c r="JB44" s="62"/>
      <c r="JC44" s="62"/>
      <c r="JD44" s="62"/>
      <c r="JE44" s="62"/>
      <c r="JF44" s="62"/>
      <c r="JG44" s="62"/>
      <c r="JH44" s="62"/>
      <c r="JI44" s="62"/>
      <c r="JJ44" s="62"/>
      <c r="JK44" s="62"/>
      <c r="JL44" s="62"/>
      <c r="JM44" s="62"/>
      <c r="JN44" s="62"/>
      <c r="JO44" s="62"/>
      <c r="JP44" s="62"/>
      <c r="JQ44" s="62"/>
      <c r="JR44" s="62"/>
      <c r="JS44" s="62"/>
      <c r="JT44" s="62"/>
      <c r="JU44" s="62"/>
      <c r="JV44" s="62"/>
      <c r="JW44" s="62"/>
      <c r="JX44" s="62"/>
      <c r="JY44" s="62"/>
      <c r="JZ44" s="62"/>
      <c r="KA44" s="62"/>
      <c r="KB44" s="62"/>
      <c r="KC44" s="62"/>
      <c r="KD44" s="62"/>
      <c r="KE44" s="62"/>
      <c r="KF44" s="62"/>
      <c r="KG44" s="62"/>
      <c r="KH44" s="62"/>
      <c r="KI44" s="62"/>
      <c r="KJ44" s="62"/>
      <c r="KK44" s="62"/>
      <c r="KL44">
        <f>COUNTIF(B44:KK44,"Score")</f>
        <v>1</v>
      </c>
    </row>
    <row r="45" spans="1:298" ht="29.25" customHeight="1" x14ac:dyDescent="0.25">
      <c r="A45" s="25" t="s">
        <v>1634</v>
      </c>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2"/>
      <c r="CW45" s="62"/>
      <c r="CX45" s="62"/>
      <c r="CY45" s="62"/>
      <c r="CZ45" s="62"/>
      <c r="DA45" s="62"/>
      <c r="DB45" s="62"/>
      <c r="DC45" s="62"/>
      <c r="DD45" s="62"/>
      <c r="DE45" s="62"/>
      <c r="DF45" s="62"/>
      <c r="DG45" s="62"/>
      <c r="DH45" s="62"/>
      <c r="DI45" s="62"/>
      <c r="DJ45" s="62"/>
      <c r="DK45" s="62"/>
      <c r="DL45" s="62"/>
      <c r="DM45" s="62"/>
      <c r="DN45" s="62"/>
      <c r="DO45" s="62"/>
      <c r="DP45" s="62"/>
      <c r="DQ45" s="62"/>
      <c r="DR45" s="62"/>
      <c r="DS45" s="62"/>
      <c r="DT45" s="62"/>
      <c r="DU45" s="62"/>
      <c r="DV45" s="62"/>
      <c r="DW45" s="62"/>
      <c r="DX45" s="62"/>
      <c r="DY45" s="62"/>
      <c r="DZ45" s="62"/>
      <c r="EA45" s="62"/>
      <c r="EB45" s="62"/>
      <c r="EC45" s="62"/>
      <c r="ED45" s="62"/>
      <c r="EE45" s="62"/>
      <c r="EF45" s="62"/>
      <c r="EG45" s="62"/>
      <c r="EH45" s="62"/>
      <c r="EI45" s="62"/>
      <c r="EJ45" s="62"/>
      <c r="EK45" s="62"/>
      <c r="EL45" s="62"/>
      <c r="EM45" s="62"/>
      <c r="EN45" s="62" t="s">
        <v>1634</v>
      </c>
      <c r="EO45" s="62"/>
      <c r="EP45" s="62"/>
      <c r="EQ45" s="62"/>
      <c r="ER45" s="62"/>
      <c r="ES45" s="62"/>
      <c r="ET45" s="62"/>
      <c r="EU45" s="62"/>
      <c r="EV45" s="62"/>
      <c r="EW45" s="62"/>
      <c r="EX45" s="62"/>
      <c r="EY45" s="62"/>
      <c r="EZ45" s="62"/>
      <c r="FA45" s="62"/>
      <c r="FB45" s="62"/>
      <c r="FC45" s="62"/>
      <c r="FD45" s="62"/>
      <c r="FE45" s="62"/>
      <c r="FF45" s="62"/>
      <c r="FG45" s="62"/>
      <c r="FH45" s="62"/>
      <c r="FI45" s="62"/>
      <c r="FJ45" s="62"/>
      <c r="FK45" s="62"/>
      <c r="FL45" s="62"/>
      <c r="FM45" s="62"/>
      <c r="FN45" s="62"/>
      <c r="FO45" s="62"/>
      <c r="FP45" s="62"/>
      <c r="FQ45" s="62"/>
      <c r="FR45" s="62"/>
      <c r="FS45" s="62"/>
      <c r="FT45" s="62"/>
      <c r="FU45" s="62"/>
      <c r="FV45" s="62"/>
      <c r="FW45" s="62"/>
      <c r="FX45" s="62"/>
      <c r="FY45" s="62"/>
      <c r="FZ45" s="62"/>
      <c r="GA45" s="62"/>
      <c r="GB45" s="62"/>
      <c r="GC45" s="62"/>
      <c r="GD45" s="62"/>
      <c r="GE45" s="62"/>
      <c r="GF45" s="62"/>
      <c r="GG45" s="62"/>
      <c r="GH45" s="62"/>
      <c r="GI45" s="62"/>
      <c r="GJ45" s="62"/>
      <c r="GK45" s="62"/>
      <c r="GL45" s="62"/>
      <c r="GM45" s="62"/>
      <c r="GN45" s="62"/>
      <c r="GO45" s="62"/>
      <c r="GP45" s="62"/>
      <c r="GQ45" s="62"/>
      <c r="GR45" s="62"/>
      <c r="GS45" s="62"/>
      <c r="GT45" s="62"/>
      <c r="GU45" s="62"/>
      <c r="GV45" s="62"/>
      <c r="GW45" s="62"/>
      <c r="GX45" s="62"/>
      <c r="GY45" s="62"/>
      <c r="GZ45" s="62"/>
      <c r="HA45" s="62"/>
      <c r="HB45" s="62"/>
      <c r="HC45" s="62"/>
      <c r="HD45" s="62"/>
      <c r="HE45" s="62"/>
      <c r="HF45" s="62"/>
      <c r="HG45" s="62"/>
      <c r="HH45" s="62"/>
      <c r="HI45" s="62"/>
      <c r="HJ45" s="62"/>
      <c r="HK45" s="62"/>
      <c r="HL45" s="62"/>
      <c r="HM45" s="62"/>
      <c r="HN45" s="62"/>
      <c r="HO45" s="62"/>
      <c r="HP45" s="62"/>
      <c r="HQ45" s="62"/>
      <c r="HR45" s="62"/>
      <c r="HS45" s="62"/>
      <c r="HT45" s="62"/>
      <c r="HU45" s="62"/>
      <c r="HV45" s="62"/>
      <c r="HW45" s="62"/>
      <c r="HX45" s="62"/>
      <c r="HY45" s="62"/>
      <c r="HZ45" s="62"/>
      <c r="IA45" s="62"/>
      <c r="IB45" s="62"/>
      <c r="IC45" s="62"/>
      <c r="ID45" s="62"/>
      <c r="IE45" s="62"/>
      <c r="IF45" s="62"/>
      <c r="IG45" s="62"/>
      <c r="IH45" s="62"/>
      <c r="II45" s="62"/>
      <c r="IJ45" s="62"/>
      <c r="IK45" s="62"/>
      <c r="IL45" s="62"/>
      <c r="IM45" s="62"/>
      <c r="IN45" s="62"/>
      <c r="IO45" s="62"/>
      <c r="IP45" s="62"/>
      <c r="IQ45" s="62"/>
      <c r="IR45" s="62"/>
      <c r="IS45" s="62"/>
      <c r="IT45" s="62"/>
      <c r="IU45" s="62"/>
      <c r="IV45" s="62"/>
      <c r="IW45" s="62"/>
      <c r="IX45" s="62"/>
      <c r="IY45" s="62"/>
      <c r="IZ45" s="62"/>
      <c r="JA45" s="62"/>
      <c r="JB45" s="62"/>
      <c r="JC45" s="62"/>
      <c r="JD45" s="62"/>
      <c r="JE45" s="62"/>
      <c r="JF45" s="62"/>
      <c r="JG45" s="62"/>
      <c r="JH45" s="62"/>
      <c r="JI45" s="62"/>
      <c r="JJ45" s="62"/>
      <c r="JK45" s="62"/>
      <c r="JL45" s="62"/>
      <c r="JM45" s="62"/>
      <c r="JN45" s="62"/>
      <c r="JO45" s="62"/>
      <c r="JP45" s="62"/>
      <c r="JQ45" s="62"/>
      <c r="JR45" s="62"/>
      <c r="JS45" s="62"/>
      <c r="JT45" s="62"/>
      <c r="JU45" s="62"/>
      <c r="JV45" s="62"/>
      <c r="JW45" s="62"/>
      <c r="JX45" s="62"/>
      <c r="JY45" s="62"/>
      <c r="JZ45" s="62"/>
      <c r="KA45" s="62"/>
      <c r="KB45" s="62"/>
      <c r="KC45" s="62"/>
      <c r="KD45" s="62"/>
      <c r="KE45" s="62"/>
      <c r="KF45" s="62"/>
      <c r="KG45" s="62"/>
      <c r="KH45" s="62"/>
      <c r="KI45" s="62"/>
      <c r="KJ45" s="62"/>
      <c r="KK45" s="62"/>
      <c r="KL45">
        <f>COUNTIF(B45:KK45,"Retransmission and OutOfOrder")</f>
        <v>1</v>
      </c>
    </row>
    <row r="46" spans="1:298" ht="25.5" customHeight="1" x14ac:dyDescent="0.25">
      <c r="A46" s="25" t="s">
        <v>1635</v>
      </c>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2"/>
      <c r="CV46" s="62"/>
      <c r="CW46" s="62"/>
      <c r="CX46" s="62"/>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D46" s="62"/>
      <c r="EE46" s="62"/>
      <c r="EF46" s="62"/>
      <c r="EG46" s="62"/>
      <c r="EH46" s="62"/>
      <c r="EI46" s="62"/>
      <c r="EJ46" s="62"/>
      <c r="EK46" s="62"/>
      <c r="EL46" s="62"/>
      <c r="EM46" s="62"/>
      <c r="EN46" s="62" t="s">
        <v>1635</v>
      </c>
      <c r="EO46" s="62"/>
      <c r="EP46" s="62"/>
      <c r="EQ46" s="62"/>
      <c r="ER46" s="62"/>
      <c r="ES46" s="62"/>
      <c r="ET46" s="62"/>
      <c r="EU46" s="62"/>
      <c r="EV46" s="62"/>
      <c r="EW46" s="62"/>
      <c r="EX46" s="62"/>
      <c r="EY46" s="62"/>
      <c r="EZ46" s="62"/>
      <c r="FA46" s="62"/>
      <c r="FB46" s="62"/>
      <c r="FC46" s="62"/>
      <c r="FD46" s="62"/>
      <c r="FE46" s="62"/>
      <c r="FF46" s="62"/>
      <c r="FG46" s="62"/>
      <c r="FH46" s="62"/>
      <c r="FI46" s="62"/>
      <c r="FJ46" s="62"/>
      <c r="FK46" s="62"/>
      <c r="FL46" s="62"/>
      <c r="FM46" s="62"/>
      <c r="FN46" s="62"/>
      <c r="FO46" s="62"/>
      <c r="FP46" s="62"/>
      <c r="FQ46" s="62"/>
      <c r="FR46" s="62"/>
      <c r="FS46" s="62"/>
      <c r="FT46" s="62"/>
      <c r="FU46" s="62"/>
      <c r="FV46" s="62"/>
      <c r="FW46" s="62"/>
      <c r="FX46" s="62"/>
      <c r="FY46" s="62"/>
      <c r="FZ46" s="62"/>
      <c r="GA46" s="62"/>
      <c r="GB46" s="62"/>
      <c r="GC46" s="62"/>
      <c r="GD46" s="62"/>
      <c r="GE46" s="62"/>
      <c r="GF46" s="62"/>
      <c r="GG46" s="62"/>
      <c r="GH46" s="62"/>
      <c r="GI46" s="62"/>
      <c r="GJ46" s="62"/>
      <c r="GK46" s="62"/>
      <c r="GL46" s="62"/>
      <c r="GM46" s="62"/>
      <c r="GN46" s="62"/>
      <c r="GO46" s="62"/>
      <c r="GP46" s="62"/>
      <c r="GQ46" s="62"/>
      <c r="GR46" s="62"/>
      <c r="GS46" s="62"/>
      <c r="GT46" s="62"/>
      <c r="GU46" s="62"/>
      <c r="GV46" s="62"/>
      <c r="GW46" s="62"/>
      <c r="GX46" s="62"/>
      <c r="GY46" s="62"/>
      <c r="GZ46" s="62"/>
      <c r="HA46" s="62"/>
      <c r="HB46" s="62"/>
      <c r="HC46" s="62"/>
      <c r="HD46" s="62"/>
      <c r="HE46" s="62"/>
      <c r="HF46" s="62"/>
      <c r="HG46" s="62"/>
      <c r="HH46" s="62"/>
      <c r="HI46" s="62"/>
      <c r="HJ46" s="62"/>
      <c r="HK46" s="62"/>
      <c r="HL46" s="62"/>
      <c r="HM46" s="62"/>
      <c r="HN46" s="62"/>
      <c r="HO46" s="62"/>
      <c r="HP46" s="62"/>
      <c r="HQ46" s="62"/>
      <c r="HR46" s="62"/>
      <c r="HS46" s="62"/>
      <c r="HT46" s="62"/>
      <c r="HU46" s="62"/>
      <c r="HV46" s="62"/>
      <c r="HW46" s="62"/>
      <c r="HX46" s="62"/>
      <c r="HY46" s="62"/>
      <c r="HZ46" s="62"/>
      <c r="IA46" s="62"/>
      <c r="IB46" s="62"/>
      <c r="IC46" s="62"/>
      <c r="ID46" s="62"/>
      <c r="IE46" s="62"/>
      <c r="IF46" s="62"/>
      <c r="IG46" s="62"/>
      <c r="IH46" s="62"/>
      <c r="II46" s="62"/>
      <c r="IJ46" s="62"/>
      <c r="IK46" s="62"/>
      <c r="IL46" s="62"/>
      <c r="IM46" s="62"/>
      <c r="IN46" s="62"/>
      <c r="IO46" s="62"/>
      <c r="IP46" s="62"/>
      <c r="IQ46" s="62"/>
      <c r="IR46" s="62"/>
      <c r="IS46" s="62"/>
      <c r="IT46" s="62"/>
      <c r="IU46" s="62"/>
      <c r="IV46" s="62"/>
      <c r="IW46" s="62"/>
      <c r="IX46" s="62"/>
      <c r="IY46" s="62"/>
      <c r="IZ46" s="62"/>
      <c r="JA46" s="62"/>
      <c r="JB46" s="62"/>
      <c r="JC46" s="62"/>
      <c r="JD46" s="62"/>
      <c r="JE46" s="62"/>
      <c r="JF46" s="62"/>
      <c r="JG46" s="62"/>
      <c r="JH46" s="62"/>
      <c r="JI46" s="62"/>
      <c r="JJ46" s="62"/>
      <c r="JK46" s="62"/>
      <c r="JL46" s="62"/>
      <c r="JM46" s="62"/>
      <c r="JN46" s="62"/>
      <c r="JO46" s="62"/>
      <c r="JP46" s="62"/>
      <c r="JQ46" s="62"/>
      <c r="JR46" s="62"/>
      <c r="JS46" s="62"/>
      <c r="JT46" s="62"/>
      <c r="JU46" s="62"/>
      <c r="JV46" s="62"/>
      <c r="JW46" s="62"/>
      <c r="JX46" s="62"/>
      <c r="JY46" s="62"/>
      <c r="JZ46" s="62"/>
      <c r="KA46" s="62"/>
      <c r="KB46" s="62"/>
      <c r="KC46" s="62"/>
      <c r="KD46" s="62"/>
      <c r="KE46" s="62"/>
      <c r="KF46" s="62"/>
      <c r="KG46" s="62"/>
      <c r="KH46" s="62"/>
      <c r="KI46" s="62"/>
      <c r="KJ46" s="62"/>
      <c r="KK46" s="62"/>
      <c r="KL46">
        <f>COUNTIF(B46:KK46,"Round Trip Time (RTT)")</f>
        <v>1</v>
      </c>
    </row>
    <row r="47" spans="1:298" ht="18" customHeight="1" x14ac:dyDescent="0.25">
      <c r="A47" s="25" t="s">
        <v>2586</v>
      </c>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c r="EK47" s="62"/>
      <c r="EL47" s="62"/>
      <c r="EM47" s="62"/>
      <c r="EN47" s="62"/>
      <c r="EO47" s="62"/>
      <c r="EP47" s="62"/>
      <c r="EQ47" s="62"/>
      <c r="ER47" s="62"/>
      <c r="ES47" s="62"/>
      <c r="ET47" s="62"/>
      <c r="EU47" s="62"/>
      <c r="EV47" s="62"/>
      <c r="EW47" s="62"/>
      <c r="EX47" s="62"/>
      <c r="EY47" s="62"/>
      <c r="EZ47" s="62"/>
      <c r="FA47" s="62"/>
      <c r="FB47" s="62"/>
      <c r="FC47" s="62"/>
      <c r="FD47" s="62"/>
      <c r="FE47" s="62"/>
      <c r="FF47" s="62"/>
      <c r="FG47" s="62"/>
      <c r="FH47" s="62"/>
      <c r="FI47" s="62"/>
      <c r="FJ47" s="62"/>
      <c r="FK47" s="62"/>
      <c r="FL47" s="62"/>
      <c r="FM47" s="62"/>
      <c r="FN47" s="62"/>
      <c r="FO47" s="62"/>
      <c r="FP47" s="62"/>
      <c r="FQ47" s="62"/>
      <c r="FR47" s="62"/>
      <c r="FS47" s="62"/>
      <c r="FT47" s="62"/>
      <c r="FU47" s="62"/>
      <c r="FV47" s="62"/>
      <c r="FW47" s="62"/>
      <c r="FX47" s="62"/>
      <c r="FY47" s="62"/>
      <c r="FZ47" s="62"/>
      <c r="GA47" s="62"/>
      <c r="GB47" s="62"/>
      <c r="GC47" s="62"/>
      <c r="GD47" s="62"/>
      <c r="GE47" s="62"/>
      <c r="GF47" s="62"/>
      <c r="GG47" s="62"/>
      <c r="GH47" s="62"/>
      <c r="GI47" s="62"/>
      <c r="GJ47" s="62"/>
      <c r="GK47" s="62"/>
      <c r="GL47" s="62"/>
      <c r="GM47" s="62"/>
      <c r="GN47" s="62"/>
      <c r="GO47" s="62"/>
      <c r="GP47" s="62"/>
      <c r="GQ47" s="62"/>
      <c r="GR47" s="62"/>
      <c r="GS47" s="62"/>
      <c r="GT47" s="62"/>
      <c r="GU47" s="62"/>
      <c r="GV47" s="62"/>
      <c r="GW47" s="62"/>
      <c r="GX47" s="62"/>
      <c r="GY47" s="62"/>
      <c r="GZ47" s="62"/>
      <c r="HA47" s="62"/>
      <c r="HB47" s="62"/>
      <c r="HC47" s="62"/>
      <c r="HD47" s="62"/>
      <c r="HE47" s="62"/>
      <c r="HF47" s="62"/>
      <c r="HG47" s="62"/>
      <c r="HH47" s="62"/>
      <c r="HI47" s="62"/>
      <c r="HJ47" s="62"/>
      <c r="HK47" s="62"/>
      <c r="HL47" s="62"/>
      <c r="HM47" s="62"/>
      <c r="HN47" s="62"/>
      <c r="HO47" s="62"/>
      <c r="HP47" s="62"/>
      <c r="HQ47" s="62"/>
      <c r="HR47" s="62"/>
      <c r="HS47" s="62"/>
      <c r="HT47" s="62"/>
      <c r="HU47" s="62"/>
      <c r="HV47" s="62"/>
      <c r="HW47" s="62"/>
      <c r="HX47" s="62"/>
      <c r="HY47" s="62"/>
      <c r="HZ47" s="62"/>
      <c r="IA47" s="62"/>
      <c r="IB47" s="62"/>
      <c r="IC47" s="62"/>
      <c r="ID47" s="62"/>
      <c r="IE47" s="62"/>
      <c r="IF47" s="62"/>
      <c r="IG47" s="62"/>
      <c r="IH47" s="62"/>
      <c r="II47" s="62"/>
      <c r="IJ47" s="62"/>
      <c r="IK47" s="62"/>
      <c r="IL47" s="62"/>
      <c r="IM47" s="62"/>
      <c r="IN47" s="62"/>
      <c r="IO47" s="62"/>
      <c r="IP47" s="62"/>
      <c r="IQ47" s="62"/>
      <c r="IR47" s="62"/>
      <c r="IS47" s="62" t="s">
        <v>2586</v>
      </c>
      <c r="IT47" s="62"/>
      <c r="IU47" s="62"/>
      <c r="IV47" s="62"/>
      <c r="IW47" s="62"/>
      <c r="IX47" s="62"/>
      <c r="IY47" s="62"/>
      <c r="IZ47" s="62"/>
      <c r="JA47" s="62"/>
      <c r="JB47" s="62"/>
      <c r="JC47" s="62"/>
      <c r="JD47" s="62"/>
      <c r="JE47" s="62"/>
      <c r="JF47" s="62"/>
      <c r="JG47" s="62"/>
      <c r="JH47" s="62"/>
      <c r="JI47" s="62"/>
      <c r="JJ47" s="62"/>
      <c r="JK47" s="62"/>
      <c r="JL47" s="62"/>
      <c r="JM47" s="62"/>
      <c r="JN47" s="62"/>
      <c r="JO47" s="62"/>
      <c r="JP47" s="62"/>
      <c r="JQ47" s="62"/>
      <c r="JR47" s="62"/>
      <c r="JS47" s="62"/>
      <c r="JT47" s="62"/>
      <c r="JU47" s="62"/>
      <c r="JV47" s="62"/>
      <c r="JW47" s="62"/>
      <c r="JX47" s="62"/>
      <c r="JY47" s="62"/>
      <c r="JZ47" s="62"/>
      <c r="KA47" s="62"/>
      <c r="KB47" s="62"/>
      <c r="KC47" s="62"/>
      <c r="KD47" s="62"/>
      <c r="KE47" s="62"/>
      <c r="KF47" s="62"/>
      <c r="KG47" s="62"/>
      <c r="KH47" s="62"/>
      <c r="KI47" s="62"/>
      <c r="KJ47" s="62"/>
      <c r="KK47" s="62"/>
      <c r="KL47">
        <f>COUNTIF(B47:KK47,"Goodness")</f>
        <v>1</v>
      </c>
    </row>
    <row r="48" spans="1:298" x14ac:dyDescent="0.25">
      <c r="A48" s="25" t="s">
        <v>2596</v>
      </c>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c r="EO48" s="62"/>
      <c r="EP48" s="62"/>
      <c r="EQ48" s="62"/>
      <c r="ER48" s="62"/>
      <c r="ES48" s="62"/>
      <c r="ET48" s="62"/>
      <c r="EU48" s="62"/>
      <c r="EV48" s="62"/>
      <c r="EW48" s="62"/>
      <c r="EX48" s="62"/>
      <c r="EY48" s="62"/>
      <c r="EZ48" s="62"/>
      <c r="FA48" s="62"/>
      <c r="FB48" s="62"/>
      <c r="FC48" s="62"/>
      <c r="FD48" s="62"/>
      <c r="FE48" s="62"/>
      <c r="FF48" s="62"/>
      <c r="FG48" s="62"/>
      <c r="FH48" s="62"/>
      <c r="FI48" s="62"/>
      <c r="FJ48" s="62"/>
      <c r="FK48" s="62"/>
      <c r="FL48" s="62"/>
      <c r="FM48" s="62"/>
      <c r="FN48" s="62"/>
      <c r="FO48" s="62"/>
      <c r="FP48" s="62"/>
      <c r="FQ48" s="62"/>
      <c r="FR48" s="62"/>
      <c r="FS48" s="62"/>
      <c r="FT48" s="62"/>
      <c r="FU48" s="62"/>
      <c r="FV48" s="62"/>
      <c r="FW48" s="62"/>
      <c r="FX48" s="62"/>
      <c r="FY48" s="62"/>
      <c r="FZ48" s="62"/>
      <c r="GA48" s="62"/>
      <c r="GB48" s="62"/>
      <c r="GC48" s="62"/>
      <c r="GD48" s="62"/>
      <c r="GE48" s="62"/>
      <c r="GF48" s="62"/>
      <c r="GG48" s="62"/>
      <c r="GH48" s="62"/>
      <c r="GI48" s="62"/>
      <c r="GJ48" s="62"/>
      <c r="GK48" s="62"/>
      <c r="GL48" s="62"/>
      <c r="GM48" s="62"/>
      <c r="GN48" s="62"/>
      <c r="GO48" s="62"/>
      <c r="GP48" s="62"/>
      <c r="GQ48" s="62"/>
      <c r="GR48" s="62"/>
      <c r="GS48" s="62"/>
      <c r="GT48" s="62"/>
      <c r="GU48" s="62"/>
      <c r="GV48" s="62"/>
      <c r="GW48" s="62"/>
      <c r="GX48" s="62"/>
      <c r="GY48" s="62"/>
      <c r="GZ48" s="62"/>
      <c r="HA48" s="62"/>
      <c r="HB48" s="62"/>
      <c r="HC48" s="25" t="s">
        <v>2596</v>
      </c>
      <c r="HD48" s="62"/>
      <c r="HE48" s="62"/>
      <c r="HF48" s="62"/>
      <c r="HG48" s="62"/>
      <c r="HH48" s="62"/>
      <c r="HI48" s="62"/>
      <c r="HJ48" s="62"/>
      <c r="HK48" s="62"/>
      <c r="HL48" s="62"/>
      <c r="HM48" s="62"/>
      <c r="HN48" s="62"/>
      <c r="HO48" s="62"/>
      <c r="HP48" s="62"/>
      <c r="HQ48" s="62"/>
      <c r="HR48" s="62"/>
      <c r="HS48" s="62"/>
      <c r="HT48" s="62"/>
      <c r="HU48" s="62"/>
      <c r="HV48" s="62"/>
      <c r="HW48" s="62"/>
      <c r="HX48" s="62"/>
      <c r="HY48" s="62"/>
      <c r="HZ48" s="62"/>
      <c r="IA48" s="62"/>
      <c r="IB48" s="62"/>
      <c r="IC48" s="62"/>
      <c r="ID48" s="62"/>
      <c r="IE48" s="62"/>
      <c r="IF48" s="62"/>
      <c r="IG48" s="62"/>
      <c r="IH48" s="62"/>
      <c r="II48" s="62"/>
      <c r="IJ48" s="62"/>
      <c r="IK48" s="62"/>
      <c r="IL48" s="62"/>
      <c r="IM48" s="62"/>
      <c r="IN48" s="62"/>
      <c r="IO48" s="62"/>
      <c r="IP48" s="62"/>
      <c r="IQ48" s="62"/>
      <c r="IR48" s="62"/>
      <c r="IS48" s="62"/>
      <c r="IT48" s="25" t="s">
        <v>2596</v>
      </c>
      <c r="IU48" s="62"/>
      <c r="IV48" s="62"/>
      <c r="IW48" s="62" t="s">
        <v>2596</v>
      </c>
      <c r="IX48" s="62"/>
      <c r="IY48" s="62"/>
      <c r="IZ48" s="62"/>
      <c r="JA48" s="62"/>
      <c r="JB48" s="62"/>
      <c r="JC48" s="62"/>
      <c r="JD48" s="62"/>
      <c r="JE48" s="62"/>
      <c r="JF48" s="62"/>
      <c r="JG48" s="62"/>
      <c r="JH48" s="62"/>
      <c r="JI48" s="62"/>
      <c r="JJ48" s="62"/>
      <c r="JK48" s="62"/>
      <c r="JL48" s="62"/>
      <c r="JM48" s="62"/>
      <c r="JN48" s="62"/>
      <c r="JO48" s="62"/>
      <c r="JP48" s="62"/>
      <c r="JQ48" s="62"/>
      <c r="JR48" s="62"/>
      <c r="JS48" s="62"/>
      <c r="JT48" s="62"/>
      <c r="JU48" s="62"/>
      <c r="JV48" s="62"/>
      <c r="JW48" s="62"/>
      <c r="JX48" s="62"/>
      <c r="JY48" s="62"/>
      <c r="JZ48" s="62"/>
      <c r="KA48" s="62"/>
      <c r="KB48" s="62"/>
      <c r="KC48" s="62"/>
      <c r="KD48" s="62"/>
      <c r="KE48" s="62"/>
      <c r="KF48" s="62"/>
      <c r="KG48" s="62"/>
      <c r="KH48" s="62"/>
      <c r="KI48" s="62"/>
      <c r="KJ48" s="62"/>
      <c r="KK48" s="62"/>
      <c r="KL48">
        <f>COUNTIF(B48:KK48,"G-mean")</f>
        <v>3</v>
      </c>
    </row>
    <row r="49" spans="1:298" ht="15.75" customHeight="1" x14ac:dyDescent="0.25">
      <c r="A49" s="25" t="s">
        <v>2616</v>
      </c>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c r="CU49" s="62"/>
      <c r="CV49" s="62"/>
      <c r="CW49" s="62"/>
      <c r="CX49" s="62"/>
      <c r="CY49" s="62"/>
      <c r="CZ49" s="62"/>
      <c r="DA49" s="62"/>
      <c r="DB49" s="62"/>
      <c r="DC49" s="62"/>
      <c r="DD49" s="62"/>
      <c r="DE49" s="62"/>
      <c r="DF49" s="62"/>
      <c r="DG49" s="62"/>
      <c r="DH49" s="62"/>
      <c r="DI49" s="62"/>
      <c r="DJ49" s="62"/>
      <c r="DK49" s="62"/>
      <c r="DL49" s="62"/>
      <c r="DM49" s="62"/>
      <c r="DN49" s="62"/>
      <c r="DO49" s="62"/>
      <c r="DP49" s="62"/>
      <c r="DQ49" s="62"/>
      <c r="DR49" s="62"/>
      <c r="DS49" s="62"/>
      <c r="DT49" s="62"/>
      <c r="DU49" s="62"/>
      <c r="DV49" s="62"/>
      <c r="DW49" s="62"/>
      <c r="DX49" s="62"/>
      <c r="DY49" s="62"/>
      <c r="DZ49" s="62"/>
      <c r="EA49" s="62"/>
      <c r="EB49" s="62"/>
      <c r="EC49" s="62"/>
      <c r="ED49" s="62"/>
      <c r="EE49" s="62"/>
      <c r="EF49" s="62"/>
      <c r="EG49" s="62"/>
      <c r="EH49" s="62"/>
      <c r="EI49" s="62"/>
      <c r="EJ49" s="62"/>
      <c r="EK49" s="62"/>
      <c r="EL49" s="62"/>
      <c r="EM49" s="62"/>
      <c r="EN49" s="62"/>
      <c r="EO49" s="62"/>
      <c r="EP49" s="62"/>
      <c r="EQ49" s="62"/>
      <c r="ER49" s="62"/>
      <c r="ES49" s="62"/>
      <c r="ET49" s="62"/>
      <c r="EU49" s="62"/>
      <c r="EV49" s="62"/>
      <c r="EW49" s="62"/>
      <c r="EX49" s="62"/>
      <c r="EY49" s="62"/>
      <c r="EZ49" s="62"/>
      <c r="FA49" s="62"/>
      <c r="FB49" s="62"/>
      <c r="FC49" s="62"/>
      <c r="FD49" s="62"/>
      <c r="FE49" s="62"/>
      <c r="FF49" s="62"/>
      <c r="FG49" s="62"/>
      <c r="FH49" s="62"/>
      <c r="FI49" s="62"/>
      <c r="FJ49" s="62"/>
      <c r="FK49" s="62"/>
      <c r="FL49" s="62"/>
      <c r="FM49" s="62"/>
      <c r="FN49" s="62"/>
      <c r="FO49" s="62"/>
      <c r="FP49" s="62"/>
      <c r="FQ49" s="62"/>
      <c r="FR49" s="62"/>
      <c r="FS49" s="62"/>
      <c r="FT49" s="62"/>
      <c r="FU49" s="62"/>
      <c r="FV49" s="62"/>
      <c r="FW49" s="62"/>
      <c r="FX49" s="62"/>
      <c r="FY49" s="62"/>
      <c r="FZ49" s="62"/>
      <c r="GA49" s="62"/>
      <c r="GB49" s="62"/>
      <c r="GC49" s="62"/>
      <c r="GD49" s="62"/>
      <c r="GE49" s="62"/>
      <c r="GF49" s="62"/>
      <c r="GG49" s="62"/>
      <c r="GH49" s="62"/>
      <c r="GI49" s="62"/>
      <c r="GJ49" s="62"/>
      <c r="GK49" s="62"/>
      <c r="GL49" s="62"/>
      <c r="GM49" s="62"/>
      <c r="GN49" s="62"/>
      <c r="GO49" s="62"/>
      <c r="GP49" s="62"/>
      <c r="GQ49" s="62"/>
      <c r="GR49" s="62"/>
      <c r="GS49" s="62"/>
      <c r="GT49" s="62"/>
      <c r="GU49" s="62"/>
      <c r="GV49" s="62"/>
      <c r="GW49" s="62"/>
      <c r="GX49" s="62"/>
      <c r="GY49" s="62"/>
      <c r="GZ49" s="62"/>
      <c r="HA49" s="62"/>
      <c r="HB49" s="62"/>
      <c r="HC49" s="62"/>
      <c r="HD49" s="62"/>
      <c r="HE49" s="62"/>
      <c r="HF49" s="62"/>
      <c r="HG49" s="62"/>
      <c r="HH49" s="62"/>
      <c r="HI49" s="62"/>
      <c r="HJ49" s="62"/>
      <c r="HK49" s="62"/>
      <c r="HL49" s="62"/>
      <c r="HM49" s="62"/>
      <c r="HN49" s="62"/>
      <c r="HO49" s="62"/>
      <c r="HP49" s="62"/>
      <c r="HQ49" s="62"/>
      <c r="HR49" s="62"/>
      <c r="HS49" s="62"/>
      <c r="HT49" s="62"/>
      <c r="HU49" s="62"/>
      <c r="HV49" s="62"/>
      <c r="HW49" s="62"/>
      <c r="HX49" s="62"/>
      <c r="HY49" s="62"/>
      <c r="HZ49" s="62"/>
      <c r="IA49" s="62"/>
      <c r="IB49" s="62"/>
      <c r="IC49" s="62"/>
      <c r="ID49" s="62"/>
      <c r="IE49" s="62"/>
      <c r="IF49" s="62"/>
      <c r="IG49" s="62"/>
      <c r="IH49" s="62"/>
      <c r="II49" s="62"/>
      <c r="IJ49" s="62"/>
      <c r="IK49" s="62"/>
      <c r="IL49" s="62"/>
      <c r="IM49" s="62"/>
      <c r="IN49" s="62"/>
      <c r="IO49" s="62"/>
      <c r="IP49" s="62"/>
      <c r="IQ49" s="62"/>
      <c r="IR49" s="62"/>
      <c r="IS49" s="62"/>
      <c r="IT49" s="62"/>
      <c r="IU49" s="62"/>
      <c r="IV49" s="62"/>
      <c r="IW49" s="62" t="s">
        <v>2616</v>
      </c>
      <c r="IX49" s="62"/>
      <c r="IY49" s="62"/>
      <c r="IZ49" s="62"/>
      <c r="JA49" s="62"/>
      <c r="JB49" s="62"/>
      <c r="JC49" s="62"/>
      <c r="JD49" s="62"/>
      <c r="JE49" s="62"/>
      <c r="JF49" s="62"/>
      <c r="JG49" s="62"/>
      <c r="JH49" s="62"/>
      <c r="JI49" s="62"/>
      <c r="JJ49" s="62"/>
      <c r="JK49" s="62"/>
      <c r="JL49" s="62"/>
      <c r="JM49" s="62"/>
      <c r="JN49" s="62"/>
      <c r="JO49" s="62"/>
      <c r="JP49" s="62"/>
      <c r="JQ49" s="62"/>
      <c r="JR49" s="62"/>
      <c r="JS49" s="62"/>
      <c r="JT49" s="62"/>
      <c r="JU49" s="62"/>
      <c r="JV49" s="62"/>
      <c r="JW49" s="62"/>
      <c r="JX49" s="62"/>
      <c r="JY49" s="62"/>
      <c r="JZ49" s="62"/>
      <c r="KA49" s="62"/>
      <c r="KB49" s="62"/>
      <c r="KC49" s="62"/>
      <c r="KD49" s="62"/>
      <c r="KE49" s="62"/>
      <c r="KF49" s="62"/>
      <c r="KG49" s="62"/>
      <c r="KH49" s="62"/>
      <c r="KI49" s="62"/>
      <c r="KJ49" s="62"/>
      <c r="KK49" s="62"/>
      <c r="KL49">
        <f>COUNTIF(B49:KK49,"Byte G-mean")</f>
        <v>1</v>
      </c>
    </row>
    <row r="50" spans="1:298" x14ac:dyDescent="0.25">
      <c r="A50" s="25" t="s">
        <v>3056</v>
      </c>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c r="BS50" s="62"/>
      <c r="BT50" s="62"/>
      <c r="BU50" s="62"/>
      <c r="BV50" s="62"/>
      <c r="BW50" s="62"/>
      <c r="BX50" s="62"/>
      <c r="BY50" s="62"/>
      <c r="BZ50" s="62"/>
      <c r="CA50" s="62"/>
      <c r="CB50" s="62"/>
      <c r="CC50" s="62"/>
      <c r="CD50" s="62"/>
      <c r="CE50" s="62"/>
      <c r="CF50" s="62"/>
      <c r="CG50" s="62"/>
      <c r="CH50" s="62"/>
      <c r="CI50" s="62"/>
      <c r="CJ50" s="62"/>
      <c r="CK50" s="62"/>
      <c r="CL50" s="62"/>
      <c r="CM50" s="62"/>
      <c r="CN50" s="62"/>
      <c r="CO50" s="62"/>
      <c r="CP50" s="62"/>
      <c r="CQ50" s="62"/>
      <c r="CR50" s="62"/>
      <c r="CS50" s="62"/>
      <c r="CT50" s="62"/>
      <c r="CU50" s="62"/>
      <c r="CV50" s="62"/>
      <c r="CW50" s="62"/>
      <c r="CX50" s="62"/>
      <c r="CY50" s="62"/>
      <c r="CZ50" s="62"/>
      <c r="DA50" s="62"/>
      <c r="DB50" s="62"/>
      <c r="DC50" s="62"/>
      <c r="DD50" s="62"/>
      <c r="DE50" s="62"/>
      <c r="DF50" s="62"/>
      <c r="DG50" s="62"/>
      <c r="DH50" s="62"/>
      <c r="DI50" s="62"/>
      <c r="DJ50" s="62"/>
      <c r="DK50" s="62"/>
      <c r="DL50" s="62"/>
      <c r="DM50" s="62"/>
      <c r="DN50" s="62"/>
      <c r="DO50" s="62"/>
      <c r="DP50" s="62"/>
      <c r="DQ50" s="62"/>
      <c r="DR50" s="62"/>
      <c r="DS50" s="62"/>
      <c r="DT50" s="62"/>
      <c r="DU50" s="62"/>
      <c r="DV50" s="62"/>
      <c r="DW50" s="62"/>
      <c r="DX50" s="62"/>
      <c r="DY50" s="62"/>
      <c r="DZ50" s="62"/>
      <c r="EA50" s="62"/>
      <c r="EB50" s="62"/>
      <c r="EC50" s="62"/>
      <c r="ED50" s="62"/>
      <c r="EE50" s="62"/>
      <c r="EF50" s="62"/>
      <c r="EG50" s="62"/>
      <c r="EH50" s="62"/>
      <c r="EI50" s="62"/>
      <c r="EJ50" s="62"/>
      <c r="EK50" s="62"/>
      <c r="EL50" s="62"/>
      <c r="EM50" s="62"/>
      <c r="EN50" s="62"/>
      <c r="EO50" s="62"/>
      <c r="EP50" s="62"/>
      <c r="EQ50" s="62"/>
      <c r="ER50" s="62"/>
      <c r="ES50" s="62"/>
      <c r="ET50" s="62"/>
      <c r="EU50" s="62"/>
      <c r="EV50" s="62"/>
      <c r="EW50" s="62"/>
      <c r="EX50" s="62"/>
      <c r="EY50" s="62"/>
      <c r="EZ50" s="62"/>
      <c r="FA50" s="62"/>
      <c r="FB50" s="62"/>
      <c r="FC50" s="62"/>
      <c r="FD50" s="62"/>
      <c r="FE50" s="62"/>
      <c r="FF50" s="62"/>
      <c r="FG50" s="62"/>
      <c r="FH50" s="62"/>
      <c r="FI50" s="62"/>
      <c r="FJ50" s="62"/>
      <c r="FK50" s="62"/>
      <c r="FL50" s="62"/>
      <c r="FM50" s="62"/>
      <c r="FN50" s="62"/>
      <c r="FO50" s="62"/>
      <c r="FP50" s="62"/>
      <c r="FQ50" s="62"/>
      <c r="FR50" s="62"/>
      <c r="FS50" s="62"/>
      <c r="FT50" s="62"/>
      <c r="FU50" s="62"/>
      <c r="FV50" s="62"/>
      <c r="FW50" s="62"/>
      <c r="FX50" s="62"/>
      <c r="FY50" s="62"/>
      <c r="FZ50" s="62"/>
      <c r="GA50" s="62"/>
      <c r="GB50" s="62"/>
      <c r="GC50" s="62"/>
      <c r="GD50" s="62"/>
      <c r="GE50" s="62"/>
      <c r="GF50" s="62"/>
      <c r="GG50" s="62"/>
      <c r="GH50" s="62"/>
      <c r="GI50" s="62"/>
      <c r="GJ50" s="62"/>
      <c r="GK50" s="62"/>
      <c r="GL50" s="62"/>
      <c r="GM50" s="62"/>
      <c r="GN50" s="62"/>
      <c r="GO50" s="62"/>
      <c r="GP50" s="62"/>
      <c r="GQ50" s="62"/>
      <c r="GR50" s="62"/>
      <c r="GS50" s="62"/>
      <c r="GT50" s="62"/>
      <c r="GU50" s="62"/>
      <c r="GV50" s="62"/>
      <c r="GW50" s="62"/>
      <c r="GX50" s="62"/>
      <c r="GY50" s="62"/>
      <c r="GZ50" s="62"/>
      <c r="HA50" s="62"/>
      <c r="HB50" s="62"/>
      <c r="HC50" s="62"/>
      <c r="HD50" s="62"/>
      <c r="HE50" s="62"/>
      <c r="HF50" s="62"/>
      <c r="HG50" s="62"/>
      <c r="HH50" s="62"/>
      <c r="HI50" s="62"/>
      <c r="HJ50" s="62"/>
      <c r="HK50" s="62"/>
      <c r="HL50" s="62"/>
      <c r="HM50" s="62"/>
      <c r="HN50" s="62"/>
      <c r="HO50" s="62"/>
      <c r="HP50" s="62"/>
      <c r="HQ50" s="62"/>
      <c r="HR50" s="62"/>
      <c r="HS50" s="62"/>
      <c r="HT50" s="62"/>
      <c r="HU50" s="62"/>
      <c r="HV50" s="62"/>
      <c r="HW50" s="62"/>
      <c r="HX50" s="62"/>
      <c r="HY50" s="62"/>
      <c r="HZ50" s="62"/>
      <c r="IA50" s="62"/>
      <c r="IB50" s="62"/>
      <c r="IC50" s="62"/>
      <c r="ID50" s="62"/>
      <c r="IE50" s="62"/>
      <c r="IF50" s="62"/>
      <c r="IG50" s="62"/>
      <c r="IH50" s="62"/>
      <c r="II50" s="62"/>
      <c r="IJ50" s="62"/>
      <c r="IK50" s="62"/>
      <c r="IL50" s="62"/>
      <c r="IM50" s="62"/>
      <c r="IN50" s="62"/>
      <c r="IO50" s="62"/>
      <c r="IP50" s="62"/>
      <c r="IQ50" s="62"/>
      <c r="IR50" s="62"/>
      <c r="IS50" s="62"/>
      <c r="IT50" s="62"/>
      <c r="IU50" s="62"/>
      <c r="IV50" s="62"/>
      <c r="IW50" s="62"/>
      <c r="IX50" s="62"/>
      <c r="IY50" s="62"/>
      <c r="IZ50" s="62"/>
      <c r="JA50" s="62"/>
      <c r="JB50" s="62"/>
      <c r="JC50" s="62"/>
      <c r="JD50" s="62"/>
      <c r="JE50" s="62"/>
      <c r="JF50" s="62"/>
      <c r="JG50" s="62"/>
      <c r="JH50" s="62"/>
      <c r="JI50" s="62"/>
      <c r="JJ50" s="62"/>
      <c r="JK50" s="62"/>
      <c r="JL50" s="62"/>
      <c r="JM50" s="62"/>
      <c r="JN50" s="62"/>
      <c r="JO50" s="62"/>
      <c r="JP50" s="62"/>
      <c r="JQ50" s="62"/>
      <c r="JR50" s="62"/>
      <c r="JS50" s="62"/>
      <c r="JT50" s="62"/>
      <c r="JU50" s="62"/>
      <c r="JV50" s="62"/>
      <c r="JW50" s="62"/>
      <c r="JX50" s="62"/>
      <c r="JY50" s="62"/>
      <c r="JZ50" s="62"/>
      <c r="KA50" s="62"/>
      <c r="KB50" s="62"/>
      <c r="KC50" s="62"/>
      <c r="KD50" s="62"/>
      <c r="KE50" s="62"/>
      <c r="KF50" s="62"/>
      <c r="KG50" s="62"/>
      <c r="KH50" s="62"/>
      <c r="KI50" s="62"/>
      <c r="KJ50" s="62"/>
      <c r="KK50" s="62"/>
    </row>
    <row r="51" spans="1:298" s="2" customFormat="1" x14ac:dyDescent="0.25">
      <c r="A51" s="25"/>
      <c r="B51" s="62" t="str">
        <f>IF(AND(B52="",B53="Evaluate Performance"),B2,"")</f>
        <v/>
      </c>
      <c r="C51" s="62" t="str">
        <f t="shared" ref="C51:M51" si="10">IF(AND(C52="",C53="Evaluate Performance"),C2,"")</f>
        <v/>
      </c>
      <c r="D51" s="62" t="str">
        <f t="shared" si="10"/>
        <v/>
      </c>
      <c r="E51" s="62" t="str">
        <f t="shared" si="10"/>
        <v/>
      </c>
      <c r="F51" s="62" t="str">
        <f t="shared" si="10"/>
        <v>13</v>
      </c>
      <c r="G51" s="62" t="str">
        <f t="shared" si="10"/>
        <v/>
      </c>
      <c r="H51" s="62" t="str">
        <f t="shared" si="10"/>
        <v/>
      </c>
      <c r="I51" s="62" t="str">
        <f t="shared" si="10"/>
        <v/>
      </c>
      <c r="J51" s="62" t="str">
        <f t="shared" si="10"/>
        <v/>
      </c>
      <c r="K51" s="62" t="str">
        <f t="shared" si="10"/>
        <v/>
      </c>
      <c r="L51" s="62" t="str">
        <f t="shared" si="10"/>
        <v/>
      </c>
      <c r="M51" s="62" t="str">
        <f t="shared" si="10"/>
        <v/>
      </c>
      <c r="N51" s="62" t="str">
        <f t="shared" ref="N51" si="11">IF(AND(N52="",N53="Evaluate Performance"),N2,"")</f>
        <v/>
      </c>
      <c r="O51" s="62" t="str">
        <f t="shared" ref="O51" si="12">IF(AND(O52="",O53="Evaluate Performance"),O2,"")</f>
        <v/>
      </c>
      <c r="P51" s="62" t="str">
        <f t="shared" ref="P51" si="13">IF(AND(P52="",P53="Evaluate Performance"),P2,"")</f>
        <v/>
      </c>
      <c r="Q51" s="62" t="str">
        <f t="shared" ref="Q51" si="14">IF(AND(Q52="",Q53="Evaluate Performance"),Q2,"")</f>
        <v/>
      </c>
      <c r="R51" s="62" t="str">
        <f t="shared" ref="R51" si="15">IF(AND(R52="",R53="Evaluate Performance"),R2,"")</f>
        <v/>
      </c>
      <c r="S51" s="62" t="str">
        <f t="shared" ref="S51" si="16">IF(AND(S52="",S53="Evaluate Performance"),S2,"")</f>
        <v/>
      </c>
      <c r="T51" s="62" t="str">
        <f t="shared" ref="T51" si="17">IF(AND(T52="",T53="Evaluate Performance"),T2,"")</f>
        <v/>
      </c>
      <c r="U51" s="62" t="str">
        <f t="shared" ref="U51" si="18">IF(AND(U52="",U53="Evaluate Performance"),U2,"")</f>
        <v/>
      </c>
      <c r="V51" s="62" t="str">
        <f t="shared" ref="V51" si="19">IF(AND(V52="",V53="Evaluate Performance"),V2,"")</f>
        <v/>
      </c>
      <c r="W51" s="62" t="str">
        <f t="shared" ref="W51:X51" si="20">IF(AND(W52="",W53="Evaluate Performance"),W2,"")</f>
        <v/>
      </c>
      <c r="X51" s="62" t="str">
        <f t="shared" si="20"/>
        <v/>
      </c>
      <c r="Y51" s="62" t="str">
        <f t="shared" ref="Y51" si="21">IF(AND(Y52="",Y53="Evaluate Performance"),Y2,"")</f>
        <v/>
      </c>
      <c r="Z51" s="62" t="str">
        <f t="shared" ref="Z51" si="22">IF(AND(Z52="",Z53="Evaluate Performance"),Z2,"")</f>
        <v/>
      </c>
      <c r="AA51" s="62" t="str">
        <f t="shared" ref="AA51" si="23">IF(AND(AA52="",AA53="Evaluate Performance"),AA2,"")</f>
        <v/>
      </c>
      <c r="AB51" s="62" t="str">
        <f t="shared" ref="AB51" si="24">IF(AND(AB52="",AB53="Evaluate Performance"),AB2,"")</f>
        <v/>
      </c>
      <c r="AC51" s="62" t="str">
        <f t="shared" ref="AC51" si="25">IF(AND(AC52="",AC53="Evaluate Performance"),AC2,"")</f>
        <v/>
      </c>
      <c r="AD51" s="62" t="str">
        <f t="shared" ref="AD51" si="26">IF(AND(AD52="",AD53="Evaluate Performance"),AD2,"")</f>
        <v>173</v>
      </c>
      <c r="AE51" s="62" t="str">
        <f t="shared" ref="AE51" si="27">IF(AND(AE52="",AE53="Evaluate Performance"),AE2,"")</f>
        <v/>
      </c>
      <c r="AF51" s="62" t="str">
        <f t="shared" ref="AF51" si="28">IF(AND(AF52="",AF53="Evaluate Performance"),AF2,"")</f>
        <v>183</v>
      </c>
      <c r="AG51" s="62" t="str">
        <f t="shared" ref="AG51" si="29">IF(AND(AG52="",AG53="Evaluate Performance"),AG2,"")</f>
        <v/>
      </c>
      <c r="AH51" s="62" t="str">
        <f t="shared" ref="AH51:AI51" si="30">IF(AND(AH52="",AH53="Evaluate Performance"),AH2,"")</f>
        <v/>
      </c>
      <c r="AI51" s="62" t="str">
        <f t="shared" si="30"/>
        <v/>
      </c>
      <c r="AJ51" s="62" t="str">
        <f t="shared" ref="AJ51" si="31">IF(AND(AJ52="",AJ53="Evaluate Performance"),AJ2,"")</f>
        <v/>
      </c>
      <c r="AK51" s="62" t="str">
        <f t="shared" ref="AK51" si="32">IF(AND(AK52="",AK53="Evaluate Performance"),AK2,"")</f>
        <v/>
      </c>
      <c r="AL51" s="62" t="str">
        <f t="shared" ref="AL51" si="33">IF(AND(AL52="",AL53="Evaluate Performance"),AL2,"")</f>
        <v/>
      </c>
      <c r="AM51" s="62" t="str">
        <f t="shared" ref="AM51" si="34">IF(AND(AM52="",AM53="Evaluate Performance"),AM2,"")</f>
        <v/>
      </c>
      <c r="AN51" s="62" t="str">
        <f t="shared" ref="AN51" si="35">IF(AND(AN52="",AN53="Evaluate Performance"),AN2,"")</f>
        <v/>
      </c>
      <c r="AO51" s="62" t="str">
        <f t="shared" ref="AO51" si="36">IF(AND(AO52="",AO53="Evaluate Performance"),AO2,"")</f>
        <v/>
      </c>
      <c r="AP51" s="62" t="str">
        <f t="shared" ref="AP51" si="37">IF(AND(AP52="",AP53="Evaluate Performance"),AP2,"")</f>
        <v/>
      </c>
      <c r="AQ51" s="62" t="str">
        <f t="shared" ref="AQ51" si="38">IF(AND(AQ52="",AQ53="Evaluate Performance"),AQ2,"")</f>
        <v/>
      </c>
      <c r="AR51" s="62" t="str">
        <f t="shared" ref="AR51" si="39">IF(AND(AR52="",AR53="Evaluate Performance"),AR2,"")</f>
        <v/>
      </c>
      <c r="AS51" s="62" t="str">
        <f t="shared" ref="AS51:AT51" si="40">IF(AND(AS52="",AS53="Evaluate Performance"),AS2,"")</f>
        <v/>
      </c>
      <c r="AT51" s="62" t="str">
        <f t="shared" si="40"/>
        <v/>
      </c>
      <c r="AU51" s="62" t="str">
        <f t="shared" ref="AU51" si="41">IF(AND(AU52="",AU53="Evaluate Performance"),AU2,"")</f>
        <v/>
      </c>
      <c r="AV51" s="62" t="str">
        <f t="shared" ref="AV51" si="42">IF(AND(AV52="",AV53="Evaluate Performance"),AV2,"")</f>
        <v/>
      </c>
      <c r="AW51" s="62" t="str">
        <f t="shared" ref="AW51" si="43">IF(AND(AW52="",AW53="Evaluate Performance"),AW2,"")</f>
        <v/>
      </c>
      <c r="AX51" s="62" t="str">
        <f t="shared" ref="AX51" si="44">IF(AND(AX52="",AX53="Evaluate Performance"),AX2,"")</f>
        <v/>
      </c>
      <c r="AY51" s="62" t="str">
        <f t="shared" ref="AY51" si="45">IF(AND(AY52="",AY53="Evaluate Performance"),AY2,"")</f>
        <v/>
      </c>
      <c r="AZ51" s="62" t="str">
        <f t="shared" ref="AZ51" si="46">IF(AND(AZ52="",AZ53="Evaluate Performance"),AZ2,"")</f>
        <v/>
      </c>
      <c r="BA51" s="62" t="str">
        <f t="shared" ref="BA51" si="47">IF(AND(BA52="",BA53="Evaluate Performance"),BA2,"")</f>
        <v/>
      </c>
      <c r="BB51" s="62" t="str">
        <f t="shared" ref="BB51" si="48">IF(AND(BB52="",BB53="Evaluate Performance"),BB2,"")</f>
        <v/>
      </c>
      <c r="BC51" s="62" t="str">
        <f t="shared" ref="BC51" si="49">IF(AND(BC52="",BC53="Evaluate Performance"),BC2,"")</f>
        <v>260</v>
      </c>
      <c r="BD51" s="62" t="str">
        <f t="shared" ref="BD51:BE51" si="50">IF(AND(BD52="",BD53="Evaluate Performance"),BD2,"")</f>
        <v/>
      </c>
      <c r="BE51" s="62" t="str">
        <f t="shared" si="50"/>
        <v/>
      </c>
      <c r="BF51" s="62" t="str">
        <f t="shared" ref="BF51" si="51">IF(AND(BF52="",BF53="Evaluate Performance"),BF2,"")</f>
        <v/>
      </c>
      <c r="BG51" s="62" t="str">
        <f t="shared" ref="BG51" si="52">IF(AND(BG52="",BG53="Evaluate Performance"),BG2,"")</f>
        <v/>
      </c>
      <c r="BH51" s="62" t="str">
        <f t="shared" ref="BH51" si="53">IF(AND(BH52="",BH53="Evaluate Performance"),BH2,"")</f>
        <v/>
      </c>
      <c r="BI51" s="62" t="str">
        <f t="shared" ref="BI51" si="54">IF(AND(BI52="",BI53="Evaluate Performance"),BI2,"")</f>
        <v/>
      </c>
      <c r="BJ51" s="62" t="str">
        <f t="shared" ref="BJ51" si="55">IF(AND(BJ52="",BJ53="Evaluate Performance"),BJ2,"")</f>
        <v/>
      </c>
      <c r="BK51" s="62" t="str">
        <f t="shared" ref="BK51" si="56">IF(AND(BK52="",BK53="Evaluate Performance"),BK2,"")</f>
        <v/>
      </c>
      <c r="BL51" s="62" t="str">
        <f t="shared" ref="BL51" si="57">IF(AND(BL52="",BL53="Evaluate Performance"),BL2,"")</f>
        <v/>
      </c>
      <c r="BM51" s="62" t="str">
        <f t="shared" ref="BM51" si="58">IF(AND(BM52="",BM53="Evaluate Performance"),BM2,"")</f>
        <v/>
      </c>
      <c r="BN51" s="62" t="str">
        <f t="shared" ref="BN51" si="59">IF(AND(BN52="",BN53="Evaluate Performance"),BN2,"")</f>
        <v/>
      </c>
      <c r="BO51" s="62" t="str">
        <f t="shared" ref="BO51:BP51" si="60">IF(AND(BO52="",BO53="Evaluate Performance"),BO2,"")</f>
        <v/>
      </c>
      <c r="BP51" s="62" t="str">
        <f t="shared" si="60"/>
        <v/>
      </c>
      <c r="BQ51" s="62" t="str">
        <f t="shared" ref="BQ51" si="61">IF(AND(BQ52="",BQ53="Evaluate Performance"),BQ2,"")</f>
        <v/>
      </c>
      <c r="BR51" s="62" t="str">
        <f t="shared" ref="BR51" si="62">IF(AND(BR52="",BR53="Evaluate Performance"),BR2,"")</f>
        <v/>
      </c>
      <c r="BS51" s="62" t="str">
        <f t="shared" ref="BS51" si="63">IF(AND(BS52="",BS53="Evaluate Performance"),BS2,"")</f>
        <v/>
      </c>
      <c r="BT51" s="62" t="str">
        <f t="shared" ref="BT51" si="64">IF(AND(BT52="",BT53="Evaluate Performance"),BT2,"")</f>
        <v/>
      </c>
      <c r="BU51" s="62" t="str">
        <f t="shared" ref="BU51" si="65">IF(AND(BU52="",BU53="Evaluate Performance"),BU2,"")</f>
        <v/>
      </c>
      <c r="BV51" s="62" t="str">
        <f t="shared" ref="BV51" si="66">IF(AND(BV52="",BV53="Evaluate Performance"),BV2,"")</f>
        <v/>
      </c>
      <c r="BW51" s="62" t="str">
        <f t="shared" ref="BW51" si="67">IF(AND(BW52="",BW53="Evaluate Performance"),BW2,"")</f>
        <v/>
      </c>
      <c r="BX51" s="62" t="str">
        <f t="shared" ref="BX51" si="68">IF(AND(BX52="",BX53="Evaluate Performance"),BX2,"")</f>
        <v/>
      </c>
      <c r="BY51" s="62" t="str">
        <f t="shared" ref="BY51" si="69">IF(AND(BY52="",BY53="Evaluate Performance"),BY2,"")</f>
        <v/>
      </c>
      <c r="BZ51" s="62" t="str">
        <f t="shared" ref="BZ51:CA51" si="70">IF(AND(BZ52="",BZ53="Evaluate Performance"),BZ2,"")</f>
        <v/>
      </c>
      <c r="CA51" s="62" t="str">
        <f t="shared" si="70"/>
        <v/>
      </c>
      <c r="CB51" s="62" t="str">
        <f t="shared" ref="CB51" si="71">IF(AND(CB52="",CB53="Evaluate Performance"),CB2,"")</f>
        <v/>
      </c>
      <c r="CC51" s="62" t="str">
        <f t="shared" ref="CC51" si="72">IF(AND(CC52="",CC53="Evaluate Performance"),CC2,"")</f>
        <v/>
      </c>
      <c r="CD51" s="62" t="str">
        <f t="shared" ref="CD51" si="73">IF(AND(CD52="",CD53="Evaluate Performance"),CD2,"")</f>
        <v/>
      </c>
      <c r="CE51" s="62" t="str">
        <f t="shared" ref="CE51" si="74">IF(AND(CE52="",CE53="Evaluate Performance"),CE2,"")</f>
        <v>392</v>
      </c>
      <c r="CF51" s="62" t="str">
        <f t="shared" ref="CF51" si="75">IF(AND(CF52="",CF53="Evaluate Performance"),CF2,"")</f>
        <v/>
      </c>
      <c r="CG51" s="62" t="str">
        <f t="shared" ref="CG51" si="76">IF(AND(CG52="",CG53="Evaluate Performance"),CG2,"")</f>
        <v/>
      </c>
      <c r="CH51" s="62" t="str">
        <f t="shared" ref="CH51" si="77">IF(AND(CH52="",CH53="Evaluate Performance"),CH2,"")</f>
        <v/>
      </c>
      <c r="CI51" s="62" t="str">
        <f t="shared" ref="CI51" si="78">IF(AND(CI52="",CI53="Evaluate Performance"),CI2,"")</f>
        <v/>
      </c>
      <c r="CJ51" s="62" t="str">
        <f t="shared" ref="CJ51" si="79">IF(AND(CJ52="",CJ53="Evaluate Performance"),CJ2,"")</f>
        <v>433</v>
      </c>
      <c r="CK51" s="62" t="str">
        <f t="shared" ref="CK51:CL51" si="80">IF(AND(CK52="",CK53="Evaluate Performance"),CK2,"")</f>
        <v/>
      </c>
      <c r="CL51" s="62" t="str">
        <f t="shared" si="80"/>
        <v/>
      </c>
      <c r="CM51" s="62" t="str">
        <f t="shared" ref="CM51" si="81">IF(AND(CM52="",CM53="Evaluate Performance"),CM2,"")</f>
        <v>453</v>
      </c>
      <c r="CN51" s="62" t="str">
        <f t="shared" ref="CN51" si="82">IF(AND(CN52="",CN53="Evaluate Performance"),CN2,"")</f>
        <v/>
      </c>
      <c r="CO51" s="62" t="str">
        <f t="shared" ref="CO51" si="83">IF(AND(CO52="",CO53="Evaluate Performance"),CO2,"")</f>
        <v/>
      </c>
      <c r="CP51" s="62" t="str">
        <f t="shared" ref="CP51" si="84">IF(AND(CP52="",CP53="Evaluate Performance"),CP2,"")</f>
        <v/>
      </c>
      <c r="CQ51" s="62" t="str">
        <f t="shared" ref="CQ51" si="85">IF(AND(CQ52="",CQ53="Evaluate Performance"),CQ2,"")</f>
        <v/>
      </c>
      <c r="CR51" s="62" t="str">
        <f t="shared" ref="CR51" si="86">IF(AND(CR52="",CR53="Evaluate Performance"),CR2,"")</f>
        <v/>
      </c>
      <c r="CS51" s="62" t="str">
        <f t="shared" ref="CS51" si="87">IF(AND(CS52="",CS53="Evaluate Performance"),CS2,"")</f>
        <v/>
      </c>
      <c r="CT51" s="62" t="str">
        <f t="shared" ref="CT51" si="88">IF(AND(CT52="",CT53="Evaluate Performance"),CT2,"")</f>
        <v/>
      </c>
      <c r="CU51" s="62" t="str">
        <f t="shared" ref="CU51" si="89">IF(AND(CU52="",CU53="Evaluate Performance"),CU2,"")</f>
        <v/>
      </c>
      <c r="CV51" s="62" t="str">
        <f t="shared" ref="CV51:CW51" si="90">IF(AND(CV52="",CV53="Evaluate Performance"),CV2,"")</f>
        <v/>
      </c>
      <c r="CW51" s="62" t="str">
        <f t="shared" si="90"/>
        <v/>
      </c>
      <c r="CX51" s="62" t="str">
        <f t="shared" ref="CX51" si="91">IF(AND(CX52="",CX53="Evaluate Performance"),CX2,"")</f>
        <v/>
      </c>
      <c r="CY51" s="62" t="str">
        <f t="shared" ref="CY51" si="92">IF(AND(CY52="",CY53="Evaluate Performance"),CY2,"")</f>
        <v/>
      </c>
      <c r="CZ51" s="62" t="str">
        <f t="shared" ref="CZ51" si="93">IF(AND(CZ52="",CZ53="Evaluate Performance"),CZ2,"")</f>
        <v/>
      </c>
      <c r="DA51" s="62" t="str">
        <f t="shared" ref="DA51" si="94">IF(AND(DA52="",DA53="Evaluate Performance"),DA2,"")</f>
        <v/>
      </c>
      <c r="DB51" s="62" t="str">
        <f t="shared" ref="DB51" si="95">IF(AND(DB52="",DB53="Evaluate Performance"),DB2,"")</f>
        <v/>
      </c>
      <c r="DC51" s="62" t="str">
        <f t="shared" ref="DC51" si="96">IF(AND(DC52="",DC53="Evaluate Performance"),DC2,"")</f>
        <v/>
      </c>
      <c r="DD51" s="62" t="str">
        <f t="shared" ref="DD51" si="97">IF(AND(DD52="",DD53="Evaluate Performance"),DD2,"")</f>
        <v/>
      </c>
      <c r="DE51" s="62" t="str">
        <f t="shared" ref="DE51" si="98">IF(AND(DE52="",DE53="Evaluate Performance"),DE2,"")</f>
        <v>676</v>
      </c>
      <c r="DF51" s="62" t="str">
        <f t="shared" ref="DF51" si="99">IF(AND(DF52="",DF53="Evaluate Performance"),DF2,"")</f>
        <v/>
      </c>
      <c r="DG51" s="62" t="str">
        <f t="shared" ref="DG51:DH51" si="100">IF(AND(DG52="",DG53="Evaluate Performance"),DG2,"")</f>
        <v/>
      </c>
      <c r="DH51" s="62" t="str">
        <f t="shared" si="100"/>
        <v>704</v>
      </c>
      <c r="DI51" s="62" t="str">
        <f t="shared" ref="DI51" si="101">IF(AND(DI52="",DI53="Evaluate Performance"),DI2,"")</f>
        <v>707</v>
      </c>
      <c r="DJ51" s="62" t="str">
        <f t="shared" ref="DJ51" si="102">IF(AND(DJ52="",DJ53="Evaluate Performance"),DJ2,"")</f>
        <v/>
      </c>
      <c r="DK51" s="62" t="str">
        <f t="shared" ref="DK51" si="103">IF(AND(DK52="",DK53="Evaluate Performance"),DK2,"")</f>
        <v/>
      </c>
      <c r="DL51" s="62" t="str">
        <f t="shared" ref="DL51" si="104">IF(AND(DL52="",DL53="Evaluate Performance"),DL2,"")</f>
        <v/>
      </c>
      <c r="DM51" s="62" t="str">
        <f t="shared" ref="DM51" si="105">IF(AND(DM52="",DM53="Evaluate Performance"),DM2,"")</f>
        <v/>
      </c>
      <c r="DN51" s="62" t="str">
        <f t="shared" ref="DN51" si="106">IF(AND(DN52="",DN53="Evaluate Performance"),DN2,"")</f>
        <v/>
      </c>
      <c r="DO51" s="62" t="str">
        <f t="shared" ref="DO51" si="107">IF(AND(DO52="",DO53="Evaluate Performance"),DO2,"")</f>
        <v>729</v>
      </c>
      <c r="DP51" s="62" t="str">
        <f t="shared" ref="DP51" si="108">IF(AND(DP52="",DP53="Evaluate Performance"),DP2,"")</f>
        <v/>
      </c>
      <c r="DQ51" s="62" t="str">
        <f t="shared" ref="DQ51" si="109">IF(AND(DQ52="",DQ53="Evaluate Performance"),DQ2,"")</f>
        <v>741</v>
      </c>
      <c r="DR51" s="62" t="str">
        <f t="shared" ref="DR51:DS51" si="110">IF(AND(DR52="",DR53="Evaluate Performance"),DR2,"")</f>
        <v>746</v>
      </c>
      <c r="DS51" s="62" t="str">
        <f t="shared" si="110"/>
        <v/>
      </c>
      <c r="DT51" s="62" t="str">
        <f t="shared" ref="DT51" si="111">IF(AND(DT52="",DT53="Evaluate Performance"),DT2,"")</f>
        <v/>
      </c>
      <c r="DU51" s="62" t="str">
        <f t="shared" ref="DU51" si="112">IF(AND(DU52="",DU53="Evaluate Performance"),DU2,"")</f>
        <v>762</v>
      </c>
      <c r="DV51" s="62" t="str">
        <f t="shared" ref="DV51" si="113">IF(AND(DV52="",DV53="Evaluate Performance"),DV2,"")</f>
        <v/>
      </c>
      <c r="DW51" s="62" t="str">
        <f t="shared" ref="DW51" si="114">IF(AND(DW52="",DW53="Evaluate Performance"),DW2,"")</f>
        <v>778</v>
      </c>
      <c r="DX51" s="62" t="str">
        <f t="shared" ref="DX51" si="115">IF(AND(DX52="",DX53="Evaluate Performance"),DX2,"")</f>
        <v/>
      </c>
      <c r="DY51" s="62" t="str">
        <f t="shared" ref="DY51" si="116">IF(AND(DY52="",DY53="Evaluate Performance"),DY2,"")</f>
        <v>785</v>
      </c>
      <c r="DZ51" s="62" t="str">
        <f t="shared" ref="DZ51" si="117">IF(AND(DZ52="",DZ53="Evaluate Performance"),DZ2,"")</f>
        <v/>
      </c>
      <c r="EA51" s="62" t="str">
        <f t="shared" ref="EA51" si="118">IF(AND(EA52="",EA53="Evaluate Performance"),EA2,"")</f>
        <v/>
      </c>
      <c r="EB51" s="62" t="str">
        <f t="shared" ref="EB51" si="119">IF(AND(EB52="",EB53="Evaluate Performance"),EB2,"")</f>
        <v/>
      </c>
      <c r="EC51" s="62" t="str">
        <f t="shared" ref="EC51:ED51" si="120">IF(AND(EC52="",EC53="Evaluate Performance"),EC2,"")</f>
        <v>810</v>
      </c>
      <c r="ED51" s="62" t="str">
        <f t="shared" si="120"/>
        <v/>
      </c>
      <c r="EE51" s="62" t="str">
        <f t="shared" ref="EE51" si="121">IF(AND(EE52="",EE53="Evaluate Performance"),EE2,"")</f>
        <v/>
      </c>
      <c r="EF51" s="62" t="str">
        <f t="shared" ref="EF51" si="122">IF(AND(EF52="",EF53="Evaluate Performance"),EF2,"")</f>
        <v/>
      </c>
      <c r="EG51" s="62" t="str">
        <f t="shared" ref="EG51" si="123">IF(AND(EG52="",EG53="Evaluate Performance"),EG2,"")</f>
        <v/>
      </c>
      <c r="EH51" s="62" t="str">
        <f t="shared" ref="EH51" si="124">IF(AND(EH52="",EH53="Evaluate Performance"),EH2,"")</f>
        <v>837</v>
      </c>
      <c r="EI51" s="62" t="str">
        <f t="shared" ref="EI51" si="125">IF(AND(EI52="",EI53="Evaluate Performance"),EI2,"")</f>
        <v/>
      </c>
      <c r="EJ51" s="62" t="str">
        <f t="shared" ref="EJ51" si="126">IF(AND(EJ52="",EJ53="Evaluate Performance"),EJ2,"")</f>
        <v/>
      </c>
      <c r="EK51" s="62" t="str">
        <f t="shared" ref="EK51" si="127">IF(AND(EK52="",EK53="Evaluate Performance"),EK2,"")</f>
        <v/>
      </c>
      <c r="EL51" s="62" t="str">
        <f t="shared" ref="EL51" si="128">IF(AND(EL52="",EL53="Evaluate Performance"),EL2,"")</f>
        <v>854</v>
      </c>
      <c r="EM51" s="62" t="str">
        <f t="shared" ref="EM51" si="129">IF(AND(EM52="",EM53="Evaluate Performance"),EM2,"")</f>
        <v/>
      </c>
      <c r="EN51" s="62" t="str">
        <f t="shared" ref="EN51:EO51" si="130">IF(AND(EN52="",EN53="Evaluate Performance"),EN2,"")</f>
        <v>859</v>
      </c>
      <c r="EO51" s="62" t="str">
        <f t="shared" si="130"/>
        <v/>
      </c>
      <c r="EP51" s="62" t="str">
        <f t="shared" ref="EP51" si="131">IF(AND(EP52="",EP53="Evaluate Performance"),EP2,"")</f>
        <v/>
      </c>
      <c r="EQ51" s="62" t="str">
        <f t="shared" ref="EQ51" si="132">IF(AND(EQ52="",EQ53="Evaluate Performance"),EQ2,"")</f>
        <v>873</v>
      </c>
      <c r="ER51" s="62" t="str">
        <f t="shared" ref="ER51" si="133">IF(AND(ER52="",ER53="Evaluate Performance"),ER2,"")</f>
        <v>882</v>
      </c>
      <c r="ES51" s="62" t="str">
        <f t="shared" ref="ES51" si="134">IF(AND(ES52="",ES53="Evaluate Performance"),ES2,"")</f>
        <v/>
      </c>
      <c r="ET51" s="62" t="str">
        <f t="shared" ref="ET51" si="135">IF(AND(ET52="",ET53="Evaluate Performance"),ET2,"")</f>
        <v>892</v>
      </c>
      <c r="EU51" s="62" t="str">
        <f t="shared" ref="EU51" si="136">IF(AND(EU52="",EU53="Evaluate Performance"),EU2,"")</f>
        <v/>
      </c>
      <c r="EV51" s="62" t="str">
        <f t="shared" ref="EV51" si="137">IF(AND(EV52="",EV53="Evaluate Performance"),EV2,"")</f>
        <v/>
      </c>
      <c r="EW51" s="62" t="str">
        <f t="shared" ref="EW51" si="138">IF(AND(EW52="",EW53="Evaluate Performance"),EW2,"")</f>
        <v/>
      </c>
      <c r="EX51" s="62" t="str">
        <f t="shared" ref="EX51" si="139">IF(AND(EX52="",EX53="Evaluate Performance"),EX2,"")</f>
        <v>905</v>
      </c>
      <c r="EY51" s="62" t="str">
        <f t="shared" ref="EY51:EZ51" si="140">IF(AND(EY52="",EY53="Evaluate Performance"),EY2,"")</f>
        <v/>
      </c>
      <c r="EZ51" s="62" t="str">
        <f t="shared" si="140"/>
        <v>926</v>
      </c>
      <c r="FA51" s="62" t="str">
        <f t="shared" ref="FA51" si="141">IF(AND(FA52="",FA53="Evaluate Performance"),FA2,"")</f>
        <v/>
      </c>
      <c r="FB51" s="62" t="str">
        <f t="shared" ref="FB51" si="142">IF(AND(FB52="",FB53="Evaluate Performance"),FB2,"")</f>
        <v/>
      </c>
      <c r="FC51" s="62" t="str">
        <f t="shared" ref="FC51" si="143">IF(AND(FC52="",FC53="Evaluate Performance"),FC2,"")</f>
        <v>934</v>
      </c>
      <c r="FD51" s="62" t="str">
        <f t="shared" ref="FD51" si="144">IF(AND(FD52="",FD53="Evaluate Performance"),FD2,"")</f>
        <v>938</v>
      </c>
      <c r="FE51" s="62" t="str">
        <f t="shared" ref="FE51" si="145">IF(AND(FE52="",FE53="Evaluate Performance"),FE2,"")</f>
        <v/>
      </c>
      <c r="FF51" s="62" t="str">
        <f t="shared" ref="FF51" si="146">IF(AND(FF52="",FF53="Evaluate Performance"),FF2,"")</f>
        <v>958</v>
      </c>
      <c r="FG51" s="62" t="str">
        <f t="shared" ref="FG51" si="147">IF(AND(FG52="",FG53="Evaluate Performance"),FG2,"")</f>
        <v>959</v>
      </c>
      <c r="FH51" s="62" t="str">
        <f t="shared" ref="FH51" si="148">IF(AND(FH52="",FH53="Evaluate Performance"),FH2,"")</f>
        <v/>
      </c>
      <c r="FI51" s="62" t="str">
        <f t="shared" ref="FI51" si="149">IF(AND(FI52="",FI53="Evaluate Performance"),FI2,"")</f>
        <v>963</v>
      </c>
      <c r="FJ51" s="62" t="str">
        <f t="shared" ref="FJ51:FK51" si="150">IF(AND(FJ52="",FJ53="Evaluate Performance"),FJ2,"")</f>
        <v/>
      </c>
      <c r="FK51" s="62" t="str">
        <f t="shared" si="150"/>
        <v/>
      </c>
      <c r="FL51" s="62" t="str">
        <f t="shared" ref="FL51" si="151">IF(AND(FL52="",FL53="Evaluate Performance"),FL2,"")</f>
        <v>978</v>
      </c>
      <c r="FM51" s="62" t="str">
        <f t="shared" ref="FM51" si="152">IF(AND(FM52="",FM53="Evaluate Performance"),FM2,"")</f>
        <v>980</v>
      </c>
      <c r="FN51" s="62" t="str">
        <f t="shared" ref="FN51" si="153">IF(AND(FN52="",FN53="Evaluate Performance"),FN2,"")</f>
        <v/>
      </c>
      <c r="FO51" s="62" t="str">
        <f t="shared" ref="FO51" si="154">IF(AND(FO52="",FO53="Evaluate Performance"),FO2,"")</f>
        <v/>
      </c>
      <c r="FP51" s="62" t="str">
        <f t="shared" ref="FP51" si="155">IF(AND(FP52="",FP53="Evaluate Performance"),FP2,"")</f>
        <v>985</v>
      </c>
      <c r="FQ51" s="62" t="str">
        <f t="shared" ref="FQ51" si="156">IF(AND(FQ52="",FQ53="Evaluate Performance"),FQ2,"")</f>
        <v/>
      </c>
      <c r="FR51" s="62" t="str">
        <f t="shared" ref="FR51" si="157">IF(AND(FR52="",FR53="Evaluate Performance"),FR2,"")</f>
        <v/>
      </c>
      <c r="FS51" s="62" t="str">
        <f t="shared" ref="FS51" si="158">IF(AND(FS52="",FS53="Evaluate Performance"),FS2,"")</f>
        <v>999</v>
      </c>
      <c r="FT51" s="62" t="str">
        <f t="shared" ref="FT51" si="159">IF(AND(FT52="",FT53="Evaluate Performance"),FT2,"")</f>
        <v/>
      </c>
      <c r="FU51" s="62" t="str">
        <f t="shared" ref="FU51:FV51" si="160">IF(AND(FU52="",FU53="Evaluate Performance"),FU2,"")</f>
        <v/>
      </c>
      <c r="FV51" s="62" t="str">
        <f t="shared" si="160"/>
        <v/>
      </c>
      <c r="FW51" s="62" t="str">
        <f t="shared" ref="FW51" si="161">IF(AND(FW52="",FW53="Evaluate Performance"),FW2,"")</f>
        <v/>
      </c>
      <c r="FX51" s="62" t="str">
        <f t="shared" ref="FX51" si="162">IF(AND(FX52="",FX53="Evaluate Performance"),FX2,"")</f>
        <v/>
      </c>
      <c r="FY51" s="62" t="str">
        <f t="shared" ref="FY51" si="163">IF(AND(FY52="",FY53="Evaluate Performance"),FY2,"")</f>
        <v>1032</v>
      </c>
      <c r="FZ51" s="62" t="str">
        <f t="shared" ref="FZ51" si="164">IF(AND(FZ52="",FZ53="Evaluate Performance"),FZ2,"")</f>
        <v/>
      </c>
      <c r="GA51" s="62" t="str">
        <f t="shared" ref="GA51" si="165">IF(AND(GA52="",GA53="Evaluate Performance"),GA2,"")</f>
        <v>1062</v>
      </c>
      <c r="GB51" s="62" t="str">
        <f t="shared" ref="GB51" si="166">IF(AND(GB52="",GB53="Evaluate Performance"),GB2,"")</f>
        <v>1065</v>
      </c>
      <c r="GC51" s="62" t="str">
        <f t="shared" ref="GC51" si="167">IF(AND(GC52="",GC53="Evaluate Performance"),GC2,"")</f>
        <v>1068</v>
      </c>
      <c r="GD51" s="62" t="str">
        <f t="shared" ref="GD51" si="168">IF(AND(GD52="",GD53="Evaluate Performance"),GD2,"")</f>
        <v>1071</v>
      </c>
      <c r="GE51" s="62" t="str">
        <f t="shared" ref="GE51" si="169">IF(AND(GE52="",GE53="Evaluate Performance"),GE2,"")</f>
        <v/>
      </c>
      <c r="GF51" s="62" t="str">
        <f t="shared" ref="GF51:GG51" si="170">IF(AND(GF52="",GF53="Evaluate Performance"),GF2,"")</f>
        <v>1078</v>
      </c>
      <c r="GG51" s="62" t="str">
        <f t="shared" si="170"/>
        <v>1080</v>
      </c>
      <c r="GH51" s="62" t="str">
        <f t="shared" ref="GH51" si="171">IF(AND(GH52="",GH53="Evaluate Performance"),GH2,"")</f>
        <v/>
      </c>
      <c r="GI51" s="62" t="str">
        <f t="shared" ref="GI51" si="172">IF(AND(GI52="",GI53="Evaluate Performance"),GI2,"")</f>
        <v>1086</v>
      </c>
      <c r="GJ51" s="62" t="str">
        <f t="shared" ref="GJ51" si="173">IF(AND(GJ52="",GJ53="Evaluate Performance"),GJ2,"")</f>
        <v>1091</v>
      </c>
      <c r="GK51" s="62" t="str">
        <f t="shared" ref="GK51" si="174">IF(AND(GK52="",GK53="Evaluate Performance"),GK2,"")</f>
        <v/>
      </c>
      <c r="GL51" s="62" t="str">
        <f t="shared" ref="GL51" si="175">IF(AND(GL52="",GL53="Evaluate Performance"),GL2,"")</f>
        <v/>
      </c>
      <c r="GM51" s="62" t="str">
        <f t="shared" ref="GM51" si="176">IF(AND(GM52="",GM53="Evaluate Performance"),GM2,"")</f>
        <v/>
      </c>
      <c r="GN51" s="62" t="str">
        <f t="shared" ref="GN51" si="177">IF(AND(GN52="",GN53="Evaluate Performance"),GN2,"")</f>
        <v/>
      </c>
      <c r="GO51" s="62" t="str">
        <f t="shared" ref="GO51" si="178">IF(AND(GO52="",GO53="Evaluate Performance"),GO2,"")</f>
        <v>1098</v>
      </c>
      <c r="GP51" s="62" t="str">
        <f t="shared" ref="GP51" si="179">IF(AND(GP52="",GP53="Evaluate Performance"),GP2,"")</f>
        <v>1099</v>
      </c>
      <c r="GQ51" s="62" t="str">
        <f t="shared" ref="GQ51:GR51" si="180">IF(AND(GQ52="",GQ53="Evaluate Performance"),GQ2,"")</f>
        <v/>
      </c>
      <c r="GR51" s="62" t="str">
        <f t="shared" si="180"/>
        <v>1107</v>
      </c>
      <c r="GS51" s="62" t="str">
        <f t="shared" ref="GS51" si="181">IF(AND(GS52="",GS53="Evaluate Performance"),GS2,"")</f>
        <v/>
      </c>
      <c r="GT51" s="62" t="str">
        <f t="shared" ref="GT51" si="182">IF(AND(GT52="",GT53="Evaluate Performance"),GT2,"")</f>
        <v>1111</v>
      </c>
      <c r="GU51" s="62" t="str">
        <f t="shared" ref="GU51" si="183">IF(AND(GU52="",GU53="Evaluate Performance"),GU2,"")</f>
        <v>1112</v>
      </c>
      <c r="GV51" s="62" t="str">
        <f t="shared" ref="GV51" si="184">IF(AND(GV52="",GV53="Evaluate Performance"),GV2,"")</f>
        <v>1118</v>
      </c>
      <c r="GW51" s="62" t="str">
        <f t="shared" ref="GW51" si="185">IF(AND(GW52="",GW53="Evaluate Performance"),GW2,"")</f>
        <v>1120</v>
      </c>
      <c r="GX51" s="62" t="str">
        <f t="shared" ref="GX51" si="186">IF(AND(GX52="",GX53="Evaluate Performance"),GX2,"")</f>
        <v/>
      </c>
      <c r="GY51" s="62" t="str">
        <f t="shared" ref="GY51" si="187">IF(AND(GY52="",GY53="Evaluate Performance"),GY2,"")</f>
        <v>1157</v>
      </c>
      <c r="GZ51" s="62" t="str">
        <f t="shared" ref="GZ51" si="188">IF(AND(GZ52="",GZ53="Evaluate Performance"),GZ2,"")</f>
        <v>1160</v>
      </c>
      <c r="HA51" s="62" t="str">
        <f t="shared" ref="HA51" si="189">IF(AND(HA52="",HA53="Evaluate Performance"),HA2,"")</f>
        <v/>
      </c>
      <c r="HB51" s="62" t="str">
        <f t="shared" ref="HB51:HC51" si="190">IF(AND(HB52="",HB53="Evaluate Performance"),HB2,"")</f>
        <v/>
      </c>
      <c r="HC51" s="62" t="str">
        <f t="shared" si="190"/>
        <v>1184</v>
      </c>
      <c r="HD51" s="62" t="str">
        <f t="shared" ref="HD51" si="191">IF(AND(HD52="",HD53="Evaluate Performance"),HD2,"")</f>
        <v/>
      </c>
      <c r="HE51" s="62" t="str">
        <f t="shared" ref="HE51" si="192">IF(AND(HE52="",HE53="Evaluate Performance"),HE2,"")</f>
        <v/>
      </c>
      <c r="HF51" s="62" t="str">
        <f t="shared" ref="HF51" si="193">IF(AND(HF52="",HF53="Evaluate Performance"),HF2,"")</f>
        <v/>
      </c>
      <c r="HG51" s="62" t="str">
        <f t="shared" ref="HG51" si="194">IF(AND(HG52="",HG53="Evaluate Performance"),HG2,"")</f>
        <v/>
      </c>
      <c r="HH51" s="62" t="str">
        <f t="shared" ref="HH51" si="195">IF(AND(HH52="",HH53="Evaluate Performance"),HH2,"")</f>
        <v/>
      </c>
      <c r="HI51" s="62" t="str">
        <f t="shared" ref="HI51" si="196">IF(AND(HI52="",HI53="Evaluate Performance"),HI2,"")</f>
        <v>1198</v>
      </c>
      <c r="HJ51" s="62" t="str">
        <f t="shared" ref="HJ51" si="197">IF(AND(HJ52="",HJ53="Evaluate Performance"),HJ2,"")</f>
        <v/>
      </c>
      <c r="HK51" s="62" t="str">
        <f t="shared" ref="HK51" si="198">IF(AND(HK52="",HK53="Evaluate Performance"),HK2,"")</f>
        <v>1205</v>
      </c>
      <c r="HL51" s="62" t="str">
        <f t="shared" ref="HL51" si="199">IF(AND(HL52="",HL53="Evaluate Performance"),HL2,"")</f>
        <v/>
      </c>
      <c r="HM51" s="62" t="str">
        <f t="shared" ref="HM51:HN51" si="200">IF(AND(HM52="",HM53="Evaluate Performance"),HM2,"")</f>
        <v>1219</v>
      </c>
      <c r="HN51" s="62" t="str">
        <f t="shared" si="200"/>
        <v/>
      </c>
      <c r="HO51" s="62" t="str">
        <f t="shared" ref="HO51" si="201">IF(AND(HO52="",HO53="Evaluate Performance"),HO2,"")</f>
        <v/>
      </c>
      <c r="HP51" s="62" t="str">
        <f t="shared" ref="HP51" si="202">IF(AND(HP52="",HP53="Evaluate Performance"),HP2,"")</f>
        <v/>
      </c>
      <c r="HQ51" s="62" t="str">
        <f t="shared" ref="HQ51" si="203">IF(AND(HQ52="",HQ53="Evaluate Performance"),HQ2,"")</f>
        <v>1228</v>
      </c>
      <c r="HR51" s="62" t="str">
        <f t="shared" ref="HR51" si="204">IF(AND(HR52="",HR53="Evaluate Performance"),HR2,"")</f>
        <v/>
      </c>
      <c r="HS51" s="62" t="str">
        <f t="shared" ref="HS51" si="205">IF(AND(HS52="",HS53="Evaluate Performance"),HS2,"")</f>
        <v>1262</v>
      </c>
      <c r="HT51" s="62" t="str">
        <f t="shared" ref="HT51" si="206">IF(AND(HT52="",HT53="Evaluate Performance"),HT2,"")</f>
        <v/>
      </c>
      <c r="HU51" s="62" t="str">
        <f t="shared" ref="HU51" si="207">IF(AND(HU52="",HU53="Evaluate Performance"),HU2,"")</f>
        <v/>
      </c>
      <c r="HV51" s="62" t="str">
        <f t="shared" ref="HV51" si="208">IF(AND(HV52="",HV53="Evaluate Performance"),HV2,"")</f>
        <v/>
      </c>
      <c r="HW51" s="62" t="str">
        <f t="shared" ref="HW51" si="209">IF(AND(HW52="",HW53="Evaluate Performance"),HW2,"")</f>
        <v/>
      </c>
      <c r="HX51" s="62" t="str">
        <f t="shared" ref="HX51:HY51" si="210">IF(AND(HX52="",HX53="Evaluate Performance"),HX2,"")</f>
        <v/>
      </c>
      <c r="HY51" s="62" t="str">
        <f t="shared" si="210"/>
        <v>1312</v>
      </c>
      <c r="HZ51" s="62" t="str">
        <f t="shared" ref="HZ51" si="211">IF(AND(HZ52="",HZ53="Evaluate Performance"),HZ2,"")</f>
        <v/>
      </c>
      <c r="IA51" s="62" t="str">
        <f t="shared" ref="IA51" si="212">IF(AND(IA52="",IA53="Evaluate Performance"),IA2,"")</f>
        <v/>
      </c>
      <c r="IB51" s="62" t="str">
        <f t="shared" ref="IB51" si="213">IF(AND(IB52="",IB53="Evaluate Performance"),IB2,"")</f>
        <v>1317</v>
      </c>
      <c r="IC51" s="62" t="str">
        <f t="shared" ref="IC51" si="214">IF(AND(IC52="",IC53="Evaluate Performance"),IC2,"")</f>
        <v>1330</v>
      </c>
      <c r="ID51" s="62" t="str">
        <f t="shared" ref="ID51" si="215">IF(AND(ID52="",ID53="Evaluate Performance"),ID2,"")</f>
        <v>1336</v>
      </c>
      <c r="IE51" s="62" t="str">
        <f t="shared" ref="IE51" si="216">IF(AND(IE52="",IE53="Evaluate Performance"),IE2,"")</f>
        <v/>
      </c>
      <c r="IF51" s="62" t="str">
        <f t="shared" ref="IF51" si="217">IF(AND(IF52="",IF53="Evaluate Performance"),IF2,"")</f>
        <v/>
      </c>
      <c r="IG51" s="62" t="str">
        <f t="shared" ref="IG51" si="218">IF(AND(IG52="",IG53="Evaluate Performance"),IG2,"")</f>
        <v/>
      </c>
      <c r="IH51" s="62" t="str">
        <f t="shared" ref="IH51" si="219">IF(AND(IH52="",IH53="Evaluate Performance"),IH2,"")</f>
        <v/>
      </c>
      <c r="II51" s="62" t="str">
        <f t="shared" ref="II51:IJ51" si="220">IF(AND(II52="",II53="Evaluate Performance"),II2,"")</f>
        <v/>
      </c>
      <c r="IJ51" s="62" t="str">
        <f t="shared" si="220"/>
        <v/>
      </c>
      <c r="IK51" s="62" t="str">
        <f t="shared" ref="IK51" si="221">IF(AND(IK52="",IK53="Evaluate Performance"),IK2,"")</f>
        <v/>
      </c>
      <c r="IL51" s="62" t="str">
        <f t="shared" ref="IL51" si="222">IF(AND(IL52="",IL53="Evaluate Performance"),IL2,"")</f>
        <v>1407</v>
      </c>
      <c r="IM51" s="62" t="str">
        <f t="shared" ref="IM51" si="223">IF(AND(IM52="",IM53="Evaluate Performance"),IM2,"")</f>
        <v/>
      </c>
      <c r="IN51" s="62" t="str">
        <f t="shared" ref="IN51" si="224">IF(AND(IN52="",IN53="Evaluate Performance"),IN2,"")</f>
        <v/>
      </c>
      <c r="IO51" s="62" t="str">
        <f t="shared" ref="IO51" si="225">IF(AND(IO52="",IO53="Evaluate Performance"),IO2,"")</f>
        <v/>
      </c>
      <c r="IP51" s="62" t="str">
        <f t="shared" ref="IP51" si="226">IF(AND(IP52="",IP53="Evaluate Performance"),IP2,"")</f>
        <v/>
      </c>
      <c r="IQ51" s="62" t="str">
        <f t="shared" ref="IQ51" si="227">IF(AND(IQ52="",IQ53="Evaluate Performance"),IQ2,"")</f>
        <v/>
      </c>
      <c r="IR51" s="62" t="str">
        <f t="shared" ref="IR51" si="228">IF(AND(IR52="",IR53="Evaluate Performance"),IR2,"")</f>
        <v>1423</v>
      </c>
      <c r="IS51" s="62" t="str">
        <f t="shared" ref="IS51" si="229">IF(AND(IS52="",IS53="Evaluate Performance"),IS2,"")</f>
        <v/>
      </c>
      <c r="IT51" s="62" t="str">
        <f t="shared" ref="IT51:IU51" si="230">IF(AND(IT52="",IT53="Evaluate Performance"),IT2,"")</f>
        <v>1442</v>
      </c>
      <c r="IU51" s="62" t="str">
        <f t="shared" si="230"/>
        <v/>
      </c>
      <c r="IV51" s="62" t="str">
        <f t="shared" ref="IV51" si="231">IF(AND(IV52="",IV53="Evaluate Performance"),IV2,"")</f>
        <v/>
      </c>
      <c r="IW51" s="62" t="str">
        <f t="shared" ref="IW51" si="232">IF(AND(IW52="",IW53="Evaluate Performance"),IW2,"")</f>
        <v/>
      </c>
      <c r="IX51" s="62" t="str">
        <f t="shared" ref="IX51" si="233">IF(AND(IX52="",IX53="Evaluate Performance"),IX2,"")</f>
        <v>1471</v>
      </c>
      <c r="IY51" s="62" t="str">
        <f t="shared" ref="IY51" si="234">IF(AND(IY52="",IY53="Evaluate Performance"),IY2,"")</f>
        <v>1490</v>
      </c>
      <c r="IZ51" s="62" t="str">
        <f t="shared" ref="IZ51" si="235">IF(AND(IZ52="",IZ53="Evaluate Performance"),IZ2,"")</f>
        <v/>
      </c>
      <c r="JA51" s="62" t="str">
        <f t="shared" ref="JA51" si="236">IF(AND(JA52="",JA53="Evaluate Performance"),JA2,"")</f>
        <v/>
      </c>
      <c r="JB51" s="62" t="str">
        <f t="shared" ref="JB51" si="237">IF(AND(JB52="",JB53="Evaluate Performance"),JB2,"")</f>
        <v/>
      </c>
      <c r="JC51" s="62" t="str">
        <f t="shared" ref="JC51" si="238">IF(AND(JC52="",JC53="Evaluate Performance"),JC2,"")</f>
        <v>1534</v>
      </c>
      <c r="JD51" s="62" t="str">
        <f t="shared" ref="JD51" si="239">IF(AND(JD52="",JD53="Evaluate Performance"),JD2,"")</f>
        <v>1540</v>
      </c>
      <c r="JE51" s="62" t="str">
        <f t="shared" ref="JE51:JF51" si="240">IF(AND(JE52="",JE53="Evaluate Performance"),JE2,"")</f>
        <v>1554</v>
      </c>
      <c r="JF51" s="62" t="str">
        <f t="shared" si="240"/>
        <v/>
      </c>
      <c r="JG51" s="62" t="str">
        <f t="shared" ref="JG51" si="241">IF(AND(JG52="",JG53="Evaluate Performance"),JG2,"")</f>
        <v>1557</v>
      </c>
      <c r="JH51" s="62" t="str">
        <f t="shared" ref="JH51" si="242">IF(AND(JH52="",JH53="Evaluate Performance"),JH2,"")</f>
        <v/>
      </c>
      <c r="JI51" s="62" t="str">
        <f t="shared" ref="JI51" si="243">IF(AND(JI52="",JI53="Evaluate Performance"),JI2,"")</f>
        <v/>
      </c>
      <c r="JJ51" s="62" t="str">
        <f t="shared" ref="JJ51" si="244">IF(AND(JJ52="",JJ53="Evaluate Performance"),JJ2,"")</f>
        <v>1571</v>
      </c>
      <c r="JK51" s="62" t="str">
        <f t="shared" ref="JK51" si="245">IF(AND(JK52="",JK53="Evaluate Performance"),JK2,"")</f>
        <v/>
      </c>
      <c r="JL51" s="62" t="str">
        <f t="shared" ref="JL51" si="246">IF(AND(JL52="",JL53="Evaluate Performance"),JL2,"")</f>
        <v>1576</v>
      </c>
      <c r="JM51" s="62" t="str">
        <f t="shared" ref="JM51" si="247">IF(AND(JM52="",JM53="Evaluate Performance"),JM2,"")</f>
        <v/>
      </c>
      <c r="JN51" s="62" t="str">
        <f t="shared" ref="JN51" si="248">IF(AND(JN52="",JN53="Evaluate Performance"),JN2,"")</f>
        <v/>
      </c>
      <c r="JO51" s="62" t="str">
        <f t="shared" ref="JO51" si="249">IF(AND(JO52="",JO53="Evaluate Performance"),JO2,"")</f>
        <v/>
      </c>
      <c r="JP51" s="62" t="str">
        <f t="shared" ref="JP51:JQ51" si="250">IF(AND(JP52="",JP53="Evaluate Performance"),JP2,"")</f>
        <v>1607</v>
      </c>
      <c r="JQ51" s="62" t="str">
        <f t="shared" si="250"/>
        <v>1619</v>
      </c>
      <c r="JR51" s="62" t="str">
        <f t="shared" ref="JR51" si="251">IF(AND(JR52="",JR53="Evaluate Performance"),JR2,"")</f>
        <v>1635</v>
      </c>
      <c r="JS51" s="62" t="str">
        <f t="shared" ref="JS51" si="252">IF(AND(JS52="",JS53="Evaluate Performance"),JS2,"")</f>
        <v>1636</v>
      </c>
      <c r="JT51" s="62" t="str">
        <f t="shared" ref="JT51" si="253">IF(AND(JT52="",JT53="Evaluate Performance"),JT2,"")</f>
        <v>1652</v>
      </c>
      <c r="JU51" s="62" t="str">
        <f t="shared" ref="JU51" si="254">IF(AND(JU52="",JU53="Evaluate Performance"),JU2,"")</f>
        <v/>
      </c>
      <c r="JV51" s="62" t="str">
        <f t="shared" ref="JV51" si="255">IF(AND(JV52="",JV53="Evaluate Performance"),JV2,"")</f>
        <v>1657</v>
      </c>
      <c r="JW51" s="62" t="str">
        <f t="shared" ref="JW51" si="256">IF(AND(JW52="",JW53="Evaluate Performance"),JW2,"")</f>
        <v>1658</v>
      </c>
      <c r="JX51" s="62" t="str">
        <f t="shared" ref="JX51" si="257">IF(AND(JX52="",JX53="Evaluate Performance"),JX2,"")</f>
        <v>1661</v>
      </c>
      <c r="JY51" s="62" t="str">
        <f t="shared" ref="JY51" si="258">IF(AND(JY52="",JY53="Evaluate Performance"),JY2,"")</f>
        <v/>
      </c>
      <c r="JZ51" s="62" t="str">
        <f t="shared" ref="JZ51" si="259">IF(AND(JZ52="",JZ53="Evaluate Performance"),JZ2,"")</f>
        <v>1677</v>
      </c>
      <c r="KA51" s="62" t="str">
        <f t="shared" ref="KA51:KB51" si="260">IF(AND(KA52="",KA53="Evaluate Performance"),KA2,"")</f>
        <v/>
      </c>
      <c r="KB51" s="62" t="str">
        <f t="shared" si="260"/>
        <v/>
      </c>
      <c r="KC51" s="62" t="str">
        <f t="shared" ref="KC51" si="261">IF(AND(KC52="",KC53="Evaluate Performance"),KC2,"")</f>
        <v/>
      </c>
      <c r="KD51" s="62" t="str">
        <f t="shared" ref="KD51" si="262">IF(AND(KD52="",KD53="Evaluate Performance"),KD2,"")</f>
        <v>1706</v>
      </c>
      <c r="KE51" s="62" t="str">
        <f t="shared" ref="KE51" si="263">IF(AND(KE52="",KE53="Evaluate Performance"),KE2,"")</f>
        <v/>
      </c>
      <c r="KF51" s="62" t="str">
        <f t="shared" ref="KF51" si="264">IF(AND(KF52="",KF53="Evaluate Performance"),KF2,"")</f>
        <v/>
      </c>
      <c r="KG51" s="62" t="str">
        <f t="shared" ref="KG51" si="265">IF(AND(KG52="",KG53="Evaluate Performance"),KG2,"")</f>
        <v/>
      </c>
      <c r="KH51" s="62" t="str">
        <f t="shared" ref="KH51" si="266">IF(AND(KH52="",KH53="Evaluate Performance"),KH2,"")</f>
        <v>1740</v>
      </c>
      <c r="KI51" s="62" t="str">
        <f t="shared" ref="KI51" si="267">IF(AND(KI52="",KI53="Evaluate Performance"),KI2,"")</f>
        <v/>
      </c>
      <c r="KJ51" s="62" t="str">
        <f t="shared" ref="KJ51" si="268">IF(AND(KJ52="",KJ53="Evaluate Performance"),KJ2,"")</f>
        <v>1742</v>
      </c>
      <c r="KK51" s="62" t="str">
        <f t="shared" ref="KK51" si="269">IF(AND(KK52="",KK53="Evaluate Performance"),KK2,"")</f>
        <v>1745</v>
      </c>
    </row>
    <row r="52" spans="1:298" ht="30" x14ac:dyDescent="0.25">
      <c r="A52" s="25" t="s">
        <v>3060</v>
      </c>
      <c r="B52" s="25" t="s">
        <v>137</v>
      </c>
      <c r="C52" s="62" t="s">
        <v>137</v>
      </c>
      <c r="D52" s="62" t="s">
        <v>137</v>
      </c>
      <c r="E52" s="62" t="s">
        <v>137</v>
      </c>
      <c r="F52" s="62"/>
      <c r="G52" s="62" t="s">
        <v>137</v>
      </c>
      <c r="H52" s="62" t="s">
        <v>137</v>
      </c>
      <c r="I52" s="62" t="s">
        <v>137</v>
      </c>
      <c r="J52" s="62" t="s">
        <v>137</v>
      </c>
      <c r="K52" s="62" t="s">
        <v>137</v>
      </c>
      <c r="L52" s="62"/>
      <c r="M52" s="62" t="s">
        <v>137</v>
      </c>
      <c r="N52" s="62" t="s">
        <v>137</v>
      </c>
      <c r="O52" s="62" t="s">
        <v>137</v>
      </c>
      <c r="P52" s="62" t="s">
        <v>137</v>
      </c>
      <c r="Q52" s="62" t="s">
        <v>137</v>
      </c>
      <c r="R52" s="62" t="s">
        <v>137</v>
      </c>
      <c r="S52" s="62" t="s">
        <v>137</v>
      </c>
      <c r="T52" s="62" t="s">
        <v>137</v>
      </c>
      <c r="U52" s="62" t="s">
        <v>137</v>
      </c>
      <c r="V52" s="62" t="s">
        <v>137</v>
      </c>
      <c r="W52" s="62" t="s">
        <v>137</v>
      </c>
      <c r="X52" s="62" t="s">
        <v>137</v>
      </c>
      <c r="Y52" s="62" t="s">
        <v>137</v>
      </c>
      <c r="Z52" s="62" t="s">
        <v>137</v>
      </c>
      <c r="AA52" s="62" t="s">
        <v>137</v>
      </c>
      <c r="AB52" s="62" t="s">
        <v>137</v>
      </c>
      <c r="AC52" s="62" t="s">
        <v>137</v>
      </c>
      <c r="AD52" s="62"/>
      <c r="AE52" s="62" t="s">
        <v>137</v>
      </c>
      <c r="AF52" s="62"/>
      <c r="AG52" s="62" t="s">
        <v>137</v>
      </c>
      <c r="AH52" s="62" t="s">
        <v>137</v>
      </c>
      <c r="AI52" s="62" t="s">
        <v>137</v>
      </c>
      <c r="AJ52" s="62" t="s">
        <v>137</v>
      </c>
      <c r="AK52" s="62" t="s">
        <v>137</v>
      </c>
      <c r="AL52" s="62" t="s">
        <v>137</v>
      </c>
      <c r="AM52" s="62" t="s">
        <v>137</v>
      </c>
      <c r="AN52" s="62" t="s">
        <v>137</v>
      </c>
      <c r="AO52" s="62" t="s">
        <v>137</v>
      </c>
      <c r="AP52" s="62" t="s">
        <v>137</v>
      </c>
      <c r="AQ52" s="62" t="s">
        <v>137</v>
      </c>
      <c r="AR52" s="62" t="s">
        <v>137</v>
      </c>
      <c r="AS52" s="25" t="s">
        <v>137</v>
      </c>
      <c r="AT52" s="62" t="s">
        <v>137</v>
      </c>
      <c r="AU52" s="62" t="s">
        <v>137</v>
      </c>
      <c r="AV52" s="62" t="s">
        <v>137</v>
      </c>
      <c r="AW52" s="62" t="s">
        <v>137</v>
      </c>
      <c r="AX52" s="62" t="s">
        <v>137</v>
      </c>
      <c r="AY52" s="62" t="s">
        <v>137</v>
      </c>
      <c r="AZ52" s="62" t="s">
        <v>137</v>
      </c>
      <c r="BA52" s="62" t="s">
        <v>137</v>
      </c>
      <c r="BB52" s="62" t="s">
        <v>137</v>
      </c>
      <c r="BC52" s="62"/>
      <c r="BD52" s="62" t="s">
        <v>137</v>
      </c>
      <c r="BE52" s="62" t="s">
        <v>137</v>
      </c>
      <c r="BF52" s="62" t="s">
        <v>137</v>
      </c>
      <c r="BG52" s="62" t="s">
        <v>137</v>
      </c>
      <c r="BH52" s="62" t="s">
        <v>137</v>
      </c>
      <c r="BI52" s="62" t="s">
        <v>137</v>
      </c>
      <c r="BJ52" s="62" t="s">
        <v>137</v>
      </c>
      <c r="BK52" s="62" t="s">
        <v>137</v>
      </c>
      <c r="BL52" s="62" t="s">
        <v>137</v>
      </c>
      <c r="BM52" s="62" t="s">
        <v>137</v>
      </c>
      <c r="BN52" s="62" t="s">
        <v>137</v>
      </c>
      <c r="BO52" s="62" t="s">
        <v>137</v>
      </c>
      <c r="BP52" s="62" t="s">
        <v>137</v>
      </c>
      <c r="BQ52" s="62" t="s">
        <v>137</v>
      </c>
      <c r="BR52" s="62" t="s">
        <v>137</v>
      </c>
      <c r="BS52" s="62" t="s">
        <v>137</v>
      </c>
      <c r="BT52" s="62" t="s">
        <v>137</v>
      </c>
      <c r="BU52" s="62" t="s">
        <v>137</v>
      </c>
      <c r="BV52" s="62" t="s">
        <v>137</v>
      </c>
      <c r="BW52" s="62" t="s">
        <v>137</v>
      </c>
      <c r="BX52" s="62" t="s">
        <v>137</v>
      </c>
      <c r="BY52" s="62" t="s">
        <v>137</v>
      </c>
      <c r="BZ52" s="62" t="s">
        <v>137</v>
      </c>
      <c r="CA52" s="62" t="s">
        <v>137</v>
      </c>
      <c r="CB52" s="62" t="s">
        <v>137</v>
      </c>
      <c r="CC52" s="62" t="s">
        <v>137</v>
      </c>
      <c r="CD52" s="62" t="s">
        <v>137</v>
      </c>
      <c r="CE52" s="62"/>
      <c r="CF52" s="62" t="s">
        <v>137</v>
      </c>
      <c r="CG52" s="62" t="s">
        <v>137</v>
      </c>
      <c r="CH52" s="62" t="s">
        <v>137</v>
      </c>
      <c r="CI52" s="62" t="s">
        <v>137</v>
      </c>
      <c r="CJ52" s="62"/>
      <c r="CK52" s="62" t="s">
        <v>137</v>
      </c>
      <c r="CL52" s="62" t="s">
        <v>137</v>
      </c>
      <c r="CM52" s="62"/>
      <c r="CN52" s="62" t="s">
        <v>137</v>
      </c>
      <c r="CO52" s="62" t="s">
        <v>137</v>
      </c>
      <c r="CP52" s="62" t="s">
        <v>137</v>
      </c>
      <c r="CQ52" s="62" t="s">
        <v>137</v>
      </c>
      <c r="CR52" s="62" t="s">
        <v>137</v>
      </c>
      <c r="CS52" s="62" t="s">
        <v>137</v>
      </c>
      <c r="CT52" s="62" t="s">
        <v>137</v>
      </c>
      <c r="CU52" s="62" t="s">
        <v>137</v>
      </c>
      <c r="CV52" s="62" t="s">
        <v>137</v>
      </c>
      <c r="CW52" s="62" t="s">
        <v>137</v>
      </c>
      <c r="CX52" s="62" t="s">
        <v>137</v>
      </c>
      <c r="CY52" s="62" t="s">
        <v>137</v>
      </c>
      <c r="CZ52" s="62" t="s">
        <v>137</v>
      </c>
      <c r="DA52" s="62" t="s">
        <v>137</v>
      </c>
      <c r="DB52" s="62" t="s">
        <v>137</v>
      </c>
      <c r="DC52" s="62" t="s">
        <v>137</v>
      </c>
      <c r="DD52" s="62" t="s">
        <v>137</v>
      </c>
      <c r="DE52" s="62"/>
      <c r="DF52" s="62" t="s">
        <v>137</v>
      </c>
      <c r="DG52" s="62" t="s">
        <v>137</v>
      </c>
      <c r="DH52" s="62"/>
      <c r="DI52" s="62"/>
      <c r="DJ52" s="62" t="s">
        <v>137</v>
      </c>
      <c r="DK52" s="62" t="s">
        <v>137</v>
      </c>
      <c r="DL52" s="62" t="s">
        <v>137</v>
      </c>
      <c r="DM52" s="62" t="s">
        <v>137</v>
      </c>
      <c r="DN52" s="62" t="s">
        <v>137</v>
      </c>
      <c r="DO52" s="62"/>
      <c r="DP52" s="62" t="s">
        <v>137</v>
      </c>
      <c r="DQ52" s="62"/>
      <c r="DR52" s="62"/>
      <c r="DS52" s="62" t="s">
        <v>137</v>
      </c>
      <c r="DT52" s="62" t="s">
        <v>137</v>
      </c>
      <c r="DU52" s="62"/>
      <c r="DV52" s="62" t="s">
        <v>137</v>
      </c>
      <c r="DW52" s="62"/>
      <c r="DX52" s="62" t="s">
        <v>137</v>
      </c>
      <c r="DY52" s="62"/>
      <c r="DZ52" s="62" t="s">
        <v>137</v>
      </c>
      <c r="EA52" s="62" t="s">
        <v>137</v>
      </c>
      <c r="EB52" s="62" t="s">
        <v>137</v>
      </c>
      <c r="EC52" s="62"/>
      <c r="ED52" s="62" t="s">
        <v>137</v>
      </c>
      <c r="EE52" s="62" t="s">
        <v>137</v>
      </c>
      <c r="EF52" s="62" t="s">
        <v>137</v>
      </c>
      <c r="EG52" s="62" t="s">
        <v>137</v>
      </c>
      <c r="EH52" s="62"/>
      <c r="EI52" s="62" t="s">
        <v>137</v>
      </c>
      <c r="EJ52" s="62" t="s">
        <v>137</v>
      </c>
      <c r="EK52" s="62" t="s">
        <v>137</v>
      </c>
      <c r="EL52" s="62"/>
      <c r="EM52" s="62" t="s">
        <v>137</v>
      </c>
      <c r="EN52" s="62"/>
      <c r="EO52" s="62" t="s">
        <v>137</v>
      </c>
      <c r="EP52" s="62" t="s">
        <v>137</v>
      </c>
      <c r="EQ52" s="62"/>
      <c r="ER52" s="62"/>
      <c r="ES52" s="62" t="s">
        <v>137</v>
      </c>
      <c r="ET52" s="62"/>
      <c r="EU52" s="62" t="s">
        <v>137</v>
      </c>
      <c r="EV52" s="62" t="s">
        <v>137</v>
      </c>
      <c r="EW52" s="62" t="s">
        <v>137</v>
      </c>
      <c r="EX52" s="62"/>
      <c r="EY52" s="62" t="s">
        <v>137</v>
      </c>
      <c r="EZ52" s="62"/>
      <c r="FA52" s="62" t="s">
        <v>137</v>
      </c>
      <c r="FB52" s="62" t="s">
        <v>137</v>
      </c>
      <c r="FC52" s="62"/>
      <c r="FD52" s="62"/>
      <c r="FE52" s="62" t="s">
        <v>137</v>
      </c>
      <c r="FF52" s="62"/>
      <c r="FG52" s="62"/>
      <c r="FH52" s="62" t="s">
        <v>137</v>
      </c>
      <c r="FI52" s="62"/>
      <c r="FJ52" s="62" t="s">
        <v>137</v>
      </c>
      <c r="FK52" s="62" t="s">
        <v>137</v>
      </c>
      <c r="FL52" s="62"/>
      <c r="FM52" s="62"/>
      <c r="FN52" s="62" t="s">
        <v>137</v>
      </c>
      <c r="FO52" s="62" t="s">
        <v>137</v>
      </c>
      <c r="FP52" s="62"/>
      <c r="FQ52" s="62" t="s">
        <v>137</v>
      </c>
      <c r="FR52" s="62" t="s">
        <v>137</v>
      </c>
      <c r="FS52" s="62"/>
      <c r="FT52" s="62" t="s">
        <v>137</v>
      </c>
      <c r="FU52" s="62" t="s">
        <v>137</v>
      </c>
      <c r="FV52" s="62" t="s">
        <v>137</v>
      </c>
      <c r="FW52" s="62" t="s">
        <v>137</v>
      </c>
      <c r="FX52" s="62" t="s">
        <v>137</v>
      </c>
      <c r="FY52" s="62"/>
      <c r="FZ52" s="62" t="s">
        <v>137</v>
      </c>
      <c r="GA52" s="62"/>
      <c r="GB52" s="62"/>
      <c r="GC52" s="62"/>
      <c r="GD52" s="62"/>
      <c r="GE52" s="62" t="s">
        <v>137</v>
      </c>
      <c r="GF52" s="62"/>
      <c r="GG52" s="62"/>
      <c r="GH52" s="62" t="s">
        <v>137</v>
      </c>
      <c r="GI52" s="62"/>
      <c r="GJ52" s="62"/>
      <c r="GK52" s="62" t="s">
        <v>137</v>
      </c>
      <c r="GL52" s="62" t="s">
        <v>137</v>
      </c>
      <c r="GM52" s="62" t="s">
        <v>137</v>
      </c>
      <c r="GN52" s="62" t="s">
        <v>137</v>
      </c>
      <c r="GO52" s="62"/>
      <c r="GP52" s="62"/>
      <c r="GQ52" s="62" t="s">
        <v>137</v>
      </c>
      <c r="GR52" s="62"/>
      <c r="GS52" s="62" t="s">
        <v>137</v>
      </c>
      <c r="GT52" s="62"/>
      <c r="GU52" s="62"/>
      <c r="GV52" s="62"/>
      <c r="GW52" s="62"/>
      <c r="GX52" s="62" t="s">
        <v>137</v>
      </c>
      <c r="GY52" s="62"/>
      <c r="GZ52" s="62"/>
      <c r="HA52" s="62" t="s">
        <v>137</v>
      </c>
      <c r="HB52" s="62" t="s">
        <v>137</v>
      </c>
      <c r="HC52" s="62"/>
      <c r="HD52" s="62" t="s">
        <v>137</v>
      </c>
      <c r="HE52" s="62" t="s">
        <v>137</v>
      </c>
      <c r="HF52" s="62" t="s">
        <v>137</v>
      </c>
      <c r="HG52" s="62" t="s">
        <v>137</v>
      </c>
      <c r="HH52" s="62" t="s">
        <v>137</v>
      </c>
      <c r="HI52" s="62"/>
      <c r="HJ52" s="62" t="s">
        <v>137</v>
      </c>
      <c r="HK52" s="62"/>
      <c r="HL52" s="62" t="s">
        <v>137</v>
      </c>
      <c r="HM52" s="62"/>
      <c r="HN52" s="62" t="s">
        <v>137</v>
      </c>
      <c r="HO52" s="62" t="s">
        <v>137</v>
      </c>
      <c r="HP52" s="62" t="s">
        <v>137</v>
      </c>
      <c r="HQ52" s="62"/>
      <c r="HR52" s="62" t="s">
        <v>137</v>
      </c>
      <c r="HS52" s="62"/>
      <c r="HT52" s="62" t="s">
        <v>137</v>
      </c>
      <c r="HU52" s="62" t="s">
        <v>137</v>
      </c>
      <c r="HV52" s="62" t="s">
        <v>137</v>
      </c>
      <c r="HW52" s="62" t="s">
        <v>137</v>
      </c>
      <c r="HX52" s="62" t="s">
        <v>137</v>
      </c>
      <c r="HY52" s="62"/>
      <c r="HZ52" s="62" t="s">
        <v>137</v>
      </c>
      <c r="IA52" s="62" t="s">
        <v>137</v>
      </c>
      <c r="IB52" s="62"/>
      <c r="IC52" s="62"/>
      <c r="ID52" s="62"/>
      <c r="IE52" s="62" t="s">
        <v>137</v>
      </c>
      <c r="IF52" s="62" t="s">
        <v>137</v>
      </c>
      <c r="IG52" s="62" t="s">
        <v>137</v>
      </c>
      <c r="IH52" s="62" t="s">
        <v>137</v>
      </c>
      <c r="II52" s="62" t="s">
        <v>137</v>
      </c>
      <c r="IJ52" s="62" t="s">
        <v>137</v>
      </c>
      <c r="IK52" s="62" t="s">
        <v>137</v>
      </c>
      <c r="IL52" s="62"/>
      <c r="IM52" s="62" t="s">
        <v>137</v>
      </c>
      <c r="IN52" s="62" t="s">
        <v>137</v>
      </c>
      <c r="IO52" s="62" t="s">
        <v>137</v>
      </c>
      <c r="IP52" s="62" t="s">
        <v>137</v>
      </c>
      <c r="IQ52" s="62" t="s">
        <v>137</v>
      </c>
      <c r="IR52" s="62"/>
      <c r="IS52" s="62" t="s">
        <v>137</v>
      </c>
      <c r="IT52" s="62"/>
      <c r="IU52" s="62" t="s">
        <v>137</v>
      </c>
      <c r="IV52" s="62" t="s">
        <v>137</v>
      </c>
      <c r="IW52" s="62" t="s">
        <v>137</v>
      </c>
      <c r="IX52" s="62"/>
      <c r="IY52" s="62"/>
      <c r="IZ52" s="62" t="s">
        <v>137</v>
      </c>
      <c r="JA52" s="62" t="s">
        <v>137</v>
      </c>
      <c r="JB52" s="62" t="s">
        <v>137</v>
      </c>
      <c r="JC52" s="62"/>
      <c r="JD52" s="62"/>
      <c r="JE52" s="62"/>
      <c r="JF52" s="62" t="s">
        <v>137</v>
      </c>
      <c r="JG52" s="62"/>
      <c r="JH52" s="62" t="s">
        <v>137</v>
      </c>
      <c r="JI52" s="62" t="s">
        <v>137</v>
      </c>
      <c r="JJ52" s="62"/>
      <c r="JK52" s="62" t="s">
        <v>137</v>
      </c>
      <c r="JL52" s="62"/>
      <c r="JM52" s="62" t="s">
        <v>137</v>
      </c>
      <c r="JN52" s="62" t="s">
        <v>137</v>
      </c>
      <c r="JO52" s="62" t="s">
        <v>137</v>
      </c>
      <c r="JP52" s="62"/>
      <c r="JQ52" s="62"/>
      <c r="JR52" s="62"/>
      <c r="JS52" s="62"/>
      <c r="JT52" s="62"/>
      <c r="JU52" s="62" t="s">
        <v>137</v>
      </c>
      <c r="JV52" s="62"/>
      <c r="JW52" s="62"/>
      <c r="JX52" s="62"/>
      <c r="JY52" s="62" t="s">
        <v>137</v>
      </c>
      <c r="JZ52" s="62"/>
      <c r="KA52" s="62" t="s">
        <v>137</v>
      </c>
      <c r="KB52" s="62" t="s">
        <v>137</v>
      </c>
      <c r="KC52" s="62" t="s">
        <v>137</v>
      </c>
      <c r="KD52" s="62"/>
      <c r="KE52" s="62" t="s">
        <v>137</v>
      </c>
      <c r="KF52" s="62" t="s">
        <v>137</v>
      </c>
      <c r="KG52" s="62" t="s">
        <v>137</v>
      </c>
      <c r="KH52" s="62"/>
      <c r="KI52" s="62" t="s">
        <v>137</v>
      </c>
      <c r="KJ52" s="62"/>
      <c r="KK52" s="62"/>
      <c r="KL52">
        <f>COUNTIF(B52:KK52,"Evaluate Accuracy")</f>
        <v>209</v>
      </c>
    </row>
    <row r="53" spans="1:298" ht="45" x14ac:dyDescent="0.25">
      <c r="A53" s="25" t="s">
        <v>3061</v>
      </c>
      <c r="B53" s="62"/>
      <c r="C53" s="62"/>
      <c r="D53" s="62"/>
      <c r="E53" s="62"/>
      <c r="F53" s="25" t="s">
        <v>211</v>
      </c>
      <c r="G53" s="62"/>
      <c r="H53" s="62"/>
      <c r="I53" s="62"/>
      <c r="J53" s="62" t="s">
        <v>211</v>
      </c>
      <c r="K53" s="62" t="s">
        <v>211</v>
      </c>
      <c r="L53" s="62"/>
      <c r="M53" s="62"/>
      <c r="N53" s="62"/>
      <c r="O53" s="62"/>
      <c r="P53" s="62"/>
      <c r="Q53" s="62"/>
      <c r="R53" s="62"/>
      <c r="S53" s="62" t="s">
        <v>211</v>
      </c>
      <c r="T53" s="62"/>
      <c r="U53" s="62" t="s">
        <v>211</v>
      </c>
      <c r="V53" s="62"/>
      <c r="W53" s="62" t="s">
        <v>211</v>
      </c>
      <c r="X53" s="62" t="s">
        <v>211</v>
      </c>
      <c r="Y53" s="62"/>
      <c r="Z53" s="62"/>
      <c r="AA53" s="62"/>
      <c r="AB53" s="62" t="s">
        <v>211</v>
      </c>
      <c r="AC53" s="62" t="s">
        <v>211</v>
      </c>
      <c r="AD53" s="62" t="s">
        <v>211</v>
      </c>
      <c r="AE53" s="62"/>
      <c r="AF53" s="62" t="s">
        <v>211</v>
      </c>
      <c r="AG53" s="62"/>
      <c r="AH53" s="62"/>
      <c r="AI53" s="62"/>
      <c r="AJ53" s="62"/>
      <c r="AK53" s="62"/>
      <c r="AL53" s="62"/>
      <c r="AM53" s="62"/>
      <c r="AN53" s="62"/>
      <c r="AO53" s="62"/>
      <c r="AP53" s="62"/>
      <c r="AQ53" s="62"/>
      <c r="AR53" s="62"/>
      <c r="AS53" s="62"/>
      <c r="AT53" s="62"/>
      <c r="AU53" s="62"/>
      <c r="AV53" s="62"/>
      <c r="AW53" s="62"/>
      <c r="AX53" s="62"/>
      <c r="AY53" s="62"/>
      <c r="AZ53" s="62"/>
      <c r="BA53" s="62" t="s">
        <v>211</v>
      </c>
      <c r="BB53" s="62"/>
      <c r="BC53" s="62" t="s">
        <v>211</v>
      </c>
      <c r="BD53" s="62" t="s">
        <v>211</v>
      </c>
      <c r="BE53" s="62"/>
      <c r="BF53" s="62" t="s">
        <v>211</v>
      </c>
      <c r="BG53" s="62"/>
      <c r="BH53" s="62"/>
      <c r="BI53" s="62"/>
      <c r="BJ53" s="62"/>
      <c r="BK53" s="62"/>
      <c r="BL53" s="62"/>
      <c r="BM53" s="62"/>
      <c r="BN53" s="62" t="s">
        <v>211</v>
      </c>
      <c r="BO53" s="62"/>
      <c r="BP53" s="62"/>
      <c r="BQ53" s="62"/>
      <c r="BR53" s="62"/>
      <c r="BS53" s="62"/>
      <c r="BT53" s="62"/>
      <c r="BU53" s="62"/>
      <c r="BV53" s="62"/>
      <c r="BW53" s="62"/>
      <c r="BX53" s="62"/>
      <c r="BY53" s="62"/>
      <c r="BZ53" s="62"/>
      <c r="CA53" s="62"/>
      <c r="CB53" s="62"/>
      <c r="CC53" s="62"/>
      <c r="CD53" s="62"/>
      <c r="CE53" s="62" t="s">
        <v>211</v>
      </c>
      <c r="CF53" s="62"/>
      <c r="CG53" s="62"/>
      <c r="CH53" s="62"/>
      <c r="CI53" s="62"/>
      <c r="CJ53" s="62" t="s">
        <v>211</v>
      </c>
      <c r="CK53" s="62"/>
      <c r="CL53" s="62"/>
      <c r="CM53" s="62" t="s">
        <v>211</v>
      </c>
      <c r="CN53" s="62" t="s">
        <v>211</v>
      </c>
      <c r="CO53" s="62"/>
      <c r="CP53" s="62" t="s">
        <v>211</v>
      </c>
      <c r="CQ53" s="62"/>
      <c r="CR53" s="62"/>
      <c r="CS53" s="62"/>
      <c r="CT53" s="62"/>
      <c r="CU53" s="62"/>
      <c r="CV53" s="62"/>
      <c r="CW53" s="62"/>
      <c r="CX53" s="62"/>
      <c r="CY53" s="62"/>
      <c r="CZ53" s="62" t="s">
        <v>211</v>
      </c>
      <c r="DA53" s="62"/>
      <c r="DB53" s="62"/>
      <c r="DC53" s="62" t="s">
        <v>211</v>
      </c>
      <c r="DD53" s="62"/>
      <c r="DE53" s="62" t="s">
        <v>211</v>
      </c>
      <c r="DF53" s="62"/>
      <c r="DG53" s="62"/>
      <c r="DH53" s="62" t="s">
        <v>211</v>
      </c>
      <c r="DI53" s="62" t="s">
        <v>211</v>
      </c>
      <c r="DJ53" s="62"/>
      <c r="DK53" s="62"/>
      <c r="DL53" s="62"/>
      <c r="DM53" s="62"/>
      <c r="DN53" s="62"/>
      <c r="DO53" s="62" t="s">
        <v>211</v>
      </c>
      <c r="DP53" s="62"/>
      <c r="DQ53" s="62" t="s">
        <v>211</v>
      </c>
      <c r="DR53" s="62" t="s">
        <v>211</v>
      </c>
      <c r="DS53" s="62"/>
      <c r="DT53" s="62"/>
      <c r="DU53" s="62" t="s">
        <v>211</v>
      </c>
      <c r="DV53" s="62"/>
      <c r="DW53" s="62" t="s">
        <v>211</v>
      </c>
      <c r="DX53" s="62"/>
      <c r="DY53" s="62" t="s">
        <v>211</v>
      </c>
      <c r="DZ53" s="62" t="s">
        <v>211</v>
      </c>
      <c r="EA53" s="62"/>
      <c r="EB53" s="62"/>
      <c r="EC53" s="62" t="s">
        <v>211</v>
      </c>
      <c r="ED53" s="62"/>
      <c r="EE53" s="62"/>
      <c r="EF53" s="62"/>
      <c r="EG53" s="62"/>
      <c r="EH53" s="62" t="s">
        <v>211</v>
      </c>
      <c r="EI53" s="62"/>
      <c r="EJ53" s="62"/>
      <c r="EK53" s="62"/>
      <c r="EL53" s="62" t="s">
        <v>211</v>
      </c>
      <c r="EM53" s="62"/>
      <c r="EN53" s="62" t="s">
        <v>211</v>
      </c>
      <c r="EO53" s="62"/>
      <c r="EP53" s="62"/>
      <c r="EQ53" s="62" t="s">
        <v>211</v>
      </c>
      <c r="ER53" s="62" t="s">
        <v>211</v>
      </c>
      <c r="ES53" s="62"/>
      <c r="ET53" s="62" t="s">
        <v>211</v>
      </c>
      <c r="EU53" s="62"/>
      <c r="EV53" s="62"/>
      <c r="EW53" s="62"/>
      <c r="EX53" s="62" t="s">
        <v>211</v>
      </c>
      <c r="EY53" s="62"/>
      <c r="EZ53" s="62" t="s">
        <v>211</v>
      </c>
      <c r="FA53" s="62"/>
      <c r="FB53" s="62"/>
      <c r="FC53" s="62" t="s">
        <v>211</v>
      </c>
      <c r="FD53" s="62" t="s">
        <v>211</v>
      </c>
      <c r="FE53" s="62"/>
      <c r="FF53" s="62" t="s">
        <v>211</v>
      </c>
      <c r="FG53" s="62" t="s">
        <v>211</v>
      </c>
      <c r="FH53" s="62"/>
      <c r="FI53" s="62" t="s">
        <v>211</v>
      </c>
      <c r="FJ53" s="62"/>
      <c r="FK53" s="62"/>
      <c r="FL53" s="62" t="s">
        <v>211</v>
      </c>
      <c r="FM53" s="62" t="s">
        <v>211</v>
      </c>
      <c r="FN53" s="62"/>
      <c r="FO53" s="62"/>
      <c r="FP53" s="62" t="s">
        <v>211</v>
      </c>
      <c r="FQ53" s="62"/>
      <c r="FR53" s="62"/>
      <c r="FS53" s="62" t="s">
        <v>211</v>
      </c>
      <c r="FT53" s="62"/>
      <c r="FU53" s="62"/>
      <c r="FV53" s="62"/>
      <c r="FW53" s="62"/>
      <c r="FX53" s="62"/>
      <c r="FY53" s="62" t="s">
        <v>211</v>
      </c>
      <c r="FZ53" s="62"/>
      <c r="GA53" s="62" t="s">
        <v>211</v>
      </c>
      <c r="GB53" s="62" t="s">
        <v>211</v>
      </c>
      <c r="GC53" s="62" t="s">
        <v>211</v>
      </c>
      <c r="GD53" s="62" t="s">
        <v>211</v>
      </c>
      <c r="GE53" s="62"/>
      <c r="GF53" s="62" t="s">
        <v>211</v>
      </c>
      <c r="GG53" s="62" t="s">
        <v>211</v>
      </c>
      <c r="GH53" s="62"/>
      <c r="GI53" s="62" t="s">
        <v>211</v>
      </c>
      <c r="GJ53" s="62" t="s">
        <v>211</v>
      </c>
      <c r="GK53" s="62"/>
      <c r="GL53" s="62"/>
      <c r="GM53" s="62"/>
      <c r="GN53" s="62"/>
      <c r="GO53" s="62" t="s">
        <v>211</v>
      </c>
      <c r="GP53" s="62" t="s">
        <v>211</v>
      </c>
      <c r="GQ53" s="62" t="s">
        <v>211</v>
      </c>
      <c r="GR53" s="62" t="s">
        <v>211</v>
      </c>
      <c r="GS53" s="62"/>
      <c r="GT53" s="62" t="s">
        <v>211</v>
      </c>
      <c r="GU53" s="62" t="s">
        <v>211</v>
      </c>
      <c r="GV53" s="62" t="s">
        <v>211</v>
      </c>
      <c r="GW53" s="62" t="s">
        <v>211</v>
      </c>
      <c r="GX53" s="62" t="s">
        <v>211</v>
      </c>
      <c r="GY53" s="62" t="s">
        <v>211</v>
      </c>
      <c r="GZ53" s="62" t="s">
        <v>211</v>
      </c>
      <c r="HA53" s="62"/>
      <c r="HB53" s="62" t="s">
        <v>211</v>
      </c>
      <c r="HC53" s="62" t="s">
        <v>211</v>
      </c>
      <c r="HD53" s="62"/>
      <c r="HE53" s="62"/>
      <c r="HF53" s="62"/>
      <c r="HG53" s="62"/>
      <c r="HH53" s="62"/>
      <c r="HI53" s="62" t="s">
        <v>211</v>
      </c>
      <c r="HJ53" s="62"/>
      <c r="HK53" s="62" t="s">
        <v>211</v>
      </c>
      <c r="HL53" s="62"/>
      <c r="HM53" s="62" t="s">
        <v>211</v>
      </c>
      <c r="HN53" s="62"/>
      <c r="HO53" s="62"/>
      <c r="HP53" s="62"/>
      <c r="HQ53" s="62" t="s">
        <v>211</v>
      </c>
      <c r="HR53" s="62"/>
      <c r="HS53" s="62" t="s">
        <v>211</v>
      </c>
      <c r="HT53" s="62"/>
      <c r="HU53" s="62"/>
      <c r="HV53" s="62"/>
      <c r="HW53" s="62"/>
      <c r="HX53" s="62"/>
      <c r="HY53" s="62" t="s">
        <v>211</v>
      </c>
      <c r="HZ53" s="62"/>
      <c r="IA53" s="62"/>
      <c r="IB53" s="62" t="s">
        <v>211</v>
      </c>
      <c r="IC53" s="62" t="s">
        <v>211</v>
      </c>
      <c r="ID53" s="62" t="s">
        <v>211</v>
      </c>
      <c r="IE53" s="62"/>
      <c r="IF53" s="62"/>
      <c r="IG53" s="62"/>
      <c r="IH53" s="62"/>
      <c r="II53" s="62"/>
      <c r="IJ53" s="62"/>
      <c r="IK53" s="62"/>
      <c r="IL53" s="62" t="s">
        <v>211</v>
      </c>
      <c r="IM53" s="62"/>
      <c r="IN53" s="62"/>
      <c r="IO53" s="62"/>
      <c r="IP53" s="62"/>
      <c r="IQ53" s="62"/>
      <c r="IR53" s="62" t="s">
        <v>211</v>
      </c>
      <c r="IS53" s="62"/>
      <c r="IT53" s="62" t="s">
        <v>211</v>
      </c>
      <c r="IU53" s="62"/>
      <c r="IV53" s="62"/>
      <c r="IW53" s="62"/>
      <c r="IX53" s="62" t="s">
        <v>211</v>
      </c>
      <c r="IY53" s="62" t="s">
        <v>211</v>
      </c>
      <c r="IZ53" s="62"/>
      <c r="JA53" s="62"/>
      <c r="JB53" s="62"/>
      <c r="JC53" s="62" t="s">
        <v>211</v>
      </c>
      <c r="JD53" s="62" t="s">
        <v>211</v>
      </c>
      <c r="JE53" s="62" t="s">
        <v>211</v>
      </c>
      <c r="JF53" s="62"/>
      <c r="JG53" s="62" t="s">
        <v>211</v>
      </c>
      <c r="JH53" s="62"/>
      <c r="JI53" s="62"/>
      <c r="JJ53" s="62" t="s">
        <v>211</v>
      </c>
      <c r="JK53" s="62"/>
      <c r="JL53" s="62" t="s">
        <v>211</v>
      </c>
      <c r="JM53" s="62"/>
      <c r="JN53" s="62"/>
      <c r="JO53" s="62"/>
      <c r="JP53" s="62" t="s">
        <v>211</v>
      </c>
      <c r="JQ53" s="62" t="s">
        <v>211</v>
      </c>
      <c r="JR53" s="62" t="s">
        <v>211</v>
      </c>
      <c r="JS53" s="62" t="s">
        <v>211</v>
      </c>
      <c r="JT53" s="62" t="s">
        <v>211</v>
      </c>
      <c r="JU53" s="62"/>
      <c r="JV53" s="62" t="s">
        <v>211</v>
      </c>
      <c r="JW53" s="62" t="s">
        <v>211</v>
      </c>
      <c r="JX53" s="62" t="s">
        <v>211</v>
      </c>
      <c r="JY53" s="62"/>
      <c r="JZ53" s="62" t="s">
        <v>211</v>
      </c>
      <c r="KA53" s="62"/>
      <c r="KB53" s="62"/>
      <c r="KC53" s="62"/>
      <c r="KD53" s="62" t="s">
        <v>211</v>
      </c>
      <c r="KE53" s="62"/>
      <c r="KF53" s="62" t="s">
        <v>211</v>
      </c>
      <c r="KG53" s="62"/>
      <c r="KH53" s="62" t="s">
        <v>211</v>
      </c>
      <c r="KI53" s="62"/>
      <c r="KJ53" s="62" t="s">
        <v>211</v>
      </c>
      <c r="KK53" s="62" t="s">
        <v>211</v>
      </c>
      <c r="KL53">
        <f>COUNTIF(B53:KK53,"Evaluate Performance")</f>
        <v>107</v>
      </c>
    </row>
    <row r="54" spans="1:298" x14ac:dyDescent="0.25">
      <c r="A54" s="25" t="s">
        <v>3019</v>
      </c>
      <c r="B54" s="62"/>
      <c r="C54" s="62"/>
      <c r="D54" s="62"/>
      <c r="E54" s="62"/>
      <c r="F54" s="62"/>
      <c r="G54" s="62"/>
      <c r="H54" s="62"/>
      <c r="I54" s="62"/>
      <c r="J54" s="62"/>
      <c r="K54" s="62"/>
      <c r="L54" s="62" t="s">
        <v>138</v>
      </c>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c r="EO54" s="62"/>
      <c r="EP54" s="62"/>
      <c r="EQ54" s="62"/>
      <c r="ER54" s="62"/>
      <c r="ES54" s="62"/>
      <c r="ET54" s="62"/>
      <c r="EU54" s="62"/>
      <c r="EV54" s="62"/>
      <c r="EW54" s="62"/>
      <c r="EX54" s="62"/>
      <c r="EY54" s="62"/>
      <c r="EZ54" s="62"/>
      <c r="FA54" s="62"/>
      <c r="FB54" s="62"/>
      <c r="FC54" s="62"/>
      <c r="FD54" s="62"/>
      <c r="FE54" s="62"/>
      <c r="FF54" s="62"/>
      <c r="FG54" s="62"/>
      <c r="FH54" s="62"/>
      <c r="FI54" s="62"/>
      <c r="FJ54" s="62"/>
      <c r="FK54" s="62"/>
      <c r="FL54" s="62"/>
      <c r="FM54" s="62"/>
      <c r="FN54" s="62"/>
      <c r="FO54" s="62"/>
      <c r="FP54" s="62"/>
      <c r="FQ54" s="62"/>
      <c r="FR54" s="62"/>
      <c r="FS54" s="62"/>
      <c r="FT54" s="62"/>
      <c r="FU54" s="62"/>
      <c r="FV54" s="62"/>
      <c r="FW54" s="62"/>
      <c r="FX54" s="62"/>
      <c r="FY54" s="62"/>
      <c r="FZ54" s="62"/>
      <c r="GA54" s="62"/>
      <c r="GB54" s="62"/>
      <c r="GC54" s="62"/>
      <c r="GD54" s="62"/>
      <c r="GE54" s="62"/>
      <c r="GF54" s="62"/>
      <c r="GG54" s="62"/>
      <c r="GH54" s="62"/>
      <c r="GI54" s="62"/>
      <c r="GJ54" s="62"/>
      <c r="GK54" s="62"/>
      <c r="GL54" s="62"/>
      <c r="GM54" s="62"/>
      <c r="GN54" s="62"/>
      <c r="GO54" s="62"/>
      <c r="GP54" s="62"/>
      <c r="GQ54" s="62"/>
      <c r="GR54" s="62"/>
      <c r="GS54" s="62"/>
      <c r="GT54" s="62"/>
      <c r="GU54" s="62"/>
      <c r="GV54" s="62"/>
      <c r="GW54" s="62"/>
      <c r="GX54" s="62"/>
      <c r="GY54" s="62"/>
      <c r="GZ54" s="62"/>
      <c r="HA54" s="62"/>
      <c r="HB54" s="62"/>
      <c r="HC54" s="62"/>
      <c r="HD54" s="62"/>
      <c r="HE54" s="62"/>
      <c r="HF54" s="62"/>
      <c r="HG54" s="62"/>
      <c r="HH54" s="62"/>
      <c r="HI54" s="62"/>
      <c r="HJ54" s="62"/>
      <c r="HK54" s="62"/>
      <c r="HL54" s="62"/>
      <c r="HM54" s="62"/>
      <c r="HN54" s="62"/>
      <c r="HO54" s="62"/>
      <c r="HP54" s="62"/>
      <c r="HQ54" s="62"/>
      <c r="HR54" s="62"/>
      <c r="HS54" s="62"/>
      <c r="HT54" s="62"/>
      <c r="HU54" s="62"/>
      <c r="HV54" s="62"/>
      <c r="HW54" s="62"/>
      <c r="HX54" s="62"/>
      <c r="HY54" s="62"/>
      <c r="HZ54" s="62"/>
      <c r="IA54" s="62"/>
      <c r="IB54" s="62"/>
      <c r="IC54" s="62"/>
      <c r="ID54" s="62"/>
      <c r="IE54" s="62"/>
      <c r="IF54" s="62"/>
      <c r="IG54" s="62"/>
      <c r="IH54" s="62"/>
      <c r="II54" s="62"/>
      <c r="IJ54" s="62"/>
      <c r="IK54" s="62"/>
      <c r="IL54" s="62"/>
      <c r="IM54" s="62"/>
      <c r="IN54" s="62"/>
      <c r="IO54" s="62"/>
      <c r="IP54" s="62"/>
      <c r="IQ54" s="62"/>
      <c r="IR54" s="62"/>
      <c r="IS54" s="62"/>
      <c r="IT54" s="62"/>
      <c r="IU54" s="62"/>
      <c r="IV54" s="62"/>
      <c r="IW54" s="62"/>
      <c r="IX54" s="62"/>
      <c r="IY54" s="62"/>
      <c r="IZ54" s="62"/>
      <c r="JA54" s="62"/>
      <c r="JB54" s="62"/>
      <c r="JC54" s="62"/>
      <c r="JD54" s="62"/>
      <c r="JE54" s="62"/>
      <c r="JF54" s="62"/>
      <c r="JG54" s="62"/>
      <c r="JH54" s="62"/>
      <c r="JI54" s="62"/>
      <c r="JJ54" s="62"/>
      <c r="JK54" s="62"/>
      <c r="JL54" s="62"/>
      <c r="JM54" s="62"/>
      <c r="JN54" s="62"/>
      <c r="JO54" s="62"/>
      <c r="JP54" s="62"/>
      <c r="JQ54" s="62"/>
      <c r="JR54" s="62"/>
      <c r="JS54" s="62"/>
      <c r="JT54" s="62"/>
      <c r="JU54" s="62"/>
      <c r="JV54" s="62"/>
      <c r="JW54" s="62"/>
      <c r="JX54" s="62"/>
      <c r="JY54" s="62"/>
      <c r="JZ54" s="62"/>
      <c r="KA54" s="62"/>
      <c r="KB54" s="62"/>
      <c r="KC54" s="62"/>
      <c r="KD54" s="62"/>
      <c r="KE54" s="62"/>
      <c r="KF54" s="62"/>
      <c r="KG54" s="62"/>
      <c r="KH54" s="62"/>
      <c r="KI54" s="62"/>
      <c r="KJ54" s="62"/>
      <c r="KK54" s="62"/>
      <c r="KL54">
        <f>COUNTIF(B54:KK54,"Other")</f>
        <v>1</v>
      </c>
    </row>
    <row r="55" spans="1:298" ht="45" x14ac:dyDescent="0.25">
      <c r="A55" s="25" t="s">
        <v>3062</v>
      </c>
      <c r="B55" s="62"/>
      <c r="C55" s="62"/>
      <c r="D55" s="62"/>
      <c r="E55" s="62"/>
      <c r="F55" s="62"/>
      <c r="G55" s="62"/>
      <c r="H55" s="62"/>
      <c r="I55" s="62"/>
      <c r="J55" s="62"/>
      <c r="K55" s="62"/>
      <c r="L55" s="62" t="s">
        <v>288</v>
      </c>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c r="BT55" s="62"/>
      <c r="BU55" s="62"/>
      <c r="BV55" s="62"/>
      <c r="BW55" s="62"/>
      <c r="BX55" s="62"/>
      <c r="BY55" s="62"/>
      <c r="BZ55" s="62"/>
      <c r="CA55" s="62"/>
      <c r="CB55" s="62"/>
      <c r="CC55" s="62"/>
      <c r="CD55" s="62"/>
      <c r="CE55" s="62"/>
      <c r="CF55" s="62"/>
      <c r="CG55" s="62"/>
      <c r="CH55" s="62"/>
      <c r="CI55" s="62"/>
      <c r="CJ55" s="62"/>
      <c r="CK55" s="62"/>
      <c r="CL55" s="62"/>
      <c r="CM55" s="62"/>
      <c r="CN55" s="62"/>
      <c r="CO55" s="62"/>
      <c r="CP55" s="62"/>
      <c r="CQ55" s="62"/>
      <c r="CR55" s="62"/>
      <c r="CS55" s="62"/>
      <c r="CT55" s="62"/>
      <c r="CU55" s="62"/>
      <c r="CV55" s="62"/>
      <c r="CW55" s="62"/>
      <c r="CX55" s="62"/>
      <c r="CY55" s="62"/>
      <c r="CZ55" s="62"/>
      <c r="DA55" s="62"/>
      <c r="DB55" s="62"/>
      <c r="DC55" s="62"/>
      <c r="DD55" s="62"/>
      <c r="DE55" s="62"/>
      <c r="DF55" s="62"/>
      <c r="DG55" s="62"/>
      <c r="DH55" s="62"/>
      <c r="DI55" s="62"/>
      <c r="DJ55" s="62"/>
      <c r="DK55" s="62"/>
      <c r="DL55" s="62"/>
      <c r="DM55" s="62"/>
      <c r="DN55" s="62"/>
      <c r="DO55" s="62"/>
      <c r="DP55" s="62"/>
      <c r="DQ55" s="62"/>
      <c r="DR55" s="62"/>
      <c r="DS55" s="62"/>
      <c r="DT55" s="62"/>
      <c r="DU55" s="62"/>
      <c r="DV55" s="62"/>
      <c r="DW55" s="62"/>
      <c r="DX55" s="62"/>
      <c r="DY55" s="62"/>
      <c r="DZ55" s="62"/>
      <c r="EA55" s="62"/>
      <c r="EB55" s="62"/>
      <c r="EC55" s="62"/>
      <c r="ED55" s="62"/>
      <c r="EE55" s="62"/>
      <c r="EF55" s="62"/>
      <c r="EG55" s="62"/>
      <c r="EH55" s="62"/>
      <c r="EI55" s="62"/>
      <c r="EJ55" s="62"/>
      <c r="EK55" s="62"/>
      <c r="EL55" s="62"/>
      <c r="EM55" s="62"/>
      <c r="EN55" s="62"/>
      <c r="EO55" s="62"/>
      <c r="EP55" s="62"/>
      <c r="EQ55" s="62"/>
      <c r="ER55" s="62"/>
      <c r="ES55" s="62"/>
      <c r="ET55" s="62"/>
      <c r="EU55" s="62"/>
      <c r="EV55" s="62"/>
      <c r="EW55" s="62"/>
      <c r="EX55" s="62"/>
      <c r="EY55" s="62"/>
      <c r="EZ55" s="62"/>
      <c r="FA55" s="62"/>
      <c r="FB55" s="62"/>
      <c r="FC55" s="62"/>
      <c r="FD55" s="62"/>
      <c r="FE55" s="62"/>
      <c r="FF55" s="62"/>
      <c r="FG55" s="62"/>
      <c r="FH55" s="62"/>
      <c r="FI55" s="62"/>
      <c r="FJ55" s="62"/>
      <c r="FK55" s="62"/>
      <c r="FL55" s="62"/>
      <c r="FM55" s="62"/>
      <c r="FN55" s="62"/>
      <c r="FO55" s="62"/>
      <c r="FP55" s="62"/>
      <c r="FQ55" s="62"/>
      <c r="FR55" s="62"/>
      <c r="FS55" s="62"/>
      <c r="FT55" s="62"/>
      <c r="FU55" s="62"/>
      <c r="FV55" s="62"/>
      <c r="FW55" s="62"/>
      <c r="FX55" s="62"/>
      <c r="FY55" s="62"/>
      <c r="FZ55" s="62"/>
      <c r="GA55" s="62"/>
      <c r="GB55" s="62"/>
      <c r="GC55" s="62"/>
      <c r="GD55" s="62"/>
      <c r="GE55" s="62"/>
      <c r="GF55" s="62"/>
      <c r="GG55" s="62"/>
      <c r="GH55" s="62"/>
      <c r="GI55" s="62"/>
      <c r="GJ55" s="62"/>
      <c r="GK55" s="62"/>
      <c r="GL55" s="62"/>
      <c r="GM55" s="62"/>
      <c r="GN55" s="62"/>
      <c r="GO55" s="62"/>
      <c r="GP55" s="62"/>
      <c r="GQ55" s="62"/>
      <c r="GR55" s="62"/>
      <c r="GS55" s="62"/>
      <c r="GT55" s="62"/>
      <c r="GU55" s="62"/>
      <c r="GV55" s="62"/>
      <c r="GW55" s="62"/>
      <c r="GX55" s="62"/>
      <c r="GY55" s="62"/>
      <c r="GZ55" s="62"/>
      <c r="HA55" s="62"/>
      <c r="HB55" s="62"/>
      <c r="HC55" s="62"/>
      <c r="HD55" s="62"/>
      <c r="HE55" s="62"/>
      <c r="HF55" s="62"/>
      <c r="HG55" s="62"/>
      <c r="HH55" s="62"/>
      <c r="HI55" s="62"/>
      <c r="HJ55" s="62"/>
      <c r="HK55" s="62"/>
      <c r="HL55" s="62"/>
      <c r="HM55" s="62"/>
      <c r="HN55" s="62"/>
      <c r="HO55" s="62"/>
      <c r="HP55" s="62"/>
      <c r="HQ55" s="62"/>
      <c r="HR55" s="62"/>
      <c r="HS55" s="62"/>
      <c r="HT55" s="62"/>
      <c r="HU55" s="62"/>
      <c r="HV55" s="62"/>
      <c r="HW55" s="62"/>
      <c r="HX55" s="62"/>
      <c r="HY55" s="62"/>
      <c r="HZ55" s="62"/>
      <c r="IA55" s="62"/>
      <c r="IB55" s="62"/>
      <c r="IC55" s="62"/>
      <c r="ID55" s="62"/>
      <c r="IE55" s="62"/>
      <c r="IF55" s="62"/>
      <c r="IG55" s="62"/>
      <c r="IH55" s="62"/>
      <c r="II55" s="62"/>
      <c r="IJ55" s="62"/>
      <c r="IK55" s="62"/>
      <c r="IL55" s="62"/>
      <c r="IM55" s="62"/>
      <c r="IN55" s="62"/>
      <c r="IO55" s="62"/>
      <c r="IP55" s="62"/>
      <c r="IQ55" s="62"/>
      <c r="IR55" s="62"/>
      <c r="IS55" s="62"/>
      <c r="IT55" s="62"/>
      <c r="IU55" s="62"/>
      <c r="IV55" s="62"/>
      <c r="IW55" s="62"/>
      <c r="IX55" s="62"/>
      <c r="IY55" s="62"/>
      <c r="IZ55" s="62"/>
      <c r="JA55" s="62"/>
      <c r="JB55" s="62"/>
      <c r="JC55" s="62"/>
      <c r="JD55" s="62"/>
      <c r="JE55" s="62"/>
      <c r="JF55" s="62"/>
      <c r="JG55" s="62"/>
      <c r="JH55" s="62"/>
      <c r="JI55" s="62"/>
      <c r="JJ55" s="62"/>
      <c r="JK55" s="62"/>
      <c r="JL55" s="62"/>
      <c r="JM55" s="62"/>
      <c r="JN55" s="62"/>
      <c r="JO55" s="62"/>
      <c r="JP55" s="62"/>
      <c r="JQ55" s="62"/>
      <c r="JR55" s="62"/>
      <c r="JS55" s="62"/>
      <c r="JT55" s="62"/>
      <c r="JU55" s="62"/>
      <c r="JV55" s="62"/>
      <c r="JW55" s="62"/>
      <c r="JX55" s="62"/>
      <c r="JY55" s="62"/>
      <c r="JZ55" s="62"/>
      <c r="KA55" s="62"/>
      <c r="KB55" s="62"/>
      <c r="KC55" s="62"/>
      <c r="KD55" s="62"/>
      <c r="KE55" s="62"/>
      <c r="KF55" s="62"/>
      <c r="KG55" s="62"/>
      <c r="KH55" s="62"/>
      <c r="KI55" s="62"/>
      <c r="KJ55" s="62"/>
      <c r="KK55" s="62"/>
    </row>
    <row r="57" spans="1:298" ht="22.5" customHeight="1" x14ac:dyDescent="0.25">
      <c r="B57" s="2" t="str">
        <f>IF(B63="TRUE",B2,"")</f>
        <v/>
      </c>
      <c r="C57" s="2" t="str">
        <f t="shared" ref="C57:J57" si="270">IF(C63="TRUE",C2,"")</f>
        <v/>
      </c>
      <c r="D57" s="2" t="str">
        <f t="shared" si="270"/>
        <v/>
      </c>
      <c r="E57" s="2" t="str">
        <f t="shared" si="270"/>
        <v/>
      </c>
      <c r="F57" s="2" t="str">
        <f t="shared" si="270"/>
        <v/>
      </c>
      <c r="G57" s="2" t="str">
        <f t="shared" si="270"/>
        <v/>
      </c>
      <c r="H57" s="2" t="str">
        <f t="shared" si="270"/>
        <v/>
      </c>
      <c r="I57" s="2" t="str">
        <f t="shared" si="270"/>
        <v/>
      </c>
      <c r="J57" s="2" t="str">
        <f t="shared" si="270"/>
        <v/>
      </c>
    </row>
    <row r="58" spans="1:298" ht="30" x14ac:dyDescent="0.25">
      <c r="A58" s="25" t="s">
        <v>3063</v>
      </c>
      <c r="B58" s="13" t="b">
        <f t="shared" ref="B58:I58" si="271">AND(COUNTA(B52),COUNTBLANK(B53),COUNTBLANK(B54))</f>
        <v>1</v>
      </c>
      <c r="C58" s="13" t="b">
        <f t="shared" si="271"/>
        <v>1</v>
      </c>
      <c r="D58" s="13" t="b">
        <f t="shared" si="271"/>
        <v>1</v>
      </c>
      <c r="E58" s="13" t="b">
        <f t="shared" si="271"/>
        <v>1</v>
      </c>
      <c r="F58" s="13" t="b">
        <f t="shared" si="271"/>
        <v>0</v>
      </c>
      <c r="G58" s="13" t="b">
        <f t="shared" si="271"/>
        <v>1</v>
      </c>
      <c r="H58" s="13" t="b">
        <f t="shared" si="271"/>
        <v>1</v>
      </c>
      <c r="I58" s="13" t="b">
        <f t="shared" si="271"/>
        <v>1</v>
      </c>
      <c r="J58" s="13" t="b">
        <f t="shared" ref="J58:BN58" si="272">AND(COUNTA(J52),COUNTBLANK(J53),COUNTBLANK(J54))</f>
        <v>0</v>
      </c>
      <c r="K58" s="13" t="b">
        <f t="shared" si="272"/>
        <v>0</v>
      </c>
      <c r="L58" s="13" t="b">
        <f t="shared" si="272"/>
        <v>0</v>
      </c>
      <c r="M58" s="13" t="b">
        <f t="shared" si="272"/>
        <v>1</v>
      </c>
      <c r="N58" s="13" t="b">
        <f t="shared" si="272"/>
        <v>1</v>
      </c>
      <c r="O58" s="13" t="b">
        <f t="shared" si="272"/>
        <v>1</v>
      </c>
      <c r="P58" s="13" t="b">
        <f t="shared" si="272"/>
        <v>1</v>
      </c>
      <c r="Q58" s="13" t="b">
        <f t="shared" si="272"/>
        <v>1</v>
      </c>
      <c r="R58" s="13" t="b">
        <f t="shared" si="272"/>
        <v>1</v>
      </c>
      <c r="S58" s="13" t="b">
        <f t="shared" si="272"/>
        <v>0</v>
      </c>
      <c r="T58" s="13" t="b">
        <f t="shared" si="272"/>
        <v>1</v>
      </c>
      <c r="U58" s="13" t="b">
        <f t="shared" si="272"/>
        <v>0</v>
      </c>
      <c r="V58" s="13" t="b">
        <f t="shared" si="272"/>
        <v>1</v>
      </c>
      <c r="W58" s="13" t="b">
        <f t="shared" si="272"/>
        <v>0</v>
      </c>
      <c r="X58" s="13" t="b">
        <f t="shared" si="272"/>
        <v>0</v>
      </c>
      <c r="Y58" s="13" t="b">
        <f t="shared" si="272"/>
        <v>1</v>
      </c>
      <c r="Z58" s="13" t="b">
        <f t="shared" si="272"/>
        <v>1</v>
      </c>
      <c r="AA58" s="13" t="b">
        <f t="shared" si="272"/>
        <v>1</v>
      </c>
      <c r="AB58" s="13" t="b">
        <f t="shared" si="272"/>
        <v>0</v>
      </c>
      <c r="AC58" s="13" t="b">
        <f t="shared" si="272"/>
        <v>0</v>
      </c>
      <c r="AD58" s="13" t="b">
        <f t="shared" si="272"/>
        <v>0</v>
      </c>
      <c r="AE58" s="13" t="b">
        <f t="shared" si="272"/>
        <v>1</v>
      </c>
      <c r="AF58" s="13" t="b">
        <f t="shared" si="272"/>
        <v>0</v>
      </c>
      <c r="AG58" s="13" t="b">
        <f t="shared" si="272"/>
        <v>1</v>
      </c>
      <c r="AH58" s="13" t="b">
        <f t="shared" si="272"/>
        <v>1</v>
      </c>
      <c r="AI58" s="13" t="b">
        <f t="shared" si="272"/>
        <v>1</v>
      </c>
      <c r="AJ58" s="13" t="b">
        <f t="shared" si="272"/>
        <v>1</v>
      </c>
      <c r="AK58" s="13" t="b">
        <f t="shared" si="272"/>
        <v>1</v>
      </c>
      <c r="AL58" s="13" t="b">
        <f t="shared" si="272"/>
        <v>1</v>
      </c>
      <c r="AM58" s="13" t="b">
        <f t="shared" si="272"/>
        <v>1</v>
      </c>
      <c r="AN58" s="13" t="b">
        <f t="shared" si="272"/>
        <v>1</v>
      </c>
      <c r="AO58" s="13" t="b">
        <f t="shared" si="272"/>
        <v>1</v>
      </c>
      <c r="AP58" s="13" t="b">
        <f t="shared" si="272"/>
        <v>1</v>
      </c>
      <c r="AQ58" s="13" t="b">
        <f t="shared" si="272"/>
        <v>1</v>
      </c>
      <c r="AR58" s="13" t="b">
        <f t="shared" si="272"/>
        <v>1</v>
      </c>
      <c r="AS58" s="13" t="b">
        <f t="shared" si="272"/>
        <v>1</v>
      </c>
      <c r="AT58" s="13" t="b">
        <f t="shared" si="272"/>
        <v>1</v>
      </c>
      <c r="AU58" s="13" t="b">
        <f t="shared" si="272"/>
        <v>1</v>
      </c>
      <c r="AV58" s="13" t="b">
        <f t="shared" si="272"/>
        <v>1</v>
      </c>
      <c r="AW58" s="13" t="b">
        <f t="shared" si="272"/>
        <v>1</v>
      </c>
      <c r="AX58" s="13" t="b">
        <f t="shared" si="272"/>
        <v>1</v>
      </c>
      <c r="AY58" s="13" t="b">
        <f t="shared" si="272"/>
        <v>1</v>
      </c>
      <c r="AZ58" s="13" t="b">
        <f t="shared" si="272"/>
        <v>1</v>
      </c>
      <c r="BA58" s="13" t="b">
        <f t="shared" si="272"/>
        <v>0</v>
      </c>
      <c r="BB58" s="13" t="b">
        <f t="shared" si="272"/>
        <v>1</v>
      </c>
      <c r="BC58" s="13" t="b">
        <f t="shared" si="272"/>
        <v>0</v>
      </c>
      <c r="BD58" s="13" t="b">
        <f t="shared" si="272"/>
        <v>0</v>
      </c>
      <c r="BE58" s="13" t="b">
        <f t="shared" si="272"/>
        <v>1</v>
      </c>
      <c r="BF58" s="13" t="b">
        <f t="shared" si="272"/>
        <v>0</v>
      </c>
      <c r="BG58" s="13" t="b">
        <f t="shared" si="272"/>
        <v>1</v>
      </c>
      <c r="BH58" s="13" t="b">
        <f t="shared" si="272"/>
        <v>1</v>
      </c>
      <c r="BI58" s="13" t="b">
        <f t="shared" si="272"/>
        <v>1</v>
      </c>
      <c r="BJ58" s="13" t="b">
        <f t="shared" si="272"/>
        <v>1</v>
      </c>
      <c r="BK58" s="13" t="b">
        <f t="shared" si="272"/>
        <v>1</v>
      </c>
      <c r="BL58" s="13" t="b">
        <f t="shared" si="272"/>
        <v>1</v>
      </c>
      <c r="BM58" s="13" t="b">
        <f t="shared" si="272"/>
        <v>1</v>
      </c>
      <c r="BN58" s="13" t="b">
        <f t="shared" si="272"/>
        <v>0</v>
      </c>
      <c r="BO58" s="13" t="b">
        <f t="shared" ref="BO58:DZ58" si="273">AND(COUNTA(BO52),COUNTBLANK(BO53),COUNTBLANK(BO54))</f>
        <v>1</v>
      </c>
      <c r="BP58" s="13" t="b">
        <f t="shared" si="273"/>
        <v>1</v>
      </c>
      <c r="BQ58" s="13" t="b">
        <f t="shared" si="273"/>
        <v>1</v>
      </c>
      <c r="BR58" s="13" t="b">
        <f t="shared" si="273"/>
        <v>1</v>
      </c>
      <c r="BS58" s="13" t="b">
        <f t="shared" si="273"/>
        <v>1</v>
      </c>
      <c r="BT58" s="13" t="b">
        <f t="shared" si="273"/>
        <v>1</v>
      </c>
      <c r="BU58" s="13" t="b">
        <f t="shared" si="273"/>
        <v>1</v>
      </c>
      <c r="BV58" s="13" t="b">
        <f t="shared" si="273"/>
        <v>1</v>
      </c>
      <c r="BW58" s="13" t="b">
        <f t="shared" si="273"/>
        <v>1</v>
      </c>
      <c r="BX58" s="13" t="b">
        <f t="shared" si="273"/>
        <v>1</v>
      </c>
      <c r="BY58" s="13" t="b">
        <f t="shared" si="273"/>
        <v>1</v>
      </c>
      <c r="BZ58" s="13" t="b">
        <f t="shared" si="273"/>
        <v>1</v>
      </c>
      <c r="CA58" s="13" t="b">
        <f t="shared" si="273"/>
        <v>1</v>
      </c>
      <c r="CB58" s="13" t="b">
        <f t="shared" si="273"/>
        <v>1</v>
      </c>
      <c r="CC58" s="13" t="b">
        <f t="shared" si="273"/>
        <v>1</v>
      </c>
      <c r="CD58" s="13" t="b">
        <f t="shared" si="273"/>
        <v>1</v>
      </c>
      <c r="CE58" s="13" t="b">
        <f t="shared" si="273"/>
        <v>0</v>
      </c>
      <c r="CF58" s="13" t="b">
        <f t="shared" si="273"/>
        <v>1</v>
      </c>
      <c r="CG58" s="13" t="b">
        <f t="shared" si="273"/>
        <v>1</v>
      </c>
      <c r="CH58" s="13" t="b">
        <f t="shared" si="273"/>
        <v>1</v>
      </c>
      <c r="CI58" s="13" t="b">
        <f t="shared" si="273"/>
        <v>1</v>
      </c>
      <c r="CJ58" s="13" t="b">
        <f t="shared" si="273"/>
        <v>0</v>
      </c>
      <c r="CK58" s="13" t="b">
        <f t="shared" si="273"/>
        <v>1</v>
      </c>
      <c r="CL58" s="13" t="b">
        <f t="shared" si="273"/>
        <v>1</v>
      </c>
      <c r="CM58" s="13" t="b">
        <f t="shared" si="273"/>
        <v>0</v>
      </c>
      <c r="CN58" s="13" t="b">
        <f t="shared" si="273"/>
        <v>0</v>
      </c>
      <c r="CO58" s="13" t="b">
        <f t="shared" si="273"/>
        <v>1</v>
      </c>
      <c r="CP58" s="13" t="b">
        <f t="shared" si="273"/>
        <v>0</v>
      </c>
      <c r="CQ58" s="13" t="b">
        <f t="shared" si="273"/>
        <v>1</v>
      </c>
      <c r="CR58" s="13" t="b">
        <f t="shared" si="273"/>
        <v>1</v>
      </c>
      <c r="CS58" s="13" t="b">
        <f t="shared" si="273"/>
        <v>1</v>
      </c>
      <c r="CT58" s="13" t="b">
        <f t="shared" si="273"/>
        <v>1</v>
      </c>
      <c r="CU58" s="13" t="b">
        <f t="shared" si="273"/>
        <v>1</v>
      </c>
      <c r="CV58" s="13" t="b">
        <f t="shared" si="273"/>
        <v>1</v>
      </c>
      <c r="CW58" s="13" t="b">
        <f t="shared" si="273"/>
        <v>1</v>
      </c>
      <c r="CX58" s="13" t="b">
        <f t="shared" si="273"/>
        <v>1</v>
      </c>
      <c r="CY58" s="13" t="b">
        <f t="shared" si="273"/>
        <v>1</v>
      </c>
      <c r="CZ58" s="13" t="b">
        <f t="shared" si="273"/>
        <v>0</v>
      </c>
      <c r="DA58" s="13" t="b">
        <f t="shared" si="273"/>
        <v>1</v>
      </c>
      <c r="DB58" s="13" t="b">
        <f t="shared" si="273"/>
        <v>1</v>
      </c>
      <c r="DC58" s="13" t="b">
        <f t="shared" si="273"/>
        <v>0</v>
      </c>
      <c r="DD58" s="13" t="b">
        <f t="shared" si="273"/>
        <v>1</v>
      </c>
      <c r="DE58" s="13" t="b">
        <f t="shared" si="273"/>
        <v>0</v>
      </c>
      <c r="DF58" s="13" t="b">
        <f t="shared" si="273"/>
        <v>1</v>
      </c>
      <c r="DG58" s="13" t="b">
        <f t="shared" si="273"/>
        <v>1</v>
      </c>
      <c r="DH58" s="13" t="b">
        <f t="shared" si="273"/>
        <v>0</v>
      </c>
      <c r="DI58" s="13" t="b">
        <f t="shared" si="273"/>
        <v>0</v>
      </c>
      <c r="DJ58" s="13" t="b">
        <f t="shared" si="273"/>
        <v>1</v>
      </c>
      <c r="DK58" s="13" t="b">
        <f t="shared" si="273"/>
        <v>1</v>
      </c>
      <c r="DL58" s="13" t="b">
        <f t="shared" si="273"/>
        <v>1</v>
      </c>
      <c r="DM58" s="13" t="b">
        <f t="shared" si="273"/>
        <v>1</v>
      </c>
      <c r="DN58" s="13" t="b">
        <f t="shared" si="273"/>
        <v>1</v>
      </c>
      <c r="DO58" s="13" t="b">
        <f t="shared" si="273"/>
        <v>0</v>
      </c>
      <c r="DP58" s="13" t="b">
        <f t="shared" si="273"/>
        <v>1</v>
      </c>
      <c r="DQ58" s="13" t="b">
        <f t="shared" si="273"/>
        <v>0</v>
      </c>
      <c r="DR58" s="13" t="b">
        <f t="shared" si="273"/>
        <v>0</v>
      </c>
      <c r="DS58" s="13" t="b">
        <f t="shared" si="273"/>
        <v>1</v>
      </c>
      <c r="DT58" s="13" t="b">
        <f t="shared" si="273"/>
        <v>1</v>
      </c>
      <c r="DU58" s="13" t="b">
        <f t="shared" si="273"/>
        <v>0</v>
      </c>
      <c r="DV58" s="13" t="b">
        <f t="shared" si="273"/>
        <v>1</v>
      </c>
      <c r="DW58" s="13" t="b">
        <f t="shared" si="273"/>
        <v>0</v>
      </c>
      <c r="DX58" s="13" t="b">
        <f t="shared" si="273"/>
        <v>1</v>
      </c>
      <c r="DY58" s="13" t="b">
        <f t="shared" si="273"/>
        <v>0</v>
      </c>
      <c r="DZ58" s="13" t="b">
        <f t="shared" si="273"/>
        <v>0</v>
      </c>
      <c r="EA58" s="13" t="b">
        <f t="shared" ref="EA58:GL58" si="274">AND(COUNTA(EA52),COUNTBLANK(EA53),COUNTBLANK(EA54))</f>
        <v>1</v>
      </c>
      <c r="EB58" s="13" t="b">
        <f t="shared" si="274"/>
        <v>1</v>
      </c>
      <c r="EC58" s="13" t="b">
        <f t="shared" si="274"/>
        <v>0</v>
      </c>
      <c r="ED58" s="13" t="b">
        <f t="shared" si="274"/>
        <v>1</v>
      </c>
      <c r="EE58" s="13" t="b">
        <f t="shared" si="274"/>
        <v>1</v>
      </c>
      <c r="EF58" s="13" t="b">
        <f t="shared" si="274"/>
        <v>1</v>
      </c>
      <c r="EG58" s="13" t="b">
        <f t="shared" si="274"/>
        <v>1</v>
      </c>
      <c r="EH58" s="13" t="b">
        <f t="shared" si="274"/>
        <v>0</v>
      </c>
      <c r="EI58" s="13" t="b">
        <f t="shared" si="274"/>
        <v>1</v>
      </c>
      <c r="EJ58" s="13" t="b">
        <f t="shared" si="274"/>
        <v>1</v>
      </c>
      <c r="EK58" s="13" t="b">
        <f t="shared" si="274"/>
        <v>1</v>
      </c>
      <c r="EL58" s="13" t="b">
        <f t="shared" si="274"/>
        <v>0</v>
      </c>
      <c r="EM58" s="13" t="b">
        <f t="shared" si="274"/>
        <v>1</v>
      </c>
      <c r="EN58" s="13" t="b">
        <f t="shared" si="274"/>
        <v>0</v>
      </c>
      <c r="EO58" s="13" t="b">
        <f t="shared" si="274"/>
        <v>1</v>
      </c>
      <c r="EP58" s="13" t="b">
        <f t="shared" si="274"/>
        <v>1</v>
      </c>
      <c r="EQ58" s="13" t="b">
        <f t="shared" si="274"/>
        <v>0</v>
      </c>
      <c r="ER58" s="13" t="b">
        <f t="shared" si="274"/>
        <v>0</v>
      </c>
      <c r="ES58" s="13" t="b">
        <f t="shared" si="274"/>
        <v>1</v>
      </c>
      <c r="ET58" s="13" t="b">
        <f t="shared" si="274"/>
        <v>0</v>
      </c>
      <c r="EU58" s="13" t="b">
        <f t="shared" si="274"/>
        <v>1</v>
      </c>
      <c r="EV58" s="13" t="b">
        <f t="shared" si="274"/>
        <v>1</v>
      </c>
      <c r="EW58" s="13" t="b">
        <f t="shared" si="274"/>
        <v>1</v>
      </c>
      <c r="EX58" s="13" t="b">
        <f t="shared" si="274"/>
        <v>0</v>
      </c>
      <c r="EY58" s="13" t="b">
        <f t="shared" si="274"/>
        <v>1</v>
      </c>
      <c r="EZ58" s="13" t="b">
        <f t="shared" si="274"/>
        <v>0</v>
      </c>
      <c r="FA58" s="13" t="b">
        <f t="shared" si="274"/>
        <v>1</v>
      </c>
      <c r="FB58" s="13" t="b">
        <f t="shared" si="274"/>
        <v>1</v>
      </c>
      <c r="FC58" s="13" t="b">
        <f t="shared" si="274"/>
        <v>0</v>
      </c>
      <c r="FD58" s="13" t="b">
        <f t="shared" si="274"/>
        <v>0</v>
      </c>
      <c r="FE58" s="13" t="b">
        <f t="shared" si="274"/>
        <v>1</v>
      </c>
      <c r="FF58" s="13" t="b">
        <f t="shared" si="274"/>
        <v>0</v>
      </c>
      <c r="FG58" s="13" t="b">
        <f t="shared" si="274"/>
        <v>0</v>
      </c>
      <c r="FH58" s="13" t="b">
        <f t="shared" si="274"/>
        <v>1</v>
      </c>
      <c r="FI58" s="13" t="b">
        <f t="shared" si="274"/>
        <v>0</v>
      </c>
      <c r="FJ58" s="13" t="b">
        <f t="shared" si="274"/>
        <v>1</v>
      </c>
      <c r="FK58" s="13" t="b">
        <f t="shared" si="274"/>
        <v>1</v>
      </c>
      <c r="FL58" s="13" t="b">
        <f t="shared" si="274"/>
        <v>0</v>
      </c>
      <c r="FM58" s="13" t="b">
        <f t="shared" si="274"/>
        <v>0</v>
      </c>
      <c r="FN58" s="13" t="b">
        <f t="shared" si="274"/>
        <v>1</v>
      </c>
      <c r="FO58" s="13" t="b">
        <f t="shared" si="274"/>
        <v>1</v>
      </c>
      <c r="FP58" s="13" t="b">
        <f t="shared" si="274"/>
        <v>0</v>
      </c>
      <c r="FQ58" s="13" t="b">
        <f t="shared" si="274"/>
        <v>1</v>
      </c>
      <c r="FR58" s="13" t="b">
        <f t="shared" si="274"/>
        <v>1</v>
      </c>
      <c r="FS58" s="13" t="b">
        <f t="shared" si="274"/>
        <v>0</v>
      </c>
      <c r="FT58" s="13" t="b">
        <f t="shared" si="274"/>
        <v>1</v>
      </c>
      <c r="FU58" s="13" t="b">
        <f t="shared" si="274"/>
        <v>1</v>
      </c>
      <c r="FV58" s="13" t="b">
        <f t="shared" si="274"/>
        <v>1</v>
      </c>
      <c r="FW58" s="13" t="b">
        <f t="shared" si="274"/>
        <v>1</v>
      </c>
      <c r="FX58" s="13" t="b">
        <f t="shared" si="274"/>
        <v>1</v>
      </c>
      <c r="FY58" s="13" t="b">
        <f t="shared" si="274"/>
        <v>0</v>
      </c>
      <c r="FZ58" s="13" t="b">
        <f t="shared" si="274"/>
        <v>1</v>
      </c>
      <c r="GA58" s="13" t="b">
        <f t="shared" si="274"/>
        <v>0</v>
      </c>
      <c r="GB58" s="13" t="b">
        <f t="shared" si="274"/>
        <v>0</v>
      </c>
      <c r="GC58" s="13" t="b">
        <f t="shared" si="274"/>
        <v>0</v>
      </c>
      <c r="GD58" s="13" t="b">
        <f t="shared" si="274"/>
        <v>0</v>
      </c>
      <c r="GE58" s="13" t="b">
        <f t="shared" si="274"/>
        <v>1</v>
      </c>
      <c r="GF58" s="13" t="b">
        <f t="shared" si="274"/>
        <v>0</v>
      </c>
      <c r="GG58" s="13" t="b">
        <f t="shared" si="274"/>
        <v>0</v>
      </c>
      <c r="GH58" s="13" t="b">
        <f t="shared" si="274"/>
        <v>1</v>
      </c>
      <c r="GI58" s="13" t="b">
        <f t="shared" si="274"/>
        <v>0</v>
      </c>
      <c r="GJ58" s="13" t="b">
        <f t="shared" si="274"/>
        <v>0</v>
      </c>
      <c r="GK58" s="13" t="b">
        <f t="shared" si="274"/>
        <v>1</v>
      </c>
      <c r="GL58" s="13" t="b">
        <f t="shared" si="274"/>
        <v>1</v>
      </c>
      <c r="GM58" s="13" t="b">
        <f t="shared" ref="GM58:IX58" si="275">AND(COUNTA(GM52),COUNTBLANK(GM53),COUNTBLANK(GM54))</f>
        <v>1</v>
      </c>
      <c r="GN58" s="13" t="b">
        <f t="shared" si="275"/>
        <v>1</v>
      </c>
      <c r="GO58" s="13" t="b">
        <f t="shared" si="275"/>
        <v>0</v>
      </c>
      <c r="GP58" s="13" t="b">
        <f t="shared" si="275"/>
        <v>0</v>
      </c>
      <c r="GQ58" s="13" t="b">
        <f t="shared" si="275"/>
        <v>0</v>
      </c>
      <c r="GR58" s="13" t="b">
        <f t="shared" si="275"/>
        <v>0</v>
      </c>
      <c r="GS58" s="13" t="b">
        <f t="shared" si="275"/>
        <v>1</v>
      </c>
      <c r="GT58" s="13" t="b">
        <f t="shared" si="275"/>
        <v>0</v>
      </c>
      <c r="GU58" s="13" t="b">
        <f t="shared" si="275"/>
        <v>0</v>
      </c>
      <c r="GV58" s="13" t="b">
        <f t="shared" si="275"/>
        <v>0</v>
      </c>
      <c r="GW58" s="13" t="b">
        <f t="shared" si="275"/>
        <v>0</v>
      </c>
      <c r="GX58" s="13" t="b">
        <f t="shared" si="275"/>
        <v>0</v>
      </c>
      <c r="GY58" s="13" t="b">
        <f t="shared" si="275"/>
        <v>0</v>
      </c>
      <c r="GZ58" s="13" t="b">
        <f t="shared" si="275"/>
        <v>0</v>
      </c>
      <c r="HA58" s="13" t="b">
        <f t="shared" si="275"/>
        <v>1</v>
      </c>
      <c r="HB58" s="13" t="b">
        <f t="shared" si="275"/>
        <v>0</v>
      </c>
      <c r="HC58" s="13" t="b">
        <f t="shared" si="275"/>
        <v>0</v>
      </c>
      <c r="HD58" s="13" t="b">
        <f t="shared" si="275"/>
        <v>1</v>
      </c>
      <c r="HE58" s="13" t="b">
        <f t="shared" si="275"/>
        <v>1</v>
      </c>
      <c r="HF58" s="13" t="b">
        <f t="shared" si="275"/>
        <v>1</v>
      </c>
      <c r="HG58" s="13" t="b">
        <f t="shared" si="275"/>
        <v>1</v>
      </c>
      <c r="HH58" s="13" t="b">
        <f t="shared" si="275"/>
        <v>1</v>
      </c>
      <c r="HI58" s="13" t="b">
        <f t="shared" si="275"/>
        <v>0</v>
      </c>
      <c r="HJ58" s="13" t="b">
        <f t="shared" si="275"/>
        <v>1</v>
      </c>
      <c r="HK58" s="13" t="b">
        <f t="shared" si="275"/>
        <v>0</v>
      </c>
      <c r="HL58" s="13" t="b">
        <f t="shared" si="275"/>
        <v>1</v>
      </c>
      <c r="HM58" s="13" t="b">
        <f t="shared" si="275"/>
        <v>0</v>
      </c>
      <c r="HN58" s="13" t="b">
        <f t="shared" si="275"/>
        <v>1</v>
      </c>
      <c r="HO58" s="13" t="b">
        <f t="shared" si="275"/>
        <v>1</v>
      </c>
      <c r="HP58" s="13" t="b">
        <f t="shared" si="275"/>
        <v>1</v>
      </c>
      <c r="HQ58" s="13" t="b">
        <f t="shared" si="275"/>
        <v>0</v>
      </c>
      <c r="HR58" s="13" t="b">
        <f t="shared" si="275"/>
        <v>1</v>
      </c>
      <c r="HS58" s="13" t="b">
        <f t="shared" si="275"/>
        <v>0</v>
      </c>
      <c r="HT58" s="13" t="b">
        <f t="shared" si="275"/>
        <v>1</v>
      </c>
      <c r="HU58" s="13" t="b">
        <f t="shared" si="275"/>
        <v>1</v>
      </c>
      <c r="HV58" s="13" t="b">
        <f t="shared" si="275"/>
        <v>1</v>
      </c>
      <c r="HW58" s="13" t="b">
        <f t="shared" si="275"/>
        <v>1</v>
      </c>
      <c r="HX58" s="13" t="b">
        <f t="shared" si="275"/>
        <v>1</v>
      </c>
      <c r="HY58" s="13" t="b">
        <f t="shared" si="275"/>
        <v>0</v>
      </c>
      <c r="HZ58" s="13" t="b">
        <f t="shared" si="275"/>
        <v>1</v>
      </c>
      <c r="IA58" s="13" t="b">
        <f t="shared" si="275"/>
        <v>1</v>
      </c>
      <c r="IB58" s="13" t="b">
        <f t="shared" si="275"/>
        <v>0</v>
      </c>
      <c r="IC58" s="13" t="b">
        <f t="shared" si="275"/>
        <v>0</v>
      </c>
      <c r="ID58" s="13" t="b">
        <f t="shared" si="275"/>
        <v>0</v>
      </c>
      <c r="IE58" s="13" t="b">
        <f t="shared" si="275"/>
        <v>1</v>
      </c>
      <c r="IF58" s="13" t="b">
        <f t="shared" si="275"/>
        <v>1</v>
      </c>
      <c r="IG58" s="13" t="b">
        <f t="shared" si="275"/>
        <v>1</v>
      </c>
      <c r="IH58" s="13" t="b">
        <f t="shared" si="275"/>
        <v>1</v>
      </c>
      <c r="II58" s="13" t="b">
        <f t="shared" si="275"/>
        <v>1</v>
      </c>
      <c r="IJ58" s="13" t="b">
        <f t="shared" si="275"/>
        <v>1</v>
      </c>
      <c r="IK58" s="13" t="b">
        <f t="shared" si="275"/>
        <v>1</v>
      </c>
      <c r="IL58" s="13" t="b">
        <f t="shared" si="275"/>
        <v>0</v>
      </c>
      <c r="IM58" s="13" t="b">
        <f t="shared" si="275"/>
        <v>1</v>
      </c>
      <c r="IN58" s="13" t="b">
        <f t="shared" si="275"/>
        <v>1</v>
      </c>
      <c r="IO58" s="13" t="b">
        <f t="shared" si="275"/>
        <v>1</v>
      </c>
      <c r="IP58" s="13" t="b">
        <f t="shared" si="275"/>
        <v>1</v>
      </c>
      <c r="IQ58" s="13" t="b">
        <f t="shared" si="275"/>
        <v>1</v>
      </c>
      <c r="IR58" s="13" t="b">
        <f t="shared" si="275"/>
        <v>0</v>
      </c>
      <c r="IS58" s="13" t="b">
        <f t="shared" si="275"/>
        <v>1</v>
      </c>
      <c r="IT58" s="13" t="b">
        <f t="shared" si="275"/>
        <v>0</v>
      </c>
      <c r="IU58" s="13" t="b">
        <f t="shared" si="275"/>
        <v>1</v>
      </c>
      <c r="IV58" s="13" t="b">
        <f t="shared" si="275"/>
        <v>1</v>
      </c>
      <c r="IW58" s="13" t="b">
        <f t="shared" si="275"/>
        <v>1</v>
      </c>
      <c r="IX58" s="13" t="b">
        <f t="shared" si="275"/>
        <v>0</v>
      </c>
      <c r="IY58" s="13" t="b">
        <f t="shared" ref="IY58:KK58" si="276">AND(COUNTA(IY52),COUNTBLANK(IY53),COUNTBLANK(IY54))</f>
        <v>0</v>
      </c>
      <c r="IZ58" s="13" t="b">
        <f t="shared" si="276"/>
        <v>1</v>
      </c>
      <c r="JA58" s="13" t="b">
        <f t="shared" si="276"/>
        <v>1</v>
      </c>
      <c r="JB58" s="13" t="b">
        <f t="shared" si="276"/>
        <v>1</v>
      </c>
      <c r="JC58" s="13" t="b">
        <f t="shared" si="276"/>
        <v>0</v>
      </c>
      <c r="JD58" s="13" t="b">
        <f t="shared" si="276"/>
        <v>0</v>
      </c>
      <c r="JE58" s="13" t="b">
        <f t="shared" si="276"/>
        <v>0</v>
      </c>
      <c r="JF58" s="13" t="b">
        <f t="shared" si="276"/>
        <v>1</v>
      </c>
      <c r="JG58" s="13" t="b">
        <f t="shared" si="276"/>
        <v>0</v>
      </c>
      <c r="JH58" s="13" t="b">
        <f t="shared" si="276"/>
        <v>1</v>
      </c>
      <c r="JI58" s="13" t="b">
        <f t="shared" si="276"/>
        <v>1</v>
      </c>
      <c r="JJ58" s="13" t="b">
        <f t="shared" si="276"/>
        <v>0</v>
      </c>
      <c r="JK58" s="13" t="b">
        <f t="shared" si="276"/>
        <v>1</v>
      </c>
      <c r="JL58" s="13" t="b">
        <f t="shared" si="276"/>
        <v>0</v>
      </c>
      <c r="JM58" s="13" t="b">
        <f t="shared" si="276"/>
        <v>1</v>
      </c>
      <c r="JN58" s="13" t="b">
        <f t="shared" si="276"/>
        <v>1</v>
      </c>
      <c r="JO58" s="13" t="b">
        <f t="shared" si="276"/>
        <v>1</v>
      </c>
      <c r="JP58" s="13" t="b">
        <f t="shared" si="276"/>
        <v>0</v>
      </c>
      <c r="JQ58" s="13" t="b">
        <f t="shared" si="276"/>
        <v>0</v>
      </c>
      <c r="JR58" s="13" t="b">
        <f t="shared" si="276"/>
        <v>0</v>
      </c>
      <c r="JS58" s="13" t="b">
        <f t="shared" si="276"/>
        <v>0</v>
      </c>
      <c r="JT58" s="13" t="b">
        <f t="shared" si="276"/>
        <v>0</v>
      </c>
      <c r="JU58" s="13" t="b">
        <f t="shared" si="276"/>
        <v>1</v>
      </c>
      <c r="JV58" s="13" t="b">
        <f t="shared" si="276"/>
        <v>0</v>
      </c>
      <c r="JW58" s="13" t="b">
        <f t="shared" si="276"/>
        <v>0</v>
      </c>
      <c r="JX58" s="13" t="b">
        <f t="shared" si="276"/>
        <v>0</v>
      </c>
      <c r="JY58" s="13" t="b">
        <f t="shared" si="276"/>
        <v>1</v>
      </c>
      <c r="JZ58" s="13" t="b">
        <f t="shared" si="276"/>
        <v>0</v>
      </c>
      <c r="KA58" s="13" t="b">
        <f t="shared" si="276"/>
        <v>1</v>
      </c>
      <c r="KB58" s="13" t="b">
        <f t="shared" si="276"/>
        <v>1</v>
      </c>
      <c r="KC58" s="13" t="b">
        <f t="shared" si="276"/>
        <v>1</v>
      </c>
      <c r="KD58" s="13" t="b">
        <f t="shared" si="276"/>
        <v>0</v>
      </c>
      <c r="KE58" s="13" t="b">
        <f t="shared" si="276"/>
        <v>1</v>
      </c>
      <c r="KF58" s="13" t="b">
        <f t="shared" si="276"/>
        <v>0</v>
      </c>
      <c r="KG58" s="13" t="b">
        <f t="shared" si="276"/>
        <v>1</v>
      </c>
      <c r="KH58" s="13" t="b">
        <f t="shared" si="276"/>
        <v>0</v>
      </c>
      <c r="KI58" s="13" t="b">
        <f t="shared" si="276"/>
        <v>1</v>
      </c>
      <c r="KJ58" s="13" t="b">
        <f t="shared" si="276"/>
        <v>0</v>
      </c>
      <c r="KK58" s="13" t="b">
        <f t="shared" si="276"/>
        <v>0</v>
      </c>
      <c r="KL58" s="13">
        <f>COUNTIF(B58:KK58, "TRUE")</f>
        <v>188</v>
      </c>
    </row>
    <row r="59" spans="1:298" ht="30" x14ac:dyDescent="0.25">
      <c r="A59" s="25" t="s">
        <v>3064</v>
      </c>
      <c r="B59" t="b">
        <f>AND(COUNTBLANK(B52),COUNTA(B53),COUNTBLANK(B54))</f>
        <v>0</v>
      </c>
      <c r="C59" s="2" t="b">
        <f t="shared" ref="C59:BN59" si="277">AND(COUNTBLANK(C52),COUNTA(C53),COUNTBLANK(C54))</f>
        <v>0</v>
      </c>
      <c r="D59" s="2" t="b">
        <f t="shared" si="277"/>
        <v>0</v>
      </c>
      <c r="E59" s="2" t="b">
        <f t="shared" si="277"/>
        <v>0</v>
      </c>
      <c r="F59" s="2" t="b">
        <f t="shared" si="277"/>
        <v>1</v>
      </c>
      <c r="G59" s="2" t="b">
        <f t="shared" si="277"/>
        <v>0</v>
      </c>
      <c r="H59" s="2" t="b">
        <f t="shared" si="277"/>
        <v>0</v>
      </c>
      <c r="I59" s="2" t="b">
        <f t="shared" si="277"/>
        <v>0</v>
      </c>
      <c r="J59" s="2" t="b">
        <f t="shared" si="277"/>
        <v>0</v>
      </c>
      <c r="K59" s="2" t="b">
        <f t="shared" si="277"/>
        <v>0</v>
      </c>
      <c r="L59" s="2" t="b">
        <f t="shared" si="277"/>
        <v>0</v>
      </c>
      <c r="M59" s="2" t="b">
        <f t="shared" si="277"/>
        <v>0</v>
      </c>
      <c r="N59" s="2" t="b">
        <f t="shared" si="277"/>
        <v>0</v>
      </c>
      <c r="O59" s="2" t="b">
        <f t="shared" si="277"/>
        <v>0</v>
      </c>
      <c r="P59" s="2" t="b">
        <f t="shared" si="277"/>
        <v>0</v>
      </c>
      <c r="Q59" s="2" t="b">
        <f t="shared" si="277"/>
        <v>0</v>
      </c>
      <c r="R59" s="2" t="b">
        <f t="shared" si="277"/>
        <v>0</v>
      </c>
      <c r="S59" s="2" t="b">
        <f t="shared" si="277"/>
        <v>0</v>
      </c>
      <c r="T59" s="2" t="b">
        <f t="shared" si="277"/>
        <v>0</v>
      </c>
      <c r="U59" s="2" t="b">
        <f t="shared" si="277"/>
        <v>0</v>
      </c>
      <c r="V59" s="2" t="b">
        <f t="shared" si="277"/>
        <v>0</v>
      </c>
      <c r="W59" s="2" t="b">
        <f t="shared" si="277"/>
        <v>0</v>
      </c>
      <c r="X59" s="2" t="b">
        <f t="shared" si="277"/>
        <v>0</v>
      </c>
      <c r="Y59" s="2" t="b">
        <f t="shared" si="277"/>
        <v>0</v>
      </c>
      <c r="Z59" s="2" t="b">
        <f t="shared" si="277"/>
        <v>0</v>
      </c>
      <c r="AA59" s="2" t="b">
        <f t="shared" si="277"/>
        <v>0</v>
      </c>
      <c r="AB59" s="2" t="b">
        <f t="shared" si="277"/>
        <v>0</v>
      </c>
      <c r="AC59" s="2" t="b">
        <f t="shared" si="277"/>
        <v>0</v>
      </c>
      <c r="AD59" s="2" t="b">
        <f t="shared" si="277"/>
        <v>1</v>
      </c>
      <c r="AE59" s="2" t="b">
        <f t="shared" si="277"/>
        <v>0</v>
      </c>
      <c r="AF59" s="2" t="b">
        <f t="shared" si="277"/>
        <v>1</v>
      </c>
      <c r="AG59" s="2" t="b">
        <f t="shared" si="277"/>
        <v>0</v>
      </c>
      <c r="AH59" s="2" t="b">
        <f t="shared" si="277"/>
        <v>0</v>
      </c>
      <c r="AI59" s="2" t="b">
        <f t="shared" si="277"/>
        <v>0</v>
      </c>
      <c r="AJ59" s="2" t="b">
        <f t="shared" si="277"/>
        <v>0</v>
      </c>
      <c r="AK59" s="2" t="b">
        <f t="shared" si="277"/>
        <v>0</v>
      </c>
      <c r="AL59" s="2" t="b">
        <f t="shared" si="277"/>
        <v>0</v>
      </c>
      <c r="AM59" s="2" t="b">
        <f t="shared" si="277"/>
        <v>0</v>
      </c>
      <c r="AN59" s="2" t="b">
        <f t="shared" si="277"/>
        <v>0</v>
      </c>
      <c r="AO59" s="2" t="b">
        <f t="shared" si="277"/>
        <v>0</v>
      </c>
      <c r="AP59" s="2" t="b">
        <f t="shared" si="277"/>
        <v>0</v>
      </c>
      <c r="AQ59" s="2" t="b">
        <f t="shared" si="277"/>
        <v>0</v>
      </c>
      <c r="AR59" s="2" t="b">
        <f t="shared" si="277"/>
        <v>0</v>
      </c>
      <c r="AS59" s="2" t="b">
        <f t="shared" si="277"/>
        <v>0</v>
      </c>
      <c r="AT59" s="2" t="b">
        <f t="shared" si="277"/>
        <v>0</v>
      </c>
      <c r="AU59" s="2" t="b">
        <f t="shared" si="277"/>
        <v>0</v>
      </c>
      <c r="AV59" s="2" t="b">
        <f t="shared" si="277"/>
        <v>0</v>
      </c>
      <c r="AW59" s="2" t="b">
        <f t="shared" si="277"/>
        <v>0</v>
      </c>
      <c r="AX59" s="2" t="b">
        <f t="shared" si="277"/>
        <v>0</v>
      </c>
      <c r="AY59" s="2" t="b">
        <f t="shared" si="277"/>
        <v>0</v>
      </c>
      <c r="AZ59" s="2" t="b">
        <f t="shared" si="277"/>
        <v>0</v>
      </c>
      <c r="BA59" s="2" t="b">
        <f t="shared" si="277"/>
        <v>0</v>
      </c>
      <c r="BB59" s="2" t="b">
        <f t="shared" si="277"/>
        <v>0</v>
      </c>
      <c r="BC59" s="2" t="b">
        <f t="shared" si="277"/>
        <v>1</v>
      </c>
      <c r="BD59" s="2" t="b">
        <f t="shared" si="277"/>
        <v>0</v>
      </c>
      <c r="BE59" s="2" t="b">
        <f t="shared" si="277"/>
        <v>0</v>
      </c>
      <c r="BF59" s="2" t="b">
        <f t="shared" si="277"/>
        <v>0</v>
      </c>
      <c r="BG59" s="2" t="b">
        <f t="shared" si="277"/>
        <v>0</v>
      </c>
      <c r="BH59" s="2" t="b">
        <f t="shared" si="277"/>
        <v>0</v>
      </c>
      <c r="BI59" s="2" t="b">
        <f t="shared" si="277"/>
        <v>0</v>
      </c>
      <c r="BJ59" s="2" t="b">
        <f t="shared" si="277"/>
        <v>0</v>
      </c>
      <c r="BK59" s="2" t="b">
        <f t="shared" si="277"/>
        <v>0</v>
      </c>
      <c r="BL59" s="2" t="b">
        <f t="shared" si="277"/>
        <v>0</v>
      </c>
      <c r="BM59" s="2" t="b">
        <f t="shared" si="277"/>
        <v>0</v>
      </c>
      <c r="BN59" s="2" t="b">
        <f t="shared" si="277"/>
        <v>0</v>
      </c>
      <c r="BO59" s="2" t="b">
        <f t="shared" ref="BO59:DZ59" si="278">AND(COUNTBLANK(BO52),COUNTA(BO53),COUNTBLANK(BO54))</f>
        <v>0</v>
      </c>
      <c r="BP59" s="2" t="b">
        <f t="shared" si="278"/>
        <v>0</v>
      </c>
      <c r="BQ59" s="2" t="b">
        <f t="shared" si="278"/>
        <v>0</v>
      </c>
      <c r="BR59" s="2" t="b">
        <f t="shared" si="278"/>
        <v>0</v>
      </c>
      <c r="BS59" s="2" t="b">
        <f t="shared" si="278"/>
        <v>0</v>
      </c>
      <c r="BT59" s="2" t="b">
        <f t="shared" si="278"/>
        <v>0</v>
      </c>
      <c r="BU59" s="2" t="b">
        <f t="shared" si="278"/>
        <v>0</v>
      </c>
      <c r="BV59" s="2" t="b">
        <f t="shared" si="278"/>
        <v>0</v>
      </c>
      <c r="BW59" s="2" t="b">
        <f t="shared" si="278"/>
        <v>0</v>
      </c>
      <c r="BX59" s="2" t="b">
        <f t="shared" si="278"/>
        <v>0</v>
      </c>
      <c r="BY59" s="2" t="b">
        <f t="shared" si="278"/>
        <v>0</v>
      </c>
      <c r="BZ59" s="2" t="b">
        <f t="shared" si="278"/>
        <v>0</v>
      </c>
      <c r="CA59" s="2" t="b">
        <f t="shared" si="278"/>
        <v>0</v>
      </c>
      <c r="CB59" s="2" t="b">
        <f t="shared" si="278"/>
        <v>0</v>
      </c>
      <c r="CC59" s="2" t="b">
        <f t="shared" si="278"/>
        <v>0</v>
      </c>
      <c r="CD59" s="2" t="b">
        <f t="shared" si="278"/>
        <v>0</v>
      </c>
      <c r="CE59" s="2" t="b">
        <f t="shared" si="278"/>
        <v>1</v>
      </c>
      <c r="CF59" s="2" t="b">
        <f t="shared" si="278"/>
        <v>0</v>
      </c>
      <c r="CG59" s="2" t="b">
        <f t="shared" si="278"/>
        <v>0</v>
      </c>
      <c r="CH59" s="2" t="b">
        <f t="shared" si="278"/>
        <v>0</v>
      </c>
      <c r="CI59" s="2" t="b">
        <f t="shared" si="278"/>
        <v>0</v>
      </c>
      <c r="CJ59" s="2" t="b">
        <f t="shared" si="278"/>
        <v>1</v>
      </c>
      <c r="CK59" s="2" t="b">
        <f t="shared" si="278"/>
        <v>0</v>
      </c>
      <c r="CL59" s="2" t="b">
        <f t="shared" si="278"/>
        <v>0</v>
      </c>
      <c r="CM59" s="2" t="b">
        <f t="shared" si="278"/>
        <v>1</v>
      </c>
      <c r="CN59" s="2" t="b">
        <f t="shared" si="278"/>
        <v>0</v>
      </c>
      <c r="CO59" s="2" t="b">
        <f t="shared" si="278"/>
        <v>0</v>
      </c>
      <c r="CP59" s="2" t="b">
        <f t="shared" si="278"/>
        <v>0</v>
      </c>
      <c r="CQ59" s="2" t="b">
        <f t="shared" si="278"/>
        <v>0</v>
      </c>
      <c r="CR59" s="2" t="b">
        <f t="shared" si="278"/>
        <v>0</v>
      </c>
      <c r="CS59" s="2" t="b">
        <f t="shared" si="278"/>
        <v>0</v>
      </c>
      <c r="CT59" s="2" t="b">
        <f t="shared" si="278"/>
        <v>0</v>
      </c>
      <c r="CU59" s="2" t="b">
        <f t="shared" si="278"/>
        <v>0</v>
      </c>
      <c r="CV59" s="2" t="b">
        <f t="shared" si="278"/>
        <v>0</v>
      </c>
      <c r="CW59" s="2" t="b">
        <f t="shared" si="278"/>
        <v>0</v>
      </c>
      <c r="CX59" s="2" t="b">
        <f t="shared" si="278"/>
        <v>0</v>
      </c>
      <c r="CY59" s="2" t="b">
        <f t="shared" si="278"/>
        <v>0</v>
      </c>
      <c r="CZ59" s="2" t="b">
        <f t="shared" si="278"/>
        <v>0</v>
      </c>
      <c r="DA59" s="2" t="b">
        <f t="shared" si="278"/>
        <v>0</v>
      </c>
      <c r="DB59" s="2" t="b">
        <f t="shared" si="278"/>
        <v>0</v>
      </c>
      <c r="DC59" s="2" t="b">
        <f t="shared" si="278"/>
        <v>0</v>
      </c>
      <c r="DD59" s="2" t="b">
        <f t="shared" si="278"/>
        <v>0</v>
      </c>
      <c r="DE59" s="2" t="b">
        <f t="shared" si="278"/>
        <v>1</v>
      </c>
      <c r="DF59" s="2" t="b">
        <f t="shared" si="278"/>
        <v>0</v>
      </c>
      <c r="DG59" s="2" t="b">
        <f t="shared" si="278"/>
        <v>0</v>
      </c>
      <c r="DH59" s="2" t="b">
        <f t="shared" si="278"/>
        <v>1</v>
      </c>
      <c r="DI59" s="2" t="b">
        <f t="shared" si="278"/>
        <v>1</v>
      </c>
      <c r="DJ59" s="2" t="b">
        <f t="shared" si="278"/>
        <v>0</v>
      </c>
      <c r="DK59" s="2" t="b">
        <f t="shared" si="278"/>
        <v>0</v>
      </c>
      <c r="DL59" s="2" t="b">
        <f t="shared" si="278"/>
        <v>0</v>
      </c>
      <c r="DM59" s="2" t="b">
        <f t="shared" si="278"/>
        <v>0</v>
      </c>
      <c r="DN59" s="2" t="b">
        <f t="shared" si="278"/>
        <v>0</v>
      </c>
      <c r="DO59" s="2" t="b">
        <f t="shared" si="278"/>
        <v>1</v>
      </c>
      <c r="DP59" s="2" t="b">
        <f t="shared" si="278"/>
        <v>0</v>
      </c>
      <c r="DQ59" s="2" t="b">
        <f t="shared" si="278"/>
        <v>1</v>
      </c>
      <c r="DR59" s="2" t="b">
        <f t="shared" si="278"/>
        <v>1</v>
      </c>
      <c r="DS59" s="2" t="b">
        <f t="shared" si="278"/>
        <v>0</v>
      </c>
      <c r="DT59" s="2" t="b">
        <f t="shared" si="278"/>
        <v>0</v>
      </c>
      <c r="DU59" s="2" t="b">
        <f t="shared" si="278"/>
        <v>1</v>
      </c>
      <c r="DV59" s="2" t="b">
        <f t="shared" si="278"/>
        <v>0</v>
      </c>
      <c r="DW59" s="2" t="b">
        <f t="shared" si="278"/>
        <v>1</v>
      </c>
      <c r="DX59" s="2" t="b">
        <f t="shared" si="278"/>
        <v>0</v>
      </c>
      <c r="DY59" s="2" t="b">
        <f t="shared" si="278"/>
        <v>1</v>
      </c>
      <c r="DZ59" s="2" t="b">
        <f t="shared" si="278"/>
        <v>0</v>
      </c>
      <c r="EA59" s="2" t="b">
        <f t="shared" ref="EA59:GL59" si="279">AND(COUNTBLANK(EA52),COUNTA(EA53),COUNTBLANK(EA54))</f>
        <v>0</v>
      </c>
      <c r="EB59" s="2" t="b">
        <f t="shared" si="279"/>
        <v>0</v>
      </c>
      <c r="EC59" s="2" t="b">
        <f t="shared" si="279"/>
        <v>1</v>
      </c>
      <c r="ED59" s="2" t="b">
        <f t="shared" si="279"/>
        <v>0</v>
      </c>
      <c r="EE59" s="2" t="b">
        <f t="shared" si="279"/>
        <v>0</v>
      </c>
      <c r="EF59" s="2" t="b">
        <f t="shared" si="279"/>
        <v>0</v>
      </c>
      <c r="EG59" s="2" t="b">
        <f t="shared" si="279"/>
        <v>0</v>
      </c>
      <c r="EH59" s="2" t="b">
        <f t="shared" si="279"/>
        <v>1</v>
      </c>
      <c r="EI59" s="2" t="b">
        <f t="shared" si="279"/>
        <v>0</v>
      </c>
      <c r="EJ59" s="2" t="b">
        <f t="shared" si="279"/>
        <v>0</v>
      </c>
      <c r="EK59" s="2" t="b">
        <f t="shared" si="279"/>
        <v>0</v>
      </c>
      <c r="EL59" s="2" t="b">
        <f t="shared" si="279"/>
        <v>1</v>
      </c>
      <c r="EM59" s="2" t="b">
        <f t="shared" si="279"/>
        <v>0</v>
      </c>
      <c r="EN59" s="2" t="b">
        <f t="shared" si="279"/>
        <v>1</v>
      </c>
      <c r="EO59" s="2" t="b">
        <f t="shared" si="279"/>
        <v>0</v>
      </c>
      <c r="EP59" s="2" t="b">
        <f t="shared" si="279"/>
        <v>0</v>
      </c>
      <c r="EQ59" s="2" t="b">
        <f t="shared" si="279"/>
        <v>1</v>
      </c>
      <c r="ER59" s="2" t="b">
        <f t="shared" si="279"/>
        <v>1</v>
      </c>
      <c r="ES59" s="2" t="b">
        <f t="shared" si="279"/>
        <v>0</v>
      </c>
      <c r="ET59" s="2" t="b">
        <f t="shared" si="279"/>
        <v>1</v>
      </c>
      <c r="EU59" s="2" t="b">
        <f t="shared" si="279"/>
        <v>0</v>
      </c>
      <c r="EV59" s="2" t="b">
        <f t="shared" si="279"/>
        <v>0</v>
      </c>
      <c r="EW59" s="2" t="b">
        <f t="shared" si="279"/>
        <v>0</v>
      </c>
      <c r="EX59" s="2" t="b">
        <f t="shared" si="279"/>
        <v>1</v>
      </c>
      <c r="EY59" s="2" t="b">
        <f t="shared" si="279"/>
        <v>0</v>
      </c>
      <c r="EZ59" s="2" t="b">
        <f t="shared" si="279"/>
        <v>1</v>
      </c>
      <c r="FA59" s="2" t="b">
        <f t="shared" si="279"/>
        <v>0</v>
      </c>
      <c r="FB59" s="2" t="b">
        <f t="shared" si="279"/>
        <v>0</v>
      </c>
      <c r="FC59" s="2" t="b">
        <f t="shared" si="279"/>
        <v>1</v>
      </c>
      <c r="FD59" s="2" t="b">
        <f t="shared" si="279"/>
        <v>1</v>
      </c>
      <c r="FE59" s="2" t="b">
        <f t="shared" si="279"/>
        <v>0</v>
      </c>
      <c r="FF59" s="2" t="b">
        <f t="shared" si="279"/>
        <v>1</v>
      </c>
      <c r="FG59" s="2" t="b">
        <f t="shared" si="279"/>
        <v>1</v>
      </c>
      <c r="FH59" s="2" t="b">
        <f t="shared" si="279"/>
        <v>0</v>
      </c>
      <c r="FI59" s="2" t="b">
        <f t="shared" si="279"/>
        <v>1</v>
      </c>
      <c r="FJ59" s="2" t="b">
        <f t="shared" si="279"/>
        <v>0</v>
      </c>
      <c r="FK59" s="2" t="b">
        <f t="shared" si="279"/>
        <v>0</v>
      </c>
      <c r="FL59" s="2" t="b">
        <f t="shared" si="279"/>
        <v>1</v>
      </c>
      <c r="FM59" s="2" t="b">
        <f t="shared" si="279"/>
        <v>1</v>
      </c>
      <c r="FN59" s="2" t="b">
        <f t="shared" si="279"/>
        <v>0</v>
      </c>
      <c r="FO59" s="2" t="b">
        <f t="shared" si="279"/>
        <v>0</v>
      </c>
      <c r="FP59" s="2" t="b">
        <f t="shared" si="279"/>
        <v>1</v>
      </c>
      <c r="FQ59" s="2" t="b">
        <f t="shared" si="279"/>
        <v>0</v>
      </c>
      <c r="FR59" s="2" t="b">
        <f t="shared" si="279"/>
        <v>0</v>
      </c>
      <c r="FS59" s="2" t="b">
        <f t="shared" si="279"/>
        <v>1</v>
      </c>
      <c r="FT59" s="2" t="b">
        <f t="shared" si="279"/>
        <v>0</v>
      </c>
      <c r="FU59" s="2" t="b">
        <f t="shared" si="279"/>
        <v>0</v>
      </c>
      <c r="FV59" s="2" t="b">
        <f t="shared" si="279"/>
        <v>0</v>
      </c>
      <c r="FW59" s="2" t="b">
        <f t="shared" si="279"/>
        <v>0</v>
      </c>
      <c r="FX59" s="2" t="b">
        <f t="shared" si="279"/>
        <v>0</v>
      </c>
      <c r="FY59" s="2" t="b">
        <f t="shared" si="279"/>
        <v>1</v>
      </c>
      <c r="FZ59" s="2" t="b">
        <f t="shared" si="279"/>
        <v>0</v>
      </c>
      <c r="GA59" s="2" t="b">
        <f t="shared" si="279"/>
        <v>1</v>
      </c>
      <c r="GB59" s="2" t="b">
        <f t="shared" si="279"/>
        <v>1</v>
      </c>
      <c r="GC59" s="2" t="b">
        <f t="shared" si="279"/>
        <v>1</v>
      </c>
      <c r="GD59" s="2" t="b">
        <f t="shared" si="279"/>
        <v>1</v>
      </c>
      <c r="GE59" s="2" t="b">
        <f t="shared" si="279"/>
        <v>0</v>
      </c>
      <c r="GF59" s="2" t="b">
        <f t="shared" si="279"/>
        <v>1</v>
      </c>
      <c r="GG59" s="2" t="b">
        <f t="shared" si="279"/>
        <v>1</v>
      </c>
      <c r="GH59" s="2" t="b">
        <f t="shared" si="279"/>
        <v>0</v>
      </c>
      <c r="GI59" s="2" t="b">
        <f t="shared" si="279"/>
        <v>1</v>
      </c>
      <c r="GJ59" s="2" t="b">
        <f t="shared" si="279"/>
        <v>1</v>
      </c>
      <c r="GK59" s="2" t="b">
        <f t="shared" si="279"/>
        <v>0</v>
      </c>
      <c r="GL59" s="2" t="b">
        <f t="shared" si="279"/>
        <v>0</v>
      </c>
      <c r="GM59" s="2" t="b">
        <f t="shared" ref="GM59:IX59" si="280">AND(COUNTBLANK(GM52),COUNTA(GM53),COUNTBLANK(GM54))</f>
        <v>0</v>
      </c>
      <c r="GN59" s="2" t="b">
        <f t="shared" si="280"/>
        <v>0</v>
      </c>
      <c r="GO59" s="2" t="b">
        <f t="shared" si="280"/>
        <v>1</v>
      </c>
      <c r="GP59" s="2" t="b">
        <f t="shared" si="280"/>
        <v>1</v>
      </c>
      <c r="GQ59" s="2" t="b">
        <f t="shared" si="280"/>
        <v>0</v>
      </c>
      <c r="GR59" s="2" t="b">
        <f t="shared" si="280"/>
        <v>1</v>
      </c>
      <c r="GS59" s="2" t="b">
        <f t="shared" si="280"/>
        <v>0</v>
      </c>
      <c r="GT59" s="2" t="b">
        <f t="shared" si="280"/>
        <v>1</v>
      </c>
      <c r="GU59" s="2" t="b">
        <f t="shared" si="280"/>
        <v>1</v>
      </c>
      <c r="GV59" s="2" t="b">
        <f t="shared" si="280"/>
        <v>1</v>
      </c>
      <c r="GW59" s="2" t="b">
        <f t="shared" si="280"/>
        <v>1</v>
      </c>
      <c r="GX59" s="2" t="b">
        <f t="shared" si="280"/>
        <v>0</v>
      </c>
      <c r="GY59" s="2" t="b">
        <f t="shared" si="280"/>
        <v>1</v>
      </c>
      <c r="GZ59" s="2" t="b">
        <f t="shared" si="280"/>
        <v>1</v>
      </c>
      <c r="HA59" s="2" t="b">
        <f t="shared" si="280"/>
        <v>0</v>
      </c>
      <c r="HB59" s="2" t="b">
        <f t="shared" si="280"/>
        <v>0</v>
      </c>
      <c r="HC59" s="2" t="b">
        <f t="shared" si="280"/>
        <v>1</v>
      </c>
      <c r="HD59" s="2" t="b">
        <f t="shared" si="280"/>
        <v>0</v>
      </c>
      <c r="HE59" s="2" t="b">
        <f t="shared" si="280"/>
        <v>0</v>
      </c>
      <c r="HF59" s="2" t="b">
        <f t="shared" si="280"/>
        <v>0</v>
      </c>
      <c r="HG59" s="2" t="b">
        <f t="shared" si="280"/>
        <v>0</v>
      </c>
      <c r="HH59" s="2" t="b">
        <f t="shared" si="280"/>
        <v>0</v>
      </c>
      <c r="HI59" s="2" t="b">
        <f t="shared" si="280"/>
        <v>1</v>
      </c>
      <c r="HJ59" s="2" t="b">
        <f t="shared" si="280"/>
        <v>0</v>
      </c>
      <c r="HK59" s="2" t="b">
        <f t="shared" si="280"/>
        <v>1</v>
      </c>
      <c r="HL59" s="2" t="b">
        <f t="shared" si="280"/>
        <v>0</v>
      </c>
      <c r="HM59" s="2" t="b">
        <f t="shared" si="280"/>
        <v>1</v>
      </c>
      <c r="HN59" s="2" t="b">
        <f t="shared" si="280"/>
        <v>0</v>
      </c>
      <c r="HO59" s="2" t="b">
        <f t="shared" si="280"/>
        <v>0</v>
      </c>
      <c r="HP59" s="2" t="b">
        <f t="shared" si="280"/>
        <v>0</v>
      </c>
      <c r="HQ59" s="2" t="b">
        <f t="shared" si="280"/>
        <v>1</v>
      </c>
      <c r="HR59" s="2" t="b">
        <f t="shared" si="280"/>
        <v>0</v>
      </c>
      <c r="HS59" s="2" t="b">
        <f t="shared" si="280"/>
        <v>1</v>
      </c>
      <c r="HT59" s="2" t="b">
        <f t="shared" si="280"/>
        <v>0</v>
      </c>
      <c r="HU59" s="2" t="b">
        <f t="shared" si="280"/>
        <v>0</v>
      </c>
      <c r="HV59" s="2" t="b">
        <f t="shared" si="280"/>
        <v>0</v>
      </c>
      <c r="HW59" s="2" t="b">
        <f t="shared" si="280"/>
        <v>0</v>
      </c>
      <c r="HX59" s="2" t="b">
        <f t="shared" si="280"/>
        <v>0</v>
      </c>
      <c r="HY59" s="2" t="b">
        <f t="shared" si="280"/>
        <v>1</v>
      </c>
      <c r="HZ59" s="2" t="b">
        <f t="shared" si="280"/>
        <v>0</v>
      </c>
      <c r="IA59" s="2" t="b">
        <f t="shared" si="280"/>
        <v>0</v>
      </c>
      <c r="IB59" s="2" t="b">
        <f t="shared" si="280"/>
        <v>1</v>
      </c>
      <c r="IC59" s="2" t="b">
        <f t="shared" si="280"/>
        <v>1</v>
      </c>
      <c r="ID59" s="2" t="b">
        <f t="shared" si="280"/>
        <v>1</v>
      </c>
      <c r="IE59" s="2" t="b">
        <f t="shared" si="280"/>
        <v>0</v>
      </c>
      <c r="IF59" s="2" t="b">
        <f t="shared" si="280"/>
        <v>0</v>
      </c>
      <c r="IG59" s="2" t="b">
        <f t="shared" si="280"/>
        <v>0</v>
      </c>
      <c r="IH59" s="2" t="b">
        <f t="shared" si="280"/>
        <v>0</v>
      </c>
      <c r="II59" s="2" t="b">
        <f t="shared" si="280"/>
        <v>0</v>
      </c>
      <c r="IJ59" s="2" t="b">
        <f t="shared" si="280"/>
        <v>0</v>
      </c>
      <c r="IK59" s="2" t="b">
        <f t="shared" si="280"/>
        <v>0</v>
      </c>
      <c r="IL59" s="2" t="b">
        <f t="shared" si="280"/>
        <v>1</v>
      </c>
      <c r="IM59" s="2" t="b">
        <f t="shared" si="280"/>
        <v>0</v>
      </c>
      <c r="IN59" s="2" t="b">
        <f t="shared" si="280"/>
        <v>0</v>
      </c>
      <c r="IO59" s="2" t="b">
        <f t="shared" si="280"/>
        <v>0</v>
      </c>
      <c r="IP59" s="2" t="b">
        <f t="shared" si="280"/>
        <v>0</v>
      </c>
      <c r="IQ59" s="2" t="b">
        <f t="shared" si="280"/>
        <v>0</v>
      </c>
      <c r="IR59" s="2" t="b">
        <f t="shared" si="280"/>
        <v>1</v>
      </c>
      <c r="IS59" s="2" t="b">
        <f t="shared" si="280"/>
        <v>0</v>
      </c>
      <c r="IT59" s="2" t="b">
        <f t="shared" si="280"/>
        <v>1</v>
      </c>
      <c r="IU59" s="2" t="b">
        <f t="shared" si="280"/>
        <v>0</v>
      </c>
      <c r="IV59" s="2" t="b">
        <f t="shared" si="280"/>
        <v>0</v>
      </c>
      <c r="IW59" s="2" t="b">
        <f t="shared" si="280"/>
        <v>0</v>
      </c>
      <c r="IX59" s="2" t="b">
        <f t="shared" si="280"/>
        <v>1</v>
      </c>
      <c r="IY59" s="2" t="b">
        <f t="shared" ref="IY59:KK59" si="281">AND(COUNTBLANK(IY52),COUNTA(IY53),COUNTBLANK(IY54))</f>
        <v>1</v>
      </c>
      <c r="IZ59" s="2" t="b">
        <f t="shared" si="281"/>
        <v>0</v>
      </c>
      <c r="JA59" s="2" t="b">
        <f t="shared" si="281"/>
        <v>0</v>
      </c>
      <c r="JB59" s="2" t="b">
        <f t="shared" si="281"/>
        <v>0</v>
      </c>
      <c r="JC59" s="2" t="b">
        <f t="shared" si="281"/>
        <v>1</v>
      </c>
      <c r="JD59" s="2" t="b">
        <f t="shared" si="281"/>
        <v>1</v>
      </c>
      <c r="JE59" s="2" t="b">
        <f t="shared" si="281"/>
        <v>1</v>
      </c>
      <c r="JF59" s="2" t="b">
        <f t="shared" si="281"/>
        <v>0</v>
      </c>
      <c r="JG59" s="2" t="b">
        <f t="shared" si="281"/>
        <v>1</v>
      </c>
      <c r="JH59" s="2" t="b">
        <f t="shared" si="281"/>
        <v>0</v>
      </c>
      <c r="JI59" s="2" t="b">
        <f t="shared" si="281"/>
        <v>0</v>
      </c>
      <c r="JJ59" s="2" t="b">
        <f t="shared" si="281"/>
        <v>1</v>
      </c>
      <c r="JK59" s="2" t="b">
        <f t="shared" si="281"/>
        <v>0</v>
      </c>
      <c r="JL59" s="2" t="b">
        <f t="shared" si="281"/>
        <v>1</v>
      </c>
      <c r="JM59" s="2" t="b">
        <f t="shared" si="281"/>
        <v>0</v>
      </c>
      <c r="JN59" s="2" t="b">
        <f t="shared" si="281"/>
        <v>0</v>
      </c>
      <c r="JO59" s="2" t="b">
        <f t="shared" si="281"/>
        <v>0</v>
      </c>
      <c r="JP59" s="2" t="b">
        <f t="shared" si="281"/>
        <v>1</v>
      </c>
      <c r="JQ59" s="2" t="b">
        <f t="shared" si="281"/>
        <v>1</v>
      </c>
      <c r="JR59" s="2" t="b">
        <f t="shared" si="281"/>
        <v>1</v>
      </c>
      <c r="JS59" s="2" t="b">
        <f t="shared" si="281"/>
        <v>1</v>
      </c>
      <c r="JT59" s="2" t="b">
        <f t="shared" si="281"/>
        <v>1</v>
      </c>
      <c r="JU59" s="2" t="b">
        <f t="shared" si="281"/>
        <v>0</v>
      </c>
      <c r="JV59" s="2" t="b">
        <f t="shared" si="281"/>
        <v>1</v>
      </c>
      <c r="JW59" s="2" t="b">
        <f t="shared" si="281"/>
        <v>1</v>
      </c>
      <c r="JX59" s="2" t="b">
        <f t="shared" si="281"/>
        <v>1</v>
      </c>
      <c r="JY59" s="2" t="b">
        <f t="shared" si="281"/>
        <v>0</v>
      </c>
      <c r="JZ59" s="2" t="b">
        <f t="shared" si="281"/>
        <v>1</v>
      </c>
      <c r="KA59" s="2" t="b">
        <f t="shared" si="281"/>
        <v>0</v>
      </c>
      <c r="KB59" s="2" t="b">
        <f t="shared" si="281"/>
        <v>0</v>
      </c>
      <c r="KC59" s="2" t="b">
        <f t="shared" si="281"/>
        <v>0</v>
      </c>
      <c r="KD59" s="2" t="b">
        <f t="shared" si="281"/>
        <v>1</v>
      </c>
      <c r="KE59" s="2" t="b">
        <f t="shared" si="281"/>
        <v>0</v>
      </c>
      <c r="KF59" s="2" t="b">
        <f t="shared" si="281"/>
        <v>0</v>
      </c>
      <c r="KG59" s="2" t="b">
        <f t="shared" si="281"/>
        <v>0</v>
      </c>
      <c r="KH59" s="2" t="b">
        <f t="shared" si="281"/>
        <v>1</v>
      </c>
      <c r="KI59" s="2" t="b">
        <f t="shared" si="281"/>
        <v>0</v>
      </c>
      <c r="KJ59" s="2" t="b">
        <f t="shared" si="281"/>
        <v>1</v>
      </c>
      <c r="KK59" s="2" t="b">
        <f t="shared" si="281"/>
        <v>1</v>
      </c>
      <c r="KL59">
        <f>COUNTIF(B59:KK59, "TRUE")</f>
        <v>86</v>
      </c>
    </row>
    <row r="60" spans="1:298" x14ac:dyDescent="0.25">
      <c r="A60" s="25" t="s">
        <v>3065</v>
      </c>
      <c r="B60" t="b">
        <f>AND(COUNTBLANK(B52),COUNTBLANK(B53),COUNTA(B54))</f>
        <v>0</v>
      </c>
      <c r="C60" s="2" t="b">
        <f t="shared" ref="C60:BN60" si="282">AND(COUNTBLANK(C52),COUNTBLANK(C53),COUNTA(C54))</f>
        <v>0</v>
      </c>
      <c r="D60" s="2" t="b">
        <f t="shared" si="282"/>
        <v>0</v>
      </c>
      <c r="E60" s="2" t="b">
        <f t="shared" si="282"/>
        <v>0</v>
      </c>
      <c r="F60" s="2" t="b">
        <f t="shared" si="282"/>
        <v>0</v>
      </c>
      <c r="G60" s="2" t="b">
        <f t="shared" si="282"/>
        <v>0</v>
      </c>
      <c r="H60" s="2" t="b">
        <f t="shared" si="282"/>
        <v>0</v>
      </c>
      <c r="I60" s="2" t="b">
        <f t="shared" si="282"/>
        <v>0</v>
      </c>
      <c r="J60" s="2" t="b">
        <f t="shared" si="282"/>
        <v>0</v>
      </c>
      <c r="K60" s="2" t="b">
        <f t="shared" si="282"/>
        <v>0</v>
      </c>
      <c r="L60" s="2" t="b">
        <f t="shared" si="282"/>
        <v>1</v>
      </c>
      <c r="M60" s="2" t="b">
        <f t="shared" si="282"/>
        <v>0</v>
      </c>
      <c r="N60" s="2" t="b">
        <f t="shared" si="282"/>
        <v>0</v>
      </c>
      <c r="O60" s="2" t="b">
        <f t="shared" si="282"/>
        <v>0</v>
      </c>
      <c r="P60" s="2" t="b">
        <f t="shared" si="282"/>
        <v>0</v>
      </c>
      <c r="Q60" s="2" t="b">
        <f t="shared" si="282"/>
        <v>0</v>
      </c>
      <c r="R60" s="2" t="b">
        <f t="shared" si="282"/>
        <v>0</v>
      </c>
      <c r="S60" s="2" t="b">
        <f t="shared" si="282"/>
        <v>0</v>
      </c>
      <c r="T60" s="2" t="b">
        <f t="shared" si="282"/>
        <v>0</v>
      </c>
      <c r="U60" s="2" t="b">
        <f t="shared" si="282"/>
        <v>0</v>
      </c>
      <c r="V60" s="2" t="b">
        <f t="shared" si="282"/>
        <v>0</v>
      </c>
      <c r="W60" s="2" t="b">
        <f t="shared" si="282"/>
        <v>0</v>
      </c>
      <c r="X60" s="2" t="b">
        <f t="shared" si="282"/>
        <v>0</v>
      </c>
      <c r="Y60" s="2" t="b">
        <f t="shared" si="282"/>
        <v>0</v>
      </c>
      <c r="Z60" s="2" t="b">
        <f t="shared" si="282"/>
        <v>0</v>
      </c>
      <c r="AA60" s="2" t="b">
        <f t="shared" si="282"/>
        <v>0</v>
      </c>
      <c r="AB60" s="2" t="b">
        <f t="shared" si="282"/>
        <v>0</v>
      </c>
      <c r="AC60" s="2" t="b">
        <f t="shared" si="282"/>
        <v>0</v>
      </c>
      <c r="AD60" s="2" t="b">
        <f t="shared" si="282"/>
        <v>0</v>
      </c>
      <c r="AE60" s="2" t="b">
        <f t="shared" si="282"/>
        <v>0</v>
      </c>
      <c r="AF60" s="2" t="b">
        <f t="shared" si="282"/>
        <v>0</v>
      </c>
      <c r="AG60" s="2" t="b">
        <f t="shared" si="282"/>
        <v>0</v>
      </c>
      <c r="AH60" s="2" t="b">
        <f t="shared" si="282"/>
        <v>0</v>
      </c>
      <c r="AI60" s="2" t="b">
        <f t="shared" si="282"/>
        <v>0</v>
      </c>
      <c r="AJ60" s="2" t="b">
        <f t="shared" si="282"/>
        <v>0</v>
      </c>
      <c r="AK60" s="2" t="b">
        <f t="shared" si="282"/>
        <v>0</v>
      </c>
      <c r="AL60" s="2" t="b">
        <f t="shared" si="282"/>
        <v>0</v>
      </c>
      <c r="AM60" s="2" t="b">
        <f t="shared" si="282"/>
        <v>0</v>
      </c>
      <c r="AN60" s="2" t="b">
        <f t="shared" si="282"/>
        <v>0</v>
      </c>
      <c r="AO60" s="2" t="b">
        <f t="shared" si="282"/>
        <v>0</v>
      </c>
      <c r="AP60" s="2" t="b">
        <f t="shared" si="282"/>
        <v>0</v>
      </c>
      <c r="AQ60" s="2" t="b">
        <f t="shared" si="282"/>
        <v>0</v>
      </c>
      <c r="AR60" s="2" t="b">
        <f t="shared" si="282"/>
        <v>0</v>
      </c>
      <c r="AS60" s="2" t="b">
        <f t="shared" si="282"/>
        <v>0</v>
      </c>
      <c r="AT60" s="2" t="b">
        <f t="shared" si="282"/>
        <v>0</v>
      </c>
      <c r="AU60" s="2" t="b">
        <f t="shared" si="282"/>
        <v>0</v>
      </c>
      <c r="AV60" s="2" t="b">
        <f t="shared" si="282"/>
        <v>0</v>
      </c>
      <c r="AW60" s="2" t="b">
        <f t="shared" si="282"/>
        <v>0</v>
      </c>
      <c r="AX60" s="2" t="b">
        <f t="shared" si="282"/>
        <v>0</v>
      </c>
      <c r="AY60" s="2" t="b">
        <f t="shared" si="282"/>
        <v>0</v>
      </c>
      <c r="AZ60" s="2" t="b">
        <f t="shared" si="282"/>
        <v>0</v>
      </c>
      <c r="BA60" s="2" t="b">
        <f t="shared" si="282"/>
        <v>0</v>
      </c>
      <c r="BB60" s="2" t="b">
        <f t="shared" si="282"/>
        <v>0</v>
      </c>
      <c r="BC60" s="2" t="b">
        <f t="shared" si="282"/>
        <v>0</v>
      </c>
      <c r="BD60" s="2" t="b">
        <f t="shared" si="282"/>
        <v>0</v>
      </c>
      <c r="BE60" s="2" t="b">
        <f t="shared" si="282"/>
        <v>0</v>
      </c>
      <c r="BF60" s="2" t="b">
        <f t="shared" si="282"/>
        <v>0</v>
      </c>
      <c r="BG60" s="2" t="b">
        <f t="shared" si="282"/>
        <v>0</v>
      </c>
      <c r="BH60" s="2" t="b">
        <f t="shared" si="282"/>
        <v>0</v>
      </c>
      <c r="BI60" s="2" t="b">
        <f t="shared" si="282"/>
        <v>0</v>
      </c>
      <c r="BJ60" s="2" t="b">
        <f t="shared" si="282"/>
        <v>0</v>
      </c>
      <c r="BK60" s="2" t="b">
        <f t="shared" si="282"/>
        <v>0</v>
      </c>
      <c r="BL60" s="2" t="b">
        <f t="shared" si="282"/>
        <v>0</v>
      </c>
      <c r="BM60" s="2" t="b">
        <f t="shared" si="282"/>
        <v>0</v>
      </c>
      <c r="BN60" s="2" t="b">
        <f t="shared" si="282"/>
        <v>0</v>
      </c>
      <c r="BO60" s="2" t="b">
        <f t="shared" ref="BO60:DZ60" si="283">AND(COUNTBLANK(BO52),COUNTBLANK(BO53),COUNTA(BO54))</f>
        <v>0</v>
      </c>
      <c r="BP60" s="2" t="b">
        <f t="shared" si="283"/>
        <v>0</v>
      </c>
      <c r="BQ60" s="2" t="b">
        <f t="shared" si="283"/>
        <v>0</v>
      </c>
      <c r="BR60" s="2" t="b">
        <f t="shared" si="283"/>
        <v>0</v>
      </c>
      <c r="BS60" s="2" t="b">
        <f t="shared" si="283"/>
        <v>0</v>
      </c>
      <c r="BT60" s="2" t="b">
        <f t="shared" si="283"/>
        <v>0</v>
      </c>
      <c r="BU60" s="2" t="b">
        <f t="shared" si="283"/>
        <v>0</v>
      </c>
      <c r="BV60" s="2" t="b">
        <f t="shared" si="283"/>
        <v>0</v>
      </c>
      <c r="BW60" s="2" t="b">
        <f t="shared" si="283"/>
        <v>0</v>
      </c>
      <c r="BX60" s="2" t="b">
        <f t="shared" si="283"/>
        <v>0</v>
      </c>
      <c r="BY60" s="2" t="b">
        <f t="shared" si="283"/>
        <v>0</v>
      </c>
      <c r="BZ60" s="2" t="b">
        <f t="shared" si="283"/>
        <v>0</v>
      </c>
      <c r="CA60" s="2" t="b">
        <f t="shared" si="283"/>
        <v>0</v>
      </c>
      <c r="CB60" s="2" t="b">
        <f t="shared" si="283"/>
        <v>0</v>
      </c>
      <c r="CC60" s="2" t="b">
        <f t="shared" si="283"/>
        <v>0</v>
      </c>
      <c r="CD60" s="2" t="b">
        <f t="shared" si="283"/>
        <v>0</v>
      </c>
      <c r="CE60" s="2" t="b">
        <f t="shared" si="283"/>
        <v>0</v>
      </c>
      <c r="CF60" s="2" t="b">
        <f t="shared" si="283"/>
        <v>0</v>
      </c>
      <c r="CG60" s="2" t="b">
        <f t="shared" si="283"/>
        <v>0</v>
      </c>
      <c r="CH60" s="2" t="b">
        <f t="shared" si="283"/>
        <v>0</v>
      </c>
      <c r="CI60" s="2" t="b">
        <f t="shared" si="283"/>
        <v>0</v>
      </c>
      <c r="CJ60" s="2" t="b">
        <f t="shared" si="283"/>
        <v>0</v>
      </c>
      <c r="CK60" s="2" t="b">
        <f t="shared" si="283"/>
        <v>0</v>
      </c>
      <c r="CL60" s="2" t="b">
        <f t="shared" si="283"/>
        <v>0</v>
      </c>
      <c r="CM60" s="2" t="b">
        <f t="shared" si="283"/>
        <v>0</v>
      </c>
      <c r="CN60" s="2" t="b">
        <f t="shared" si="283"/>
        <v>0</v>
      </c>
      <c r="CO60" s="2" t="b">
        <f t="shared" si="283"/>
        <v>0</v>
      </c>
      <c r="CP60" s="2" t="b">
        <f t="shared" si="283"/>
        <v>0</v>
      </c>
      <c r="CQ60" s="2" t="b">
        <f t="shared" si="283"/>
        <v>0</v>
      </c>
      <c r="CR60" s="2" t="b">
        <f t="shared" si="283"/>
        <v>0</v>
      </c>
      <c r="CS60" s="2" t="b">
        <f t="shared" si="283"/>
        <v>0</v>
      </c>
      <c r="CT60" s="2" t="b">
        <f t="shared" si="283"/>
        <v>0</v>
      </c>
      <c r="CU60" s="2" t="b">
        <f t="shared" si="283"/>
        <v>0</v>
      </c>
      <c r="CV60" s="2" t="b">
        <f t="shared" si="283"/>
        <v>0</v>
      </c>
      <c r="CW60" s="2" t="b">
        <f t="shared" si="283"/>
        <v>0</v>
      </c>
      <c r="CX60" s="2" t="b">
        <f t="shared" si="283"/>
        <v>0</v>
      </c>
      <c r="CY60" s="2" t="b">
        <f t="shared" si="283"/>
        <v>0</v>
      </c>
      <c r="CZ60" s="2" t="b">
        <f t="shared" si="283"/>
        <v>0</v>
      </c>
      <c r="DA60" s="2" t="b">
        <f t="shared" si="283"/>
        <v>0</v>
      </c>
      <c r="DB60" s="2" t="b">
        <f t="shared" si="283"/>
        <v>0</v>
      </c>
      <c r="DC60" s="2" t="b">
        <f t="shared" si="283"/>
        <v>0</v>
      </c>
      <c r="DD60" s="2" t="b">
        <f t="shared" si="283"/>
        <v>0</v>
      </c>
      <c r="DE60" s="2" t="b">
        <f t="shared" si="283"/>
        <v>0</v>
      </c>
      <c r="DF60" s="2" t="b">
        <f t="shared" si="283"/>
        <v>0</v>
      </c>
      <c r="DG60" s="2" t="b">
        <f t="shared" si="283"/>
        <v>0</v>
      </c>
      <c r="DH60" s="2" t="b">
        <f t="shared" si="283"/>
        <v>0</v>
      </c>
      <c r="DI60" s="2" t="b">
        <f t="shared" si="283"/>
        <v>0</v>
      </c>
      <c r="DJ60" s="2" t="b">
        <f t="shared" si="283"/>
        <v>0</v>
      </c>
      <c r="DK60" s="2" t="b">
        <f t="shared" si="283"/>
        <v>0</v>
      </c>
      <c r="DL60" s="2" t="b">
        <f t="shared" si="283"/>
        <v>0</v>
      </c>
      <c r="DM60" s="2" t="b">
        <f t="shared" si="283"/>
        <v>0</v>
      </c>
      <c r="DN60" s="2" t="b">
        <f t="shared" si="283"/>
        <v>0</v>
      </c>
      <c r="DO60" s="2" t="b">
        <f t="shared" si="283"/>
        <v>0</v>
      </c>
      <c r="DP60" s="2" t="b">
        <f t="shared" si="283"/>
        <v>0</v>
      </c>
      <c r="DQ60" s="2" t="b">
        <f t="shared" si="283"/>
        <v>0</v>
      </c>
      <c r="DR60" s="2" t="b">
        <f t="shared" si="283"/>
        <v>0</v>
      </c>
      <c r="DS60" s="2" t="b">
        <f t="shared" si="283"/>
        <v>0</v>
      </c>
      <c r="DT60" s="2" t="b">
        <f t="shared" si="283"/>
        <v>0</v>
      </c>
      <c r="DU60" s="2" t="b">
        <f t="shared" si="283"/>
        <v>0</v>
      </c>
      <c r="DV60" s="2" t="b">
        <f t="shared" si="283"/>
        <v>0</v>
      </c>
      <c r="DW60" s="2" t="b">
        <f t="shared" si="283"/>
        <v>0</v>
      </c>
      <c r="DX60" s="2" t="b">
        <f t="shared" si="283"/>
        <v>0</v>
      </c>
      <c r="DY60" s="2" t="b">
        <f t="shared" si="283"/>
        <v>0</v>
      </c>
      <c r="DZ60" s="2" t="b">
        <f t="shared" si="283"/>
        <v>0</v>
      </c>
      <c r="EA60" s="2" t="b">
        <f t="shared" ref="EA60:GL60" si="284">AND(COUNTBLANK(EA52),COUNTBLANK(EA53),COUNTA(EA54))</f>
        <v>0</v>
      </c>
      <c r="EB60" s="2" t="b">
        <f t="shared" si="284"/>
        <v>0</v>
      </c>
      <c r="EC60" s="2" t="b">
        <f t="shared" si="284"/>
        <v>0</v>
      </c>
      <c r="ED60" s="2" t="b">
        <f t="shared" si="284"/>
        <v>0</v>
      </c>
      <c r="EE60" s="2" t="b">
        <f t="shared" si="284"/>
        <v>0</v>
      </c>
      <c r="EF60" s="2" t="b">
        <f t="shared" si="284"/>
        <v>0</v>
      </c>
      <c r="EG60" s="2" t="b">
        <f t="shared" si="284"/>
        <v>0</v>
      </c>
      <c r="EH60" s="2" t="b">
        <f t="shared" si="284"/>
        <v>0</v>
      </c>
      <c r="EI60" s="2" t="b">
        <f t="shared" si="284"/>
        <v>0</v>
      </c>
      <c r="EJ60" s="2" t="b">
        <f t="shared" si="284"/>
        <v>0</v>
      </c>
      <c r="EK60" s="2" t="b">
        <f t="shared" si="284"/>
        <v>0</v>
      </c>
      <c r="EL60" s="2" t="b">
        <f t="shared" si="284"/>
        <v>0</v>
      </c>
      <c r="EM60" s="2" t="b">
        <f t="shared" si="284"/>
        <v>0</v>
      </c>
      <c r="EN60" s="2" t="b">
        <f t="shared" si="284"/>
        <v>0</v>
      </c>
      <c r="EO60" s="2" t="b">
        <f t="shared" si="284"/>
        <v>0</v>
      </c>
      <c r="EP60" s="2" t="b">
        <f t="shared" si="284"/>
        <v>0</v>
      </c>
      <c r="EQ60" s="2" t="b">
        <f t="shared" si="284"/>
        <v>0</v>
      </c>
      <c r="ER60" s="2" t="b">
        <f t="shared" si="284"/>
        <v>0</v>
      </c>
      <c r="ES60" s="2" t="b">
        <f t="shared" si="284"/>
        <v>0</v>
      </c>
      <c r="ET60" s="2" t="b">
        <f t="shared" si="284"/>
        <v>0</v>
      </c>
      <c r="EU60" s="2" t="b">
        <f t="shared" si="284"/>
        <v>0</v>
      </c>
      <c r="EV60" s="2" t="b">
        <f t="shared" si="284"/>
        <v>0</v>
      </c>
      <c r="EW60" s="2" t="b">
        <f t="shared" si="284"/>
        <v>0</v>
      </c>
      <c r="EX60" s="2" t="b">
        <f t="shared" si="284"/>
        <v>0</v>
      </c>
      <c r="EY60" s="2" t="b">
        <f t="shared" si="284"/>
        <v>0</v>
      </c>
      <c r="EZ60" s="2" t="b">
        <f t="shared" si="284"/>
        <v>0</v>
      </c>
      <c r="FA60" s="2" t="b">
        <f t="shared" si="284"/>
        <v>0</v>
      </c>
      <c r="FB60" s="2" t="b">
        <f t="shared" si="284"/>
        <v>0</v>
      </c>
      <c r="FC60" s="2" t="b">
        <f t="shared" si="284"/>
        <v>0</v>
      </c>
      <c r="FD60" s="2" t="b">
        <f t="shared" si="284"/>
        <v>0</v>
      </c>
      <c r="FE60" s="2" t="b">
        <f t="shared" si="284"/>
        <v>0</v>
      </c>
      <c r="FF60" s="2" t="b">
        <f t="shared" si="284"/>
        <v>0</v>
      </c>
      <c r="FG60" s="2" t="b">
        <f t="shared" si="284"/>
        <v>0</v>
      </c>
      <c r="FH60" s="2" t="b">
        <f t="shared" si="284"/>
        <v>0</v>
      </c>
      <c r="FI60" s="2" t="b">
        <f t="shared" si="284"/>
        <v>0</v>
      </c>
      <c r="FJ60" s="2" t="b">
        <f t="shared" si="284"/>
        <v>0</v>
      </c>
      <c r="FK60" s="2" t="b">
        <f t="shared" si="284"/>
        <v>0</v>
      </c>
      <c r="FL60" s="2" t="b">
        <f t="shared" si="284"/>
        <v>0</v>
      </c>
      <c r="FM60" s="2" t="b">
        <f t="shared" si="284"/>
        <v>0</v>
      </c>
      <c r="FN60" s="2" t="b">
        <f t="shared" si="284"/>
        <v>0</v>
      </c>
      <c r="FO60" s="2" t="b">
        <f t="shared" si="284"/>
        <v>0</v>
      </c>
      <c r="FP60" s="2" t="b">
        <f t="shared" si="284"/>
        <v>0</v>
      </c>
      <c r="FQ60" s="2" t="b">
        <f t="shared" si="284"/>
        <v>0</v>
      </c>
      <c r="FR60" s="2" t="b">
        <f t="shared" si="284"/>
        <v>0</v>
      </c>
      <c r="FS60" s="2" t="b">
        <f t="shared" si="284"/>
        <v>0</v>
      </c>
      <c r="FT60" s="2" t="b">
        <f t="shared" si="284"/>
        <v>0</v>
      </c>
      <c r="FU60" s="2" t="b">
        <f t="shared" si="284"/>
        <v>0</v>
      </c>
      <c r="FV60" s="2" t="b">
        <f t="shared" si="284"/>
        <v>0</v>
      </c>
      <c r="FW60" s="2" t="b">
        <f t="shared" si="284"/>
        <v>0</v>
      </c>
      <c r="FX60" s="2" t="b">
        <f t="shared" si="284"/>
        <v>0</v>
      </c>
      <c r="FY60" s="2" t="b">
        <f t="shared" si="284"/>
        <v>0</v>
      </c>
      <c r="FZ60" s="2" t="b">
        <f t="shared" si="284"/>
        <v>0</v>
      </c>
      <c r="GA60" s="2" t="b">
        <f t="shared" si="284"/>
        <v>0</v>
      </c>
      <c r="GB60" s="2" t="b">
        <f t="shared" si="284"/>
        <v>0</v>
      </c>
      <c r="GC60" s="2" t="b">
        <f t="shared" si="284"/>
        <v>0</v>
      </c>
      <c r="GD60" s="2" t="b">
        <f t="shared" si="284"/>
        <v>0</v>
      </c>
      <c r="GE60" s="2" t="b">
        <f t="shared" si="284"/>
        <v>0</v>
      </c>
      <c r="GF60" s="2" t="b">
        <f t="shared" si="284"/>
        <v>0</v>
      </c>
      <c r="GG60" s="2" t="b">
        <f t="shared" si="284"/>
        <v>0</v>
      </c>
      <c r="GH60" s="2" t="b">
        <f t="shared" si="284"/>
        <v>0</v>
      </c>
      <c r="GI60" s="2" t="b">
        <f t="shared" si="284"/>
        <v>0</v>
      </c>
      <c r="GJ60" s="2" t="b">
        <f t="shared" si="284"/>
        <v>0</v>
      </c>
      <c r="GK60" s="2" t="b">
        <f t="shared" si="284"/>
        <v>0</v>
      </c>
      <c r="GL60" s="2" t="b">
        <f t="shared" si="284"/>
        <v>0</v>
      </c>
      <c r="GM60" s="2" t="b">
        <f t="shared" ref="GM60:IX60" si="285">AND(COUNTBLANK(GM52),COUNTBLANK(GM53),COUNTA(GM54))</f>
        <v>0</v>
      </c>
      <c r="GN60" s="2" t="b">
        <f t="shared" si="285"/>
        <v>0</v>
      </c>
      <c r="GO60" s="2" t="b">
        <f t="shared" si="285"/>
        <v>0</v>
      </c>
      <c r="GP60" s="2" t="b">
        <f t="shared" si="285"/>
        <v>0</v>
      </c>
      <c r="GQ60" s="2" t="b">
        <f t="shared" si="285"/>
        <v>0</v>
      </c>
      <c r="GR60" s="2" t="b">
        <f t="shared" si="285"/>
        <v>0</v>
      </c>
      <c r="GS60" s="2" t="b">
        <f t="shared" si="285"/>
        <v>0</v>
      </c>
      <c r="GT60" s="2" t="b">
        <f t="shared" si="285"/>
        <v>0</v>
      </c>
      <c r="GU60" s="2" t="b">
        <f t="shared" si="285"/>
        <v>0</v>
      </c>
      <c r="GV60" s="2" t="b">
        <f t="shared" si="285"/>
        <v>0</v>
      </c>
      <c r="GW60" s="2" t="b">
        <f t="shared" si="285"/>
        <v>0</v>
      </c>
      <c r="GX60" s="2" t="b">
        <f t="shared" si="285"/>
        <v>0</v>
      </c>
      <c r="GY60" s="2" t="b">
        <f t="shared" si="285"/>
        <v>0</v>
      </c>
      <c r="GZ60" s="2" t="b">
        <f t="shared" si="285"/>
        <v>0</v>
      </c>
      <c r="HA60" s="2" t="b">
        <f t="shared" si="285"/>
        <v>0</v>
      </c>
      <c r="HB60" s="2" t="b">
        <f t="shared" si="285"/>
        <v>0</v>
      </c>
      <c r="HC60" s="2" t="b">
        <f t="shared" si="285"/>
        <v>0</v>
      </c>
      <c r="HD60" s="2" t="b">
        <f t="shared" si="285"/>
        <v>0</v>
      </c>
      <c r="HE60" s="2" t="b">
        <f t="shared" si="285"/>
        <v>0</v>
      </c>
      <c r="HF60" s="2" t="b">
        <f t="shared" si="285"/>
        <v>0</v>
      </c>
      <c r="HG60" s="2" t="b">
        <f t="shared" si="285"/>
        <v>0</v>
      </c>
      <c r="HH60" s="2" t="b">
        <f t="shared" si="285"/>
        <v>0</v>
      </c>
      <c r="HI60" s="2" t="b">
        <f t="shared" si="285"/>
        <v>0</v>
      </c>
      <c r="HJ60" s="2" t="b">
        <f t="shared" si="285"/>
        <v>0</v>
      </c>
      <c r="HK60" s="2" t="b">
        <f t="shared" si="285"/>
        <v>0</v>
      </c>
      <c r="HL60" s="2" t="b">
        <f t="shared" si="285"/>
        <v>0</v>
      </c>
      <c r="HM60" s="2" t="b">
        <f t="shared" si="285"/>
        <v>0</v>
      </c>
      <c r="HN60" s="2" t="b">
        <f t="shared" si="285"/>
        <v>0</v>
      </c>
      <c r="HO60" s="2" t="b">
        <f t="shared" si="285"/>
        <v>0</v>
      </c>
      <c r="HP60" s="2" t="b">
        <f t="shared" si="285"/>
        <v>0</v>
      </c>
      <c r="HQ60" s="2" t="b">
        <f t="shared" si="285"/>
        <v>0</v>
      </c>
      <c r="HR60" s="2" t="b">
        <f t="shared" si="285"/>
        <v>0</v>
      </c>
      <c r="HS60" s="2" t="b">
        <f t="shared" si="285"/>
        <v>0</v>
      </c>
      <c r="HT60" s="2" t="b">
        <f t="shared" si="285"/>
        <v>0</v>
      </c>
      <c r="HU60" s="2" t="b">
        <f t="shared" si="285"/>
        <v>0</v>
      </c>
      <c r="HV60" s="2" t="b">
        <f t="shared" si="285"/>
        <v>0</v>
      </c>
      <c r="HW60" s="2" t="b">
        <f t="shared" si="285"/>
        <v>0</v>
      </c>
      <c r="HX60" s="2" t="b">
        <f t="shared" si="285"/>
        <v>0</v>
      </c>
      <c r="HY60" s="2" t="b">
        <f t="shared" si="285"/>
        <v>0</v>
      </c>
      <c r="HZ60" s="2" t="b">
        <f t="shared" si="285"/>
        <v>0</v>
      </c>
      <c r="IA60" s="2" t="b">
        <f t="shared" si="285"/>
        <v>0</v>
      </c>
      <c r="IB60" s="2" t="b">
        <f t="shared" si="285"/>
        <v>0</v>
      </c>
      <c r="IC60" s="2" t="b">
        <f t="shared" si="285"/>
        <v>0</v>
      </c>
      <c r="ID60" s="2" t="b">
        <f t="shared" si="285"/>
        <v>0</v>
      </c>
      <c r="IE60" s="2" t="b">
        <f t="shared" si="285"/>
        <v>0</v>
      </c>
      <c r="IF60" s="2" t="b">
        <f t="shared" si="285"/>
        <v>0</v>
      </c>
      <c r="IG60" s="2" t="b">
        <f t="shared" si="285"/>
        <v>0</v>
      </c>
      <c r="IH60" s="2" t="b">
        <f t="shared" si="285"/>
        <v>0</v>
      </c>
      <c r="II60" s="2" t="b">
        <f t="shared" si="285"/>
        <v>0</v>
      </c>
      <c r="IJ60" s="2" t="b">
        <f t="shared" si="285"/>
        <v>0</v>
      </c>
      <c r="IK60" s="2" t="b">
        <f t="shared" si="285"/>
        <v>0</v>
      </c>
      <c r="IL60" s="2" t="b">
        <f t="shared" si="285"/>
        <v>0</v>
      </c>
      <c r="IM60" s="2" t="b">
        <f t="shared" si="285"/>
        <v>0</v>
      </c>
      <c r="IN60" s="2" t="b">
        <f t="shared" si="285"/>
        <v>0</v>
      </c>
      <c r="IO60" s="2" t="b">
        <f t="shared" si="285"/>
        <v>0</v>
      </c>
      <c r="IP60" s="2" t="b">
        <f t="shared" si="285"/>
        <v>0</v>
      </c>
      <c r="IQ60" s="2" t="b">
        <f t="shared" si="285"/>
        <v>0</v>
      </c>
      <c r="IR60" s="2" t="b">
        <f t="shared" si="285"/>
        <v>0</v>
      </c>
      <c r="IS60" s="2" t="b">
        <f t="shared" si="285"/>
        <v>0</v>
      </c>
      <c r="IT60" s="2" t="b">
        <f t="shared" si="285"/>
        <v>0</v>
      </c>
      <c r="IU60" s="2" t="b">
        <f t="shared" si="285"/>
        <v>0</v>
      </c>
      <c r="IV60" s="2" t="b">
        <f t="shared" si="285"/>
        <v>0</v>
      </c>
      <c r="IW60" s="2" t="b">
        <f t="shared" si="285"/>
        <v>0</v>
      </c>
      <c r="IX60" s="2" t="b">
        <f t="shared" si="285"/>
        <v>0</v>
      </c>
      <c r="IY60" s="2" t="b">
        <f t="shared" ref="IY60:KK60" si="286">AND(COUNTBLANK(IY52),COUNTBLANK(IY53),COUNTA(IY54))</f>
        <v>0</v>
      </c>
      <c r="IZ60" s="2" t="b">
        <f t="shared" si="286"/>
        <v>0</v>
      </c>
      <c r="JA60" s="2" t="b">
        <f t="shared" si="286"/>
        <v>0</v>
      </c>
      <c r="JB60" s="2" t="b">
        <f t="shared" si="286"/>
        <v>0</v>
      </c>
      <c r="JC60" s="2" t="b">
        <f t="shared" si="286"/>
        <v>0</v>
      </c>
      <c r="JD60" s="2" t="b">
        <f t="shared" si="286"/>
        <v>0</v>
      </c>
      <c r="JE60" s="2" t="b">
        <f t="shared" si="286"/>
        <v>0</v>
      </c>
      <c r="JF60" s="2" t="b">
        <f t="shared" si="286"/>
        <v>0</v>
      </c>
      <c r="JG60" s="2" t="b">
        <f t="shared" si="286"/>
        <v>0</v>
      </c>
      <c r="JH60" s="2" t="b">
        <f t="shared" si="286"/>
        <v>0</v>
      </c>
      <c r="JI60" s="2" t="b">
        <f t="shared" si="286"/>
        <v>0</v>
      </c>
      <c r="JJ60" s="2" t="b">
        <f t="shared" si="286"/>
        <v>0</v>
      </c>
      <c r="JK60" s="2" t="b">
        <f t="shared" si="286"/>
        <v>0</v>
      </c>
      <c r="JL60" s="2" t="b">
        <f t="shared" si="286"/>
        <v>0</v>
      </c>
      <c r="JM60" s="2" t="b">
        <f t="shared" si="286"/>
        <v>0</v>
      </c>
      <c r="JN60" s="2" t="b">
        <f t="shared" si="286"/>
        <v>0</v>
      </c>
      <c r="JO60" s="2" t="b">
        <f t="shared" si="286"/>
        <v>0</v>
      </c>
      <c r="JP60" s="2" t="b">
        <f t="shared" si="286"/>
        <v>0</v>
      </c>
      <c r="JQ60" s="2" t="b">
        <f t="shared" si="286"/>
        <v>0</v>
      </c>
      <c r="JR60" s="2" t="b">
        <f t="shared" si="286"/>
        <v>0</v>
      </c>
      <c r="JS60" s="2" t="b">
        <f t="shared" si="286"/>
        <v>0</v>
      </c>
      <c r="JT60" s="2" t="b">
        <f t="shared" si="286"/>
        <v>0</v>
      </c>
      <c r="JU60" s="2" t="b">
        <f t="shared" si="286"/>
        <v>0</v>
      </c>
      <c r="JV60" s="2" t="b">
        <f t="shared" si="286"/>
        <v>0</v>
      </c>
      <c r="JW60" s="2" t="b">
        <f t="shared" si="286"/>
        <v>0</v>
      </c>
      <c r="JX60" s="2" t="b">
        <f t="shared" si="286"/>
        <v>0</v>
      </c>
      <c r="JY60" s="2" t="b">
        <f t="shared" si="286"/>
        <v>0</v>
      </c>
      <c r="JZ60" s="2" t="b">
        <f t="shared" si="286"/>
        <v>0</v>
      </c>
      <c r="KA60" s="2" t="b">
        <f t="shared" si="286"/>
        <v>0</v>
      </c>
      <c r="KB60" s="2" t="b">
        <f t="shared" si="286"/>
        <v>0</v>
      </c>
      <c r="KC60" s="2" t="b">
        <f t="shared" si="286"/>
        <v>0</v>
      </c>
      <c r="KD60" s="2" t="b">
        <f t="shared" si="286"/>
        <v>0</v>
      </c>
      <c r="KE60" s="2" t="b">
        <f t="shared" si="286"/>
        <v>0</v>
      </c>
      <c r="KF60" s="2" t="b">
        <f t="shared" si="286"/>
        <v>0</v>
      </c>
      <c r="KG60" s="2" t="b">
        <f t="shared" si="286"/>
        <v>0</v>
      </c>
      <c r="KH60" s="2" t="b">
        <f t="shared" si="286"/>
        <v>0</v>
      </c>
      <c r="KI60" s="2" t="b">
        <f t="shared" si="286"/>
        <v>0</v>
      </c>
      <c r="KJ60" s="2" t="b">
        <f t="shared" si="286"/>
        <v>0</v>
      </c>
      <c r="KK60" s="2" t="b">
        <f t="shared" si="286"/>
        <v>0</v>
      </c>
      <c r="KL60">
        <f>COUNTIF(B60:KK60, "TRUE")</f>
        <v>1</v>
      </c>
    </row>
    <row r="61" spans="1:298" x14ac:dyDescent="0.25">
      <c r="A61" s="25" t="s">
        <v>3040</v>
      </c>
      <c r="B61" t="b">
        <f>AND(COUNTA(B52),COUNTA(B53),COUNTBLANK(B54))</f>
        <v>0</v>
      </c>
      <c r="C61" s="2" t="b">
        <f t="shared" ref="C61:BN61" si="287">AND(COUNTA(C52),COUNTA(C53),COUNTBLANK(C54))</f>
        <v>0</v>
      </c>
      <c r="D61" s="2" t="b">
        <f t="shared" si="287"/>
        <v>0</v>
      </c>
      <c r="E61" s="2" t="b">
        <f t="shared" si="287"/>
        <v>0</v>
      </c>
      <c r="F61" s="2" t="b">
        <f t="shared" si="287"/>
        <v>0</v>
      </c>
      <c r="G61" s="2" t="b">
        <f t="shared" si="287"/>
        <v>0</v>
      </c>
      <c r="H61" s="2" t="b">
        <f t="shared" si="287"/>
        <v>0</v>
      </c>
      <c r="I61" s="2" t="b">
        <f t="shared" si="287"/>
        <v>0</v>
      </c>
      <c r="J61" s="2" t="b">
        <f t="shared" si="287"/>
        <v>1</v>
      </c>
      <c r="K61" s="2" t="b">
        <f t="shared" si="287"/>
        <v>1</v>
      </c>
      <c r="L61" s="2" t="b">
        <f t="shared" si="287"/>
        <v>0</v>
      </c>
      <c r="M61" s="2" t="b">
        <f t="shared" si="287"/>
        <v>0</v>
      </c>
      <c r="N61" s="2" t="b">
        <f t="shared" si="287"/>
        <v>0</v>
      </c>
      <c r="O61" s="2" t="b">
        <f t="shared" si="287"/>
        <v>0</v>
      </c>
      <c r="P61" s="2" t="b">
        <f t="shared" si="287"/>
        <v>0</v>
      </c>
      <c r="Q61" s="2" t="b">
        <f t="shared" si="287"/>
        <v>0</v>
      </c>
      <c r="R61" s="2" t="b">
        <f t="shared" si="287"/>
        <v>0</v>
      </c>
      <c r="S61" s="2" t="b">
        <f t="shared" si="287"/>
        <v>1</v>
      </c>
      <c r="T61" s="2" t="b">
        <f t="shared" si="287"/>
        <v>0</v>
      </c>
      <c r="U61" s="2" t="b">
        <f t="shared" si="287"/>
        <v>1</v>
      </c>
      <c r="V61" s="2" t="b">
        <f t="shared" si="287"/>
        <v>0</v>
      </c>
      <c r="W61" s="2" t="b">
        <f t="shared" si="287"/>
        <v>1</v>
      </c>
      <c r="X61" s="2" t="b">
        <f t="shared" si="287"/>
        <v>1</v>
      </c>
      <c r="Y61" s="2" t="b">
        <f t="shared" si="287"/>
        <v>0</v>
      </c>
      <c r="Z61" s="2" t="b">
        <f t="shared" si="287"/>
        <v>0</v>
      </c>
      <c r="AA61" s="2" t="b">
        <f t="shared" si="287"/>
        <v>0</v>
      </c>
      <c r="AB61" s="2" t="b">
        <f t="shared" si="287"/>
        <v>1</v>
      </c>
      <c r="AC61" s="2" t="b">
        <f t="shared" si="287"/>
        <v>1</v>
      </c>
      <c r="AD61" s="2" t="b">
        <f t="shared" si="287"/>
        <v>0</v>
      </c>
      <c r="AE61" s="2" t="b">
        <f t="shared" si="287"/>
        <v>0</v>
      </c>
      <c r="AF61" s="2" t="b">
        <f t="shared" si="287"/>
        <v>0</v>
      </c>
      <c r="AG61" s="2" t="b">
        <f t="shared" si="287"/>
        <v>0</v>
      </c>
      <c r="AH61" s="2" t="b">
        <f t="shared" si="287"/>
        <v>0</v>
      </c>
      <c r="AI61" s="2" t="b">
        <f t="shared" si="287"/>
        <v>0</v>
      </c>
      <c r="AJ61" s="2" t="b">
        <f t="shared" si="287"/>
        <v>0</v>
      </c>
      <c r="AK61" s="2" t="b">
        <f t="shared" si="287"/>
        <v>0</v>
      </c>
      <c r="AL61" s="2" t="b">
        <f t="shared" si="287"/>
        <v>0</v>
      </c>
      <c r="AM61" s="2" t="b">
        <f t="shared" si="287"/>
        <v>0</v>
      </c>
      <c r="AN61" s="2" t="b">
        <f t="shared" si="287"/>
        <v>0</v>
      </c>
      <c r="AO61" s="2" t="b">
        <f t="shared" si="287"/>
        <v>0</v>
      </c>
      <c r="AP61" s="2" t="b">
        <f t="shared" si="287"/>
        <v>0</v>
      </c>
      <c r="AQ61" s="2" t="b">
        <f t="shared" si="287"/>
        <v>0</v>
      </c>
      <c r="AR61" s="2" t="b">
        <f t="shared" si="287"/>
        <v>0</v>
      </c>
      <c r="AS61" s="2" t="b">
        <f t="shared" si="287"/>
        <v>0</v>
      </c>
      <c r="AT61" s="2" t="b">
        <f t="shared" si="287"/>
        <v>0</v>
      </c>
      <c r="AU61" s="2" t="b">
        <f t="shared" si="287"/>
        <v>0</v>
      </c>
      <c r="AV61" s="2" t="b">
        <f t="shared" si="287"/>
        <v>0</v>
      </c>
      <c r="AW61" s="2" t="b">
        <f t="shared" si="287"/>
        <v>0</v>
      </c>
      <c r="AX61" s="2" t="b">
        <f t="shared" si="287"/>
        <v>0</v>
      </c>
      <c r="AY61" s="2" t="b">
        <f t="shared" si="287"/>
        <v>0</v>
      </c>
      <c r="AZ61" s="2" t="b">
        <f t="shared" si="287"/>
        <v>0</v>
      </c>
      <c r="BA61" s="2" t="b">
        <f t="shared" si="287"/>
        <v>1</v>
      </c>
      <c r="BB61" s="2" t="b">
        <f t="shared" si="287"/>
        <v>0</v>
      </c>
      <c r="BC61" s="2" t="b">
        <f t="shared" si="287"/>
        <v>0</v>
      </c>
      <c r="BD61" s="2" t="b">
        <f t="shared" si="287"/>
        <v>1</v>
      </c>
      <c r="BE61" s="2" t="b">
        <f t="shared" si="287"/>
        <v>0</v>
      </c>
      <c r="BF61" s="2" t="b">
        <f t="shared" si="287"/>
        <v>1</v>
      </c>
      <c r="BG61" s="2" t="b">
        <f t="shared" si="287"/>
        <v>0</v>
      </c>
      <c r="BH61" s="2" t="b">
        <f t="shared" si="287"/>
        <v>0</v>
      </c>
      <c r="BI61" s="2" t="b">
        <f t="shared" si="287"/>
        <v>0</v>
      </c>
      <c r="BJ61" s="2" t="b">
        <f t="shared" si="287"/>
        <v>0</v>
      </c>
      <c r="BK61" s="2" t="b">
        <f t="shared" si="287"/>
        <v>0</v>
      </c>
      <c r="BL61" s="2" t="b">
        <f t="shared" si="287"/>
        <v>0</v>
      </c>
      <c r="BM61" s="2" t="b">
        <f t="shared" si="287"/>
        <v>0</v>
      </c>
      <c r="BN61" s="2" t="b">
        <f t="shared" si="287"/>
        <v>1</v>
      </c>
      <c r="BO61" s="2" t="b">
        <f t="shared" ref="BO61:DZ61" si="288">AND(COUNTA(BO52),COUNTA(BO53),COUNTBLANK(BO54))</f>
        <v>0</v>
      </c>
      <c r="BP61" s="2" t="b">
        <f t="shared" si="288"/>
        <v>0</v>
      </c>
      <c r="BQ61" s="2" t="b">
        <f t="shared" si="288"/>
        <v>0</v>
      </c>
      <c r="BR61" s="2" t="b">
        <f t="shared" si="288"/>
        <v>0</v>
      </c>
      <c r="BS61" s="2" t="b">
        <f t="shared" si="288"/>
        <v>0</v>
      </c>
      <c r="BT61" s="2" t="b">
        <f t="shared" si="288"/>
        <v>0</v>
      </c>
      <c r="BU61" s="2" t="b">
        <f t="shared" si="288"/>
        <v>0</v>
      </c>
      <c r="BV61" s="2" t="b">
        <f t="shared" si="288"/>
        <v>0</v>
      </c>
      <c r="BW61" s="2" t="b">
        <f t="shared" si="288"/>
        <v>0</v>
      </c>
      <c r="BX61" s="2" t="b">
        <f t="shared" si="288"/>
        <v>0</v>
      </c>
      <c r="BY61" s="2" t="b">
        <f t="shared" si="288"/>
        <v>0</v>
      </c>
      <c r="BZ61" s="2" t="b">
        <f t="shared" si="288"/>
        <v>0</v>
      </c>
      <c r="CA61" s="2" t="b">
        <f t="shared" si="288"/>
        <v>0</v>
      </c>
      <c r="CB61" s="2" t="b">
        <f t="shared" si="288"/>
        <v>0</v>
      </c>
      <c r="CC61" s="2" t="b">
        <f t="shared" si="288"/>
        <v>0</v>
      </c>
      <c r="CD61" s="2" t="b">
        <f t="shared" si="288"/>
        <v>0</v>
      </c>
      <c r="CE61" s="2" t="b">
        <f t="shared" si="288"/>
        <v>0</v>
      </c>
      <c r="CF61" s="2" t="b">
        <f t="shared" si="288"/>
        <v>0</v>
      </c>
      <c r="CG61" s="2" t="b">
        <f t="shared" si="288"/>
        <v>0</v>
      </c>
      <c r="CH61" s="2" t="b">
        <f t="shared" si="288"/>
        <v>0</v>
      </c>
      <c r="CI61" s="2" t="b">
        <f t="shared" si="288"/>
        <v>0</v>
      </c>
      <c r="CJ61" s="2" t="b">
        <f t="shared" si="288"/>
        <v>0</v>
      </c>
      <c r="CK61" s="2" t="b">
        <f t="shared" si="288"/>
        <v>0</v>
      </c>
      <c r="CL61" s="2" t="b">
        <f t="shared" si="288"/>
        <v>0</v>
      </c>
      <c r="CM61" s="2" t="b">
        <f t="shared" si="288"/>
        <v>0</v>
      </c>
      <c r="CN61" s="2" t="b">
        <f t="shared" si="288"/>
        <v>1</v>
      </c>
      <c r="CO61" s="2" t="b">
        <f t="shared" si="288"/>
        <v>0</v>
      </c>
      <c r="CP61" s="2" t="b">
        <f t="shared" si="288"/>
        <v>1</v>
      </c>
      <c r="CQ61" s="2" t="b">
        <f t="shared" si="288"/>
        <v>0</v>
      </c>
      <c r="CR61" s="2" t="b">
        <f t="shared" si="288"/>
        <v>0</v>
      </c>
      <c r="CS61" s="2" t="b">
        <f t="shared" si="288"/>
        <v>0</v>
      </c>
      <c r="CT61" s="2" t="b">
        <f t="shared" si="288"/>
        <v>0</v>
      </c>
      <c r="CU61" s="2" t="b">
        <f t="shared" si="288"/>
        <v>0</v>
      </c>
      <c r="CV61" s="2" t="b">
        <f t="shared" si="288"/>
        <v>0</v>
      </c>
      <c r="CW61" s="2" t="b">
        <f t="shared" si="288"/>
        <v>0</v>
      </c>
      <c r="CX61" s="2" t="b">
        <f t="shared" si="288"/>
        <v>0</v>
      </c>
      <c r="CY61" s="2" t="b">
        <f t="shared" si="288"/>
        <v>0</v>
      </c>
      <c r="CZ61" s="2" t="b">
        <f t="shared" si="288"/>
        <v>1</v>
      </c>
      <c r="DA61" s="2" t="b">
        <f t="shared" si="288"/>
        <v>0</v>
      </c>
      <c r="DB61" s="2" t="b">
        <f t="shared" si="288"/>
        <v>0</v>
      </c>
      <c r="DC61" s="2" t="b">
        <f t="shared" si="288"/>
        <v>1</v>
      </c>
      <c r="DD61" s="2" t="b">
        <f t="shared" si="288"/>
        <v>0</v>
      </c>
      <c r="DE61" s="2" t="b">
        <f t="shared" si="288"/>
        <v>0</v>
      </c>
      <c r="DF61" s="2" t="b">
        <f t="shared" si="288"/>
        <v>0</v>
      </c>
      <c r="DG61" s="2" t="b">
        <f t="shared" si="288"/>
        <v>0</v>
      </c>
      <c r="DH61" s="2" t="b">
        <f t="shared" si="288"/>
        <v>0</v>
      </c>
      <c r="DI61" s="2" t="b">
        <f t="shared" si="288"/>
        <v>0</v>
      </c>
      <c r="DJ61" s="2" t="b">
        <f t="shared" si="288"/>
        <v>0</v>
      </c>
      <c r="DK61" s="2" t="b">
        <f t="shared" si="288"/>
        <v>0</v>
      </c>
      <c r="DL61" s="2" t="b">
        <f t="shared" si="288"/>
        <v>0</v>
      </c>
      <c r="DM61" s="2" t="b">
        <f t="shared" si="288"/>
        <v>0</v>
      </c>
      <c r="DN61" s="2" t="b">
        <f t="shared" si="288"/>
        <v>0</v>
      </c>
      <c r="DO61" s="2" t="b">
        <f t="shared" si="288"/>
        <v>0</v>
      </c>
      <c r="DP61" s="2" t="b">
        <f t="shared" si="288"/>
        <v>0</v>
      </c>
      <c r="DQ61" s="2" t="b">
        <f t="shared" si="288"/>
        <v>0</v>
      </c>
      <c r="DR61" s="2" t="b">
        <f t="shared" si="288"/>
        <v>0</v>
      </c>
      <c r="DS61" s="2" t="b">
        <f t="shared" si="288"/>
        <v>0</v>
      </c>
      <c r="DT61" s="2" t="b">
        <f t="shared" si="288"/>
        <v>0</v>
      </c>
      <c r="DU61" s="2" t="b">
        <f t="shared" si="288"/>
        <v>0</v>
      </c>
      <c r="DV61" s="2" t="b">
        <f t="shared" si="288"/>
        <v>0</v>
      </c>
      <c r="DW61" s="2" t="b">
        <f t="shared" si="288"/>
        <v>0</v>
      </c>
      <c r="DX61" s="2" t="b">
        <f t="shared" si="288"/>
        <v>0</v>
      </c>
      <c r="DY61" s="2" t="b">
        <f t="shared" si="288"/>
        <v>0</v>
      </c>
      <c r="DZ61" s="2" t="b">
        <f t="shared" si="288"/>
        <v>1</v>
      </c>
      <c r="EA61" s="2" t="b">
        <f t="shared" ref="EA61:GL61" si="289">AND(COUNTA(EA52),COUNTA(EA53),COUNTBLANK(EA54))</f>
        <v>0</v>
      </c>
      <c r="EB61" s="2" t="b">
        <f t="shared" si="289"/>
        <v>0</v>
      </c>
      <c r="EC61" s="2" t="b">
        <f t="shared" si="289"/>
        <v>0</v>
      </c>
      <c r="ED61" s="2" t="b">
        <f t="shared" si="289"/>
        <v>0</v>
      </c>
      <c r="EE61" s="2" t="b">
        <f t="shared" si="289"/>
        <v>0</v>
      </c>
      <c r="EF61" s="2" t="b">
        <f t="shared" si="289"/>
        <v>0</v>
      </c>
      <c r="EG61" s="2" t="b">
        <f t="shared" si="289"/>
        <v>0</v>
      </c>
      <c r="EH61" s="2" t="b">
        <f t="shared" si="289"/>
        <v>0</v>
      </c>
      <c r="EI61" s="2" t="b">
        <f t="shared" si="289"/>
        <v>0</v>
      </c>
      <c r="EJ61" s="2" t="b">
        <f t="shared" si="289"/>
        <v>0</v>
      </c>
      <c r="EK61" s="2" t="b">
        <f t="shared" si="289"/>
        <v>0</v>
      </c>
      <c r="EL61" s="2" t="b">
        <f t="shared" si="289"/>
        <v>0</v>
      </c>
      <c r="EM61" s="2" t="b">
        <f t="shared" si="289"/>
        <v>0</v>
      </c>
      <c r="EN61" s="2" t="b">
        <f t="shared" si="289"/>
        <v>0</v>
      </c>
      <c r="EO61" s="2" t="b">
        <f t="shared" si="289"/>
        <v>0</v>
      </c>
      <c r="EP61" s="2" t="b">
        <f t="shared" si="289"/>
        <v>0</v>
      </c>
      <c r="EQ61" s="2" t="b">
        <f t="shared" si="289"/>
        <v>0</v>
      </c>
      <c r="ER61" s="2" t="b">
        <f t="shared" si="289"/>
        <v>0</v>
      </c>
      <c r="ES61" s="2" t="b">
        <f t="shared" si="289"/>
        <v>0</v>
      </c>
      <c r="ET61" s="2" t="b">
        <f t="shared" si="289"/>
        <v>0</v>
      </c>
      <c r="EU61" s="2" t="b">
        <f t="shared" si="289"/>
        <v>0</v>
      </c>
      <c r="EV61" s="2" t="b">
        <f t="shared" si="289"/>
        <v>0</v>
      </c>
      <c r="EW61" s="2" t="b">
        <f t="shared" si="289"/>
        <v>0</v>
      </c>
      <c r="EX61" s="2" t="b">
        <f t="shared" si="289"/>
        <v>0</v>
      </c>
      <c r="EY61" s="2" t="b">
        <f t="shared" si="289"/>
        <v>0</v>
      </c>
      <c r="EZ61" s="2" t="b">
        <f t="shared" si="289"/>
        <v>0</v>
      </c>
      <c r="FA61" s="2" t="b">
        <f t="shared" si="289"/>
        <v>0</v>
      </c>
      <c r="FB61" s="2" t="b">
        <f t="shared" si="289"/>
        <v>0</v>
      </c>
      <c r="FC61" s="2" t="b">
        <f t="shared" si="289"/>
        <v>0</v>
      </c>
      <c r="FD61" s="2" t="b">
        <f t="shared" si="289"/>
        <v>0</v>
      </c>
      <c r="FE61" s="2" t="b">
        <f t="shared" si="289"/>
        <v>0</v>
      </c>
      <c r="FF61" s="2" t="b">
        <f t="shared" si="289"/>
        <v>0</v>
      </c>
      <c r="FG61" s="2" t="b">
        <f t="shared" si="289"/>
        <v>0</v>
      </c>
      <c r="FH61" s="2" t="b">
        <f t="shared" si="289"/>
        <v>0</v>
      </c>
      <c r="FI61" s="2" t="b">
        <f t="shared" si="289"/>
        <v>0</v>
      </c>
      <c r="FJ61" s="2" t="b">
        <f t="shared" si="289"/>
        <v>0</v>
      </c>
      <c r="FK61" s="2" t="b">
        <f t="shared" si="289"/>
        <v>0</v>
      </c>
      <c r="FL61" s="2" t="b">
        <f t="shared" si="289"/>
        <v>0</v>
      </c>
      <c r="FM61" s="2" t="b">
        <f t="shared" si="289"/>
        <v>0</v>
      </c>
      <c r="FN61" s="2" t="b">
        <f t="shared" si="289"/>
        <v>0</v>
      </c>
      <c r="FO61" s="2" t="b">
        <f t="shared" si="289"/>
        <v>0</v>
      </c>
      <c r="FP61" s="2" t="b">
        <f t="shared" si="289"/>
        <v>0</v>
      </c>
      <c r="FQ61" s="2" t="b">
        <f t="shared" si="289"/>
        <v>0</v>
      </c>
      <c r="FR61" s="2" t="b">
        <f t="shared" si="289"/>
        <v>0</v>
      </c>
      <c r="FS61" s="2" t="b">
        <f t="shared" si="289"/>
        <v>0</v>
      </c>
      <c r="FT61" s="2" t="b">
        <f t="shared" si="289"/>
        <v>0</v>
      </c>
      <c r="FU61" s="2" t="b">
        <f t="shared" si="289"/>
        <v>0</v>
      </c>
      <c r="FV61" s="2" t="b">
        <f t="shared" si="289"/>
        <v>0</v>
      </c>
      <c r="FW61" s="2" t="b">
        <f t="shared" si="289"/>
        <v>0</v>
      </c>
      <c r="FX61" s="2" t="b">
        <f t="shared" si="289"/>
        <v>0</v>
      </c>
      <c r="FY61" s="2" t="b">
        <f t="shared" si="289"/>
        <v>0</v>
      </c>
      <c r="FZ61" s="2" t="b">
        <f t="shared" si="289"/>
        <v>0</v>
      </c>
      <c r="GA61" s="2" t="b">
        <f t="shared" si="289"/>
        <v>0</v>
      </c>
      <c r="GB61" s="2" t="b">
        <f t="shared" si="289"/>
        <v>0</v>
      </c>
      <c r="GC61" s="2" t="b">
        <f t="shared" si="289"/>
        <v>0</v>
      </c>
      <c r="GD61" s="2" t="b">
        <f t="shared" si="289"/>
        <v>0</v>
      </c>
      <c r="GE61" s="2" t="b">
        <f t="shared" si="289"/>
        <v>0</v>
      </c>
      <c r="GF61" s="2" t="b">
        <f t="shared" si="289"/>
        <v>0</v>
      </c>
      <c r="GG61" s="2" t="b">
        <f t="shared" si="289"/>
        <v>0</v>
      </c>
      <c r="GH61" s="2" t="b">
        <f t="shared" si="289"/>
        <v>0</v>
      </c>
      <c r="GI61" s="2" t="b">
        <f t="shared" si="289"/>
        <v>0</v>
      </c>
      <c r="GJ61" s="2" t="b">
        <f t="shared" si="289"/>
        <v>0</v>
      </c>
      <c r="GK61" s="2" t="b">
        <f t="shared" si="289"/>
        <v>0</v>
      </c>
      <c r="GL61" s="2" t="b">
        <f t="shared" si="289"/>
        <v>0</v>
      </c>
      <c r="GM61" s="2" t="b">
        <f t="shared" ref="GM61:IX61" si="290">AND(COUNTA(GM52),COUNTA(GM53),COUNTBLANK(GM54))</f>
        <v>0</v>
      </c>
      <c r="GN61" s="2" t="b">
        <f t="shared" si="290"/>
        <v>0</v>
      </c>
      <c r="GO61" s="2" t="b">
        <f t="shared" si="290"/>
        <v>0</v>
      </c>
      <c r="GP61" s="2" t="b">
        <f t="shared" si="290"/>
        <v>0</v>
      </c>
      <c r="GQ61" s="2" t="b">
        <f t="shared" si="290"/>
        <v>1</v>
      </c>
      <c r="GR61" s="2" t="b">
        <f t="shared" si="290"/>
        <v>0</v>
      </c>
      <c r="GS61" s="2" t="b">
        <f t="shared" si="290"/>
        <v>0</v>
      </c>
      <c r="GT61" s="2" t="b">
        <f t="shared" si="290"/>
        <v>0</v>
      </c>
      <c r="GU61" s="2" t="b">
        <f t="shared" si="290"/>
        <v>0</v>
      </c>
      <c r="GV61" s="2" t="b">
        <f t="shared" si="290"/>
        <v>0</v>
      </c>
      <c r="GW61" s="2" t="b">
        <f t="shared" si="290"/>
        <v>0</v>
      </c>
      <c r="GX61" s="2" t="b">
        <f t="shared" si="290"/>
        <v>1</v>
      </c>
      <c r="GY61" s="2" t="b">
        <f t="shared" si="290"/>
        <v>0</v>
      </c>
      <c r="GZ61" s="2" t="b">
        <f t="shared" si="290"/>
        <v>0</v>
      </c>
      <c r="HA61" s="2" t="b">
        <f t="shared" si="290"/>
        <v>0</v>
      </c>
      <c r="HB61" s="2" t="b">
        <f t="shared" si="290"/>
        <v>1</v>
      </c>
      <c r="HC61" s="2" t="b">
        <f t="shared" si="290"/>
        <v>0</v>
      </c>
      <c r="HD61" s="2" t="b">
        <f t="shared" si="290"/>
        <v>0</v>
      </c>
      <c r="HE61" s="2" t="b">
        <f t="shared" si="290"/>
        <v>0</v>
      </c>
      <c r="HF61" s="2" t="b">
        <f t="shared" si="290"/>
        <v>0</v>
      </c>
      <c r="HG61" s="2" t="b">
        <f t="shared" si="290"/>
        <v>0</v>
      </c>
      <c r="HH61" s="2" t="b">
        <f t="shared" si="290"/>
        <v>0</v>
      </c>
      <c r="HI61" s="2" t="b">
        <f t="shared" si="290"/>
        <v>0</v>
      </c>
      <c r="HJ61" s="2" t="b">
        <f t="shared" si="290"/>
        <v>0</v>
      </c>
      <c r="HK61" s="2" t="b">
        <f t="shared" si="290"/>
        <v>0</v>
      </c>
      <c r="HL61" s="2" t="b">
        <f t="shared" si="290"/>
        <v>0</v>
      </c>
      <c r="HM61" s="2" t="b">
        <f t="shared" si="290"/>
        <v>0</v>
      </c>
      <c r="HN61" s="2" t="b">
        <f t="shared" si="290"/>
        <v>0</v>
      </c>
      <c r="HO61" s="2" t="b">
        <f t="shared" si="290"/>
        <v>0</v>
      </c>
      <c r="HP61" s="2" t="b">
        <f t="shared" si="290"/>
        <v>0</v>
      </c>
      <c r="HQ61" s="2" t="b">
        <f t="shared" si="290"/>
        <v>0</v>
      </c>
      <c r="HR61" s="2" t="b">
        <f t="shared" si="290"/>
        <v>0</v>
      </c>
      <c r="HS61" s="2" t="b">
        <f t="shared" si="290"/>
        <v>0</v>
      </c>
      <c r="HT61" s="2" t="b">
        <f t="shared" si="290"/>
        <v>0</v>
      </c>
      <c r="HU61" s="2" t="b">
        <f t="shared" si="290"/>
        <v>0</v>
      </c>
      <c r="HV61" s="2" t="b">
        <f t="shared" si="290"/>
        <v>0</v>
      </c>
      <c r="HW61" s="2" t="b">
        <f t="shared" si="290"/>
        <v>0</v>
      </c>
      <c r="HX61" s="2" t="b">
        <f t="shared" si="290"/>
        <v>0</v>
      </c>
      <c r="HY61" s="2" t="b">
        <f t="shared" si="290"/>
        <v>0</v>
      </c>
      <c r="HZ61" s="2" t="b">
        <f t="shared" si="290"/>
        <v>0</v>
      </c>
      <c r="IA61" s="2" t="b">
        <f t="shared" si="290"/>
        <v>0</v>
      </c>
      <c r="IB61" s="2" t="b">
        <f t="shared" si="290"/>
        <v>0</v>
      </c>
      <c r="IC61" s="2" t="b">
        <f t="shared" si="290"/>
        <v>0</v>
      </c>
      <c r="ID61" s="2" t="b">
        <f t="shared" si="290"/>
        <v>0</v>
      </c>
      <c r="IE61" s="2" t="b">
        <f t="shared" si="290"/>
        <v>0</v>
      </c>
      <c r="IF61" s="2" t="b">
        <f t="shared" si="290"/>
        <v>0</v>
      </c>
      <c r="IG61" s="2" t="b">
        <f t="shared" si="290"/>
        <v>0</v>
      </c>
      <c r="IH61" s="2" t="b">
        <f t="shared" si="290"/>
        <v>0</v>
      </c>
      <c r="II61" s="2" t="b">
        <f t="shared" si="290"/>
        <v>0</v>
      </c>
      <c r="IJ61" s="2" t="b">
        <f t="shared" si="290"/>
        <v>0</v>
      </c>
      <c r="IK61" s="2" t="b">
        <f t="shared" si="290"/>
        <v>0</v>
      </c>
      <c r="IL61" s="2" t="b">
        <f t="shared" si="290"/>
        <v>0</v>
      </c>
      <c r="IM61" s="2" t="b">
        <f t="shared" si="290"/>
        <v>0</v>
      </c>
      <c r="IN61" s="2" t="b">
        <f t="shared" si="290"/>
        <v>0</v>
      </c>
      <c r="IO61" s="2" t="b">
        <f t="shared" si="290"/>
        <v>0</v>
      </c>
      <c r="IP61" s="2" t="b">
        <f t="shared" si="290"/>
        <v>0</v>
      </c>
      <c r="IQ61" s="2" t="b">
        <f t="shared" si="290"/>
        <v>0</v>
      </c>
      <c r="IR61" s="2" t="b">
        <f t="shared" si="290"/>
        <v>0</v>
      </c>
      <c r="IS61" s="2" t="b">
        <f t="shared" si="290"/>
        <v>0</v>
      </c>
      <c r="IT61" s="2" t="b">
        <f t="shared" si="290"/>
        <v>0</v>
      </c>
      <c r="IU61" s="2" t="b">
        <f t="shared" si="290"/>
        <v>0</v>
      </c>
      <c r="IV61" s="2" t="b">
        <f t="shared" si="290"/>
        <v>0</v>
      </c>
      <c r="IW61" s="2" t="b">
        <f t="shared" si="290"/>
        <v>0</v>
      </c>
      <c r="IX61" s="2" t="b">
        <f t="shared" si="290"/>
        <v>0</v>
      </c>
      <c r="IY61" s="2" t="b">
        <f t="shared" ref="IY61:KK61" si="291">AND(COUNTA(IY52),COUNTA(IY53),COUNTBLANK(IY54))</f>
        <v>0</v>
      </c>
      <c r="IZ61" s="2" t="b">
        <f t="shared" si="291"/>
        <v>0</v>
      </c>
      <c r="JA61" s="2" t="b">
        <f t="shared" si="291"/>
        <v>0</v>
      </c>
      <c r="JB61" s="2" t="b">
        <f t="shared" si="291"/>
        <v>0</v>
      </c>
      <c r="JC61" s="2" t="b">
        <f t="shared" si="291"/>
        <v>0</v>
      </c>
      <c r="JD61" s="2" t="b">
        <f t="shared" si="291"/>
        <v>0</v>
      </c>
      <c r="JE61" s="2" t="b">
        <f t="shared" si="291"/>
        <v>0</v>
      </c>
      <c r="JF61" s="2" t="b">
        <f t="shared" si="291"/>
        <v>0</v>
      </c>
      <c r="JG61" s="2" t="b">
        <f t="shared" si="291"/>
        <v>0</v>
      </c>
      <c r="JH61" s="2" t="b">
        <f t="shared" si="291"/>
        <v>0</v>
      </c>
      <c r="JI61" s="2" t="b">
        <f t="shared" si="291"/>
        <v>0</v>
      </c>
      <c r="JJ61" s="2" t="b">
        <f t="shared" si="291"/>
        <v>0</v>
      </c>
      <c r="JK61" s="2" t="b">
        <f t="shared" si="291"/>
        <v>0</v>
      </c>
      <c r="JL61" s="2" t="b">
        <f t="shared" si="291"/>
        <v>0</v>
      </c>
      <c r="JM61" s="2" t="b">
        <f t="shared" si="291"/>
        <v>0</v>
      </c>
      <c r="JN61" s="2" t="b">
        <f t="shared" si="291"/>
        <v>0</v>
      </c>
      <c r="JO61" s="2" t="b">
        <f t="shared" si="291"/>
        <v>0</v>
      </c>
      <c r="JP61" s="2" t="b">
        <f t="shared" si="291"/>
        <v>0</v>
      </c>
      <c r="JQ61" s="2" t="b">
        <f t="shared" si="291"/>
        <v>0</v>
      </c>
      <c r="JR61" s="2" t="b">
        <f t="shared" si="291"/>
        <v>0</v>
      </c>
      <c r="JS61" s="2" t="b">
        <f t="shared" si="291"/>
        <v>0</v>
      </c>
      <c r="JT61" s="2" t="b">
        <f t="shared" si="291"/>
        <v>0</v>
      </c>
      <c r="JU61" s="2" t="b">
        <f t="shared" si="291"/>
        <v>0</v>
      </c>
      <c r="JV61" s="2" t="b">
        <f t="shared" si="291"/>
        <v>0</v>
      </c>
      <c r="JW61" s="2" t="b">
        <f t="shared" si="291"/>
        <v>0</v>
      </c>
      <c r="JX61" s="2" t="b">
        <f t="shared" si="291"/>
        <v>0</v>
      </c>
      <c r="JY61" s="2" t="b">
        <f t="shared" si="291"/>
        <v>0</v>
      </c>
      <c r="JZ61" s="2" t="b">
        <f t="shared" si="291"/>
        <v>0</v>
      </c>
      <c r="KA61" s="2" t="b">
        <f t="shared" si="291"/>
        <v>0</v>
      </c>
      <c r="KB61" s="2" t="b">
        <f t="shared" si="291"/>
        <v>0</v>
      </c>
      <c r="KC61" s="2" t="b">
        <f t="shared" si="291"/>
        <v>0</v>
      </c>
      <c r="KD61" s="2" t="b">
        <f t="shared" si="291"/>
        <v>0</v>
      </c>
      <c r="KE61" s="2" t="b">
        <f t="shared" si="291"/>
        <v>0</v>
      </c>
      <c r="KF61" s="2" t="b">
        <f t="shared" si="291"/>
        <v>1</v>
      </c>
      <c r="KG61" s="2" t="b">
        <f t="shared" si="291"/>
        <v>0</v>
      </c>
      <c r="KH61" s="2" t="b">
        <f t="shared" si="291"/>
        <v>0</v>
      </c>
      <c r="KI61" s="2" t="b">
        <f t="shared" si="291"/>
        <v>0</v>
      </c>
      <c r="KJ61" s="2" t="b">
        <f t="shared" si="291"/>
        <v>0</v>
      </c>
      <c r="KK61" s="2" t="b">
        <f t="shared" si="291"/>
        <v>0</v>
      </c>
      <c r="KL61">
        <f>COUNTIF(B61:KK61, "TRUE")</f>
        <v>21</v>
      </c>
    </row>
    <row r="62" spans="1:298" x14ac:dyDescent="0.25">
      <c r="KL62">
        <f>SUM(KL58:KL61)</f>
        <v>296</v>
      </c>
    </row>
    <row r="63" spans="1:298" s="2" customFormat="1" x14ac:dyDescent="0.25"/>
    <row r="64" spans="1:298" s="2" customFormat="1" x14ac:dyDescent="0.25"/>
    <row r="65" spans="1:31" s="2" customFormat="1" x14ac:dyDescent="0.25"/>
    <row r="67" spans="1:31" s="2" customFormat="1" x14ac:dyDescent="0.25"/>
    <row r="68" spans="1:31" ht="38.25" customHeight="1" thickBot="1" x14ac:dyDescent="0.55000000000000004">
      <c r="A68" s="277" t="s">
        <v>3068</v>
      </c>
      <c r="B68" s="277"/>
      <c r="C68" s="277"/>
      <c r="D68" s="277"/>
      <c r="E68" s="277"/>
      <c r="F68" s="277"/>
      <c r="G68" s="277"/>
      <c r="H68" s="277"/>
      <c r="I68" s="277"/>
      <c r="J68" s="277"/>
      <c r="K68" s="277"/>
      <c r="L68" s="277"/>
      <c r="M68" s="277"/>
      <c r="N68" s="277"/>
      <c r="O68" s="277"/>
      <c r="P68" s="277"/>
      <c r="Q68" s="277"/>
      <c r="R68" s="277"/>
      <c r="S68" s="277"/>
      <c r="T68" s="277"/>
      <c r="U68" s="277"/>
      <c r="V68" s="277"/>
      <c r="W68" s="277"/>
      <c r="X68" s="277"/>
      <c r="Y68" s="277"/>
      <c r="Z68" s="277"/>
      <c r="AA68" s="277"/>
      <c r="AB68" s="277"/>
      <c r="AC68" s="277"/>
      <c r="AD68" s="277"/>
      <c r="AE68" s="277"/>
    </row>
    <row r="69" spans="1:31" ht="45.75" customHeight="1" thickBot="1" x14ac:dyDescent="0.3">
      <c r="A69" s="118" t="s">
        <v>3066</v>
      </c>
      <c r="B69" s="117" t="s">
        <v>3067</v>
      </c>
      <c r="C69" s="278" t="s">
        <v>3070</v>
      </c>
      <c r="D69" s="260"/>
      <c r="E69" s="260"/>
      <c r="F69" s="260"/>
      <c r="G69" s="260"/>
      <c r="H69" s="260"/>
      <c r="I69" s="260"/>
      <c r="J69" s="260"/>
      <c r="K69" s="260"/>
      <c r="L69" s="260"/>
      <c r="M69" s="260"/>
      <c r="N69" s="260"/>
      <c r="O69" s="260"/>
      <c r="P69" s="260"/>
      <c r="Q69" s="260"/>
      <c r="R69" s="260"/>
      <c r="S69" s="260"/>
      <c r="T69" s="260"/>
      <c r="U69" s="260"/>
      <c r="V69" s="260"/>
      <c r="W69" s="260"/>
      <c r="X69" s="260"/>
      <c r="Y69" s="260"/>
      <c r="Z69" s="260"/>
      <c r="AA69" s="260"/>
      <c r="AB69" s="260"/>
      <c r="AC69" s="260"/>
      <c r="AD69" s="260"/>
      <c r="AE69" s="261"/>
    </row>
    <row r="70" spans="1:31" ht="87.75" customHeight="1" x14ac:dyDescent="0.25">
      <c r="A70" s="112" t="s">
        <v>561</v>
      </c>
      <c r="B70" s="113">
        <f>KL7</f>
        <v>242</v>
      </c>
      <c r="C70" s="291" t="s">
        <v>3104</v>
      </c>
      <c r="D70" s="292"/>
      <c r="E70" s="292"/>
      <c r="F70" s="292"/>
      <c r="G70" s="292"/>
      <c r="H70" s="292"/>
      <c r="I70" s="292"/>
      <c r="J70" s="292"/>
      <c r="K70" s="292"/>
      <c r="L70" s="292"/>
      <c r="M70" s="292"/>
      <c r="N70" s="292"/>
      <c r="O70" s="292"/>
      <c r="P70" s="292"/>
      <c r="Q70" s="292"/>
      <c r="R70" s="292"/>
      <c r="S70" s="292"/>
      <c r="T70" s="292"/>
      <c r="U70" s="292"/>
      <c r="V70" s="292"/>
      <c r="W70" s="292"/>
      <c r="X70" s="292"/>
      <c r="Y70" s="292"/>
      <c r="Z70" s="292"/>
      <c r="AA70" s="292"/>
      <c r="AB70" s="292"/>
      <c r="AC70" s="292"/>
      <c r="AD70" s="292"/>
      <c r="AE70" s="293"/>
    </row>
    <row r="71" spans="1:31" ht="51" customHeight="1" x14ac:dyDescent="0.25">
      <c r="A71" s="110" t="s">
        <v>3042</v>
      </c>
      <c r="B71" s="7">
        <f t="shared" ref="B71:B74" si="292">KL8</f>
        <v>95</v>
      </c>
      <c r="C71" s="265" t="s">
        <v>3105</v>
      </c>
      <c r="D71" s="266"/>
      <c r="E71" s="266"/>
      <c r="F71" s="266"/>
      <c r="G71" s="266"/>
      <c r="H71" s="266"/>
      <c r="I71" s="266"/>
      <c r="J71" s="266"/>
      <c r="K71" s="266"/>
      <c r="L71" s="266"/>
      <c r="M71" s="266"/>
      <c r="N71" s="266"/>
      <c r="O71" s="266"/>
      <c r="P71" s="266"/>
      <c r="Q71" s="266"/>
      <c r="R71" s="266"/>
      <c r="S71" s="266"/>
      <c r="T71" s="266"/>
      <c r="U71" s="266"/>
      <c r="V71" s="266"/>
      <c r="W71" s="266"/>
      <c r="X71" s="266"/>
      <c r="Y71" s="266"/>
      <c r="Z71" s="266"/>
      <c r="AA71" s="266"/>
      <c r="AB71" s="266"/>
      <c r="AC71" s="266"/>
      <c r="AD71" s="266"/>
      <c r="AE71" s="267"/>
    </row>
    <row r="72" spans="1:31" ht="39" customHeight="1" x14ac:dyDescent="0.25">
      <c r="A72" s="110" t="s">
        <v>136</v>
      </c>
      <c r="B72" s="7">
        <f t="shared" si="292"/>
        <v>95</v>
      </c>
      <c r="C72" s="265" t="s">
        <v>3106</v>
      </c>
      <c r="D72" s="286"/>
      <c r="E72" s="286"/>
      <c r="F72" s="286"/>
      <c r="G72" s="286"/>
      <c r="H72" s="286"/>
      <c r="I72" s="286"/>
      <c r="J72" s="286"/>
      <c r="K72" s="286"/>
      <c r="L72" s="286"/>
      <c r="M72" s="286"/>
      <c r="N72" s="286"/>
      <c r="O72" s="286"/>
      <c r="P72" s="286"/>
      <c r="Q72" s="286"/>
      <c r="R72" s="286"/>
      <c r="S72" s="286"/>
      <c r="T72" s="286"/>
      <c r="U72" s="286"/>
      <c r="V72" s="286"/>
      <c r="W72" s="286"/>
      <c r="X72" s="286"/>
      <c r="Y72" s="286"/>
      <c r="Z72" s="286"/>
      <c r="AA72" s="286"/>
      <c r="AB72" s="286"/>
      <c r="AC72" s="286"/>
      <c r="AD72" s="286"/>
      <c r="AE72" s="287"/>
    </row>
    <row r="73" spans="1:31" ht="33.75" customHeight="1" x14ac:dyDescent="0.25">
      <c r="A73" s="110" t="s">
        <v>261</v>
      </c>
      <c r="B73" s="7">
        <f t="shared" si="292"/>
        <v>67</v>
      </c>
      <c r="C73" s="265" t="s">
        <v>3107</v>
      </c>
      <c r="D73" s="286"/>
      <c r="E73" s="286"/>
      <c r="F73" s="286"/>
      <c r="G73" s="286"/>
      <c r="H73" s="286"/>
      <c r="I73" s="286"/>
      <c r="J73" s="286"/>
      <c r="K73" s="286"/>
      <c r="L73" s="286"/>
      <c r="M73" s="286"/>
      <c r="N73" s="286"/>
      <c r="O73" s="286"/>
      <c r="P73" s="286"/>
      <c r="Q73" s="286"/>
      <c r="R73" s="286"/>
      <c r="S73" s="286"/>
      <c r="T73" s="286"/>
      <c r="U73" s="286"/>
      <c r="V73" s="286"/>
      <c r="W73" s="286"/>
      <c r="X73" s="286"/>
      <c r="Y73" s="286"/>
      <c r="Z73" s="286"/>
      <c r="AA73" s="286"/>
      <c r="AB73" s="286"/>
      <c r="AC73" s="286"/>
      <c r="AD73" s="286"/>
      <c r="AE73" s="287"/>
    </row>
    <row r="74" spans="1:31" ht="27.75" customHeight="1" x14ac:dyDescent="0.25">
      <c r="A74" s="110" t="s">
        <v>3019</v>
      </c>
      <c r="B74" s="7">
        <f t="shared" si="292"/>
        <v>9</v>
      </c>
      <c r="C74" s="288" t="s">
        <v>3108</v>
      </c>
      <c r="D74" s="289"/>
      <c r="E74" s="289"/>
      <c r="F74" s="289"/>
      <c r="G74" s="289"/>
      <c r="H74" s="289"/>
      <c r="I74" s="289"/>
      <c r="J74" s="289"/>
      <c r="K74" s="289"/>
      <c r="L74" s="289"/>
      <c r="M74" s="289"/>
      <c r="N74" s="289"/>
      <c r="O74" s="289"/>
      <c r="P74" s="289"/>
      <c r="Q74" s="289"/>
      <c r="R74" s="289"/>
      <c r="S74" s="289"/>
      <c r="T74" s="289"/>
      <c r="U74" s="289"/>
      <c r="V74" s="289"/>
      <c r="W74" s="289"/>
      <c r="X74" s="289"/>
      <c r="Y74" s="289"/>
      <c r="Z74" s="289"/>
      <c r="AA74" s="289"/>
      <c r="AB74" s="289"/>
      <c r="AC74" s="289"/>
      <c r="AD74" s="289"/>
      <c r="AE74" s="290"/>
    </row>
    <row r="75" spans="1:31" ht="39.75" customHeight="1" x14ac:dyDescent="0.25">
      <c r="A75" s="110" t="s">
        <v>3043</v>
      </c>
      <c r="B75" s="7">
        <f t="shared" ref="B75:B111" si="293">KL13</f>
        <v>89</v>
      </c>
      <c r="C75" s="265" t="s">
        <v>3109</v>
      </c>
      <c r="D75" s="266"/>
      <c r="E75" s="266"/>
      <c r="F75" s="266"/>
      <c r="G75" s="266"/>
      <c r="H75" s="266"/>
      <c r="I75" s="266"/>
      <c r="J75" s="266"/>
      <c r="K75" s="266"/>
      <c r="L75" s="266"/>
      <c r="M75" s="266"/>
      <c r="N75" s="266"/>
      <c r="O75" s="266"/>
      <c r="P75" s="266"/>
      <c r="Q75" s="266"/>
      <c r="R75" s="266"/>
      <c r="S75" s="266"/>
      <c r="T75" s="266"/>
      <c r="U75" s="266"/>
      <c r="V75" s="266"/>
      <c r="W75" s="266"/>
      <c r="X75" s="266"/>
      <c r="Y75" s="266"/>
      <c r="Z75" s="266"/>
      <c r="AA75" s="266"/>
      <c r="AB75" s="266"/>
      <c r="AC75" s="266"/>
      <c r="AD75" s="266"/>
      <c r="AE75" s="267"/>
    </row>
    <row r="76" spans="1:31" ht="27.75" customHeight="1" x14ac:dyDescent="0.25">
      <c r="A76" s="110" t="s">
        <v>3044</v>
      </c>
      <c r="B76" s="7">
        <f t="shared" si="293"/>
        <v>31</v>
      </c>
      <c r="C76" s="265" t="s">
        <v>3110</v>
      </c>
      <c r="D76" s="266"/>
      <c r="E76" s="266"/>
      <c r="F76" s="266"/>
      <c r="G76" s="266"/>
      <c r="H76" s="266"/>
      <c r="I76" s="266"/>
      <c r="J76" s="266"/>
      <c r="K76" s="266"/>
      <c r="L76" s="266"/>
      <c r="M76" s="266"/>
      <c r="N76" s="266"/>
      <c r="O76" s="266"/>
      <c r="P76" s="266"/>
      <c r="Q76" s="266"/>
      <c r="R76" s="266"/>
      <c r="S76" s="266"/>
      <c r="T76" s="266"/>
      <c r="U76" s="266"/>
      <c r="V76" s="266"/>
      <c r="W76" s="266"/>
      <c r="X76" s="266"/>
      <c r="Y76" s="266"/>
      <c r="Z76" s="266"/>
      <c r="AA76" s="266"/>
      <c r="AB76" s="266"/>
      <c r="AC76" s="266"/>
      <c r="AD76" s="266"/>
      <c r="AE76" s="267"/>
    </row>
    <row r="77" spans="1:31" ht="27.75" customHeight="1" x14ac:dyDescent="0.25">
      <c r="A77" s="110" t="s">
        <v>3045</v>
      </c>
      <c r="B77" s="7">
        <f t="shared" si="293"/>
        <v>29</v>
      </c>
      <c r="C77" s="265" t="s">
        <v>3111</v>
      </c>
      <c r="D77" s="266"/>
      <c r="E77" s="266"/>
      <c r="F77" s="266"/>
      <c r="G77" s="266"/>
      <c r="H77" s="266"/>
      <c r="I77" s="266"/>
      <c r="J77" s="266"/>
      <c r="K77" s="266"/>
      <c r="L77" s="266"/>
      <c r="M77" s="266"/>
      <c r="N77" s="266"/>
      <c r="O77" s="266"/>
      <c r="P77" s="266"/>
      <c r="Q77" s="266"/>
      <c r="R77" s="266"/>
      <c r="S77" s="266"/>
      <c r="T77" s="266"/>
      <c r="U77" s="266"/>
      <c r="V77" s="266"/>
      <c r="W77" s="266"/>
      <c r="X77" s="266"/>
      <c r="Y77" s="266"/>
      <c r="Z77" s="266"/>
      <c r="AA77" s="266"/>
      <c r="AB77" s="266"/>
      <c r="AC77" s="266"/>
      <c r="AD77" s="266"/>
      <c r="AE77" s="267"/>
    </row>
    <row r="78" spans="1:31" ht="27.75" customHeight="1" x14ac:dyDescent="0.25">
      <c r="A78" s="110" t="s">
        <v>223</v>
      </c>
      <c r="B78" s="7">
        <f t="shared" si="293"/>
        <v>8</v>
      </c>
      <c r="C78" s="265" t="s">
        <v>3112</v>
      </c>
      <c r="D78" s="266"/>
      <c r="E78" s="266"/>
      <c r="F78" s="266"/>
      <c r="G78" s="266"/>
      <c r="H78" s="266"/>
      <c r="I78" s="266"/>
      <c r="J78" s="266"/>
      <c r="K78" s="266"/>
      <c r="L78" s="266"/>
      <c r="M78" s="266"/>
      <c r="N78" s="266"/>
      <c r="O78" s="266"/>
      <c r="P78" s="266"/>
      <c r="Q78" s="266"/>
      <c r="R78" s="266"/>
      <c r="S78" s="266"/>
      <c r="T78" s="266"/>
      <c r="U78" s="266"/>
      <c r="V78" s="266"/>
      <c r="W78" s="266"/>
      <c r="X78" s="266"/>
      <c r="Y78" s="266"/>
      <c r="Z78" s="266"/>
      <c r="AA78" s="266"/>
      <c r="AB78" s="266"/>
      <c r="AC78" s="266"/>
      <c r="AD78" s="266"/>
      <c r="AE78" s="267"/>
    </row>
    <row r="79" spans="1:31" ht="27.75" customHeight="1" x14ac:dyDescent="0.25">
      <c r="A79" s="110" t="s">
        <v>224</v>
      </c>
      <c r="B79" s="7">
        <f t="shared" si="293"/>
        <v>2</v>
      </c>
      <c r="C79" s="265" t="s">
        <v>3113</v>
      </c>
      <c r="D79" s="266"/>
      <c r="E79" s="266"/>
      <c r="F79" s="266"/>
      <c r="G79" s="266"/>
      <c r="H79" s="266"/>
      <c r="I79" s="266"/>
      <c r="J79" s="266"/>
      <c r="K79" s="266"/>
      <c r="L79" s="266"/>
      <c r="M79" s="266"/>
      <c r="N79" s="266"/>
      <c r="O79" s="266"/>
      <c r="P79" s="266"/>
      <c r="Q79" s="266"/>
      <c r="R79" s="266"/>
      <c r="S79" s="266"/>
      <c r="T79" s="266"/>
      <c r="U79" s="266"/>
      <c r="V79" s="266"/>
      <c r="W79" s="266"/>
      <c r="X79" s="266"/>
      <c r="Y79" s="266"/>
      <c r="Z79" s="266"/>
      <c r="AA79" s="266"/>
      <c r="AB79" s="266"/>
      <c r="AC79" s="266"/>
      <c r="AD79" s="266"/>
      <c r="AE79" s="267"/>
    </row>
    <row r="80" spans="1:31" ht="27.75" customHeight="1" x14ac:dyDescent="0.25">
      <c r="A80" s="110" t="s">
        <v>249</v>
      </c>
      <c r="B80" s="7">
        <f t="shared" si="293"/>
        <v>6</v>
      </c>
      <c r="C80" s="265" t="s">
        <v>3114</v>
      </c>
      <c r="D80" s="266"/>
      <c r="E80" s="266"/>
      <c r="F80" s="266"/>
      <c r="G80" s="266"/>
      <c r="H80" s="266"/>
      <c r="I80" s="266"/>
      <c r="J80" s="266"/>
      <c r="K80" s="266"/>
      <c r="L80" s="266"/>
      <c r="M80" s="266"/>
      <c r="N80" s="266"/>
      <c r="O80" s="266"/>
      <c r="P80" s="266"/>
      <c r="Q80" s="266"/>
      <c r="R80" s="266"/>
      <c r="S80" s="266"/>
      <c r="T80" s="266"/>
      <c r="U80" s="266"/>
      <c r="V80" s="266"/>
      <c r="W80" s="266"/>
      <c r="X80" s="266"/>
      <c r="Y80" s="266"/>
      <c r="Z80" s="266"/>
      <c r="AA80" s="266"/>
      <c r="AB80" s="266"/>
      <c r="AC80" s="266"/>
      <c r="AD80" s="266"/>
      <c r="AE80" s="267"/>
    </row>
    <row r="81" spans="1:31" ht="42.75" customHeight="1" x14ac:dyDescent="0.25">
      <c r="A81" s="110" t="s">
        <v>262</v>
      </c>
      <c r="B81" s="7">
        <f t="shared" si="293"/>
        <v>59</v>
      </c>
      <c r="C81" s="265" t="s">
        <v>3115</v>
      </c>
      <c r="D81" s="266"/>
      <c r="E81" s="266"/>
      <c r="F81" s="266"/>
      <c r="G81" s="266"/>
      <c r="H81" s="266"/>
      <c r="I81" s="266"/>
      <c r="J81" s="266"/>
      <c r="K81" s="266"/>
      <c r="L81" s="266"/>
      <c r="M81" s="266"/>
      <c r="N81" s="266"/>
      <c r="O81" s="266"/>
      <c r="P81" s="266"/>
      <c r="Q81" s="266"/>
      <c r="R81" s="266"/>
      <c r="S81" s="266"/>
      <c r="T81" s="266"/>
      <c r="U81" s="266"/>
      <c r="V81" s="266"/>
      <c r="W81" s="266"/>
      <c r="X81" s="266"/>
      <c r="Y81" s="266"/>
      <c r="Z81" s="266"/>
      <c r="AA81" s="266"/>
      <c r="AB81" s="266"/>
      <c r="AC81" s="266"/>
      <c r="AD81" s="266"/>
      <c r="AE81" s="267"/>
    </row>
    <row r="82" spans="1:31" ht="27.75" customHeight="1" x14ac:dyDescent="0.25">
      <c r="A82" s="110" t="s">
        <v>263</v>
      </c>
      <c r="B82" s="7">
        <f t="shared" si="293"/>
        <v>17</v>
      </c>
      <c r="C82" s="265" t="s">
        <v>3116</v>
      </c>
      <c r="D82" s="266"/>
      <c r="E82" s="266"/>
      <c r="F82" s="266"/>
      <c r="G82" s="266"/>
      <c r="H82" s="266"/>
      <c r="I82" s="266"/>
      <c r="J82" s="266"/>
      <c r="K82" s="266"/>
      <c r="L82" s="266"/>
      <c r="M82" s="266"/>
      <c r="N82" s="266"/>
      <c r="O82" s="266"/>
      <c r="P82" s="266"/>
      <c r="Q82" s="266"/>
      <c r="R82" s="266"/>
      <c r="S82" s="266"/>
      <c r="T82" s="266"/>
      <c r="U82" s="266"/>
      <c r="V82" s="266"/>
      <c r="W82" s="266"/>
      <c r="X82" s="266"/>
      <c r="Y82" s="266"/>
      <c r="Z82" s="266"/>
      <c r="AA82" s="266"/>
      <c r="AB82" s="266"/>
      <c r="AC82" s="266"/>
      <c r="AD82" s="266"/>
      <c r="AE82" s="267"/>
    </row>
    <row r="83" spans="1:31" ht="27.75" customHeight="1" x14ac:dyDescent="0.25">
      <c r="A83" s="110" t="s">
        <v>3046</v>
      </c>
      <c r="B83" s="7">
        <f t="shared" si="293"/>
        <v>8</v>
      </c>
      <c r="C83" s="265" t="s">
        <v>3117</v>
      </c>
      <c r="D83" s="266"/>
      <c r="E83" s="266"/>
      <c r="F83" s="266"/>
      <c r="G83" s="266"/>
      <c r="H83" s="266"/>
      <c r="I83" s="266"/>
      <c r="J83" s="266"/>
      <c r="K83" s="266"/>
      <c r="L83" s="266"/>
      <c r="M83" s="266"/>
      <c r="N83" s="266"/>
      <c r="O83" s="266"/>
      <c r="P83" s="266"/>
      <c r="Q83" s="266"/>
      <c r="R83" s="266"/>
      <c r="S83" s="266"/>
      <c r="T83" s="266"/>
      <c r="U83" s="266"/>
      <c r="V83" s="266"/>
      <c r="W83" s="266"/>
      <c r="X83" s="266"/>
      <c r="Y83" s="266"/>
      <c r="Z83" s="266"/>
      <c r="AA83" s="266"/>
      <c r="AB83" s="266"/>
      <c r="AC83" s="266"/>
      <c r="AD83" s="266"/>
      <c r="AE83" s="267"/>
    </row>
    <row r="84" spans="1:31" ht="27.75" customHeight="1" x14ac:dyDescent="0.25">
      <c r="A84" s="110" t="s">
        <v>3047</v>
      </c>
      <c r="B84" s="7">
        <f t="shared" si="293"/>
        <v>1</v>
      </c>
      <c r="C84" s="265" t="s">
        <v>3118</v>
      </c>
      <c r="D84" s="266"/>
      <c r="E84" s="266"/>
      <c r="F84" s="266"/>
      <c r="G84" s="266"/>
      <c r="H84" s="266"/>
      <c r="I84" s="266"/>
      <c r="J84" s="266"/>
      <c r="K84" s="266"/>
      <c r="L84" s="266"/>
      <c r="M84" s="266"/>
      <c r="N84" s="266"/>
      <c r="O84" s="266"/>
      <c r="P84" s="266"/>
      <c r="Q84" s="266"/>
      <c r="R84" s="266"/>
      <c r="S84" s="266"/>
      <c r="T84" s="266"/>
      <c r="U84" s="266"/>
      <c r="V84" s="266"/>
      <c r="W84" s="266"/>
      <c r="X84" s="266"/>
      <c r="Y84" s="266"/>
      <c r="Z84" s="266"/>
      <c r="AA84" s="266"/>
      <c r="AB84" s="266"/>
      <c r="AC84" s="266"/>
      <c r="AD84" s="266"/>
      <c r="AE84" s="267"/>
    </row>
    <row r="85" spans="1:31" ht="27.75" customHeight="1" x14ac:dyDescent="0.25">
      <c r="A85" s="110" t="s">
        <v>3048</v>
      </c>
      <c r="B85" s="7">
        <f t="shared" si="293"/>
        <v>7</v>
      </c>
      <c r="C85" s="265" t="s">
        <v>3119</v>
      </c>
      <c r="D85" s="266"/>
      <c r="E85" s="266"/>
      <c r="F85" s="266"/>
      <c r="G85" s="266"/>
      <c r="H85" s="266"/>
      <c r="I85" s="266"/>
      <c r="J85" s="266"/>
      <c r="K85" s="266"/>
      <c r="L85" s="266"/>
      <c r="M85" s="266"/>
      <c r="N85" s="266"/>
      <c r="O85" s="266"/>
      <c r="P85" s="266"/>
      <c r="Q85" s="266"/>
      <c r="R85" s="266"/>
      <c r="S85" s="266"/>
      <c r="T85" s="266"/>
      <c r="U85" s="266"/>
      <c r="V85" s="266"/>
      <c r="W85" s="266"/>
      <c r="X85" s="266"/>
      <c r="Y85" s="266"/>
      <c r="Z85" s="266"/>
      <c r="AA85" s="266"/>
      <c r="AB85" s="266"/>
      <c r="AC85" s="266"/>
      <c r="AD85" s="266"/>
      <c r="AE85" s="267"/>
    </row>
    <row r="86" spans="1:31" ht="27.75" customHeight="1" x14ac:dyDescent="0.25">
      <c r="A86" s="110" t="s">
        <v>3049</v>
      </c>
      <c r="B86" s="7">
        <f t="shared" si="293"/>
        <v>1</v>
      </c>
      <c r="C86" s="265" t="s">
        <v>3120</v>
      </c>
      <c r="D86" s="266"/>
      <c r="E86" s="266"/>
      <c r="F86" s="266"/>
      <c r="G86" s="266"/>
      <c r="H86" s="266"/>
      <c r="I86" s="266"/>
      <c r="J86" s="266"/>
      <c r="K86" s="266"/>
      <c r="L86" s="266"/>
      <c r="M86" s="266"/>
      <c r="N86" s="266"/>
      <c r="O86" s="266"/>
      <c r="P86" s="266"/>
      <c r="Q86" s="266"/>
      <c r="R86" s="266"/>
      <c r="S86" s="266"/>
      <c r="T86" s="266"/>
      <c r="U86" s="266"/>
      <c r="V86" s="266"/>
      <c r="W86" s="266"/>
      <c r="X86" s="266"/>
      <c r="Y86" s="266"/>
      <c r="Z86" s="266"/>
      <c r="AA86" s="266"/>
      <c r="AB86" s="266"/>
      <c r="AC86" s="266"/>
      <c r="AD86" s="266"/>
      <c r="AE86" s="267"/>
    </row>
    <row r="87" spans="1:31" ht="27.75" customHeight="1" x14ac:dyDescent="0.25">
      <c r="A87" s="110" t="s">
        <v>3050</v>
      </c>
      <c r="B87" s="7">
        <f t="shared" si="293"/>
        <v>8</v>
      </c>
      <c r="C87" s="265" t="s">
        <v>3121</v>
      </c>
      <c r="D87" s="266"/>
      <c r="E87" s="266"/>
      <c r="F87" s="266"/>
      <c r="G87" s="266"/>
      <c r="H87" s="266"/>
      <c r="I87" s="266"/>
      <c r="J87" s="266"/>
      <c r="K87" s="266"/>
      <c r="L87" s="266"/>
      <c r="M87" s="266"/>
      <c r="N87" s="266"/>
      <c r="O87" s="266"/>
      <c r="P87" s="266"/>
      <c r="Q87" s="266"/>
      <c r="R87" s="266"/>
      <c r="S87" s="266"/>
      <c r="T87" s="266"/>
      <c r="U87" s="266"/>
      <c r="V87" s="266"/>
      <c r="W87" s="266"/>
      <c r="X87" s="266"/>
      <c r="Y87" s="266"/>
      <c r="Z87" s="266"/>
      <c r="AA87" s="266"/>
      <c r="AB87" s="266"/>
      <c r="AC87" s="266"/>
      <c r="AD87" s="266"/>
      <c r="AE87" s="267"/>
    </row>
    <row r="88" spans="1:31" ht="27.75" customHeight="1" x14ac:dyDescent="0.25">
      <c r="A88" s="110" t="s">
        <v>3051</v>
      </c>
      <c r="B88" s="7">
        <f t="shared" si="293"/>
        <v>12</v>
      </c>
      <c r="C88" s="265" t="s">
        <v>3122</v>
      </c>
      <c r="D88" s="266"/>
      <c r="E88" s="266"/>
      <c r="F88" s="266"/>
      <c r="G88" s="266"/>
      <c r="H88" s="266"/>
      <c r="I88" s="266"/>
      <c r="J88" s="266"/>
      <c r="K88" s="266"/>
      <c r="L88" s="266"/>
      <c r="M88" s="266"/>
      <c r="N88" s="266"/>
      <c r="O88" s="266"/>
      <c r="P88" s="266"/>
      <c r="Q88" s="266"/>
      <c r="R88" s="266"/>
      <c r="S88" s="266"/>
      <c r="T88" s="266"/>
      <c r="U88" s="266"/>
      <c r="V88" s="266"/>
      <c r="W88" s="266"/>
      <c r="X88" s="266"/>
      <c r="Y88" s="266"/>
      <c r="Z88" s="266"/>
      <c r="AA88" s="266"/>
      <c r="AB88" s="266"/>
      <c r="AC88" s="266"/>
      <c r="AD88" s="266"/>
      <c r="AE88" s="267"/>
    </row>
    <row r="89" spans="1:31" ht="27.75" customHeight="1" x14ac:dyDescent="0.25">
      <c r="A89" s="110" t="s">
        <v>3052</v>
      </c>
      <c r="B89" s="7">
        <f t="shared" si="293"/>
        <v>6</v>
      </c>
      <c r="C89" s="265" t="s">
        <v>3123</v>
      </c>
      <c r="D89" s="266"/>
      <c r="E89" s="266"/>
      <c r="F89" s="266"/>
      <c r="G89" s="266"/>
      <c r="H89" s="266"/>
      <c r="I89" s="266"/>
      <c r="J89" s="266"/>
      <c r="K89" s="266"/>
      <c r="L89" s="266"/>
      <c r="M89" s="266"/>
      <c r="N89" s="266"/>
      <c r="O89" s="266"/>
      <c r="P89" s="266"/>
      <c r="Q89" s="266"/>
      <c r="R89" s="266"/>
      <c r="S89" s="266"/>
      <c r="T89" s="266"/>
      <c r="U89" s="266"/>
      <c r="V89" s="266"/>
      <c r="W89" s="266"/>
      <c r="X89" s="266"/>
      <c r="Y89" s="266"/>
      <c r="Z89" s="266"/>
      <c r="AA89" s="266"/>
      <c r="AB89" s="266"/>
      <c r="AC89" s="266"/>
      <c r="AD89" s="266"/>
      <c r="AE89" s="267"/>
    </row>
    <row r="90" spans="1:31" ht="27.75" customHeight="1" x14ac:dyDescent="0.25">
      <c r="A90" s="110" t="s">
        <v>3053</v>
      </c>
      <c r="B90" s="7">
        <f t="shared" si="293"/>
        <v>3</v>
      </c>
      <c r="C90" s="265" t="s">
        <v>3124</v>
      </c>
      <c r="D90" s="266"/>
      <c r="E90" s="266"/>
      <c r="F90" s="266"/>
      <c r="G90" s="266"/>
      <c r="H90" s="266"/>
      <c r="I90" s="266"/>
      <c r="J90" s="266"/>
      <c r="K90" s="266"/>
      <c r="L90" s="266"/>
      <c r="M90" s="266"/>
      <c r="N90" s="266"/>
      <c r="O90" s="266"/>
      <c r="P90" s="266"/>
      <c r="Q90" s="266"/>
      <c r="R90" s="266"/>
      <c r="S90" s="266"/>
      <c r="T90" s="266"/>
      <c r="U90" s="266"/>
      <c r="V90" s="266"/>
      <c r="W90" s="266"/>
      <c r="X90" s="266"/>
      <c r="Y90" s="266"/>
      <c r="Z90" s="266"/>
      <c r="AA90" s="266"/>
      <c r="AB90" s="266"/>
      <c r="AC90" s="266"/>
      <c r="AD90" s="266"/>
      <c r="AE90" s="267"/>
    </row>
    <row r="91" spans="1:31" ht="27.75" customHeight="1" x14ac:dyDescent="0.25">
      <c r="A91" s="110" t="s">
        <v>3054</v>
      </c>
      <c r="B91" s="7">
        <f t="shared" si="293"/>
        <v>3</v>
      </c>
      <c r="C91" s="265" t="s">
        <v>3125</v>
      </c>
      <c r="D91" s="266"/>
      <c r="E91" s="266"/>
      <c r="F91" s="266"/>
      <c r="G91" s="266"/>
      <c r="H91" s="266"/>
      <c r="I91" s="266"/>
      <c r="J91" s="266"/>
      <c r="K91" s="266"/>
      <c r="L91" s="266"/>
      <c r="M91" s="266"/>
      <c r="N91" s="266"/>
      <c r="O91" s="266"/>
      <c r="P91" s="266"/>
      <c r="Q91" s="266"/>
      <c r="R91" s="266"/>
      <c r="S91" s="266"/>
      <c r="T91" s="266"/>
      <c r="U91" s="266"/>
      <c r="V91" s="266"/>
      <c r="W91" s="266"/>
      <c r="X91" s="266"/>
      <c r="Y91" s="266"/>
      <c r="Z91" s="266"/>
      <c r="AA91" s="266"/>
      <c r="AB91" s="266"/>
      <c r="AC91" s="266"/>
      <c r="AD91" s="266"/>
      <c r="AE91" s="267"/>
    </row>
    <row r="92" spans="1:31" ht="27.75" customHeight="1" x14ac:dyDescent="0.25">
      <c r="A92" s="110" t="s">
        <v>3055</v>
      </c>
      <c r="B92" s="7">
        <f t="shared" si="293"/>
        <v>1</v>
      </c>
      <c r="C92" s="265" t="s">
        <v>3126</v>
      </c>
      <c r="D92" s="266"/>
      <c r="E92" s="266"/>
      <c r="F92" s="266"/>
      <c r="G92" s="266"/>
      <c r="H92" s="266"/>
      <c r="I92" s="266"/>
      <c r="J92" s="266"/>
      <c r="K92" s="266"/>
      <c r="L92" s="266"/>
      <c r="M92" s="266"/>
      <c r="N92" s="266"/>
      <c r="O92" s="266"/>
      <c r="P92" s="266"/>
      <c r="Q92" s="266"/>
      <c r="R92" s="266"/>
      <c r="S92" s="266"/>
      <c r="T92" s="266"/>
      <c r="U92" s="266"/>
      <c r="V92" s="266"/>
      <c r="W92" s="266"/>
      <c r="X92" s="266"/>
      <c r="Y92" s="266"/>
      <c r="Z92" s="266"/>
      <c r="AA92" s="266"/>
      <c r="AB92" s="266"/>
      <c r="AC92" s="266"/>
      <c r="AD92" s="266"/>
      <c r="AE92" s="267"/>
    </row>
    <row r="93" spans="1:31" ht="27.75" customHeight="1" x14ac:dyDescent="0.25">
      <c r="A93" s="110" t="s">
        <v>508</v>
      </c>
      <c r="B93" s="7">
        <f t="shared" si="293"/>
        <v>1</v>
      </c>
      <c r="C93" s="265" t="s">
        <v>3127</v>
      </c>
      <c r="D93" s="266"/>
      <c r="E93" s="266"/>
      <c r="F93" s="266"/>
      <c r="G93" s="266"/>
      <c r="H93" s="266"/>
      <c r="I93" s="266"/>
      <c r="J93" s="266"/>
      <c r="K93" s="266"/>
      <c r="L93" s="266"/>
      <c r="M93" s="266"/>
      <c r="N93" s="266"/>
      <c r="O93" s="266"/>
      <c r="P93" s="266"/>
      <c r="Q93" s="266"/>
      <c r="R93" s="266"/>
      <c r="S93" s="266"/>
      <c r="T93" s="266"/>
      <c r="U93" s="266"/>
      <c r="V93" s="266"/>
      <c r="W93" s="266"/>
      <c r="X93" s="266"/>
      <c r="Y93" s="266"/>
      <c r="Z93" s="266"/>
      <c r="AA93" s="266"/>
      <c r="AB93" s="266"/>
      <c r="AC93" s="266"/>
      <c r="AD93" s="266"/>
      <c r="AE93" s="267"/>
    </row>
    <row r="94" spans="1:31" ht="27.75" customHeight="1" x14ac:dyDescent="0.25">
      <c r="A94" s="110" t="s">
        <v>519</v>
      </c>
      <c r="B94" s="7">
        <f t="shared" si="293"/>
        <v>22</v>
      </c>
      <c r="C94" s="265" t="s">
        <v>3128</v>
      </c>
      <c r="D94" s="266"/>
      <c r="E94" s="266"/>
      <c r="F94" s="266"/>
      <c r="G94" s="266"/>
      <c r="H94" s="266"/>
      <c r="I94" s="266"/>
      <c r="J94" s="266"/>
      <c r="K94" s="266"/>
      <c r="L94" s="266"/>
      <c r="M94" s="266"/>
      <c r="N94" s="266"/>
      <c r="O94" s="266"/>
      <c r="P94" s="266"/>
      <c r="Q94" s="266"/>
      <c r="R94" s="266"/>
      <c r="S94" s="266"/>
      <c r="T94" s="266"/>
      <c r="U94" s="266"/>
      <c r="V94" s="266"/>
      <c r="W94" s="266"/>
      <c r="X94" s="266"/>
      <c r="Y94" s="266"/>
      <c r="Z94" s="266"/>
      <c r="AA94" s="266"/>
      <c r="AB94" s="266"/>
      <c r="AC94" s="266"/>
      <c r="AD94" s="266"/>
      <c r="AE94" s="267"/>
    </row>
    <row r="95" spans="1:31" ht="27.75" customHeight="1" x14ac:dyDescent="0.25">
      <c r="A95" s="110" t="s">
        <v>595</v>
      </c>
      <c r="B95" s="7">
        <f t="shared" si="293"/>
        <v>4</v>
      </c>
      <c r="C95" s="265" t="s">
        <v>3129</v>
      </c>
      <c r="D95" s="266"/>
      <c r="E95" s="266"/>
      <c r="F95" s="266"/>
      <c r="G95" s="266"/>
      <c r="H95" s="266"/>
      <c r="I95" s="266"/>
      <c r="J95" s="266"/>
      <c r="K95" s="266"/>
      <c r="L95" s="266"/>
      <c r="M95" s="266"/>
      <c r="N95" s="266"/>
      <c r="O95" s="266"/>
      <c r="P95" s="266"/>
      <c r="Q95" s="266"/>
      <c r="R95" s="266"/>
      <c r="S95" s="266"/>
      <c r="T95" s="266"/>
      <c r="U95" s="266"/>
      <c r="V95" s="266"/>
      <c r="W95" s="266"/>
      <c r="X95" s="266"/>
      <c r="Y95" s="266"/>
      <c r="Z95" s="266"/>
      <c r="AA95" s="266"/>
      <c r="AB95" s="266"/>
      <c r="AC95" s="266"/>
      <c r="AD95" s="266"/>
      <c r="AE95" s="267"/>
    </row>
    <row r="96" spans="1:31" ht="27.75" customHeight="1" x14ac:dyDescent="0.25">
      <c r="A96" s="110" t="s">
        <v>596</v>
      </c>
      <c r="B96" s="7">
        <f t="shared" si="293"/>
        <v>1</v>
      </c>
      <c r="C96" s="265" t="s">
        <v>3130</v>
      </c>
      <c r="D96" s="266"/>
      <c r="E96" s="266"/>
      <c r="F96" s="266"/>
      <c r="G96" s="266"/>
      <c r="H96" s="266"/>
      <c r="I96" s="266"/>
      <c r="J96" s="266"/>
      <c r="K96" s="266"/>
      <c r="L96" s="266"/>
      <c r="M96" s="266"/>
      <c r="N96" s="266"/>
      <c r="O96" s="266"/>
      <c r="P96" s="266"/>
      <c r="Q96" s="266"/>
      <c r="R96" s="266"/>
      <c r="S96" s="266"/>
      <c r="T96" s="266"/>
      <c r="U96" s="266"/>
      <c r="V96" s="266"/>
      <c r="W96" s="266"/>
      <c r="X96" s="266"/>
      <c r="Y96" s="266"/>
      <c r="Z96" s="266"/>
      <c r="AA96" s="266"/>
      <c r="AB96" s="266"/>
      <c r="AC96" s="266"/>
      <c r="AD96" s="266"/>
      <c r="AE96" s="267"/>
    </row>
    <row r="97" spans="1:31" ht="27.75" customHeight="1" x14ac:dyDescent="0.25">
      <c r="A97" s="110" t="s">
        <v>597</v>
      </c>
      <c r="B97" s="7">
        <f t="shared" si="293"/>
        <v>1</v>
      </c>
      <c r="C97" s="265" t="s">
        <v>3130</v>
      </c>
      <c r="D97" s="266"/>
      <c r="E97" s="266"/>
      <c r="F97" s="266"/>
      <c r="G97" s="266"/>
      <c r="H97" s="266"/>
      <c r="I97" s="266"/>
      <c r="J97" s="266"/>
      <c r="K97" s="266"/>
      <c r="L97" s="266"/>
      <c r="M97" s="266"/>
      <c r="N97" s="266"/>
      <c r="O97" s="266"/>
      <c r="P97" s="266"/>
      <c r="Q97" s="266"/>
      <c r="R97" s="266"/>
      <c r="S97" s="266"/>
      <c r="T97" s="266"/>
      <c r="U97" s="266"/>
      <c r="V97" s="266"/>
      <c r="W97" s="266"/>
      <c r="X97" s="266"/>
      <c r="Y97" s="266"/>
      <c r="Z97" s="266"/>
      <c r="AA97" s="266"/>
      <c r="AB97" s="266"/>
      <c r="AC97" s="266"/>
      <c r="AD97" s="266"/>
      <c r="AE97" s="267"/>
    </row>
    <row r="98" spans="1:31" ht="27.75" customHeight="1" x14ac:dyDescent="0.25">
      <c r="A98" s="110" t="s">
        <v>688</v>
      </c>
      <c r="B98" s="7">
        <f t="shared" si="293"/>
        <v>3</v>
      </c>
      <c r="C98" s="265" t="s">
        <v>3131</v>
      </c>
      <c r="D98" s="266"/>
      <c r="E98" s="266"/>
      <c r="F98" s="266"/>
      <c r="G98" s="266"/>
      <c r="H98" s="266"/>
      <c r="I98" s="266"/>
      <c r="J98" s="266"/>
      <c r="K98" s="266"/>
      <c r="L98" s="266"/>
      <c r="M98" s="266"/>
      <c r="N98" s="266"/>
      <c r="O98" s="266"/>
      <c r="P98" s="266"/>
      <c r="Q98" s="266"/>
      <c r="R98" s="266"/>
      <c r="S98" s="266"/>
      <c r="T98" s="266"/>
      <c r="U98" s="266"/>
      <c r="V98" s="266"/>
      <c r="W98" s="266"/>
      <c r="X98" s="266"/>
      <c r="Y98" s="266"/>
      <c r="Z98" s="266"/>
      <c r="AA98" s="266"/>
      <c r="AB98" s="266"/>
      <c r="AC98" s="266"/>
      <c r="AD98" s="266"/>
      <c r="AE98" s="267"/>
    </row>
    <row r="99" spans="1:31" ht="27.75" customHeight="1" x14ac:dyDescent="0.25">
      <c r="A99" s="110" t="s">
        <v>709</v>
      </c>
      <c r="B99" s="7">
        <f t="shared" si="293"/>
        <v>8</v>
      </c>
      <c r="C99" s="265" t="s">
        <v>3132</v>
      </c>
      <c r="D99" s="266"/>
      <c r="E99" s="266"/>
      <c r="F99" s="266"/>
      <c r="G99" s="266"/>
      <c r="H99" s="266"/>
      <c r="I99" s="266"/>
      <c r="J99" s="266"/>
      <c r="K99" s="266"/>
      <c r="L99" s="266"/>
      <c r="M99" s="266"/>
      <c r="N99" s="266"/>
      <c r="O99" s="266"/>
      <c r="P99" s="266"/>
      <c r="Q99" s="266"/>
      <c r="R99" s="266"/>
      <c r="S99" s="266"/>
      <c r="T99" s="266"/>
      <c r="U99" s="266"/>
      <c r="V99" s="266"/>
      <c r="W99" s="266"/>
      <c r="X99" s="266"/>
      <c r="Y99" s="266"/>
      <c r="Z99" s="266"/>
      <c r="AA99" s="266"/>
      <c r="AB99" s="266"/>
      <c r="AC99" s="266"/>
      <c r="AD99" s="266"/>
      <c r="AE99" s="267"/>
    </row>
    <row r="100" spans="1:31" ht="27.75" customHeight="1" x14ac:dyDescent="0.25">
      <c r="A100" s="110" t="s">
        <v>3058</v>
      </c>
      <c r="B100" s="7">
        <f t="shared" si="293"/>
        <v>14</v>
      </c>
      <c r="C100" s="265" t="s">
        <v>3133</v>
      </c>
      <c r="D100" s="266"/>
      <c r="E100" s="266"/>
      <c r="F100" s="266"/>
      <c r="G100" s="266"/>
      <c r="H100" s="266"/>
      <c r="I100" s="266"/>
      <c r="J100" s="266"/>
      <c r="K100" s="266"/>
      <c r="L100" s="266"/>
      <c r="M100" s="266"/>
      <c r="N100" s="266"/>
      <c r="O100" s="266"/>
      <c r="P100" s="266"/>
      <c r="Q100" s="266"/>
      <c r="R100" s="266"/>
      <c r="S100" s="266"/>
      <c r="T100" s="266"/>
      <c r="U100" s="266"/>
      <c r="V100" s="266"/>
      <c r="W100" s="266"/>
      <c r="X100" s="266"/>
      <c r="Y100" s="266"/>
      <c r="Z100" s="266"/>
      <c r="AA100" s="266"/>
      <c r="AB100" s="266"/>
      <c r="AC100" s="266"/>
      <c r="AD100" s="266"/>
      <c r="AE100" s="267"/>
    </row>
    <row r="101" spans="1:31" ht="27.75" customHeight="1" x14ac:dyDescent="0.25">
      <c r="A101" s="110" t="s">
        <v>809</v>
      </c>
      <c r="B101" s="7">
        <f t="shared" si="293"/>
        <v>3</v>
      </c>
      <c r="C101" s="265" t="s">
        <v>3134</v>
      </c>
      <c r="D101" s="266"/>
      <c r="E101" s="266"/>
      <c r="F101" s="266"/>
      <c r="G101" s="266"/>
      <c r="H101" s="266"/>
      <c r="I101" s="266"/>
      <c r="J101" s="266"/>
      <c r="K101" s="266"/>
      <c r="L101" s="266"/>
      <c r="M101" s="266"/>
      <c r="N101" s="266"/>
      <c r="O101" s="266"/>
      <c r="P101" s="266"/>
      <c r="Q101" s="266"/>
      <c r="R101" s="266"/>
      <c r="S101" s="266"/>
      <c r="T101" s="266"/>
      <c r="U101" s="266"/>
      <c r="V101" s="266"/>
      <c r="W101" s="266"/>
      <c r="X101" s="266"/>
      <c r="Y101" s="266"/>
      <c r="Z101" s="266"/>
      <c r="AA101" s="266"/>
      <c r="AB101" s="266"/>
      <c r="AC101" s="266"/>
      <c r="AD101" s="266"/>
      <c r="AE101" s="267"/>
    </row>
    <row r="102" spans="1:31" ht="27.75" customHeight="1" x14ac:dyDescent="0.25">
      <c r="A102" s="110" t="s">
        <v>810</v>
      </c>
      <c r="B102" s="7">
        <f t="shared" si="293"/>
        <v>10</v>
      </c>
      <c r="C102" s="265" t="s">
        <v>3135</v>
      </c>
      <c r="D102" s="266"/>
      <c r="E102" s="266"/>
      <c r="F102" s="266"/>
      <c r="G102" s="266"/>
      <c r="H102" s="266"/>
      <c r="I102" s="266"/>
      <c r="J102" s="266"/>
      <c r="K102" s="266"/>
      <c r="L102" s="266"/>
      <c r="M102" s="266"/>
      <c r="N102" s="266"/>
      <c r="O102" s="266"/>
      <c r="P102" s="266"/>
      <c r="Q102" s="266"/>
      <c r="R102" s="266"/>
      <c r="S102" s="266"/>
      <c r="T102" s="266"/>
      <c r="U102" s="266"/>
      <c r="V102" s="266"/>
      <c r="W102" s="266"/>
      <c r="X102" s="266"/>
      <c r="Y102" s="266"/>
      <c r="Z102" s="266"/>
      <c r="AA102" s="266"/>
      <c r="AB102" s="266"/>
      <c r="AC102" s="266"/>
      <c r="AD102" s="266"/>
      <c r="AE102" s="267"/>
    </row>
    <row r="103" spans="1:31" ht="27.75" customHeight="1" x14ac:dyDescent="0.25">
      <c r="A103" s="110" t="s">
        <v>1187</v>
      </c>
      <c r="B103" s="7">
        <f t="shared" si="293"/>
        <v>2</v>
      </c>
      <c r="C103" s="265" t="s">
        <v>3136</v>
      </c>
      <c r="D103" s="266"/>
      <c r="E103" s="266"/>
      <c r="F103" s="266"/>
      <c r="G103" s="266"/>
      <c r="H103" s="266"/>
      <c r="I103" s="266"/>
      <c r="J103" s="266"/>
      <c r="K103" s="266"/>
      <c r="L103" s="266"/>
      <c r="M103" s="266"/>
      <c r="N103" s="266"/>
      <c r="O103" s="266"/>
      <c r="P103" s="266"/>
      <c r="Q103" s="266"/>
      <c r="R103" s="266"/>
      <c r="S103" s="266"/>
      <c r="T103" s="266"/>
      <c r="U103" s="266"/>
      <c r="V103" s="266"/>
      <c r="W103" s="266"/>
      <c r="X103" s="266"/>
      <c r="Y103" s="266"/>
      <c r="Z103" s="266"/>
      <c r="AA103" s="266"/>
      <c r="AB103" s="266"/>
      <c r="AC103" s="266"/>
      <c r="AD103" s="266"/>
      <c r="AE103" s="267"/>
    </row>
    <row r="104" spans="1:31" ht="27.75" customHeight="1" x14ac:dyDescent="0.25">
      <c r="A104" s="110" t="s">
        <v>1205</v>
      </c>
      <c r="B104" s="7">
        <f t="shared" si="293"/>
        <v>7</v>
      </c>
      <c r="C104" s="265" t="s">
        <v>3137</v>
      </c>
      <c r="D104" s="266"/>
      <c r="E104" s="266"/>
      <c r="F104" s="266"/>
      <c r="G104" s="266"/>
      <c r="H104" s="266"/>
      <c r="I104" s="266"/>
      <c r="J104" s="266"/>
      <c r="K104" s="266"/>
      <c r="L104" s="266"/>
      <c r="M104" s="266"/>
      <c r="N104" s="266"/>
      <c r="O104" s="266"/>
      <c r="P104" s="266"/>
      <c r="Q104" s="266"/>
      <c r="R104" s="266"/>
      <c r="S104" s="266"/>
      <c r="T104" s="266"/>
      <c r="U104" s="266"/>
      <c r="V104" s="266"/>
      <c r="W104" s="266"/>
      <c r="X104" s="266"/>
      <c r="Y104" s="266"/>
      <c r="Z104" s="266"/>
      <c r="AA104" s="266"/>
      <c r="AB104" s="266"/>
      <c r="AC104" s="266"/>
      <c r="AD104" s="266"/>
      <c r="AE104" s="267"/>
    </row>
    <row r="105" spans="1:31" ht="27.75" customHeight="1" x14ac:dyDescent="0.25">
      <c r="A105" s="110" t="s">
        <v>1206</v>
      </c>
      <c r="B105" s="7">
        <f t="shared" si="293"/>
        <v>5</v>
      </c>
      <c r="C105" s="265" t="s">
        <v>3138</v>
      </c>
      <c r="D105" s="266"/>
      <c r="E105" s="266"/>
      <c r="F105" s="266"/>
      <c r="G105" s="266"/>
      <c r="H105" s="266"/>
      <c r="I105" s="266"/>
      <c r="J105" s="266"/>
      <c r="K105" s="266"/>
      <c r="L105" s="266"/>
      <c r="M105" s="266"/>
      <c r="N105" s="266"/>
      <c r="O105" s="266"/>
      <c r="P105" s="266"/>
      <c r="Q105" s="266"/>
      <c r="R105" s="266"/>
      <c r="S105" s="266"/>
      <c r="T105" s="266"/>
      <c r="U105" s="266"/>
      <c r="V105" s="266"/>
      <c r="W105" s="266"/>
      <c r="X105" s="266"/>
      <c r="Y105" s="266"/>
      <c r="Z105" s="266"/>
      <c r="AA105" s="266"/>
      <c r="AB105" s="266"/>
      <c r="AC105" s="266"/>
      <c r="AD105" s="266"/>
      <c r="AE105" s="267"/>
    </row>
    <row r="106" spans="1:31" ht="27.75" customHeight="1" x14ac:dyDescent="0.25">
      <c r="A106" s="110" t="s">
        <v>1422</v>
      </c>
      <c r="B106" s="7">
        <f t="shared" si="293"/>
        <v>1</v>
      </c>
      <c r="C106" s="265" t="s">
        <v>3139</v>
      </c>
      <c r="D106" s="266"/>
      <c r="E106" s="266"/>
      <c r="F106" s="266"/>
      <c r="G106" s="266"/>
      <c r="H106" s="266"/>
      <c r="I106" s="266"/>
      <c r="J106" s="266"/>
      <c r="K106" s="266"/>
      <c r="L106" s="266"/>
      <c r="M106" s="266"/>
      <c r="N106" s="266"/>
      <c r="O106" s="266"/>
      <c r="P106" s="266"/>
      <c r="Q106" s="266"/>
      <c r="R106" s="266"/>
      <c r="S106" s="266"/>
      <c r="T106" s="266"/>
      <c r="U106" s="266"/>
      <c r="V106" s="266"/>
      <c r="W106" s="266"/>
      <c r="X106" s="266"/>
      <c r="Y106" s="266"/>
      <c r="Z106" s="266"/>
      <c r="AA106" s="266"/>
      <c r="AB106" s="266"/>
      <c r="AC106" s="266"/>
      <c r="AD106" s="266"/>
      <c r="AE106" s="267"/>
    </row>
    <row r="107" spans="1:31" ht="27.75" customHeight="1" x14ac:dyDescent="0.25">
      <c r="A107" s="110" t="s">
        <v>1634</v>
      </c>
      <c r="B107" s="7">
        <f t="shared" si="293"/>
        <v>1</v>
      </c>
      <c r="C107" s="265" t="s">
        <v>3140</v>
      </c>
      <c r="D107" s="266"/>
      <c r="E107" s="266"/>
      <c r="F107" s="266"/>
      <c r="G107" s="266"/>
      <c r="H107" s="266"/>
      <c r="I107" s="266"/>
      <c r="J107" s="266"/>
      <c r="K107" s="266"/>
      <c r="L107" s="266"/>
      <c r="M107" s="266"/>
      <c r="N107" s="266"/>
      <c r="O107" s="266"/>
      <c r="P107" s="266"/>
      <c r="Q107" s="266"/>
      <c r="R107" s="266"/>
      <c r="S107" s="266"/>
      <c r="T107" s="266"/>
      <c r="U107" s="266"/>
      <c r="V107" s="266"/>
      <c r="W107" s="266"/>
      <c r="X107" s="266"/>
      <c r="Y107" s="266"/>
      <c r="Z107" s="266"/>
      <c r="AA107" s="266"/>
      <c r="AB107" s="266"/>
      <c r="AC107" s="266"/>
      <c r="AD107" s="266"/>
      <c r="AE107" s="267"/>
    </row>
    <row r="108" spans="1:31" ht="27.75" customHeight="1" x14ac:dyDescent="0.25">
      <c r="A108" s="110" t="s">
        <v>1635</v>
      </c>
      <c r="B108" s="7">
        <f t="shared" si="293"/>
        <v>1</v>
      </c>
      <c r="C108" s="265" t="s">
        <v>3140</v>
      </c>
      <c r="D108" s="266"/>
      <c r="E108" s="266"/>
      <c r="F108" s="266"/>
      <c r="G108" s="266"/>
      <c r="H108" s="266"/>
      <c r="I108" s="266"/>
      <c r="J108" s="266"/>
      <c r="K108" s="266"/>
      <c r="L108" s="266"/>
      <c r="M108" s="266"/>
      <c r="N108" s="266"/>
      <c r="O108" s="266"/>
      <c r="P108" s="266"/>
      <c r="Q108" s="266"/>
      <c r="R108" s="266"/>
      <c r="S108" s="266"/>
      <c r="T108" s="266"/>
      <c r="U108" s="266"/>
      <c r="V108" s="266"/>
      <c r="W108" s="266"/>
      <c r="X108" s="266"/>
      <c r="Y108" s="266"/>
      <c r="Z108" s="266"/>
      <c r="AA108" s="266"/>
      <c r="AB108" s="266"/>
      <c r="AC108" s="266"/>
      <c r="AD108" s="266"/>
      <c r="AE108" s="267"/>
    </row>
    <row r="109" spans="1:31" ht="27.75" customHeight="1" x14ac:dyDescent="0.25">
      <c r="A109" s="110" t="s">
        <v>2586</v>
      </c>
      <c r="B109" s="7">
        <f t="shared" si="293"/>
        <v>1</v>
      </c>
      <c r="C109" s="265" t="s">
        <v>3143</v>
      </c>
      <c r="D109" s="266"/>
      <c r="E109" s="266"/>
      <c r="F109" s="266"/>
      <c r="G109" s="266"/>
      <c r="H109" s="266"/>
      <c r="I109" s="266"/>
      <c r="J109" s="266"/>
      <c r="K109" s="266"/>
      <c r="L109" s="266"/>
      <c r="M109" s="266"/>
      <c r="N109" s="266"/>
      <c r="O109" s="266"/>
      <c r="P109" s="266"/>
      <c r="Q109" s="266"/>
      <c r="R109" s="266"/>
      <c r="S109" s="266"/>
      <c r="T109" s="266"/>
      <c r="U109" s="266"/>
      <c r="V109" s="266"/>
      <c r="W109" s="266"/>
      <c r="X109" s="266"/>
      <c r="Y109" s="266"/>
      <c r="Z109" s="266"/>
      <c r="AA109" s="266"/>
      <c r="AB109" s="266"/>
      <c r="AC109" s="266"/>
      <c r="AD109" s="266"/>
      <c r="AE109" s="267"/>
    </row>
    <row r="110" spans="1:31" ht="27.75" customHeight="1" x14ac:dyDescent="0.25">
      <c r="A110" s="110" t="s">
        <v>2596</v>
      </c>
      <c r="B110" s="7">
        <f t="shared" si="293"/>
        <v>3</v>
      </c>
      <c r="C110" s="265" t="s">
        <v>3142</v>
      </c>
      <c r="D110" s="266"/>
      <c r="E110" s="266"/>
      <c r="F110" s="266"/>
      <c r="G110" s="266"/>
      <c r="H110" s="266"/>
      <c r="I110" s="266"/>
      <c r="J110" s="266"/>
      <c r="K110" s="266"/>
      <c r="L110" s="266"/>
      <c r="M110" s="266"/>
      <c r="N110" s="266"/>
      <c r="O110" s="266"/>
      <c r="P110" s="266"/>
      <c r="Q110" s="266"/>
      <c r="R110" s="266"/>
      <c r="S110" s="266"/>
      <c r="T110" s="266"/>
      <c r="U110" s="266"/>
      <c r="V110" s="266"/>
      <c r="W110" s="266"/>
      <c r="X110" s="266"/>
      <c r="Y110" s="266"/>
      <c r="Z110" s="266"/>
      <c r="AA110" s="266"/>
      <c r="AB110" s="266"/>
      <c r="AC110" s="266"/>
      <c r="AD110" s="266"/>
      <c r="AE110" s="267"/>
    </row>
    <row r="111" spans="1:31" ht="27.75" customHeight="1" thickBot="1" x14ac:dyDescent="0.3">
      <c r="A111" s="111" t="s">
        <v>2616</v>
      </c>
      <c r="B111" s="10">
        <f t="shared" si="293"/>
        <v>1</v>
      </c>
      <c r="C111" s="283" t="s">
        <v>3141</v>
      </c>
      <c r="D111" s="284"/>
      <c r="E111" s="284"/>
      <c r="F111" s="284"/>
      <c r="G111" s="284"/>
      <c r="H111" s="284"/>
      <c r="I111" s="284"/>
      <c r="J111" s="284"/>
      <c r="K111" s="284"/>
      <c r="L111" s="284"/>
      <c r="M111" s="284"/>
      <c r="N111" s="284"/>
      <c r="O111" s="284"/>
      <c r="P111" s="284"/>
      <c r="Q111" s="284"/>
      <c r="R111" s="284"/>
      <c r="S111" s="284"/>
      <c r="T111" s="284"/>
      <c r="U111" s="284"/>
      <c r="V111" s="284"/>
      <c r="W111" s="284"/>
      <c r="X111" s="284"/>
      <c r="Y111" s="284"/>
      <c r="Z111" s="284"/>
      <c r="AA111" s="284"/>
      <c r="AB111" s="284"/>
      <c r="AC111" s="284"/>
      <c r="AD111" s="284"/>
      <c r="AE111" s="285"/>
    </row>
    <row r="112" spans="1:31" x14ac:dyDescent="0.25">
      <c r="B112" s="2"/>
    </row>
    <row r="113" spans="1:31" s="2" customFormat="1" x14ac:dyDescent="0.25"/>
    <row r="114" spans="1:31" s="2" customFormat="1" ht="69.75" customHeight="1" thickBot="1" x14ac:dyDescent="0.45">
      <c r="J114" s="281" t="s">
        <v>3080</v>
      </c>
      <c r="K114" s="281"/>
      <c r="L114" s="281"/>
      <c r="M114" s="281"/>
      <c r="N114" s="281"/>
      <c r="O114" s="281"/>
      <c r="P114" s="281"/>
      <c r="Q114" s="281"/>
      <c r="R114" s="281"/>
      <c r="S114" s="133"/>
    </row>
    <row r="115" spans="1:31" s="2" customFormat="1" ht="26.25" customHeight="1" thickBot="1" x14ac:dyDescent="0.3">
      <c r="J115" s="59" t="s">
        <v>3074</v>
      </c>
      <c r="K115" s="186" t="s">
        <v>3075</v>
      </c>
      <c r="L115" s="186"/>
      <c r="M115" s="186"/>
      <c r="N115" s="186"/>
      <c r="O115" s="186"/>
      <c r="P115" s="186"/>
      <c r="Q115" s="186"/>
      <c r="R115" s="209"/>
    </row>
    <row r="116" spans="1:31" s="2" customFormat="1" ht="26.25" customHeight="1" x14ac:dyDescent="0.25">
      <c r="J116" s="100" t="s">
        <v>3145</v>
      </c>
      <c r="K116" s="192" t="s">
        <v>194</v>
      </c>
      <c r="L116" s="192"/>
      <c r="M116" s="192"/>
      <c r="N116" s="192"/>
      <c r="O116" s="192"/>
      <c r="P116" s="192"/>
      <c r="Q116" s="192"/>
      <c r="R116" s="282"/>
    </row>
    <row r="117" spans="1:31" s="2" customFormat="1" ht="26.25" customHeight="1" x14ac:dyDescent="0.25">
      <c r="J117" s="52" t="s">
        <v>3146</v>
      </c>
      <c r="K117" s="188" t="s">
        <v>287</v>
      </c>
      <c r="L117" s="188"/>
      <c r="M117" s="188"/>
      <c r="N117" s="188"/>
      <c r="O117" s="188"/>
      <c r="P117" s="188"/>
      <c r="Q117" s="188"/>
      <c r="R117" s="253"/>
    </row>
    <row r="118" spans="1:31" s="2" customFormat="1" ht="26.25" customHeight="1" x14ac:dyDescent="0.25">
      <c r="J118" s="132" t="s">
        <v>3147</v>
      </c>
      <c r="K118" s="188" t="s">
        <v>333</v>
      </c>
      <c r="L118" s="188"/>
      <c r="M118" s="188"/>
      <c r="N118" s="188"/>
      <c r="O118" s="188"/>
      <c r="P118" s="188"/>
      <c r="Q118" s="188"/>
      <c r="R118" s="253"/>
    </row>
    <row r="119" spans="1:31" s="2" customFormat="1" ht="26.25" customHeight="1" x14ac:dyDescent="0.25">
      <c r="J119" s="132" t="s">
        <v>3148</v>
      </c>
      <c r="K119" s="188" t="s">
        <v>472</v>
      </c>
      <c r="L119" s="188"/>
      <c r="M119" s="188"/>
      <c r="N119" s="188"/>
      <c r="O119" s="188"/>
      <c r="P119" s="188"/>
      <c r="Q119" s="188"/>
      <c r="R119" s="253"/>
    </row>
    <row r="120" spans="1:31" s="2" customFormat="1" ht="26.25" customHeight="1" x14ac:dyDescent="0.25">
      <c r="J120" s="52" t="s">
        <v>3149</v>
      </c>
      <c r="K120" s="193" t="s">
        <v>880</v>
      </c>
      <c r="L120" s="193"/>
      <c r="M120" s="193"/>
      <c r="N120" s="193"/>
      <c r="O120" s="193"/>
      <c r="P120" s="193"/>
      <c r="Q120" s="193"/>
      <c r="R120" s="207"/>
    </row>
    <row r="121" spans="1:31" s="2" customFormat="1" ht="26.25" customHeight="1" x14ac:dyDescent="0.25">
      <c r="J121" s="52" t="s">
        <v>3150</v>
      </c>
      <c r="K121" s="193" t="s">
        <v>1697</v>
      </c>
      <c r="L121" s="193"/>
      <c r="M121" s="193"/>
      <c r="N121" s="193"/>
      <c r="O121" s="193"/>
      <c r="P121" s="193"/>
      <c r="Q121" s="193"/>
      <c r="R121" s="207"/>
    </row>
    <row r="122" spans="1:31" s="2" customFormat="1" ht="26.25" customHeight="1" x14ac:dyDescent="0.25">
      <c r="J122" s="52" t="s">
        <v>3151</v>
      </c>
      <c r="K122" s="193" t="s">
        <v>2318</v>
      </c>
      <c r="L122" s="193"/>
      <c r="M122" s="193"/>
      <c r="N122" s="193"/>
      <c r="O122" s="193"/>
      <c r="P122" s="193"/>
      <c r="Q122" s="193"/>
      <c r="R122" s="207"/>
    </row>
    <row r="123" spans="1:31" s="2" customFormat="1" ht="26.25" customHeight="1" x14ac:dyDescent="0.25">
      <c r="J123" s="52" t="s">
        <v>3152</v>
      </c>
      <c r="K123" s="193" t="s">
        <v>2346</v>
      </c>
      <c r="L123" s="193"/>
      <c r="M123" s="193"/>
      <c r="N123" s="193"/>
      <c r="O123" s="193"/>
      <c r="P123" s="193"/>
      <c r="Q123" s="193"/>
      <c r="R123" s="207"/>
    </row>
    <row r="124" spans="1:31" s="2" customFormat="1" ht="26.25" customHeight="1" thickBot="1" x14ac:dyDescent="0.3">
      <c r="J124" s="53" t="s">
        <v>3079</v>
      </c>
      <c r="K124" s="251" t="s">
        <v>2930</v>
      </c>
      <c r="L124" s="251"/>
      <c r="M124" s="251"/>
      <c r="N124" s="251"/>
      <c r="O124" s="251"/>
      <c r="P124" s="251"/>
      <c r="Q124" s="251"/>
      <c r="R124" s="252"/>
    </row>
    <row r="125" spans="1:31" s="2" customFormat="1" ht="26.25" customHeight="1" x14ac:dyDescent="0.25"/>
    <row r="126" spans="1:31" s="2" customFormat="1" ht="26.25" customHeight="1" x14ac:dyDescent="0.25"/>
    <row r="127" spans="1:31" x14ac:dyDescent="0.25">
      <c r="A127" s="2"/>
      <c r="B127" s="2"/>
      <c r="C127" s="2"/>
      <c r="D127" s="2"/>
      <c r="E127" s="2"/>
      <c r="F127" s="2"/>
      <c r="G127" s="2"/>
      <c r="H127" s="2"/>
      <c r="I127" s="2"/>
      <c r="J127" s="2"/>
      <c r="L127" s="2"/>
      <c r="M127" s="2"/>
      <c r="N127" s="2"/>
      <c r="O127" s="2"/>
      <c r="P127" s="2"/>
      <c r="Q127" s="2"/>
      <c r="R127" s="2"/>
      <c r="S127" s="2"/>
      <c r="T127" s="2"/>
      <c r="U127" s="2"/>
      <c r="V127" s="2"/>
      <c r="W127" s="2"/>
      <c r="X127" s="2"/>
      <c r="Y127" s="2"/>
      <c r="Z127" s="2"/>
      <c r="AA127" s="2"/>
      <c r="AB127" s="2"/>
      <c r="AC127" s="2"/>
      <c r="AD127" s="2"/>
      <c r="AE127" s="2"/>
    </row>
    <row r="128" spans="1:31" ht="34.5" thickBot="1" x14ac:dyDescent="0.3">
      <c r="A128" s="279" t="s">
        <v>3069</v>
      </c>
      <c r="B128" s="280"/>
      <c r="C128" s="280"/>
      <c r="D128" s="280"/>
      <c r="E128" s="280"/>
      <c r="F128" s="280"/>
      <c r="G128" s="280"/>
      <c r="H128" s="280"/>
      <c r="I128" s="280"/>
      <c r="J128" s="280"/>
      <c r="K128" s="280"/>
      <c r="L128" s="280"/>
      <c r="M128" s="280"/>
      <c r="N128" s="280"/>
      <c r="O128" s="280"/>
      <c r="P128" s="280"/>
      <c r="Q128" s="280"/>
      <c r="R128" s="280"/>
      <c r="S128" s="280"/>
      <c r="T128" s="280"/>
      <c r="U128" s="280"/>
      <c r="V128" s="280"/>
      <c r="W128" s="280"/>
      <c r="X128" s="280"/>
      <c r="Y128" s="280"/>
      <c r="Z128" s="280"/>
      <c r="AA128" s="280"/>
      <c r="AB128" s="280"/>
      <c r="AC128" s="280"/>
      <c r="AD128" s="280"/>
      <c r="AE128" s="280"/>
    </row>
    <row r="129" spans="1:31" ht="41.25" customHeight="1" thickBot="1" x14ac:dyDescent="0.3">
      <c r="A129" s="119" t="s">
        <v>3056</v>
      </c>
      <c r="B129" s="46" t="s">
        <v>2950</v>
      </c>
      <c r="C129" s="259" t="s">
        <v>3070</v>
      </c>
      <c r="D129" s="260"/>
      <c r="E129" s="260"/>
      <c r="F129" s="260"/>
      <c r="G129" s="260"/>
      <c r="H129" s="260"/>
      <c r="I129" s="260"/>
      <c r="J129" s="260"/>
      <c r="K129" s="260"/>
      <c r="L129" s="260"/>
      <c r="M129" s="260"/>
      <c r="N129" s="260"/>
      <c r="O129" s="260"/>
      <c r="P129" s="260"/>
      <c r="Q129" s="260"/>
      <c r="R129" s="260"/>
      <c r="S129" s="260"/>
      <c r="T129" s="260"/>
      <c r="U129" s="260"/>
      <c r="V129" s="260"/>
      <c r="W129" s="260"/>
      <c r="X129" s="260"/>
      <c r="Y129" s="260"/>
      <c r="Z129" s="260"/>
      <c r="AA129" s="260"/>
      <c r="AB129" s="260"/>
      <c r="AC129" s="260"/>
      <c r="AD129" s="260"/>
      <c r="AE129" s="261"/>
    </row>
    <row r="130" spans="1:31" ht="90" customHeight="1" x14ac:dyDescent="0.25">
      <c r="A130" s="112" t="s">
        <v>137</v>
      </c>
      <c r="B130" s="113">
        <f>KL52</f>
        <v>209</v>
      </c>
      <c r="C130" s="268" t="s">
        <v>3078</v>
      </c>
      <c r="D130" s="269"/>
      <c r="E130" s="269"/>
      <c r="F130" s="269"/>
      <c r="G130" s="269"/>
      <c r="H130" s="269"/>
      <c r="I130" s="269"/>
      <c r="J130" s="269"/>
      <c r="K130" s="269"/>
      <c r="L130" s="269"/>
      <c r="M130" s="269"/>
      <c r="N130" s="269"/>
      <c r="O130" s="269"/>
      <c r="P130" s="269"/>
      <c r="Q130" s="269"/>
      <c r="R130" s="269"/>
      <c r="S130" s="269"/>
      <c r="T130" s="269"/>
      <c r="U130" s="269"/>
      <c r="V130" s="269"/>
      <c r="W130" s="269"/>
      <c r="X130" s="269"/>
      <c r="Y130" s="269"/>
      <c r="Z130" s="269"/>
      <c r="AA130" s="269"/>
      <c r="AB130" s="269"/>
      <c r="AC130" s="269"/>
      <c r="AD130" s="269"/>
      <c r="AE130" s="270"/>
    </row>
    <row r="131" spans="1:31" ht="81" customHeight="1" x14ac:dyDescent="0.25">
      <c r="A131" s="121" t="s">
        <v>211</v>
      </c>
      <c r="B131" s="109">
        <f>KL53</f>
        <v>107</v>
      </c>
      <c r="C131" s="271" t="s">
        <v>3072</v>
      </c>
      <c r="D131" s="272"/>
      <c r="E131" s="272"/>
      <c r="F131" s="272"/>
      <c r="G131" s="272"/>
      <c r="H131" s="272"/>
      <c r="I131" s="272"/>
      <c r="J131" s="272"/>
      <c r="K131" s="272"/>
      <c r="L131" s="272"/>
      <c r="M131" s="272"/>
      <c r="N131" s="272"/>
      <c r="O131" s="272"/>
      <c r="P131" s="272"/>
      <c r="Q131" s="272"/>
      <c r="R131" s="272"/>
      <c r="S131" s="272"/>
      <c r="T131" s="272"/>
      <c r="U131" s="272"/>
      <c r="V131" s="272"/>
      <c r="W131" s="272"/>
      <c r="X131" s="272"/>
      <c r="Y131" s="272"/>
      <c r="Z131" s="272"/>
      <c r="AA131" s="272"/>
      <c r="AB131" s="272"/>
      <c r="AC131" s="272"/>
      <c r="AD131" s="272"/>
      <c r="AE131" s="273"/>
    </row>
    <row r="132" spans="1:31" ht="36.75" customHeight="1" thickBot="1" x14ac:dyDescent="0.3">
      <c r="A132" s="120" t="s">
        <v>138</v>
      </c>
      <c r="B132" s="122">
        <f>KL54</f>
        <v>1</v>
      </c>
      <c r="C132" s="274" t="s">
        <v>3077</v>
      </c>
      <c r="D132" s="275"/>
      <c r="E132" s="275"/>
      <c r="F132" s="275"/>
      <c r="G132" s="275"/>
      <c r="H132" s="275"/>
      <c r="I132" s="275"/>
      <c r="J132" s="275"/>
      <c r="K132" s="275"/>
      <c r="L132" s="275"/>
      <c r="M132" s="275"/>
      <c r="N132" s="275"/>
      <c r="O132" s="275"/>
      <c r="P132" s="275"/>
      <c r="Q132" s="275"/>
      <c r="R132" s="275"/>
      <c r="S132" s="275"/>
      <c r="T132" s="275"/>
      <c r="U132" s="275"/>
      <c r="V132" s="275"/>
      <c r="W132" s="275"/>
      <c r="X132" s="275"/>
      <c r="Y132" s="275"/>
      <c r="Z132" s="275"/>
      <c r="AA132" s="275"/>
      <c r="AB132" s="275"/>
      <c r="AC132" s="275"/>
      <c r="AD132" s="275"/>
      <c r="AE132" s="276"/>
    </row>
    <row r="136" spans="1:31" ht="34.5" thickBot="1" x14ac:dyDescent="0.3">
      <c r="A136" s="257" t="s">
        <v>3071</v>
      </c>
      <c r="B136" s="258"/>
      <c r="C136" s="258"/>
      <c r="D136" s="258"/>
      <c r="E136" s="258"/>
      <c r="F136" s="258"/>
      <c r="G136" s="258"/>
      <c r="H136" s="258"/>
      <c r="I136" s="258"/>
      <c r="J136" s="258"/>
      <c r="K136" s="258"/>
      <c r="L136" s="258"/>
      <c r="M136" s="258"/>
      <c r="N136" s="258"/>
      <c r="O136" s="258"/>
      <c r="P136" s="258"/>
      <c r="Q136" s="258"/>
      <c r="R136" s="258"/>
      <c r="S136" s="258"/>
      <c r="T136" s="258"/>
      <c r="U136" s="258"/>
      <c r="V136" s="258"/>
      <c r="W136" s="258"/>
      <c r="X136" s="258"/>
      <c r="Y136" s="258"/>
      <c r="Z136" s="258"/>
      <c r="AA136" s="258"/>
      <c r="AB136" s="258"/>
      <c r="AC136" s="258"/>
      <c r="AD136" s="258"/>
      <c r="AE136" s="258"/>
    </row>
    <row r="137" spans="1:31" ht="30.75" thickBot="1" x14ac:dyDescent="0.3">
      <c r="A137" s="119" t="s">
        <v>3056</v>
      </c>
      <c r="B137" s="46" t="s">
        <v>2950</v>
      </c>
      <c r="C137" s="259" t="s">
        <v>3070</v>
      </c>
      <c r="D137" s="260"/>
      <c r="E137" s="260"/>
      <c r="F137" s="260"/>
      <c r="G137" s="260"/>
      <c r="H137" s="260"/>
      <c r="I137" s="260"/>
      <c r="J137" s="260"/>
      <c r="K137" s="260"/>
      <c r="L137" s="260"/>
      <c r="M137" s="260"/>
      <c r="N137" s="260"/>
      <c r="O137" s="260"/>
      <c r="P137" s="260"/>
      <c r="Q137" s="260"/>
      <c r="R137" s="260"/>
      <c r="S137" s="260"/>
      <c r="T137" s="260"/>
      <c r="U137" s="260"/>
      <c r="V137" s="260"/>
      <c r="W137" s="260"/>
      <c r="X137" s="260"/>
      <c r="Y137" s="260"/>
      <c r="Z137" s="260"/>
      <c r="AA137" s="260"/>
      <c r="AB137" s="260"/>
      <c r="AC137" s="260"/>
      <c r="AD137" s="260"/>
      <c r="AE137" s="261"/>
    </row>
    <row r="138" spans="1:31" ht="82.5" customHeight="1" x14ac:dyDescent="0.25">
      <c r="A138" s="112" t="s">
        <v>137</v>
      </c>
      <c r="B138" s="113">
        <f>KL58</f>
        <v>188</v>
      </c>
      <c r="C138" s="262" t="s">
        <v>3153</v>
      </c>
      <c r="D138" s="263"/>
      <c r="E138" s="263"/>
      <c r="F138" s="263"/>
      <c r="G138" s="263"/>
      <c r="H138" s="263"/>
      <c r="I138" s="263"/>
      <c r="J138" s="263"/>
      <c r="K138" s="263"/>
      <c r="L138" s="263"/>
      <c r="M138" s="263"/>
      <c r="N138" s="263"/>
      <c r="O138" s="263"/>
      <c r="P138" s="263"/>
      <c r="Q138" s="263"/>
      <c r="R138" s="263"/>
      <c r="S138" s="263"/>
      <c r="T138" s="263"/>
      <c r="U138" s="263"/>
      <c r="V138" s="263"/>
      <c r="W138" s="263"/>
      <c r="X138" s="263"/>
      <c r="Y138" s="263"/>
      <c r="Z138" s="263"/>
      <c r="AA138" s="263"/>
      <c r="AB138" s="263"/>
      <c r="AC138" s="263"/>
      <c r="AD138" s="263"/>
      <c r="AE138" s="264"/>
    </row>
    <row r="139" spans="1:31" ht="52.5" customHeight="1" x14ac:dyDescent="0.25">
      <c r="A139" s="121" t="s">
        <v>211</v>
      </c>
      <c r="B139" s="113">
        <f>KL59</f>
        <v>86</v>
      </c>
      <c r="C139" s="265" t="s">
        <v>3154</v>
      </c>
      <c r="D139" s="266"/>
      <c r="E139" s="266"/>
      <c r="F139" s="266"/>
      <c r="G139" s="266"/>
      <c r="H139" s="266"/>
      <c r="I139" s="266"/>
      <c r="J139" s="266"/>
      <c r="K139" s="266"/>
      <c r="L139" s="266"/>
      <c r="M139" s="266"/>
      <c r="N139" s="266"/>
      <c r="O139" s="266"/>
      <c r="P139" s="266"/>
      <c r="Q139" s="266"/>
      <c r="R139" s="266"/>
      <c r="S139" s="266"/>
      <c r="T139" s="266"/>
      <c r="U139" s="266"/>
      <c r="V139" s="266"/>
      <c r="W139" s="266"/>
      <c r="X139" s="266"/>
      <c r="Y139" s="266"/>
      <c r="Z139" s="266"/>
      <c r="AA139" s="266"/>
      <c r="AB139" s="266"/>
      <c r="AC139" s="266"/>
      <c r="AD139" s="266"/>
      <c r="AE139" s="267"/>
    </row>
    <row r="140" spans="1:31" s="2" customFormat="1" ht="45" customHeight="1" x14ac:dyDescent="0.25">
      <c r="A140" s="124" t="s">
        <v>3040</v>
      </c>
      <c r="B140" s="113">
        <f>KL61</f>
        <v>21</v>
      </c>
      <c r="C140" s="147" t="s">
        <v>3155</v>
      </c>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9"/>
    </row>
    <row r="141" spans="1:31" ht="38.25" customHeight="1" thickBot="1" x14ac:dyDescent="0.3">
      <c r="A141" s="125" t="s">
        <v>138</v>
      </c>
      <c r="B141" s="126">
        <f>KL60</f>
        <v>1</v>
      </c>
      <c r="C141" s="150" t="s">
        <v>3156</v>
      </c>
      <c r="D141" s="94"/>
      <c r="E141" s="94"/>
      <c r="F141" s="94"/>
      <c r="G141" s="94"/>
      <c r="H141" s="94"/>
      <c r="I141" s="94"/>
      <c r="J141" s="94"/>
      <c r="K141" s="94"/>
      <c r="L141" s="94"/>
      <c r="M141" s="94"/>
      <c r="N141" s="94"/>
      <c r="O141" s="94"/>
      <c r="P141" s="94"/>
      <c r="Q141" s="94"/>
      <c r="R141" s="94"/>
      <c r="S141" s="94"/>
      <c r="T141" s="94"/>
      <c r="U141" s="94"/>
      <c r="V141" s="94"/>
      <c r="W141" s="94"/>
      <c r="X141" s="94"/>
      <c r="Y141" s="94"/>
      <c r="Z141" s="94"/>
      <c r="AA141" s="94"/>
      <c r="AB141" s="94"/>
      <c r="AC141" s="94"/>
      <c r="AD141" s="94"/>
      <c r="AE141" s="95"/>
    </row>
    <row r="142" spans="1:31" ht="27.75" customHeight="1" thickBot="1" x14ac:dyDescent="0.3">
      <c r="A142" s="127" t="s">
        <v>2951</v>
      </c>
      <c r="B142" s="128">
        <v>296</v>
      </c>
    </row>
    <row r="146" spans="2:18" ht="32.25" customHeight="1" thickBot="1" x14ac:dyDescent="0.4">
      <c r="J146" s="254" t="s">
        <v>3073</v>
      </c>
      <c r="K146" s="254"/>
      <c r="L146" s="254"/>
      <c r="M146" s="254"/>
      <c r="N146" s="254"/>
      <c r="O146" s="254"/>
      <c r="P146" s="254"/>
      <c r="Q146" s="254"/>
      <c r="R146" s="254"/>
    </row>
    <row r="147" spans="2:18" ht="31.5" customHeight="1" thickBot="1" x14ac:dyDescent="0.3">
      <c r="J147" s="131" t="s">
        <v>3074</v>
      </c>
      <c r="K147" s="186" t="s">
        <v>3075</v>
      </c>
      <c r="L147" s="186"/>
      <c r="M147" s="186"/>
      <c r="N147" s="186"/>
      <c r="O147" s="186"/>
      <c r="P147" s="186"/>
      <c r="Q147" s="186"/>
      <c r="R147" s="209"/>
    </row>
    <row r="148" spans="2:18" ht="27.75" customHeight="1" thickBot="1" x14ac:dyDescent="0.3">
      <c r="J148" s="130" t="s">
        <v>3146</v>
      </c>
      <c r="K148" s="255" t="s">
        <v>3076</v>
      </c>
      <c r="L148" s="255"/>
      <c r="M148" s="255"/>
      <c r="N148" s="255"/>
      <c r="O148" s="255"/>
      <c r="P148" s="255"/>
      <c r="Q148" s="255"/>
      <c r="R148" s="256"/>
    </row>
    <row r="149" spans="2:18" x14ac:dyDescent="0.25">
      <c r="B149" s="13"/>
    </row>
  </sheetData>
  <mergeCells count="67">
    <mergeCell ref="C70:AE70"/>
    <mergeCell ref="C71:AE71"/>
    <mergeCell ref="C72:AE72"/>
    <mergeCell ref="C84:AE84"/>
    <mergeCell ref="C73:AE73"/>
    <mergeCell ref="C74:AE74"/>
    <mergeCell ref="C75:AE75"/>
    <mergeCell ref="C76:AE76"/>
    <mergeCell ref="C77:AE77"/>
    <mergeCell ref="C78:AE78"/>
    <mergeCell ref="C79:AE79"/>
    <mergeCell ref="C80:AE80"/>
    <mergeCell ref="C81:AE81"/>
    <mergeCell ref="C82:AE82"/>
    <mergeCell ref="C83:AE83"/>
    <mergeCell ref="C96:AE96"/>
    <mergeCell ref="C85:AE85"/>
    <mergeCell ref="C86:AE86"/>
    <mergeCell ref="C87:AE87"/>
    <mergeCell ref="C88:AE88"/>
    <mergeCell ref="C89:AE89"/>
    <mergeCell ref="C90:AE90"/>
    <mergeCell ref="C91:AE91"/>
    <mergeCell ref="C92:AE92"/>
    <mergeCell ref="C93:AE93"/>
    <mergeCell ref="C94:AE94"/>
    <mergeCell ref="C95:AE95"/>
    <mergeCell ref="C106:AE106"/>
    <mergeCell ref="C107:AE107"/>
    <mergeCell ref="C108:AE108"/>
    <mergeCell ref="C97:AE97"/>
    <mergeCell ref="C98:AE98"/>
    <mergeCell ref="C99:AE99"/>
    <mergeCell ref="C100:AE100"/>
    <mergeCell ref="C101:AE101"/>
    <mergeCell ref="C102:AE102"/>
    <mergeCell ref="C130:AE130"/>
    <mergeCell ref="C131:AE131"/>
    <mergeCell ref="C132:AE132"/>
    <mergeCell ref="A68:AE68"/>
    <mergeCell ref="C69:AE69"/>
    <mergeCell ref="A128:AE128"/>
    <mergeCell ref="C129:AE129"/>
    <mergeCell ref="J114:R114"/>
    <mergeCell ref="K115:R115"/>
    <mergeCell ref="K116:R116"/>
    <mergeCell ref="C109:AE109"/>
    <mergeCell ref="C110:AE110"/>
    <mergeCell ref="C111:AE111"/>
    <mergeCell ref="C103:AE103"/>
    <mergeCell ref="C104:AE104"/>
    <mergeCell ref="C105:AE105"/>
    <mergeCell ref="J146:R146"/>
    <mergeCell ref="K147:R147"/>
    <mergeCell ref="K148:R148"/>
    <mergeCell ref="A136:AE136"/>
    <mergeCell ref="C137:AE137"/>
    <mergeCell ref="C138:AE138"/>
    <mergeCell ref="C139:AE139"/>
    <mergeCell ref="K122:R122"/>
    <mergeCell ref="K123:R123"/>
    <mergeCell ref="K124:R124"/>
    <mergeCell ref="K117:R117"/>
    <mergeCell ref="K118:R118"/>
    <mergeCell ref="K119:R119"/>
    <mergeCell ref="K120:R120"/>
    <mergeCell ref="K121:R1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EF064-DAD6-4505-8768-E7C0CF788A03}">
  <dimension ref="A1:M331"/>
  <sheetViews>
    <sheetView topLeftCell="A288" zoomScale="80" zoomScaleNormal="80" workbookViewId="0">
      <selection activeCell="M293" sqref="M293"/>
    </sheetView>
  </sheetViews>
  <sheetFormatPr defaultRowHeight="15" x14ac:dyDescent="0.25"/>
  <cols>
    <col min="1" max="1" width="9.140625" style="2"/>
    <col min="2" max="2" width="6.28515625" style="2" customWidth="1"/>
    <col min="3" max="3" width="15.28515625" customWidth="1"/>
    <col min="4" max="4" width="6" customWidth="1"/>
    <col min="5" max="5" width="20.42578125" customWidth="1"/>
    <col min="6" max="6" width="23.140625" customWidth="1"/>
    <col min="7" max="13" width="15.85546875" customWidth="1"/>
  </cols>
  <sheetData>
    <row r="1" spans="1:13" ht="81" customHeight="1" thickBot="1" x14ac:dyDescent="0.3">
      <c r="A1" s="41" t="s">
        <v>3157</v>
      </c>
      <c r="B1" s="42" t="s">
        <v>0</v>
      </c>
      <c r="C1" s="42" t="s">
        <v>1</v>
      </c>
      <c r="D1" s="42" t="s">
        <v>2</v>
      </c>
      <c r="E1" s="43" t="s">
        <v>191</v>
      </c>
      <c r="F1" s="43" t="s">
        <v>3082</v>
      </c>
      <c r="G1" s="43" t="s">
        <v>156</v>
      </c>
      <c r="H1" s="43" t="s">
        <v>3083</v>
      </c>
      <c r="I1" s="43" t="s">
        <v>3084</v>
      </c>
      <c r="J1" s="43" t="s">
        <v>3085</v>
      </c>
      <c r="K1" s="43" t="s">
        <v>3086</v>
      </c>
      <c r="L1" s="75" t="s">
        <v>3087</v>
      </c>
    </row>
    <row r="2" spans="1:13" x14ac:dyDescent="0.25">
      <c r="A2" s="37">
        <v>1</v>
      </c>
      <c r="B2" s="38" t="s">
        <v>117</v>
      </c>
      <c r="C2" s="38" t="s">
        <v>118</v>
      </c>
      <c r="D2" s="38" t="s">
        <v>119</v>
      </c>
      <c r="E2" s="38"/>
      <c r="F2" s="38"/>
      <c r="G2" s="38"/>
      <c r="H2" s="38"/>
      <c r="I2" s="38"/>
      <c r="J2" s="38" t="s">
        <v>128</v>
      </c>
      <c r="K2" s="38"/>
      <c r="L2" s="40"/>
      <c r="M2" t="str">
        <f>IF(E2="Traffic Classification (Comparing Different Predictive models)",B2,"")</f>
        <v/>
      </c>
    </row>
    <row r="3" spans="1:13" x14ac:dyDescent="0.25">
      <c r="A3" s="31">
        <v>2</v>
      </c>
      <c r="B3" s="23" t="s">
        <v>148</v>
      </c>
      <c r="C3" s="23" t="s">
        <v>118</v>
      </c>
      <c r="D3" s="23" t="s">
        <v>119</v>
      </c>
      <c r="E3" s="23"/>
      <c r="F3" s="23"/>
      <c r="G3" s="23" t="s">
        <v>156</v>
      </c>
      <c r="H3" s="23" t="s">
        <v>157</v>
      </c>
      <c r="I3" s="23"/>
      <c r="J3" s="23"/>
      <c r="K3" s="23"/>
      <c r="L3" s="32"/>
      <c r="M3" s="2" t="str">
        <f t="shared" ref="M3:M6" si="0">IF(E3="Traffic Classification (Comparing Different Predictive models)",B3,"")</f>
        <v/>
      </c>
    </row>
    <row r="4" spans="1:13" x14ac:dyDescent="0.25">
      <c r="A4" s="31">
        <v>3</v>
      </c>
      <c r="B4" s="23" t="s">
        <v>170</v>
      </c>
      <c r="C4" s="23" t="s">
        <v>118</v>
      </c>
      <c r="D4" s="23" t="s">
        <v>119</v>
      </c>
      <c r="E4" s="23"/>
      <c r="F4" s="23"/>
      <c r="G4" s="23" t="s">
        <v>156</v>
      </c>
      <c r="H4" s="23"/>
      <c r="I4" s="23"/>
      <c r="J4" s="23" t="s">
        <v>128</v>
      </c>
      <c r="K4" s="23"/>
      <c r="L4" s="32"/>
      <c r="M4" s="2" t="str">
        <f t="shared" si="0"/>
        <v/>
      </c>
    </row>
    <row r="5" spans="1:13" x14ac:dyDescent="0.25">
      <c r="A5" s="31">
        <v>4</v>
      </c>
      <c r="B5" s="23" t="s">
        <v>183</v>
      </c>
      <c r="C5" s="23" t="s">
        <v>118</v>
      </c>
      <c r="D5" s="23" t="s">
        <v>119</v>
      </c>
      <c r="E5" s="22" t="s">
        <v>191</v>
      </c>
      <c r="F5" s="23"/>
      <c r="G5" s="23"/>
      <c r="H5" s="23"/>
      <c r="I5" s="23"/>
      <c r="J5" s="23"/>
      <c r="K5" s="23"/>
      <c r="L5" s="32"/>
      <c r="M5" s="2" t="str">
        <f t="shared" si="0"/>
        <v>12</v>
      </c>
    </row>
    <row r="6" spans="1:13" x14ac:dyDescent="0.25">
      <c r="A6" s="31">
        <v>5</v>
      </c>
      <c r="B6" s="23" t="s">
        <v>199</v>
      </c>
      <c r="C6" s="23" t="s">
        <v>118</v>
      </c>
      <c r="D6" s="23" t="s">
        <v>119</v>
      </c>
      <c r="E6" s="23"/>
      <c r="F6" s="23"/>
      <c r="G6" s="23" t="s">
        <v>156</v>
      </c>
      <c r="H6" s="23" t="s">
        <v>207</v>
      </c>
      <c r="I6" s="23"/>
      <c r="J6" s="23"/>
      <c r="K6" s="23"/>
      <c r="L6" s="32"/>
      <c r="M6" s="2" t="str">
        <f t="shared" si="0"/>
        <v/>
      </c>
    </row>
    <row r="7" spans="1:13" x14ac:dyDescent="0.25">
      <c r="A7" s="31">
        <v>6</v>
      </c>
      <c r="B7" s="23" t="s">
        <v>213</v>
      </c>
      <c r="C7" s="23" t="s">
        <v>118</v>
      </c>
      <c r="D7" s="23" t="s">
        <v>119</v>
      </c>
      <c r="E7" s="23"/>
      <c r="F7" s="23"/>
      <c r="G7" s="23" t="s">
        <v>156</v>
      </c>
      <c r="H7" s="23"/>
      <c r="I7" s="23"/>
      <c r="J7" s="23"/>
      <c r="K7" s="23"/>
      <c r="L7" s="32"/>
    </row>
    <row r="8" spans="1:13" x14ac:dyDescent="0.25">
      <c r="A8" s="31">
        <v>7</v>
      </c>
      <c r="B8" s="23" t="s">
        <v>230</v>
      </c>
      <c r="C8" s="23" t="s">
        <v>118</v>
      </c>
      <c r="D8" s="23" t="s">
        <v>119</v>
      </c>
      <c r="E8" s="23"/>
      <c r="F8" s="23"/>
      <c r="G8" s="23" t="s">
        <v>156</v>
      </c>
      <c r="H8" s="23"/>
      <c r="I8" s="23"/>
      <c r="J8" s="23"/>
      <c r="K8" s="23"/>
      <c r="L8" s="32"/>
    </row>
    <row r="9" spans="1:13" x14ac:dyDescent="0.25">
      <c r="A9" s="31">
        <v>8</v>
      </c>
      <c r="B9" s="23" t="s">
        <v>240</v>
      </c>
      <c r="C9" s="23" t="s">
        <v>118</v>
      </c>
      <c r="D9" s="23" t="s">
        <v>119</v>
      </c>
      <c r="E9" s="23"/>
      <c r="F9" s="23"/>
      <c r="G9" s="23" t="s">
        <v>156</v>
      </c>
      <c r="H9" s="23" t="s">
        <v>207</v>
      </c>
      <c r="I9" s="23"/>
      <c r="J9" s="23"/>
      <c r="K9" s="23"/>
      <c r="L9" s="32"/>
    </row>
    <row r="10" spans="1:13" x14ac:dyDescent="0.25">
      <c r="A10" s="31">
        <v>9</v>
      </c>
      <c r="B10" s="23" t="s">
        <v>253</v>
      </c>
      <c r="C10" s="23" t="s">
        <v>118</v>
      </c>
      <c r="D10" s="23" t="s">
        <v>119</v>
      </c>
      <c r="E10" s="23" t="s">
        <v>191</v>
      </c>
      <c r="F10" s="23"/>
      <c r="G10" s="23" t="s">
        <v>156</v>
      </c>
      <c r="H10" s="23"/>
      <c r="I10" s="23"/>
      <c r="J10" s="23"/>
      <c r="K10" s="23"/>
      <c r="L10" s="32"/>
    </row>
    <row r="11" spans="1:13" x14ac:dyDescent="0.25">
      <c r="A11" s="31">
        <v>10</v>
      </c>
      <c r="B11" s="23" t="s">
        <v>269</v>
      </c>
      <c r="C11" s="23" t="s">
        <v>118</v>
      </c>
      <c r="D11" s="23" t="s">
        <v>119</v>
      </c>
      <c r="E11" s="23" t="s">
        <v>191</v>
      </c>
      <c r="F11" s="23"/>
      <c r="G11" s="23" t="s">
        <v>156</v>
      </c>
      <c r="H11" s="23"/>
      <c r="I11" s="23"/>
      <c r="J11" s="23" t="s">
        <v>128</v>
      </c>
      <c r="K11" s="23"/>
      <c r="L11" s="32"/>
    </row>
    <row r="12" spans="1:13" x14ac:dyDescent="0.25">
      <c r="A12" s="31">
        <v>11</v>
      </c>
      <c r="B12" s="23" t="s">
        <v>280</v>
      </c>
      <c r="C12" s="23" t="s">
        <v>118</v>
      </c>
      <c r="D12" s="23" t="s">
        <v>119</v>
      </c>
      <c r="E12" s="23"/>
      <c r="F12" s="23"/>
      <c r="G12" s="23" t="s">
        <v>156</v>
      </c>
      <c r="H12" s="23"/>
      <c r="I12" s="23"/>
      <c r="J12" s="23"/>
      <c r="K12" s="23"/>
      <c r="L12" s="32"/>
    </row>
    <row r="13" spans="1:13" x14ac:dyDescent="0.25">
      <c r="A13" s="31">
        <v>12</v>
      </c>
      <c r="B13" s="23" t="s">
        <v>294</v>
      </c>
      <c r="C13" s="23" t="s">
        <v>118</v>
      </c>
      <c r="D13" s="23" t="s">
        <v>119</v>
      </c>
      <c r="E13" s="23"/>
      <c r="F13" s="23"/>
      <c r="G13" s="23" t="s">
        <v>156</v>
      </c>
      <c r="H13" s="23" t="s">
        <v>302</v>
      </c>
      <c r="I13" s="23"/>
      <c r="J13" s="23"/>
      <c r="K13" s="23"/>
      <c r="L13" s="32"/>
    </row>
    <row r="14" spans="1:13" x14ac:dyDescent="0.25">
      <c r="A14" s="31">
        <v>13</v>
      </c>
      <c r="B14" s="23" t="s">
        <v>310</v>
      </c>
      <c r="C14" s="23" t="s">
        <v>118</v>
      </c>
      <c r="D14" s="23" t="s">
        <v>119</v>
      </c>
      <c r="E14" s="23"/>
      <c r="F14" s="23"/>
      <c r="G14" s="23"/>
      <c r="H14" s="23"/>
      <c r="I14" s="22" t="s">
        <v>3081</v>
      </c>
      <c r="J14" s="23"/>
      <c r="K14" s="23"/>
      <c r="L14" s="32"/>
    </row>
    <row r="15" spans="1:13" x14ac:dyDescent="0.25">
      <c r="A15" s="31">
        <v>14</v>
      </c>
      <c r="B15" s="23" t="s">
        <v>324</v>
      </c>
      <c r="C15" s="23" t="s">
        <v>118</v>
      </c>
      <c r="D15" s="23" t="s">
        <v>119</v>
      </c>
      <c r="E15" s="23"/>
      <c r="F15" s="23"/>
      <c r="G15" s="23"/>
      <c r="H15" s="23"/>
      <c r="I15" s="23"/>
      <c r="J15" s="23"/>
      <c r="K15" s="23" t="s">
        <v>330</v>
      </c>
      <c r="L15" s="32" t="s">
        <v>331</v>
      </c>
    </row>
    <row r="16" spans="1:13" x14ac:dyDescent="0.25">
      <c r="A16" s="31">
        <v>15</v>
      </c>
      <c r="B16" s="23" t="s">
        <v>338</v>
      </c>
      <c r="C16" s="23" t="s">
        <v>118</v>
      </c>
      <c r="D16" s="23" t="s">
        <v>119</v>
      </c>
      <c r="E16" s="23"/>
      <c r="F16" s="23"/>
      <c r="G16" s="23" t="s">
        <v>156</v>
      </c>
      <c r="H16" s="23"/>
      <c r="I16" s="23"/>
      <c r="J16" s="23"/>
      <c r="K16" s="23"/>
      <c r="L16" s="32"/>
    </row>
    <row r="17" spans="1:12" x14ac:dyDescent="0.25">
      <c r="A17" s="31">
        <v>16</v>
      </c>
      <c r="B17" s="23" t="s">
        <v>349</v>
      </c>
      <c r="C17" s="23" t="s">
        <v>118</v>
      </c>
      <c r="D17" s="23" t="s">
        <v>119</v>
      </c>
      <c r="E17" s="23" t="s">
        <v>191</v>
      </c>
      <c r="F17" s="23" t="s">
        <v>356</v>
      </c>
      <c r="G17" s="23" t="s">
        <v>156</v>
      </c>
      <c r="H17" s="23" t="s">
        <v>357</v>
      </c>
      <c r="I17" s="23"/>
      <c r="J17" s="23"/>
      <c r="K17" s="23"/>
      <c r="L17" s="32"/>
    </row>
    <row r="18" spans="1:12" x14ac:dyDescent="0.25">
      <c r="A18" s="31">
        <v>17</v>
      </c>
      <c r="B18" s="23" t="s">
        <v>366</v>
      </c>
      <c r="C18" s="23" t="s">
        <v>118</v>
      </c>
      <c r="D18" s="23" t="s">
        <v>119</v>
      </c>
      <c r="E18" s="23"/>
      <c r="F18" s="23"/>
      <c r="G18" s="23" t="s">
        <v>156</v>
      </c>
      <c r="H18" s="23" t="s">
        <v>374</v>
      </c>
      <c r="I18" s="23"/>
      <c r="J18" s="23"/>
      <c r="K18" s="23"/>
      <c r="L18" s="32"/>
    </row>
    <row r="19" spans="1:12" x14ac:dyDescent="0.25">
      <c r="A19" s="31">
        <v>18</v>
      </c>
      <c r="B19" s="23" t="s">
        <v>381</v>
      </c>
      <c r="C19" s="23" t="s">
        <v>118</v>
      </c>
      <c r="D19" s="23" t="s">
        <v>119</v>
      </c>
      <c r="E19" s="23"/>
      <c r="F19" s="23"/>
      <c r="G19" s="23" t="s">
        <v>156</v>
      </c>
      <c r="H19" s="23"/>
      <c r="I19" s="23"/>
      <c r="J19" s="23"/>
      <c r="K19" s="23"/>
      <c r="L19" s="32"/>
    </row>
    <row r="20" spans="1:12" x14ac:dyDescent="0.25">
      <c r="A20" s="31">
        <v>19</v>
      </c>
      <c r="B20" s="23" t="s">
        <v>390</v>
      </c>
      <c r="C20" s="23" t="s">
        <v>118</v>
      </c>
      <c r="D20" s="23" t="s">
        <v>119</v>
      </c>
      <c r="E20" s="23" t="s">
        <v>191</v>
      </c>
      <c r="F20" s="23" t="s">
        <v>396</v>
      </c>
      <c r="G20" s="23"/>
      <c r="H20" s="23"/>
      <c r="I20" s="23"/>
      <c r="J20" s="23"/>
      <c r="K20" s="23"/>
      <c r="L20" s="32"/>
    </row>
    <row r="21" spans="1:12" x14ac:dyDescent="0.25">
      <c r="A21" s="31">
        <v>20</v>
      </c>
      <c r="B21" s="23" t="s">
        <v>418</v>
      </c>
      <c r="C21" s="23" t="s">
        <v>118</v>
      </c>
      <c r="D21" s="23" t="s">
        <v>119</v>
      </c>
      <c r="E21" s="23"/>
      <c r="F21" s="23"/>
      <c r="G21" s="23"/>
      <c r="H21" s="23"/>
      <c r="I21" s="23" t="s">
        <v>3081</v>
      </c>
      <c r="J21" s="23"/>
      <c r="K21" s="23"/>
      <c r="L21" s="32"/>
    </row>
    <row r="22" spans="1:12" x14ac:dyDescent="0.25">
      <c r="A22" s="31">
        <v>21</v>
      </c>
      <c r="B22" s="23" t="s">
        <v>430</v>
      </c>
      <c r="C22" s="23" t="s">
        <v>118</v>
      </c>
      <c r="D22" s="23" t="s">
        <v>119</v>
      </c>
      <c r="E22" s="23" t="s">
        <v>191</v>
      </c>
      <c r="F22" s="23" t="s">
        <v>436</v>
      </c>
      <c r="G22" s="23"/>
      <c r="H22" s="23"/>
      <c r="I22" s="23" t="s">
        <v>3081</v>
      </c>
      <c r="J22" s="23"/>
      <c r="K22" s="23"/>
      <c r="L22" s="32"/>
    </row>
    <row r="23" spans="1:12" x14ac:dyDescent="0.25">
      <c r="A23" s="31">
        <v>22</v>
      </c>
      <c r="B23" s="23" t="s">
        <v>443</v>
      </c>
      <c r="C23" s="23" t="s">
        <v>118</v>
      </c>
      <c r="D23" s="23" t="s">
        <v>119</v>
      </c>
      <c r="E23" s="23"/>
      <c r="F23" s="23"/>
      <c r="G23" s="23" t="s">
        <v>156</v>
      </c>
      <c r="H23" s="23"/>
      <c r="I23" s="23"/>
      <c r="J23" s="23"/>
      <c r="K23" s="23"/>
      <c r="L23" s="32"/>
    </row>
    <row r="24" spans="1:12" x14ac:dyDescent="0.25">
      <c r="A24" s="31">
        <v>23</v>
      </c>
      <c r="B24" s="23" t="s">
        <v>454</v>
      </c>
      <c r="C24" s="23" t="s">
        <v>118</v>
      </c>
      <c r="D24" s="23" t="s">
        <v>119</v>
      </c>
      <c r="E24" s="23"/>
      <c r="F24" s="23"/>
      <c r="G24" s="23" t="s">
        <v>156</v>
      </c>
      <c r="H24" s="23" t="s">
        <v>460</v>
      </c>
      <c r="I24" s="23"/>
      <c r="J24" s="23"/>
      <c r="K24" s="23"/>
      <c r="L24" s="32"/>
    </row>
    <row r="25" spans="1:12" x14ac:dyDescent="0.25">
      <c r="A25" s="31">
        <v>24</v>
      </c>
      <c r="B25" s="23" t="s">
        <v>465</v>
      </c>
      <c r="C25" s="23" t="s">
        <v>118</v>
      </c>
      <c r="D25" s="23" t="s">
        <v>119</v>
      </c>
      <c r="E25" s="23"/>
      <c r="F25" s="23"/>
      <c r="G25" s="23"/>
      <c r="H25" s="23"/>
      <c r="I25" s="23" t="s">
        <v>3081</v>
      </c>
      <c r="J25" s="23"/>
      <c r="K25" s="23"/>
      <c r="L25" s="32"/>
    </row>
    <row r="26" spans="1:12" x14ac:dyDescent="0.25">
      <c r="A26" s="31">
        <v>25</v>
      </c>
      <c r="B26" s="23" t="s">
        <v>477</v>
      </c>
      <c r="C26" s="23" t="s">
        <v>118</v>
      </c>
      <c r="D26" s="23" t="s">
        <v>119</v>
      </c>
      <c r="E26" s="23"/>
      <c r="F26" s="23"/>
      <c r="G26" s="23"/>
      <c r="H26" s="23"/>
      <c r="I26" s="23" t="s">
        <v>3081</v>
      </c>
      <c r="J26" s="23"/>
      <c r="K26" s="23"/>
      <c r="L26" s="32"/>
    </row>
    <row r="27" spans="1:12" x14ac:dyDescent="0.25">
      <c r="A27" s="31">
        <v>26</v>
      </c>
      <c r="B27" s="23" t="s">
        <v>488</v>
      </c>
      <c r="C27" s="23" t="s">
        <v>118</v>
      </c>
      <c r="D27" s="23" t="s">
        <v>119</v>
      </c>
      <c r="E27" s="23" t="s">
        <v>191</v>
      </c>
      <c r="F27" s="23"/>
      <c r="G27" s="23"/>
      <c r="H27" s="23"/>
      <c r="I27" s="23"/>
      <c r="J27" s="23"/>
      <c r="K27" s="23"/>
      <c r="L27" s="32"/>
    </row>
    <row r="28" spans="1:12" x14ac:dyDescent="0.25">
      <c r="A28" s="31">
        <v>27</v>
      </c>
      <c r="B28" s="23" t="s">
        <v>499</v>
      </c>
      <c r="C28" s="23" t="s">
        <v>118</v>
      </c>
      <c r="D28" s="23" t="s">
        <v>119</v>
      </c>
      <c r="E28" s="23"/>
      <c r="F28" s="23"/>
      <c r="G28" s="23" t="s">
        <v>156</v>
      </c>
      <c r="H28" s="23" t="s">
        <v>505</v>
      </c>
      <c r="I28" s="23"/>
      <c r="J28" s="23"/>
      <c r="K28" s="23"/>
      <c r="L28" s="32"/>
    </row>
    <row r="29" spans="1:12" x14ac:dyDescent="0.25">
      <c r="A29" s="31">
        <v>28</v>
      </c>
      <c r="B29" s="23" t="s">
        <v>511</v>
      </c>
      <c r="C29" s="23" t="s">
        <v>118</v>
      </c>
      <c r="D29" s="23" t="s">
        <v>119</v>
      </c>
      <c r="E29" s="23"/>
      <c r="F29" s="23"/>
      <c r="G29" s="23"/>
      <c r="H29" s="23"/>
      <c r="I29" s="23" t="s">
        <v>3081</v>
      </c>
      <c r="J29" s="23"/>
      <c r="K29" s="23"/>
      <c r="L29" s="32"/>
    </row>
    <row r="30" spans="1:12" x14ac:dyDescent="0.25">
      <c r="A30" s="31">
        <v>29</v>
      </c>
      <c r="B30" s="23" t="s">
        <v>522</v>
      </c>
      <c r="C30" s="23" t="s">
        <v>118</v>
      </c>
      <c r="D30" s="23" t="s">
        <v>119</v>
      </c>
      <c r="E30" s="23"/>
      <c r="F30" s="23"/>
      <c r="G30" s="23" t="s">
        <v>156</v>
      </c>
      <c r="H30" s="23"/>
      <c r="I30" s="23"/>
      <c r="J30" s="23"/>
      <c r="K30" s="23"/>
      <c r="L30" s="32"/>
    </row>
    <row r="31" spans="1:12" x14ac:dyDescent="0.25">
      <c r="A31" s="31">
        <v>30</v>
      </c>
      <c r="B31" s="23" t="s">
        <v>534</v>
      </c>
      <c r="C31" s="23" t="s">
        <v>118</v>
      </c>
      <c r="D31" s="23" t="s">
        <v>119</v>
      </c>
      <c r="E31" s="23"/>
      <c r="F31" s="23"/>
      <c r="G31" s="23" t="s">
        <v>156</v>
      </c>
      <c r="H31" s="23"/>
      <c r="I31" s="23" t="s">
        <v>3081</v>
      </c>
      <c r="J31" s="23"/>
      <c r="K31" s="23"/>
      <c r="L31" s="32"/>
    </row>
    <row r="32" spans="1:12" x14ac:dyDescent="0.25">
      <c r="A32" s="31">
        <v>31</v>
      </c>
      <c r="B32" s="23" t="s">
        <v>544</v>
      </c>
      <c r="C32" s="23" t="s">
        <v>118</v>
      </c>
      <c r="D32" s="23" t="s">
        <v>119</v>
      </c>
      <c r="E32" s="23" t="s">
        <v>191</v>
      </c>
      <c r="F32" s="23"/>
      <c r="G32" s="23" t="s">
        <v>156</v>
      </c>
      <c r="H32" s="23"/>
      <c r="I32" s="23"/>
      <c r="J32" s="23"/>
      <c r="K32" s="23"/>
      <c r="L32" s="32"/>
    </row>
    <row r="33" spans="1:12" x14ac:dyDescent="0.25">
      <c r="A33" s="31">
        <v>32</v>
      </c>
      <c r="B33" s="23" t="s">
        <v>555</v>
      </c>
      <c r="C33" s="23" t="s">
        <v>118</v>
      </c>
      <c r="D33" s="23" t="s">
        <v>119</v>
      </c>
      <c r="E33" s="23"/>
      <c r="F33" s="23"/>
      <c r="G33" s="23"/>
      <c r="H33" s="23"/>
      <c r="I33" s="23"/>
      <c r="J33" s="23" t="s">
        <v>128</v>
      </c>
      <c r="K33" s="23"/>
      <c r="L33" s="32"/>
    </row>
    <row r="34" spans="1:12" x14ac:dyDescent="0.25">
      <c r="A34" s="31">
        <v>33</v>
      </c>
      <c r="B34" s="23" t="s">
        <v>565</v>
      </c>
      <c r="C34" s="23" t="s">
        <v>118</v>
      </c>
      <c r="D34" s="23" t="s">
        <v>119</v>
      </c>
      <c r="E34" s="23"/>
      <c r="F34" s="23"/>
      <c r="G34" s="23"/>
      <c r="H34" s="23"/>
      <c r="I34" s="23" t="s">
        <v>3081</v>
      </c>
      <c r="J34" s="23"/>
      <c r="K34" s="23"/>
      <c r="L34" s="32"/>
    </row>
    <row r="35" spans="1:12" x14ac:dyDescent="0.25">
      <c r="A35" s="31">
        <v>34</v>
      </c>
      <c r="B35" s="23" t="s">
        <v>575</v>
      </c>
      <c r="C35" s="23" t="s">
        <v>118</v>
      </c>
      <c r="D35" s="23" t="s">
        <v>119</v>
      </c>
      <c r="E35" s="23" t="s">
        <v>191</v>
      </c>
      <c r="F35" s="23"/>
      <c r="G35" s="23"/>
      <c r="H35" s="23"/>
      <c r="I35" s="23" t="s">
        <v>3081</v>
      </c>
      <c r="J35" s="23"/>
      <c r="K35" s="23"/>
      <c r="L35" s="32"/>
    </row>
    <row r="36" spans="1:12" x14ac:dyDescent="0.25">
      <c r="A36" s="31">
        <v>35</v>
      </c>
      <c r="B36" s="23" t="s">
        <v>588</v>
      </c>
      <c r="C36" s="23" t="s">
        <v>118</v>
      </c>
      <c r="D36" s="23" t="s">
        <v>119</v>
      </c>
      <c r="E36" s="23"/>
      <c r="F36" s="23"/>
      <c r="G36" s="23"/>
      <c r="H36" s="23"/>
      <c r="I36" s="23" t="s">
        <v>3081</v>
      </c>
      <c r="J36" s="23"/>
      <c r="K36" s="23"/>
      <c r="L36" s="32"/>
    </row>
    <row r="37" spans="1:12" x14ac:dyDescent="0.25">
      <c r="A37" s="31">
        <v>36</v>
      </c>
      <c r="B37" s="23" t="s">
        <v>601</v>
      </c>
      <c r="C37" s="23" t="s">
        <v>118</v>
      </c>
      <c r="D37" s="23" t="s">
        <v>119</v>
      </c>
      <c r="E37" s="23"/>
      <c r="F37" s="23"/>
      <c r="G37" s="23"/>
      <c r="H37" s="23"/>
      <c r="I37" s="23" t="s">
        <v>3081</v>
      </c>
      <c r="J37" s="23"/>
      <c r="K37" s="23"/>
      <c r="L37" s="32"/>
    </row>
    <row r="38" spans="1:12" x14ac:dyDescent="0.25">
      <c r="A38" s="31">
        <v>37</v>
      </c>
      <c r="B38" s="23" t="s">
        <v>612</v>
      </c>
      <c r="C38" s="23" t="s">
        <v>118</v>
      </c>
      <c r="D38" s="23" t="s">
        <v>119</v>
      </c>
      <c r="E38" s="23"/>
      <c r="F38" s="23"/>
      <c r="G38" s="23"/>
      <c r="H38" s="23"/>
      <c r="I38" s="23" t="s">
        <v>3081</v>
      </c>
      <c r="J38" s="23"/>
      <c r="K38" s="23"/>
      <c r="L38" s="32"/>
    </row>
    <row r="39" spans="1:12" x14ac:dyDescent="0.25">
      <c r="A39" s="31">
        <v>38</v>
      </c>
      <c r="B39" s="23" t="s">
        <v>622</v>
      </c>
      <c r="C39" s="23" t="s">
        <v>118</v>
      </c>
      <c r="D39" s="23" t="s">
        <v>119</v>
      </c>
      <c r="E39" s="23"/>
      <c r="F39" s="23"/>
      <c r="G39" s="23" t="s">
        <v>156</v>
      </c>
      <c r="H39" s="23"/>
      <c r="I39" s="23"/>
      <c r="J39" s="23"/>
      <c r="K39" s="23"/>
      <c r="L39" s="32"/>
    </row>
    <row r="40" spans="1:12" x14ac:dyDescent="0.25">
      <c r="A40" s="31">
        <v>39</v>
      </c>
      <c r="B40" s="23" t="s">
        <v>638</v>
      </c>
      <c r="C40" s="23" t="s">
        <v>118</v>
      </c>
      <c r="D40" s="23" t="s">
        <v>119</v>
      </c>
      <c r="E40" s="23" t="s">
        <v>191</v>
      </c>
      <c r="F40" s="23"/>
      <c r="G40" s="23"/>
      <c r="H40" s="23"/>
      <c r="I40" s="23"/>
      <c r="J40" s="23"/>
      <c r="K40" s="23"/>
      <c r="L40" s="32"/>
    </row>
    <row r="41" spans="1:12" x14ac:dyDescent="0.25">
      <c r="A41" s="31">
        <v>40</v>
      </c>
      <c r="B41" s="23" t="s">
        <v>648</v>
      </c>
      <c r="C41" s="23" t="s">
        <v>118</v>
      </c>
      <c r="D41" s="23" t="s">
        <v>119</v>
      </c>
      <c r="E41" s="23"/>
      <c r="F41" s="23"/>
      <c r="G41" s="23"/>
      <c r="H41" s="23"/>
      <c r="I41" s="23" t="s">
        <v>3081</v>
      </c>
      <c r="J41" s="23"/>
      <c r="K41" s="23"/>
      <c r="L41" s="32"/>
    </row>
    <row r="42" spans="1:12" x14ac:dyDescent="0.25">
      <c r="A42" s="31">
        <v>41</v>
      </c>
      <c r="B42" s="23" t="s">
        <v>659</v>
      </c>
      <c r="C42" s="23" t="s">
        <v>118</v>
      </c>
      <c r="D42" s="23" t="s">
        <v>119</v>
      </c>
      <c r="E42" s="23"/>
      <c r="F42" s="23"/>
      <c r="G42" s="23"/>
      <c r="H42" s="23"/>
      <c r="I42" s="23" t="s">
        <v>3081</v>
      </c>
      <c r="J42" s="23"/>
      <c r="K42" s="23"/>
      <c r="L42" s="32"/>
    </row>
    <row r="43" spans="1:12" x14ac:dyDescent="0.25">
      <c r="A43" s="31">
        <v>42</v>
      </c>
      <c r="B43" s="23" t="s">
        <v>670</v>
      </c>
      <c r="C43" s="23" t="s">
        <v>118</v>
      </c>
      <c r="D43" s="23" t="s">
        <v>119</v>
      </c>
      <c r="E43" s="23"/>
      <c r="F43" s="23"/>
      <c r="G43" s="23" t="s">
        <v>156</v>
      </c>
      <c r="H43" s="23"/>
      <c r="I43" s="23"/>
      <c r="J43" s="23"/>
      <c r="K43" s="23"/>
      <c r="L43" s="32"/>
    </row>
    <row r="44" spans="1:12" x14ac:dyDescent="0.25">
      <c r="A44" s="31">
        <v>43</v>
      </c>
      <c r="B44" s="23" t="s">
        <v>680</v>
      </c>
      <c r="C44" s="23" t="s">
        <v>118</v>
      </c>
      <c r="D44" s="23" t="s">
        <v>119</v>
      </c>
      <c r="E44" s="23"/>
      <c r="F44" s="23"/>
      <c r="G44" s="23"/>
      <c r="H44" s="23"/>
      <c r="I44" s="23" t="s">
        <v>3081</v>
      </c>
      <c r="J44" s="23"/>
      <c r="K44" s="23"/>
      <c r="L44" s="32"/>
    </row>
    <row r="45" spans="1:12" x14ac:dyDescent="0.25">
      <c r="A45" s="31">
        <v>44</v>
      </c>
      <c r="B45" s="23" t="s">
        <v>691</v>
      </c>
      <c r="C45" s="23" t="s">
        <v>118</v>
      </c>
      <c r="D45" s="23" t="s">
        <v>119</v>
      </c>
      <c r="E45" s="23"/>
      <c r="F45" s="23"/>
      <c r="G45" s="23"/>
      <c r="H45" s="23"/>
      <c r="I45" s="23" t="s">
        <v>3081</v>
      </c>
      <c r="J45" s="23"/>
      <c r="K45" s="23"/>
      <c r="L45" s="32"/>
    </row>
    <row r="46" spans="1:12" x14ac:dyDescent="0.25">
      <c r="A46" s="31">
        <v>45</v>
      </c>
      <c r="B46" s="23" t="s">
        <v>702</v>
      </c>
      <c r="C46" s="23" t="s">
        <v>118</v>
      </c>
      <c r="D46" s="23" t="s">
        <v>119</v>
      </c>
      <c r="E46" s="23"/>
      <c r="F46" s="23"/>
      <c r="G46" s="23" t="s">
        <v>156</v>
      </c>
      <c r="H46" s="23"/>
      <c r="I46" s="23"/>
      <c r="J46" s="23"/>
      <c r="K46" s="23"/>
      <c r="L46" s="32"/>
    </row>
    <row r="47" spans="1:12" x14ac:dyDescent="0.25">
      <c r="A47" s="31">
        <v>46</v>
      </c>
      <c r="B47" s="23" t="s">
        <v>710</v>
      </c>
      <c r="C47" s="23" t="s">
        <v>118</v>
      </c>
      <c r="D47" s="23" t="s">
        <v>119</v>
      </c>
      <c r="E47" s="23"/>
      <c r="F47" s="23"/>
      <c r="G47" s="23"/>
      <c r="H47" s="23"/>
      <c r="I47" s="23" t="s">
        <v>3081</v>
      </c>
      <c r="J47" s="23"/>
      <c r="K47" s="23"/>
      <c r="L47" s="32"/>
    </row>
    <row r="48" spans="1:12" x14ac:dyDescent="0.25">
      <c r="A48" s="31">
        <v>47</v>
      </c>
      <c r="B48" s="23" t="s">
        <v>719</v>
      </c>
      <c r="C48" s="23" t="s">
        <v>118</v>
      </c>
      <c r="D48" s="23" t="s">
        <v>119</v>
      </c>
      <c r="E48" s="23"/>
      <c r="F48" s="23"/>
      <c r="G48" s="23" t="s">
        <v>156</v>
      </c>
      <c r="H48" s="23"/>
      <c r="I48" s="23"/>
      <c r="J48" s="23" t="s">
        <v>128</v>
      </c>
      <c r="K48" s="23"/>
      <c r="L48" s="32"/>
    </row>
    <row r="49" spans="1:12" x14ac:dyDescent="0.25">
      <c r="A49" s="31">
        <v>48</v>
      </c>
      <c r="B49" s="23" t="s">
        <v>727</v>
      </c>
      <c r="C49" s="23" t="s">
        <v>118</v>
      </c>
      <c r="D49" s="23" t="s">
        <v>119</v>
      </c>
      <c r="E49" s="23" t="s">
        <v>191</v>
      </c>
      <c r="F49" s="23"/>
      <c r="G49" s="23"/>
      <c r="H49" s="23"/>
      <c r="I49" s="23"/>
      <c r="J49" s="23" t="s">
        <v>128</v>
      </c>
      <c r="K49" s="23"/>
      <c r="L49" s="32"/>
    </row>
    <row r="50" spans="1:12" x14ac:dyDescent="0.25">
      <c r="A50" s="31">
        <v>49</v>
      </c>
      <c r="B50" s="23" t="s">
        <v>735</v>
      </c>
      <c r="C50" s="23" t="s">
        <v>118</v>
      </c>
      <c r="D50" s="23" t="s">
        <v>119</v>
      </c>
      <c r="E50" s="23"/>
      <c r="F50" s="23"/>
      <c r="G50" s="23" t="s">
        <v>156</v>
      </c>
      <c r="H50" s="23"/>
      <c r="I50" s="23"/>
      <c r="J50" s="23" t="s">
        <v>128</v>
      </c>
      <c r="K50" s="23"/>
      <c r="L50" s="32"/>
    </row>
    <row r="51" spans="1:12" x14ac:dyDescent="0.25">
      <c r="A51" s="31">
        <v>50</v>
      </c>
      <c r="B51" s="23" t="s">
        <v>747</v>
      </c>
      <c r="C51" s="23" t="s">
        <v>118</v>
      </c>
      <c r="D51" s="23" t="s">
        <v>119</v>
      </c>
      <c r="E51" s="23"/>
      <c r="F51" s="23"/>
      <c r="G51" s="23" t="s">
        <v>156</v>
      </c>
      <c r="H51" s="23"/>
      <c r="I51" s="23"/>
      <c r="J51" s="23"/>
      <c r="K51" s="23"/>
      <c r="L51" s="32"/>
    </row>
    <row r="52" spans="1:12" x14ac:dyDescent="0.25">
      <c r="A52" s="31">
        <v>51</v>
      </c>
      <c r="B52" s="23" t="s">
        <v>760</v>
      </c>
      <c r="C52" s="23" t="s">
        <v>118</v>
      </c>
      <c r="D52" s="23" t="s">
        <v>119</v>
      </c>
      <c r="E52" s="23"/>
      <c r="F52" s="23"/>
      <c r="G52" s="23"/>
      <c r="H52" s="23"/>
      <c r="I52" s="23" t="s">
        <v>3081</v>
      </c>
      <c r="J52" s="23"/>
      <c r="K52" s="23"/>
      <c r="L52" s="32"/>
    </row>
    <row r="53" spans="1:12" x14ac:dyDescent="0.25">
      <c r="A53" s="31">
        <v>52</v>
      </c>
      <c r="B53" s="23" t="s">
        <v>769</v>
      </c>
      <c r="C53" s="23" t="s">
        <v>118</v>
      </c>
      <c r="D53" s="23" t="s">
        <v>119</v>
      </c>
      <c r="E53" s="23" t="s">
        <v>191</v>
      </c>
      <c r="F53" s="23"/>
      <c r="G53" s="23" t="s">
        <v>156</v>
      </c>
      <c r="H53" s="23"/>
      <c r="I53" s="23"/>
      <c r="J53" s="23"/>
      <c r="K53" s="23"/>
      <c r="L53" s="32"/>
    </row>
    <row r="54" spans="1:12" x14ac:dyDescent="0.25">
      <c r="A54" s="31">
        <v>53</v>
      </c>
      <c r="B54" s="23" t="s">
        <v>779</v>
      </c>
      <c r="C54" s="23" t="s">
        <v>118</v>
      </c>
      <c r="D54" s="23" t="s">
        <v>119</v>
      </c>
      <c r="E54" s="23"/>
      <c r="F54" s="23"/>
      <c r="G54" s="23"/>
      <c r="H54" s="23"/>
      <c r="I54" s="23" t="s">
        <v>3081</v>
      </c>
      <c r="J54" s="23"/>
      <c r="K54" s="23"/>
      <c r="L54" s="32"/>
    </row>
    <row r="55" spans="1:12" x14ac:dyDescent="0.25">
      <c r="A55" s="31">
        <v>54</v>
      </c>
      <c r="B55" s="23" t="s">
        <v>790</v>
      </c>
      <c r="C55" s="23" t="s">
        <v>118</v>
      </c>
      <c r="D55" s="23" t="s">
        <v>119</v>
      </c>
      <c r="E55" s="23"/>
      <c r="F55" s="23"/>
      <c r="G55" s="23" t="s">
        <v>156</v>
      </c>
      <c r="H55" s="23"/>
      <c r="I55" s="23"/>
      <c r="J55" s="23" t="s">
        <v>128</v>
      </c>
      <c r="K55" s="23"/>
      <c r="L55" s="32"/>
    </row>
    <row r="56" spans="1:12" x14ac:dyDescent="0.25">
      <c r="A56" s="31">
        <v>55</v>
      </c>
      <c r="B56" s="23" t="s">
        <v>802</v>
      </c>
      <c r="C56" s="23" t="s">
        <v>118</v>
      </c>
      <c r="D56" s="23" t="s">
        <v>119</v>
      </c>
      <c r="E56" s="23"/>
      <c r="F56" s="23"/>
      <c r="G56" s="23"/>
      <c r="H56" s="23"/>
      <c r="I56" s="23" t="s">
        <v>3081</v>
      </c>
      <c r="J56" s="23"/>
      <c r="K56" s="23"/>
      <c r="L56" s="32"/>
    </row>
    <row r="57" spans="1:12" x14ac:dyDescent="0.25">
      <c r="A57" s="31">
        <v>56</v>
      </c>
      <c r="B57" s="23" t="s">
        <v>814</v>
      </c>
      <c r="C57" s="23" t="s">
        <v>118</v>
      </c>
      <c r="D57" s="23" t="s">
        <v>119</v>
      </c>
      <c r="E57" s="23"/>
      <c r="F57" s="23"/>
      <c r="G57" s="23"/>
      <c r="H57" s="23"/>
      <c r="I57" s="23" t="s">
        <v>3081</v>
      </c>
      <c r="J57" s="23"/>
      <c r="K57" s="23"/>
      <c r="L57" s="32"/>
    </row>
    <row r="58" spans="1:12" x14ac:dyDescent="0.25">
      <c r="A58" s="31">
        <v>57</v>
      </c>
      <c r="B58" s="23" t="s">
        <v>826</v>
      </c>
      <c r="C58" s="23" t="s">
        <v>118</v>
      </c>
      <c r="D58" s="23" t="s">
        <v>119</v>
      </c>
      <c r="E58" s="23"/>
      <c r="F58" s="23"/>
      <c r="G58" s="23"/>
      <c r="H58" s="23"/>
      <c r="I58" s="23" t="s">
        <v>3081</v>
      </c>
      <c r="J58" s="23"/>
      <c r="K58" s="23"/>
      <c r="L58" s="32"/>
    </row>
    <row r="59" spans="1:12" x14ac:dyDescent="0.25">
      <c r="A59" s="31">
        <v>58</v>
      </c>
      <c r="B59" s="23" t="s">
        <v>834</v>
      </c>
      <c r="C59" s="23" t="s">
        <v>118</v>
      </c>
      <c r="D59" s="23" t="s">
        <v>119</v>
      </c>
      <c r="E59" s="23"/>
      <c r="F59" s="23"/>
      <c r="G59" s="23" t="s">
        <v>156</v>
      </c>
      <c r="H59" s="23"/>
      <c r="I59" s="23"/>
      <c r="J59" s="23" t="s">
        <v>128</v>
      </c>
      <c r="K59" s="23"/>
      <c r="L59" s="32"/>
    </row>
    <row r="60" spans="1:12" x14ac:dyDescent="0.25">
      <c r="A60" s="31">
        <v>59</v>
      </c>
      <c r="B60" s="23" t="s">
        <v>845</v>
      </c>
      <c r="C60" s="23" t="s">
        <v>118</v>
      </c>
      <c r="D60" s="23" t="s">
        <v>119</v>
      </c>
      <c r="E60" s="23"/>
      <c r="F60" s="23"/>
      <c r="G60" s="23"/>
      <c r="H60" s="23"/>
      <c r="I60" s="23"/>
      <c r="J60" s="23" t="s">
        <v>128</v>
      </c>
      <c r="K60" s="23"/>
      <c r="L60" s="32"/>
    </row>
    <row r="61" spans="1:12" x14ac:dyDescent="0.25">
      <c r="A61" s="31">
        <v>60</v>
      </c>
      <c r="B61" s="23" t="s">
        <v>854</v>
      </c>
      <c r="C61" s="23" t="s">
        <v>118</v>
      </c>
      <c r="D61" s="23" t="s">
        <v>119</v>
      </c>
      <c r="E61" s="23"/>
      <c r="F61" s="23"/>
      <c r="G61" s="23" t="s">
        <v>156</v>
      </c>
      <c r="H61" s="23"/>
      <c r="I61" s="23"/>
      <c r="J61" s="23"/>
      <c r="K61" s="23"/>
      <c r="L61" s="32"/>
    </row>
    <row r="62" spans="1:12" x14ac:dyDescent="0.25">
      <c r="A62" s="31">
        <v>61</v>
      </c>
      <c r="B62" s="23" t="s">
        <v>864</v>
      </c>
      <c r="C62" s="23" t="s">
        <v>118</v>
      </c>
      <c r="D62" s="23" t="s">
        <v>119</v>
      </c>
      <c r="E62" s="23"/>
      <c r="F62" s="23"/>
      <c r="G62" s="23" t="s">
        <v>156</v>
      </c>
      <c r="H62" s="23"/>
      <c r="I62" s="23"/>
      <c r="J62" s="23"/>
      <c r="K62" s="23"/>
      <c r="L62" s="32"/>
    </row>
    <row r="63" spans="1:12" x14ac:dyDescent="0.25">
      <c r="A63" s="31">
        <v>62</v>
      </c>
      <c r="B63" s="23" t="s">
        <v>873</v>
      </c>
      <c r="C63" s="23" t="s">
        <v>118</v>
      </c>
      <c r="D63" s="23" t="s">
        <v>119</v>
      </c>
      <c r="E63" s="23"/>
      <c r="F63" s="23"/>
      <c r="G63" s="23"/>
      <c r="H63" s="23"/>
      <c r="I63" s="23" t="s">
        <v>3081</v>
      </c>
      <c r="J63" s="23"/>
      <c r="K63" s="23"/>
      <c r="L63" s="32"/>
    </row>
    <row r="64" spans="1:12" x14ac:dyDescent="0.25">
      <c r="A64" s="31">
        <v>63</v>
      </c>
      <c r="B64" s="23" t="s">
        <v>884</v>
      </c>
      <c r="C64" s="23" t="s">
        <v>118</v>
      </c>
      <c r="D64" s="23" t="s">
        <v>119</v>
      </c>
      <c r="E64" s="23"/>
      <c r="F64" s="23"/>
      <c r="G64" s="23" t="s">
        <v>156</v>
      </c>
      <c r="H64" s="23"/>
      <c r="I64" s="23"/>
      <c r="J64" s="23"/>
      <c r="K64" s="23"/>
      <c r="L64" s="32"/>
    </row>
    <row r="65" spans="1:12" x14ac:dyDescent="0.25">
      <c r="A65" s="31">
        <v>64</v>
      </c>
      <c r="B65" s="23" t="s">
        <v>894</v>
      </c>
      <c r="C65" s="23" t="s">
        <v>118</v>
      </c>
      <c r="D65" s="23" t="s">
        <v>119</v>
      </c>
      <c r="E65" s="23"/>
      <c r="F65" s="23"/>
      <c r="G65" s="23" t="s">
        <v>156</v>
      </c>
      <c r="H65" s="23"/>
      <c r="I65" s="23"/>
      <c r="J65" s="23"/>
      <c r="K65" s="23"/>
      <c r="L65" s="32"/>
    </row>
    <row r="66" spans="1:12" x14ac:dyDescent="0.25">
      <c r="A66" s="31">
        <v>65</v>
      </c>
      <c r="B66" s="23" t="s">
        <v>904</v>
      </c>
      <c r="C66" s="23" t="s">
        <v>118</v>
      </c>
      <c r="D66" s="23" t="s">
        <v>119</v>
      </c>
      <c r="E66" s="23"/>
      <c r="F66" s="23"/>
      <c r="G66" s="23" t="s">
        <v>156</v>
      </c>
      <c r="H66" s="23"/>
      <c r="I66" s="23"/>
      <c r="J66" s="23"/>
      <c r="K66" s="23"/>
      <c r="L66" s="32"/>
    </row>
    <row r="67" spans="1:12" x14ac:dyDescent="0.25">
      <c r="A67" s="31">
        <v>66</v>
      </c>
      <c r="B67" s="23" t="s">
        <v>912</v>
      </c>
      <c r="C67" s="23" t="s">
        <v>118</v>
      </c>
      <c r="D67" s="23" t="s">
        <v>119</v>
      </c>
      <c r="E67" s="23"/>
      <c r="F67" s="23"/>
      <c r="G67" s="23" t="s">
        <v>156</v>
      </c>
      <c r="H67" s="23"/>
      <c r="I67" s="23"/>
      <c r="J67" s="23"/>
      <c r="K67" s="23"/>
      <c r="L67" s="32"/>
    </row>
    <row r="68" spans="1:12" x14ac:dyDescent="0.25">
      <c r="A68" s="31">
        <v>67</v>
      </c>
      <c r="B68" s="23" t="s">
        <v>923</v>
      </c>
      <c r="C68" s="23" t="s">
        <v>118</v>
      </c>
      <c r="D68" s="23" t="s">
        <v>119</v>
      </c>
      <c r="E68" s="23"/>
      <c r="F68" s="23"/>
      <c r="G68" s="23" t="s">
        <v>156</v>
      </c>
      <c r="H68" s="23"/>
      <c r="I68" s="23"/>
      <c r="J68" s="23"/>
      <c r="K68" s="23"/>
      <c r="L68" s="32"/>
    </row>
    <row r="69" spans="1:12" x14ac:dyDescent="0.25">
      <c r="A69" s="31">
        <v>68</v>
      </c>
      <c r="B69" s="23" t="s">
        <v>932</v>
      </c>
      <c r="C69" s="23" t="s">
        <v>118</v>
      </c>
      <c r="D69" s="23" t="s">
        <v>119</v>
      </c>
      <c r="E69" s="23"/>
      <c r="F69" s="23"/>
      <c r="G69" s="23"/>
      <c r="H69" s="23"/>
      <c r="I69" s="23" t="s">
        <v>3081</v>
      </c>
      <c r="J69" s="23"/>
      <c r="K69" s="23"/>
      <c r="L69" s="32"/>
    </row>
    <row r="70" spans="1:12" x14ac:dyDescent="0.25">
      <c r="A70" s="31">
        <v>69</v>
      </c>
      <c r="B70" s="23" t="s">
        <v>941</v>
      </c>
      <c r="C70" s="23" t="s">
        <v>118</v>
      </c>
      <c r="D70" s="23" t="s">
        <v>119</v>
      </c>
      <c r="E70" s="23" t="s">
        <v>191</v>
      </c>
      <c r="F70" s="23"/>
      <c r="G70" s="23"/>
      <c r="H70" s="23"/>
      <c r="I70" s="23"/>
      <c r="J70" s="23"/>
      <c r="K70" s="23"/>
      <c r="L70" s="32"/>
    </row>
    <row r="71" spans="1:12" x14ac:dyDescent="0.25">
      <c r="A71" s="31">
        <v>70</v>
      </c>
      <c r="B71" s="23" t="s">
        <v>949</v>
      </c>
      <c r="C71" s="23" t="s">
        <v>118</v>
      </c>
      <c r="D71" s="23" t="s">
        <v>119</v>
      </c>
      <c r="E71" s="23"/>
      <c r="F71" s="23"/>
      <c r="G71" s="23"/>
      <c r="H71" s="23"/>
      <c r="I71" s="23" t="s">
        <v>3081</v>
      </c>
      <c r="J71" s="23"/>
      <c r="K71" s="23"/>
      <c r="L71" s="32"/>
    </row>
    <row r="72" spans="1:12" x14ac:dyDescent="0.25">
      <c r="A72" s="31">
        <v>71</v>
      </c>
      <c r="B72" s="23" t="s">
        <v>959</v>
      </c>
      <c r="C72" s="23" t="s">
        <v>118</v>
      </c>
      <c r="D72" s="23" t="s">
        <v>119</v>
      </c>
      <c r="E72" s="23"/>
      <c r="F72" s="23"/>
      <c r="G72" s="23" t="s">
        <v>156</v>
      </c>
      <c r="H72" s="23"/>
      <c r="I72" s="23"/>
      <c r="J72" s="23"/>
      <c r="K72" s="23"/>
      <c r="L72" s="32"/>
    </row>
    <row r="73" spans="1:12" x14ac:dyDescent="0.25">
      <c r="A73" s="31">
        <v>72</v>
      </c>
      <c r="B73" s="23" t="s">
        <v>969</v>
      </c>
      <c r="C73" s="23" t="s">
        <v>118</v>
      </c>
      <c r="D73" s="23" t="s">
        <v>119</v>
      </c>
      <c r="E73" s="23"/>
      <c r="F73" s="23"/>
      <c r="G73" s="23" t="s">
        <v>156</v>
      </c>
      <c r="H73" s="23"/>
      <c r="I73" s="23"/>
      <c r="J73" s="23"/>
      <c r="K73" s="23"/>
      <c r="L73" s="32"/>
    </row>
    <row r="74" spans="1:12" x14ac:dyDescent="0.25">
      <c r="A74" s="31">
        <v>73</v>
      </c>
      <c r="B74" s="23" t="s">
        <v>977</v>
      </c>
      <c r="C74" s="23" t="s">
        <v>118</v>
      </c>
      <c r="D74" s="23" t="s">
        <v>119</v>
      </c>
      <c r="E74" s="23"/>
      <c r="F74" s="23"/>
      <c r="G74" s="23"/>
      <c r="H74" s="23"/>
      <c r="I74" s="23" t="s">
        <v>3081</v>
      </c>
      <c r="J74" s="23"/>
      <c r="K74" s="23"/>
      <c r="L74" s="32"/>
    </row>
    <row r="75" spans="1:12" x14ac:dyDescent="0.25">
      <c r="A75" s="31">
        <v>74</v>
      </c>
      <c r="B75" s="23" t="s">
        <v>988</v>
      </c>
      <c r="C75" s="23" t="s">
        <v>118</v>
      </c>
      <c r="D75" s="23" t="s">
        <v>119</v>
      </c>
      <c r="E75" s="23"/>
      <c r="F75" s="23"/>
      <c r="G75" s="23" t="s">
        <v>156</v>
      </c>
      <c r="H75" s="23"/>
      <c r="I75" s="23"/>
      <c r="J75" s="23"/>
      <c r="K75" s="23"/>
      <c r="L75" s="32"/>
    </row>
    <row r="76" spans="1:12" x14ac:dyDescent="0.25">
      <c r="A76" s="31">
        <v>75</v>
      </c>
      <c r="B76" s="23" t="s">
        <v>998</v>
      </c>
      <c r="C76" s="23" t="s">
        <v>118</v>
      </c>
      <c r="D76" s="23" t="s">
        <v>119</v>
      </c>
      <c r="E76" s="23"/>
      <c r="F76" s="23"/>
      <c r="G76" s="23"/>
      <c r="H76" s="23"/>
      <c r="I76" s="23" t="s">
        <v>3081</v>
      </c>
      <c r="J76" s="23"/>
      <c r="K76" s="23"/>
      <c r="L76" s="32"/>
    </row>
    <row r="77" spans="1:12" x14ac:dyDescent="0.25">
      <c r="A77" s="31">
        <v>76</v>
      </c>
      <c r="B77" s="23" t="s">
        <v>1008</v>
      </c>
      <c r="C77" s="23" t="s">
        <v>118</v>
      </c>
      <c r="D77" s="23" t="s">
        <v>119</v>
      </c>
      <c r="E77" s="23"/>
      <c r="F77" s="23"/>
      <c r="G77" s="23"/>
      <c r="H77" s="23"/>
      <c r="I77" s="23" t="s">
        <v>3081</v>
      </c>
      <c r="J77" s="23"/>
      <c r="K77" s="23"/>
      <c r="L77" s="32"/>
    </row>
    <row r="78" spans="1:12" x14ac:dyDescent="0.25">
      <c r="A78" s="31">
        <v>77</v>
      </c>
      <c r="B78" s="23" t="s">
        <v>1019</v>
      </c>
      <c r="C78" s="23" t="s">
        <v>118</v>
      </c>
      <c r="D78" s="23" t="s">
        <v>119</v>
      </c>
      <c r="E78" s="23"/>
      <c r="F78" s="23"/>
      <c r="G78" s="23" t="s">
        <v>156</v>
      </c>
      <c r="H78" s="23"/>
      <c r="I78" s="23"/>
      <c r="J78" s="23"/>
      <c r="K78" s="23"/>
      <c r="L78" s="32"/>
    </row>
    <row r="79" spans="1:12" x14ac:dyDescent="0.25">
      <c r="A79" s="31">
        <v>78</v>
      </c>
      <c r="B79" s="23" t="s">
        <v>1028</v>
      </c>
      <c r="C79" s="23" t="s">
        <v>118</v>
      </c>
      <c r="D79" s="23" t="s">
        <v>119</v>
      </c>
      <c r="E79" s="23"/>
      <c r="F79" s="23"/>
      <c r="G79" s="23"/>
      <c r="H79" s="23"/>
      <c r="I79" s="23" t="s">
        <v>3081</v>
      </c>
      <c r="J79" s="23"/>
      <c r="K79" s="23"/>
      <c r="L79" s="32"/>
    </row>
    <row r="80" spans="1:12" x14ac:dyDescent="0.25">
      <c r="A80" s="31">
        <v>79</v>
      </c>
      <c r="B80" s="23" t="s">
        <v>1038</v>
      </c>
      <c r="C80" s="23" t="s">
        <v>118</v>
      </c>
      <c r="D80" s="23" t="s">
        <v>119</v>
      </c>
      <c r="E80" s="23"/>
      <c r="F80" s="23"/>
      <c r="G80" s="23" t="s">
        <v>156</v>
      </c>
      <c r="H80" s="23"/>
      <c r="I80" s="23"/>
      <c r="J80" s="23"/>
      <c r="K80" s="23"/>
      <c r="L80" s="32"/>
    </row>
    <row r="81" spans="1:12" x14ac:dyDescent="0.25">
      <c r="A81" s="31">
        <v>80</v>
      </c>
      <c r="B81" s="23" t="s">
        <v>1049</v>
      </c>
      <c r="C81" s="23" t="s">
        <v>118</v>
      </c>
      <c r="D81" s="23" t="s">
        <v>119</v>
      </c>
      <c r="E81" s="23" t="s">
        <v>191</v>
      </c>
      <c r="F81" s="23"/>
      <c r="G81" s="23"/>
      <c r="H81" s="23"/>
      <c r="I81" s="23"/>
      <c r="J81" s="23"/>
      <c r="K81" s="23"/>
      <c r="L81" s="32"/>
    </row>
    <row r="82" spans="1:12" x14ac:dyDescent="0.25">
      <c r="A82" s="31">
        <v>81</v>
      </c>
      <c r="B82" s="23" t="s">
        <v>1059</v>
      </c>
      <c r="C82" s="23" t="s">
        <v>118</v>
      </c>
      <c r="D82" s="23" t="s">
        <v>119</v>
      </c>
      <c r="E82" s="23" t="s">
        <v>191</v>
      </c>
      <c r="F82" s="23"/>
      <c r="G82" s="23"/>
      <c r="H82" s="23"/>
      <c r="I82" s="23"/>
      <c r="J82" s="23"/>
      <c r="K82" s="23"/>
      <c r="L82" s="32"/>
    </row>
    <row r="83" spans="1:12" x14ac:dyDescent="0.25">
      <c r="A83" s="31">
        <v>82</v>
      </c>
      <c r="B83" s="23" t="s">
        <v>1068</v>
      </c>
      <c r="C83" s="23" t="s">
        <v>118</v>
      </c>
      <c r="D83" s="23" t="s">
        <v>119</v>
      </c>
      <c r="E83" s="23"/>
      <c r="F83" s="23"/>
      <c r="G83" s="23"/>
      <c r="H83" s="23"/>
      <c r="I83" s="23" t="s">
        <v>3081</v>
      </c>
      <c r="J83" s="23"/>
      <c r="K83" s="23"/>
      <c r="L83" s="32"/>
    </row>
    <row r="84" spans="1:12" x14ac:dyDescent="0.25">
      <c r="A84" s="31">
        <v>83</v>
      </c>
      <c r="B84" s="23" t="s">
        <v>1077</v>
      </c>
      <c r="C84" s="23" t="s">
        <v>118</v>
      </c>
      <c r="D84" s="23" t="s">
        <v>119</v>
      </c>
      <c r="E84" s="23" t="s">
        <v>191</v>
      </c>
      <c r="F84" s="23"/>
      <c r="G84" s="23"/>
      <c r="H84" s="23"/>
      <c r="I84" s="23"/>
      <c r="J84" s="23"/>
      <c r="K84" s="23"/>
      <c r="L84" s="32"/>
    </row>
    <row r="85" spans="1:12" x14ac:dyDescent="0.25">
      <c r="A85" s="31">
        <v>84</v>
      </c>
      <c r="B85" s="23" t="s">
        <v>1089</v>
      </c>
      <c r="C85" s="23" t="s">
        <v>118</v>
      </c>
      <c r="D85" s="23" t="s">
        <v>119</v>
      </c>
      <c r="E85" s="23"/>
      <c r="F85" s="23"/>
      <c r="G85" s="23"/>
      <c r="H85" s="23"/>
      <c r="I85" s="23" t="s">
        <v>3081</v>
      </c>
      <c r="J85" s="23" t="s">
        <v>128</v>
      </c>
      <c r="K85" s="23"/>
      <c r="L85" s="32"/>
    </row>
    <row r="86" spans="1:12" x14ac:dyDescent="0.25">
      <c r="A86" s="31">
        <v>85</v>
      </c>
      <c r="B86" s="23" t="s">
        <v>1101</v>
      </c>
      <c r="C86" s="23" t="s">
        <v>118</v>
      </c>
      <c r="D86" s="23" t="s">
        <v>119</v>
      </c>
      <c r="E86" s="23"/>
      <c r="F86" s="23"/>
      <c r="G86" s="23" t="s">
        <v>156</v>
      </c>
      <c r="H86" s="23"/>
      <c r="I86" s="23"/>
      <c r="J86" s="23"/>
      <c r="K86" s="23"/>
      <c r="L86" s="32"/>
    </row>
    <row r="87" spans="1:12" x14ac:dyDescent="0.25">
      <c r="A87" s="31">
        <v>86</v>
      </c>
      <c r="B87" s="23" t="s">
        <v>1112</v>
      </c>
      <c r="C87" s="23" t="s">
        <v>118</v>
      </c>
      <c r="D87" s="23" t="s">
        <v>119</v>
      </c>
      <c r="E87" s="23"/>
      <c r="F87" s="23"/>
      <c r="G87" s="23"/>
      <c r="H87" s="23"/>
      <c r="I87" s="23" t="s">
        <v>3081</v>
      </c>
      <c r="J87" s="23"/>
      <c r="K87" s="23"/>
      <c r="L87" s="32"/>
    </row>
    <row r="88" spans="1:12" x14ac:dyDescent="0.25">
      <c r="A88" s="31">
        <v>87</v>
      </c>
      <c r="B88" s="23" t="s">
        <v>1123</v>
      </c>
      <c r="C88" s="23" t="s">
        <v>118</v>
      </c>
      <c r="D88" s="23" t="s">
        <v>119</v>
      </c>
      <c r="E88" s="23" t="s">
        <v>191</v>
      </c>
      <c r="F88" s="23"/>
      <c r="G88" s="23"/>
      <c r="H88" s="23"/>
      <c r="I88" s="23"/>
      <c r="J88" s="23"/>
      <c r="K88" s="23"/>
      <c r="L88" s="32"/>
    </row>
    <row r="89" spans="1:12" x14ac:dyDescent="0.25">
      <c r="A89" s="31">
        <v>88</v>
      </c>
      <c r="B89" s="23" t="s">
        <v>1130</v>
      </c>
      <c r="C89" s="23" t="s">
        <v>118</v>
      </c>
      <c r="D89" s="23" t="s">
        <v>119</v>
      </c>
      <c r="E89" s="23" t="s">
        <v>191</v>
      </c>
      <c r="F89" s="23"/>
      <c r="G89" s="23"/>
      <c r="H89" s="23"/>
      <c r="I89" s="23"/>
      <c r="J89" s="23"/>
      <c r="K89" s="23"/>
      <c r="L89" s="32"/>
    </row>
    <row r="90" spans="1:12" x14ac:dyDescent="0.25">
      <c r="A90" s="31">
        <v>89</v>
      </c>
      <c r="B90" s="23" t="s">
        <v>1139</v>
      </c>
      <c r="C90" s="23" t="s">
        <v>118</v>
      </c>
      <c r="D90" s="23" t="s">
        <v>119</v>
      </c>
      <c r="E90" s="23"/>
      <c r="F90" s="23"/>
      <c r="G90" s="23"/>
      <c r="H90" s="23"/>
      <c r="I90" s="23" t="s">
        <v>3081</v>
      </c>
      <c r="J90" s="23"/>
      <c r="K90" s="23"/>
      <c r="L90" s="32"/>
    </row>
    <row r="91" spans="1:12" x14ac:dyDescent="0.25">
      <c r="A91" s="31">
        <v>90</v>
      </c>
      <c r="B91" s="23" t="s">
        <v>1148</v>
      </c>
      <c r="C91" s="23" t="s">
        <v>118</v>
      </c>
      <c r="D91" s="23" t="s">
        <v>119</v>
      </c>
      <c r="E91" s="23"/>
      <c r="F91" s="23"/>
      <c r="G91" s="23" t="s">
        <v>156</v>
      </c>
      <c r="H91" s="23"/>
      <c r="I91" s="23"/>
      <c r="J91" s="23"/>
      <c r="K91" s="23"/>
      <c r="L91" s="32"/>
    </row>
    <row r="92" spans="1:12" x14ac:dyDescent="0.25">
      <c r="A92" s="31">
        <v>91</v>
      </c>
      <c r="B92" s="23" t="s">
        <v>1156</v>
      </c>
      <c r="C92" s="23" t="s">
        <v>118</v>
      </c>
      <c r="D92" s="23" t="s">
        <v>119</v>
      </c>
      <c r="E92" s="23"/>
      <c r="F92" s="23"/>
      <c r="G92" s="23"/>
      <c r="H92" s="23"/>
      <c r="I92" s="23" t="s">
        <v>3081</v>
      </c>
      <c r="J92" s="23"/>
      <c r="K92" s="23"/>
      <c r="L92" s="32"/>
    </row>
    <row r="93" spans="1:12" x14ac:dyDescent="0.25">
      <c r="A93" s="31">
        <v>92</v>
      </c>
      <c r="B93" s="23" t="s">
        <v>1162</v>
      </c>
      <c r="C93" s="23" t="s">
        <v>118</v>
      </c>
      <c r="D93" s="23" t="s">
        <v>119</v>
      </c>
      <c r="E93" s="23" t="s">
        <v>191</v>
      </c>
      <c r="F93" s="23"/>
      <c r="G93" s="23"/>
      <c r="H93" s="23"/>
      <c r="I93" s="23"/>
      <c r="J93" s="23"/>
      <c r="K93" s="23"/>
      <c r="L93" s="32"/>
    </row>
    <row r="94" spans="1:12" x14ac:dyDescent="0.25">
      <c r="A94" s="31">
        <v>93</v>
      </c>
      <c r="B94" s="23" t="s">
        <v>1172</v>
      </c>
      <c r="C94" s="23" t="s">
        <v>118</v>
      </c>
      <c r="D94" s="23" t="s">
        <v>119</v>
      </c>
      <c r="E94" s="23"/>
      <c r="F94" s="23"/>
      <c r="G94" s="23"/>
      <c r="H94" s="23"/>
      <c r="I94" s="23" t="s">
        <v>3081</v>
      </c>
      <c r="J94" s="23"/>
      <c r="K94" s="23"/>
      <c r="L94" s="32"/>
    </row>
    <row r="95" spans="1:12" x14ac:dyDescent="0.25">
      <c r="A95" s="31">
        <v>94</v>
      </c>
      <c r="B95" s="23" t="s">
        <v>1180</v>
      </c>
      <c r="C95" s="23" t="s">
        <v>118</v>
      </c>
      <c r="D95" s="23" t="s">
        <v>119</v>
      </c>
      <c r="E95" s="23"/>
      <c r="F95" s="23"/>
      <c r="G95" s="23"/>
      <c r="H95" s="23"/>
      <c r="I95" s="23" t="s">
        <v>3081</v>
      </c>
      <c r="J95" s="23"/>
      <c r="K95" s="23"/>
      <c r="L95" s="32"/>
    </row>
    <row r="96" spans="1:12" x14ac:dyDescent="0.25">
      <c r="A96" s="31">
        <v>95</v>
      </c>
      <c r="B96" s="23" t="s">
        <v>1189</v>
      </c>
      <c r="C96" s="23" t="s">
        <v>118</v>
      </c>
      <c r="D96" s="23" t="s">
        <v>119</v>
      </c>
      <c r="E96" s="23"/>
      <c r="F96" s="23"/>
      <c r="G96" s="23"/>
      <c r="H96" s="23"/>
      <c r="I96" s="23" t="s">
        <v>3081</v>
      </c>
      <c r="J96" s="23"/>
      <c r="K96" s="23"/>
      <c r="L96" s="32"/>
    </row>
    <row r="97" spans="1:12" x14ac:dyDescent="0.25">
      <c r="A97" s="31">
        <v>96</v>
      </c>
      <c r="B97" s="23" t="s">
        <v>1199</v>
      </c>
      <c r="C97" s="23" t="s">
        <v>118</v>
      </c>
      <c r="D97" s="23" t="s">
        <v>119</v>
      </c>
      <c r="E97" s="23" t="s">
        <v>191</v>
      </c>
      <c r="F97" s="23"/>
      <c r="G97" s="23"/>
      <c r="H97" s="23"/>
      <c r="I97" s="23"/>
      <c r="J97" s="23"/>
      <c r="K97" s="23"/>
      <c r="L97" s="32"/>
    </row>
    <row r="98" spans="1:12" x14ac:dyDescent="0.25">
      <c r="A98" s="31">
        <v>97</v>
      </c>
      <c r="B98" s="23" t="s">
        <v>1208</v>
      </c>
      <c r="C98" s="23" t="s">
        <v>118</v>
      </c>
      <c r="D98" s="23" t="s">
        <v>119</v>
      </c>
      <c r="E98" s="23"/>
      <c r="F98" s="23"/>
      <c r="G98" s="23"/>
      <c r="H98" s="23"/>
      <c r="I98" s="23" t="s">
        <v>3081</v>
      </c>
      <c r="J98" s="23"/>
      <c r="K98" s="23"/>
      <c r="L98" s="32"/>
    </row>
    <row r="99" spans="1:12" x14ac:dyDescent="0.25">
      <c r="A99" s="31">
        <v>98</v>
      </c>
      <c r="B99" s="23" t="s">
        <v>1217</v>
      </c>
      <c r="C99" s="23" t="s">
        <v>118</v>
      </c>
      <c r="D99" s="23" t="s">
        <v>119</v>
      </c>
      <c r="E99" s="23"/>
      <c r="F99" s="23"/>
      <c r="G99" s="23"/>
      <c r="H99" s="23"/>
      <c r="I99" s="23" t="s">
        <v>3081</v>
      </c>
      <c r="J99" s="23"/>
      <c r="K99" s="23"/>
      <c r="L99" s="32"/>
    </row>
    <row r="100" spans="1:12" x14ac:dyDescent="0.25">
      <c r="A100" s="31">
        <v>99</v>
      </c>
      <c r="B100" s="23" t="s">
        <v>1225</v>
      </c>
      <c r="C100" s="23" t="s">
        <v>118</v>
      </c>
      <c r="D100" s="23" t="s">
        <v>119</v>
      </c>
      <c r="E100" s="23"/>
      <c r="F100" s="23"/>
      <c r="G100" s="23" t="s">
        <v>156</v>
      </c>
      <c r="H100" s="23"/>
      <c r="I100" s="23"/>
      <c r="J100" s="23"/>
      <c r="K100" s="23"/>
      <c r="L100" s="32"/>
    </row>
    <row r="101" spans="1:12" x14ac:dyDescent="0.25">
      <c r="A101" s="31">
        <v>100</v>
      </c>
      <c r="B101" s="23" t="s">
        <v>1233</v>
      </c>
      <c r="C101" s="23" t="s">
        <v>118</v>
      </c>
      <c r="D101" s="23" t="s">
        <v>119</v>
      </c>
      <c r="E101" s="23"/>
      <c r="F101" s="23"/>
      <c r="G101" s="23"/>
      <c r="H101" s="23"/>
      <c r="I101" s="23" t="s">
        <v>3081</v>
      </c>
      <c r="J101" s="23" t="s">
        <v>128</v>
      </c>
      <c r="K101" s="23"/>
      <c r="L101" s="32"/>
    </row>
    <row r="102" spans="1:12" x14ac:dyDescent="0.25">
      <c r="A102" s="31">
        <v>101</v>
      </c>
      <c r="B102" s="23" t="s">
        <v>1242</v>
      </c>
      <c r="C102" s="23" t="s">
        <v>118</v>
      </c>
      <c r="D102" s="23" t="s">
        <v>119</v>
      </c>
      <c r="E102" s="23"/>
      <c r="F102" s="23"/>
      <c r="G102" s="23"/>
      <c r="H102" s="23"/>
      <c r="I102" s="23" t="s">
        <v>3081</v>
      </c>
      <c r="J102" s="23"/>
      <c r="K102" s="23"/>
      <c r="L102" s="32"/>
    </row>
    <row r="103" spans="1:12" x14ac:dyDescent="0.25">
      <c r="A103" s="31">
        <v>102</v>
      </c>
      <c r="B103" s="23" t="s">
        <v>1251</v>
      </c>
      <c r="C103" s="23" t="s">
        <v>118</v>
      </c>
      <c r="D103" s="23" t="s">
        <v>119</v>
      </c>
      <c r="E103" s="23"/>
      <c r="F103" s="23"/>
      <c r="G103" s="23"/>
      <c r="H103" s="23"/>
      <c r="I103" s="23"/>
      <c r="J103" s="23" t="s">
        <v>128</v>
      </c>
      <c r="K103" s="23"/>
      <c r="L103" s="32"/>
    </row>
    <row r="104" spans="1:12" x14ac:dyDescent="0.25">
      <c r="A104" s="31">
        <v>103</v>
      </c>
      <c r="B104" s="23" t="s">
        <v>1258</v>
      </c>
      <c r="C104" s="23" t="s">
        <v>118</v>
      </c>
      <c r="D104" s="23" t="s">
        <v>119</v>
      </c>
      <c r="E104" s="23"/>
      <c r="F104" s="23"/>
      <c r="G104" s="23" t="s">
        <v>156</v>
      </c>
      <c r="H104" s="23"/>
      <c r="I104" s="23"/>
      <c r="J104" s="23"/>
      <c r="K104" s="23"/>
      <c r="L104" s="32"/>
    </row>
    <row r="105" spans="1:12" x14ac:dyDescent="0.25">
      <c r="A105" s="31">
        <v>104</v>
      </c>
      <c r="B105" s="23" t="s">
        <v>1270</v>
      </c>
      <c r="C105" s="23" t="s">
        <v>118</v>
      </c>
      <c r="D105" s="23" t="s">
        <v>119</v>
      </c>
      <c r="E105" s="23" t="s">
        <v>191</v>
      </c>
      <c r="F105" s="23"/>
      <c r="G105" s="23"/>
      <c r="H105" s="23"/>
      <c r="I105" s="23" t="s">
        <v>3081</v>
      </c>
      <c r="J105" s="23"/>
      <c r="K105" s="23"/>
      <c r="L105" s="32"/>
    </row>
    <row r="106" spans="1:12" x14ac:dyDescent="0.25">
      <c r="A106" s="31">
        <v>105</v>
      </c>
      <c r="B106" s="23" t="s">
        <v>1277</v>
      </c>
      <c r="C106" s="23" t="s">
        <v>118</v>
      </c>
      <c r="D106" s="23" t="s">
        <v>119</v>
      </c>
      <c r="E106" s="23" t="s">
        <v>191</v>
      </c>
      <c r="F106" s="23"/>
      <c r="G106" s="23"/>
      <c r="H106" s="23"/>
      <c r="I106" s="23" t="s">
        <v>3081</v>
      </c>
      <c r="J106" s="23"/>
      <c r="K106" s="23"/>
      <c r="L106" s="32"/>
    </row>
    <row r="107" spans="1:12" x14ac:dyDescent="0.25">
      <c r="A107" s="31">
        <v>106</v>
      </c>
      <c r="B107" s="23" t="s">
        <v>1289</v>
      </c>
      <c r="C107" s="23" t="s">
        <v>118</v>
      </c>
      <c r="D107" s="23" t="s">
        <v>119</v>
      </c>
      <c r="E107" s="23"/>
      <c r="F107" s="23"/>
      <c r="G107" s="23" t="s">
        <v>156</v>
      </c>
      <c r="H107" s="23"/>
      <c r="I107" s="23"/>
      <c r="J107" s="23"/>
      <c r="K107" s="23"/>
      <c r="L107" s="32"/>
    </row>
    <row r="108" spans="1:12" x14ac:dyDescent="0.25">
      <c r="A108" s="31">
        <v>107</v>
      </c>
      <c r="B108" s="23" t="s">
        <v>1295</v>
      </c>
      <c r="C108" s="23" t="s">
        <v>118</v>
      </c>
      <c r="D108" s="23" t="s">
        <v>119</v>
      </c>
      <c r="E108" s="23"/>
      <c r="F108" s="23"/>
      <c r="G108" s="23" t="s">
        <v>156</v>
      </c>
      <c r="H108" s="23"/>
      <c r="I108" s="23"/>
      <c r="J108" s="23"/>
      <c r="K108" s="23"/>
      <c r="L108" s="32"/>
    </row>
    <row r="109" spans="1:12" x14ac:dyDescent="0.25">
      <c r="A109" s="31">
        <v>108</v>
      </c>
      <c r="B109" s="23" t="s">
        <v>1305</v>
      </c>
      <c r="C109" s="23" t="s">
        <v>118</v>
      </c>
      <c r="D109" s="23" t="s">
        <v>119</v>
      </c>
      <c r="E109" s="23"/>
      <c r="F109" s="23"/>
      <c r="G109" s="23" t="s">
        <v>156</v>
      </c>
      <c r="H109" s="23"/>
      <c r="I109" s="23"/>
      <c r="J109" s="23"/>
      <c r="K109" s="23"/>
      <c r="L109" s="32"/>
    </row>
    <row r="110" spans="1:12" x14ac:dyDescent="0.25">
      <c r="A110" s="31">
        <v>109</v>
      </c>
      <c r="B110" s="23" t="s">
        <v>1311</v>
      </c>
      <c r="C110" s="23" t="s">
        <v>118</v>
      </c>
      <c r="D110" s="23" t="s">
        <v>119</v>
      </c>
      <c r="E110" s="23"/>
      <c r="F110" s="23"/>
      <c r="G110" s="23" t="s">
        <v>156</v>
      </c>
      <c r="H110" s="23"/>
      <c r="I110" s="23"/>
      <c r="J110" s="23"/>
      <c r="K110" s="23"/>
      <c r="L110" s="32"/>
    </row>
    <row r="111" spans="1:12" x14ac:dyDescent="0.25">
      <c r="A111" s="31">
        <v>110</v>
      </c>
      <c r="B111" s="23" t="s">
        <v>1319</v>
      </c>
      <c r="C111" s="23" t="s">
        <v>118</v>
      </c>
      <c r="D111" s="23" t="s">
        <v>119</v>
      </c>
      <c r="E111" s="23"/>
      <c r="F111" s="23"/>
      <c r="G111" s="23" t="s">
        <v>156</v>
      </c>
      <c r="H111" s="23"/>
      <c r="I111" s="23"/>
      <c r="J111" s="23"/>
      <c r="K111" s="23"/>
      <c r="L111" s="32"/>
    </row>
    <row r="112" spans="1:12" x14ac:dyDescent="0.25">
      <c r="A112" s="31">
        <v>111</v>
      </c>
      <c r="B112" s="23" t="s">
        <v>1328</v>
      </c>
      <c r="C112" s="23" t="s">
        <v>118</v>
      </c>
      <c r="D112" s="23" t="s">
        <v>119</v>
      </c>
      <c r="E112" s="23"/>
      <c r="F112" s="23"/>
      <c r="G112" s="23" t="s">
        <v>156</v>
      </c>
      <c r="H112" s="23"/>
      <c r="I112" s="23"/>
      <c r="J112" s="23"/>
      <c r="K112" s="23"/>
      <c r="L112" s="32"/>
    </row>
    <row r="113" spans="1:12" x14ac:dyDescent="0.25">
      <c r="A113" s="31">
        <v>112</v>
      </c>
      <c r="B113" s="23" t="s">
        <v>1336</v>
      </c>
      <c r="C113" s="23" t="s">
        <v>118</v>
      </c>
      <c r="D113" s="23" t="s">
        <v>119</v>
      </c>
      <c r="E113" s="23"/>
      <c r="F113" s="23"/>
      <c r="G113" s="23" t="s">
        <v>156</v>
      </c>
      <c r="H113" s="23"/>
      <c r="I113" s="23"/>
      <c r="J113" s="23"/>
      <c r="K113" s="23"/>
      <c r="L113" s="32"/>
    </row>
    <row r="114" spans="1:12" x14ac:dyDescent="0.25">
      <c r="A114" s="31">
        <v>113</v>
      </c>
      <c r="B114" s="23" t="s">
        <v>1348</v>
      </c>
      <c r="C114" s="23" t="s">
        <v>118</v>
      </c>
      <c r="D114" s="23" t="s">
        <v>119</v>
      </c>
      <c r="E114" s="23" t="s">
        <v>191</v>
      </c>
      <c r="F114" s="23"/>
      <c r="G114" s="23" t="s">
        <v>156</v>
      </c>
      <c r="H114" s="23"/>
      <c r="I114" s="23"/>
      <c r="J114" s="23"/>
      <c r="K114" s="23"/>
      <c r="L114" s="32"/>
    </row>
    <row r="115" spans="1:12" x14ac:dyDescent="0.25">
      <c r="A115" s="31">
        <v>114</v>
      </c>
      <c r="B115" s="23" t="s">
        <v>1359</v>
      </c>
      <c r="C115" s="23" t="s">
        <v>118</v>
      </c>
      <c r="D115" s="23" t="s">
        <v>119</v>
      </c>
      <c r="E115" s="23"/>
      <c r="F115" s="23"/>
      <c r="G115" s="23" t="s">
        <v>156</v>
      </c>
      <c r="H115" s="23"/>
      <c r="I115" s="23"/>
      <c r="J115" s="23"/>
      <c r="K115" s="23"/>
      <c r="L115" s="32"/>
    </row>
    <row r="116" spans="1:12" x14ac:dyDescent="0.25">
      <c r="A116" s="31">
        <v>115</v>
      </c>
      <c r="B116" s="23" t="s">
        <v>1368</v>
      </c>
      <c r="C116" s="23" t="s">
        <v>118</v>
      </c>
      <c r="D116" s="23" t="s">
        <v>119</v>
      </c>
      <c r="E116" s="23" t="s">
        <v>191</v>
      </c>
      <c r="F116" s="23"/>
      <c r="G116" s="23" t="s">
        <v>156</v>
      </c>
      <c r="H116" s="23"/>
      <c r="I116" s="23"/>
      <c r="J116" s="23"/>
      <c r="K116" s="23"/>
      <c r="L116" s="32"/>
    </row>
    <row r="117" spans="1:12" x14ac:dyDescent="0.25">
      <c r="A117" s="31">
        <v>116</v>
      </c>
      <c r="B117" s="23" t="s">
        <v>1377</v>
      </c>
      <c r="C117" s="23" t="s">
        <v>118</v>
      </c>
      <c r="D117" s="23" t="s">
        <v>119</v>
      </c>
      <c r="E117" s="23"/>
      <c r="F117" s="23"/>
      <c r="G117" s="23" t="s">
        <v>156</v>
      </c>
      <c r="H117" s="23"/>
      <c r="I117" s="23"/>
      <c r="J117" s="23"/>
      <c r="K117" s="23"/>
      <c r="L117" s="32"/>
    </row>
    <row r="118" spans="1:12" x14ac:dyDescent="0.25">
      <c r="A118" s="31">
        <v>117</v>
      </c>
      <c r="B118" s="23" t="s">
        <v>1386</v>
      </c>
      <c r="C118" s="23" t="s">
        <v>118</v>
      </c>
      <c r="D118" s="23" t="s">
        <v>119</v>
      </c>
      <c r="E118" s="23"/>
      <c r="F118" s="23"/>
      <c r="G118" s="23" t="s">
        <v>156</v>
      </c>
      <c r="H118" s="23"/>
      <c r="I118" s="23"/>
      <c r="J118" s="23"/>
      <c r="K118" s="23"/>
      <c r="L118" s="32"/>
    </row>
    <row r="119" spans="1:12" x14ac:dyDescent="0.25">
      <c r="A119" s="31">
        <v>118</v>
      </c>
      <c r="B119" s="23" t="s">
        <v>1395</v>
      </c>
      <c r="C119" s="23" t="s">
        <v>118</v>
      </c>
      <c r="D119" s="23" t="s">
        <v>119</v>
      </c>
      <c r="E119" s="23"/>
      <c r="F119" s="23"/>
      <c r="G119" s="23" t="s">
        <v>156</v>
      </c>
      <c r="H119" s="23"/>
      <c r="I119" s="23"/>
      <c r="J119" s="23"/>
      <c r="K119" s="23"/>
      <c r="L119" s="32"/>
    </row>
    <row r="120" spans="1:12" x14ac:dyDescent="0.25">
      <c r="A120" s="31">
        <v>119</v>
      </c>
      <c r="B120" s="23" t="s">
        <v>1407</v>
      </c>
      <c r="C120" s="23" t="s">
        <v>118</v>
      </c>
      <c r="D120" s="23" t="s">
        <v>119</v>
      </c>
      <c r="E120" s="23"/>
      <c r="F120" s="23"/>
      <c r="G120" s="23" t="s">
        <v>156</v>
      </c>
      <c r="H120" s="23"/>
      <c r="I120" s="23"/>
      <c r="J120" s="23"/>
      <c r="K120" s="23"/>
      <c r="L120" s="32"/>
    </row>
    <row r="121" spans="1:12" x14ac:dyDescent="0.25">
      <c r="A121" s="31">
        <v>120</v>
      </c>
      <c r="B121" s="23" t="s">
        <v>1415</v>
      </c>
      <c r="C121" s="23" t="s">
        <v>118</v>
      </c>
      <c r="D121" s="23" t="s">
        <v>119</v>
      </c>
      <c r="E121" s="23"/>
      <c r="F121" s="23"/>
      <c r="G121" s="23" t="s">
        <v>156</v>
      </c>
      <c r="H121" s="23"/>
      <c r="I121" s="23"/>
      <c r="J121" s="23"/>
      <c r="K121" s="23"/>
      <c r="L121" s="32"/>
    </row>
    <row r="122" spans="1:12" x14ac:dyDescent="0.25">
      <c r="A122" s="31">
        <v>121</v>
      </c>
      <c r="B122" s="23" t="s">
        <v>1426</v>
      </c>
      <c r="C122" s="23" t="s">
        <v>118</v>
      </c>
      <c r="D122" s="23" t="s">
        <v>119</v>
      </c>
      <c r="E122" s="23"/>
      <c r="F122" s="23"/>
      <c r="G122" s="23" t="s">
        <v>156</v>
      </c>
      <c r="H122" s="23"/>
      <c r="I122" s="23"/>
      <c r="J122" s="23"/>
      <c r="K122" s="23"/>
      <c r="L122" s="32"/>
    </row>
    <row r="123" spans="1:12" x14ac:dyDescent="0.25">
      <c r="A123" s="31">
        <v>122</v>
      </c>
      <c r="B123" s="23" t="s">
        <v>1434</v>
      </c>
      <c r="C123" s="23" t="s">
        <v>118</v>
      </c>
      <c r="D123" s="23" t="s">
        <v>119</v>
      </c>
      <c r="E123" s="23" t="s">
        <v>191</v>
      </c>
      <c r="F123" s="23"/>
      <c r="G123" s="23"/>
      <c r="H123" s="23"/>
      <c r="I123" s="23"/>
      <c r="J123" s="23"/>
      <c r="K123" s="23"/>
      <c r="L123" s="32"/>
    </row>
    <row r="124" spans="1:12" x14ac:dyDescent="0.25">
      <c r="A124" s="31">
        <v>123</v>
      </c>
      <c r="B124" s="23" t="s">
        <v>1444</v>
      </c>
      <c r="C124" s="23" t="s">
        <v>118</v>
      </c>
      <c r="D124" s="23" t="s">
        <v>119</v>
      </c>
      <c r="E124" s="23"/>
      <c r="F124" s="23"/>
      <c r="G124" s="23" t="s">
        <v>156</v>
      </c>
      <c r="H124" s="23"/>
      <c r="I124" s="23"/>
      <c r="J124" s="23"/>
      <c r="K124" s="23"/>
      <c r="L124" s="32"/>
    </row>
    <row r="125" spans="1:12" x14ac:dyDescent="0.25">
      <c r="A125" s="31">
        <v>124</v>
      </c>
      <c r="B125" s="23" t="s">
        <v>1451</v>
      </c>
      <c r="C125" s="23" t="s">
        <v>118</v>
      </c>
      <c r="D125" s="23" t="s">
        <v>119</v>
      </c>
      <c r="E125" s="23"/>
      <c r="F125" s="23"/>
      <c r="G125" s="23" t="s">
        <v>156</v>
      </c>
      <c r="H125" s="23"/>
      <c r="I125" s="23"/>
      <c r="J125" s="23"/>
      <c r="K125" s="23"/>
      <c r="L125" s="32"/>
    </row>
    <row r="126" spans="1:12" x14ac:dyDescent="0.25">
      <c r="A126" s="31">
        <v>125</v>
      </c>
      <c r="B126" s="23" t="s">
        <v>1461</v>
      </c>
      <c r="C126" s="23" t="s">
        <v>118</v>
      </c>
      <c r="D126" s="23" t="s">
        <v>119</v>
      </c>
      <c r="E126" s="23" t="s">
        <v>191</v>
      </c>
      <c r="F126" s="23"/>
      <c r="G126" s="23" t="s">
        <v>156</v>
      </c>
      <c r="H126" s="23"/>
      <c r="I126" s="23"/>
      <c r="J126" s="23"/>
      <c r="K126" s="23"/>
      <c r="L126" s="32"/>
    </row>
    <row r="127" spans="1:12" x14ac:dyDescent="0.25">
      <c r="A127" s="31">
        <v>126</v>
      </c>
      <c r="B127" s="23" t="s">
        <v>1471</v>
      </c>
      <c r="C127" s="23" t="s">
        <v>118</v>
      </c>
      <c r="D127" s="23" t="s">
        <v>119</v>
      </c>
      <c r="E127" s="23"/>
      <c r="F127" s="23"/>
      <c r="G127" s="23" t="s">
        <v>156</v>
      </c>
      <c r="H127" s="23"/>
      <c r="I127" s="23"/>
      <c r="J127" s="23"/>
      <c r="K127" s="23"/>
      <c r="L127" s="32"/>
    </row>
    <row r="128" spans="1:12" x14ac:dyDescent="0.25">
      <c r="A128" s="31">
        <v>127</v>
      </c>
      <c r="B128" s="23" t="s">
        <v>1481</v>
      </c>
      <c r="C128" s="23" t="s">
        <v>118</v>
      </c>
      <c r="D128" s="23" t="s">
        <v>119</v>
      </c>
      <c r="E128" s="23"/>
      <c r="F128" s="23"/>
      <c r="G128" s="23"/>
      <c r="H128" s="23"/>
      <c r="I128" s="23" t="s">
        <v>3081</v>
      </c>
      <c r="J128" s="23"/>
      <c r="K128" s="23"/>
      <c r="L128" s="32"/>
    </row>
    <row r="129" spans="1:12" x14ac:dyDescent="0.25">
      <c r="A129" s="31">
        <v>128</v>
      </c>
      <c r="B129" s="23" t="s">
        <v>1490</v>
      </c>
      <c r="C129" s="23" t="s">
        <v>118</v>
      </c>
      <c r="D129" s="23" t="s">
        <v>119</v>
      </c>
      <c r="E129" s="23"/>
      <c r="F129" s="23"/>
      <c r="G129" s="23"/>
      <c r="H129" s="23"/>
      <c r="I129" s="23" t="s">
        <v>3081</v>
      </c>
      <c r="J129" s="23"/>
      <c r="K129" s="23"/>
      <c r="L129" s="32"/>
    </row>
    <row r="130" spans="1:12" x14ac:dyDescent="0.25">
      <c r="A130" s="31">
        <v>129</v>
      </c>
      <c r="B130" s="23" t="s">
        <v>1500</v>
      </c>
      <c r="C130" s="23" t="s">
        <v>118</v>
      </c>
      <c r="D130" s="23" t="s">
        <v>119</v>
      </c>
      <c r="E130" s="23"/>
      <c r="F130" s="23"/>
      <c r="G130" s="23" t="s">
        <v>156</v>
      </c>
      <c r="H130" s="23"/>
      <c r="I130" s="23"/>
      <c r="J130" s="23"/>
      <c r="K130" s="23"/>
      <c r="L130" s="32"/>
    </row>
    <row r="131" spans="1:12" x14ac:dyDescent="0.25">
      <c r="A131" s="31">
        <v>130</v>
      </c>
      <c r="B131" s="23" t="s">
        <v>1510</v>
      </c>
      <c r="C131" s="23" t="s">
        <v>118</v>
      </c>
      <c r="D131" s="23" t="s">
        <v>119</v>
      </c>
      <c r="E131" s="23" t="s">
        <v>191</v>
      </c>
      <c r="F131" s="23"/>
      <c r="G131" s="23"/>
      <c r="H131" s="23"/>
      <c r="I131" s="23"/>
      <c r="J131" s="23"/>
      <c r="K131" s="23"/>
      <c r="L131" s="32"/>
    </row>
    <row r="132" spans="1:12" x14ac:dyDescent="0.25">
      <c r="A132" s="31">
        <v>131</v>
      </c>
      <c r="B132" s="23" t="s">
        <v>1520</v>
      </c>
      <c r="C132" s="23" t="s">
        <v>118</v>
      </c>
      <c r="D132" s="23" t="s">
        <v>119</v>
      </c>
      <c r="E132" s="23"/>
      <c r="F132" s="23"/>
      <c r="G132" s="23" t="s">
        <v>156</v>
      </c>
      <c r="H132" s="23"/>
      <c r="I132" s="23"/>
      <c r="J132" s="23"/>
      <c r="K132" s="23"/>
      <c r="L132" s="32"/>
    </row>
    <row r="133" spans="1:12" x14ac:dyDescent="0.25">
      <c r="A133" s="31">
        <v>132</v>
      </c>
      <c r="B133" s="23" t="s">
        <v>1529</v>
      </c>
      <c r="C133" s="23" t="s">
        <v>118</v>
      </c>
      <c r="D133" s="23" t="s">
        <v>119</v>
      </c>
      <c r="E133" s="23" t="s">
        <v>191</v>
      </c>
      <c r="F133" s="23"/>
      <c r="G133" s="23"/>
      <c r="H133" s="23"/>
      <c r="I133" s="23"/>
      <c r="J133" s="23"/>
      <c r="K133" s="23"/>
      <c r="L133" s="32"/>
    </row>
    <row r="134" spans="1:12" x14ac:dyDescent="0.25">
      <c r="A134" s="31">
        <v>133</v>
      </c>
      <c r="B134" s="23" t="s">
        <v>1539</v>
      </c>
      <c r="C134" s="23" t="s">
        <v>118</v>
      </c>
      <c r="D134" s="23" t="s">
        <v>119</v>
      </c>
      <c r="E134" s="23"/>
      <c r="F134" s="23"/>
      <c r="G134" s="23" t="s">
        <v>156</v>
      </c>
      <c r="H134" s="23"/>
      <c r="I134" s="23"/>
      <c r="J134" s="23"/>
      <c r="K134" s="23"/>
      <c r="L134" s="32"/>
    </row>
    <row r="135" spans="1:12" x14ac:dyDescent="0.25">
      <c r="A135" s="31">
        <v>134</v>
      </c>
      <c r="B135" s="23" t="s">
        <v>1548</v>
      </c>
      <c r="C135" s="23" t="s">
        <v>118</v>
      </c>
      <c r="D135" s="23" t="s">
        <v>119</v>
      </c>
      <c r="E135" s="23"/>
      <c r="F135" s="23"/>
      <c r="G135" s="23"/>
      <c r="H135" s="23"/>
      <c r="I135" s="23"/>
      <c r="J135" s="23" t="s">
        <v>128</v>
      </c>
      <c r="K135" s="23"/>
      <c r="L135" s="32"/>
    </row>
    <row r="136" spans="1:12" x14ac:dyDescent="0.25">
      <c r="A136" s="31">
        <v>135</v>
      </c>
      <c r="B136" s="23" t="s">
        <v>1557</v>
      </c>
      <c r="C136" s="23" t="s">
        <v>118</v>
      </c>
      <c r="D136" s="23" t="s">
        <v>119</v>
      </c>
      <c r="E136" s="23" t="s">
        <v>191</v>
      </c>
      <c r="F136" s="23"/>
      <c r="G136" s="23"/>
      <c r="H136" s="23"/>
      <c r="I136" s="23"/>
      <c r="J136" s="23"/>
      <c r="K136" s="23"/>
      <c r="L136" s="32"/>
    </row>
    <row r="137" spans="1:12" x14ac:dyDescent="0.25">
      <c r="A137" s="31">
        <v>136</v>
      </c>
      <c r="B137" s="23" t="s">
        <v>1566</v>
      </c>
      <c r="C137" s="23" t="s">
        <v>118</v>
      </c>
      <c r="D137" s="23" t="s">
        <v>119</v>
      </c>
      <c r="E137" s="23"/>
      <c r="F137" s="23"/>
      <c r="G137" s="23"/>
      <c r="H137" s="23"/>
      <c r="I137" s="23"/>
      <c r="J137" s="23" t="s">
        <v>128</v>
      </c>
      <c r="K137" s="23"/>
      <c r="L137" s="32"/>
    </row>
    <row r="138" spans="1:12" x14ac:dyDescent="0.25">
      <c r="A138" s="31">
        <v>137</v>
      </c>
      <c r="B138" s="23" t="s">
        <v>1577</v>
      </c>
      <c r="C138" s="23" t="s">
        <v>118</v>
      </c>
      <c r="D138" s="23" t="s">
        <v>119</v>
      </c>
      <c r="E138" s="23"/>
      <c r="F138" s="23"/>
      <c r="G138" s="23"/>
      <c r="H138" s="23"/>
      <c r="I138" s="23" t="s">
        <v>3081</v>
      </c>
      <c r="J138" s="23"/>
      <c r="K138" s="23"/>
      <c r="L138" s="32"/>
    </row>
    <row r="139" spans="1:12" x14ac:dyDescent="0.25">
      <c r="A139" s="31">
        <v>138</v>
      </c>
      <c r="B139" s="23" t="s">
        <v>1585</v>
      </c>
      <c r="C139" s="23" t="s">
        <v>118</v>
      </c>
      <c r="D139" s="23" t="s">
        <v>119</v>
      </c>
      <c r="E139" s="23"/>
      <c r="F139" s="23"/>
      <c r="G139" s="23" t="s">
        <v>156</v>
      </c>
      <c r="H139" s="23"/>
      <c r="I139" s="23"/>
      <c r="J139" s="23"/>
      <c r="K139" s="23"/>
      <c r="L139" s="32"/>
    </row>
    <row r="140" spans="1:12" x14ac:dyDescent="0.25">
      <c r="A140" s="31">
        <v>139</v>
      </c>
      <c r="B140" s="23" t="s">
        <v>1593</v>
      </c>
      <c r="C140" s="23" t="s">
        <v>118</v>
      </c>
      <c r="D140" s="23" t="s">
        <v>119</v>
      </c>
      <c r="E140" s="23"/>
      <c r="F140" s="23"/>
      <c r="G140" s="23"/>
      <c r="H140" s="23"/>
      <c r="I140" s="23" t="s">
        <v>3081</v>
      </c>
      <c r="J140" s="23"/>
      <c r="K140" s="23"/>
      <c r="L140" s="32"/>
    </row>
    <row r="141" spans="1:12" x14ac:dyDescent="0.25">
      <c r="A141" s="31">
        <v>140</v>
      </c>
      <c r="B141" s="23" t="s">
        <v>1602</v>
      </c>
      <c r="C141" s="23" t="s">
        <v>118</v>
      </c>
      <c r="D141" s="23" t="s">
        <v>119</v>
      </c>
      <c r="E141" s="23"/>
      <c r="F141" s="23"/>
      <c r="G141" s="23"/>
      <c r="H141" s="23"/>
      <c r="I141" s="23" t="s">
        <v>3081</v>
      </c>
      <c r="J141" s="23"/>
      <c r="K141" s="23"/>
      <c r="L141" s="32"/>
    </row>
    <row r="142" spans="1:12" x14ac:dyDescent="0.25">
      <c r="A142" s="31">
        <v>141</v>
      </c>
      <c r="B142" s="23" t="s">
        <v>1611</v>
      </c>
      <c r="C142" s="23" t="s">
        <v>118</v>
      </c>
      <c r="D142" s="23" t="s">
        <v>119</v>
      </c>
      <c r="E142" s="23" t="s">
        <v>191</v>
      </c>
      <c r="F142" s="23"/>
      <c r="G142" s="23"/>
      <c r="H142" s="23"/>
      <c r="I142" s="23"/>
      <c r="J142" s="23" t="s">
        <v>128</v>
      </c>
      <c r="K142" s="23"/>
      <c r="L142" s="32"/>
    </row>
    <row r="143" spans="1:12" x14ac:dyDescent="0.25">
      <c r="A143" s="31">
        <v>142</v>
      </c>
      <c r="B143" s="23" t="s">
        <v>1620</v>
      </c>
      <c r="C143" s="23" t="s">
        <v>118</v>
      </c>
      <c r="D143" s="23" t="s">
        <v>119</v>
      </c>
      <c r="E143" s="23"/>
      <c r="F143" s="23"/>
      <c r="G143" s="23"/>
      <c r="H143" s="23"/>
      <c r="I143" s="23" t="s">
        <v>3081</v>
      </c>
      <c r="J143" s="23"/>
      <c r="K143" s="23"/>
      <c r="L143" s="32"/>
    </row>
    <row r="144" spans="1:12" x14ac:dyDescent="0.25">
      <c r="A144" s="31">
        <v>143</v>
      </c>
      <c r="B144" s="23" t="s">
        <v>1627</v>
      </c>
      <c r="C144" s="23" t="s">
        <v>118</v>
      </c>
      <c r="D144" s="23" t="s">
        <v>119</v>
      </c>
      <c r="E144" s="23"/>
      <c r="F144" s="23"/>
      <c r="G144" s="23"/>
      <c r="H144" s="23"/>
      <c r="I144" s="23" t="s">
        <v>3081</v>
      </c>
      <c r="J144" s="23"/>
      <c r="K144" s="23"/>
      <c r="L144" s="32"/>
    </row>
    <row r="145" spans="1:12" x14ac:dyDescent="0.25">
      <c r="A145" s="31">
        <v>144</v>
      </c>
      <c r="B145" s="23" t="s">
        <v>1637</v>
      </c>
      <c r="C145" s="23" t="s">
        <v>118</v>
      </c>
      <c r="D145" s="23" t="s">
        <v>119</v>
      </c>
      <c r="E145" s="23"/>
      <c r="F145" s="23"/>
      <c r="G145" s="23" t="s">
        <v>156</v>
      </c>
      <c r="H145" s="23"/>
      <c r="I145" s="23"/>
      <c r="J145" s="23"/>
      <c r="K145" s="23"/>
      <c r="L145" s="32"/>
    </row>
    <row r="146" spans="1:12" x14ac:dyDescent="0.25">
      <c r="A146" s="31">
        <v>145</v>
      </c>
      <c r="B146" s="23" t="s">
        <v>1646</v>
      </c>
      <c r="C146" s="23" t="s">
        <v>118</v>
      </c>
      <c r="D146" s="23" t="s">
        <v>119</v>
      </c>
      <c r="E146" s="23"/>
      <c r="F146" s="23"/>
      <c r="G146" s="23" t="s">
        <v>156</v>
      </c>
      <c r="H146" s="23"/>
      <c r="I146" s="23"/>
      <c r="J146" s="23"/>
      <c r="K146" s="23"/>
      <c r="L146" s="32"/>
    </row>
    <row r="147" spans="1:12" x14ac:dyDescent="0.25">
      <c r="A147" s="31">
        <v>146</v>
      </c>
      <c r="B147" s="23" t="s">
        <v>1655</v>
      </c>
      <c r="C147" s="23" t="s">
        <v>118</v>
      </c>
      <c r="D147" s="23" t="s">
        <v>119</v>
      </c>
      <c r="E147" s="23"/>
      <c r="F147" s="23"/>
      <c r="G147" s="23"/>
      <c r="H147" s="23"/>
      <c r="I147" s="23" t="s">
        <v>3081</v>
      </c>
      <c r="J147" s="23"/>
      <c r="K147" s="23"/>
      <c r="L147" s="32"/>
    </row>
    <row r="148" spans="1:12" x14ac:dyDescent="0.25">
      <c r="A148" s="31">
        <v>147</v>
      </c>
      <c r="B148" s="23" t="s">
        <v>1664</v>
      </c>
      <c r="C148" s="23" t="s">
        <v>118</v>
      </c>
      <c r="D148" s="23" t="s">
        <v>119</v>
      </c>
      <c r="E148" s="23"/>
      <c r="F148" s="23"/>
      <c r="G148" s="23"/>
      <c r="H148" s="23"/>
      <c r="I148" s="23" t="s">
        <v>3081</v>
      </c>
      <c r="J148" s="23"/>
      <c r="K148" s="23"/>
      <c r="L148" s="32"/>
    </row>
    <row r="149" spans="1:12" x14ac:dyDescent="0.25">
      <c r="A149" s="31">
        <v>148</v>
      </c>
      <c r="B149" s="23" t="s">
        <v>1674</v>
      </c>
      <c r="C149" s="23" t="s">
        <v>118</v>
      </c>
      <c r="D149" s="23" t="s">
        <v>119</v>
      </c>
      <c r="E149" s="23"/>
      <c r="F149" s="23"/>
      <c r="G149" s="23"/>
      <c r="H149" s="23"/>
      <c r="I149" s="23" t="s">
        <v>3081</v>
      </c>
      <c r="J149" s="23"/>
      <c r="K149" s="23"/>
      <c r="L149" s="32"/>
    </row>
    <row r="150" spans="1:12" x14ac:dyDescent="0.25">
      <c r="A150" s="31">
        <v>149</v>
      </c>
      <c r="B150" s="23" t="s">
        <v>1684</v>
      </c>
      <c r="C150" s="23" t="s">
        <v>118</v>
      </c>
      <c r="D150" s="23" t="s">
        <v>119</v>
      </c>
      <c r="E150" s="23"/>
      <c r="F150" s="23"/>
      <c r="G150" s="23"/>
      <c r="H150" s="23"/>
      <c r="I150" s="23" t="s">
        <v>3081</v>
      </c>
      <c r="J150" s="23" t="s">
        <v>128</v>
      </c>
      <c r="K150" s="23"/>
      <c r="L150" s="32"/>
    </row>
    <row r="151" spans="1:12" x14ac:dyDescent="0.25">
      <c r="A151" s="31">
        <v>150</v>
      </c>
      <c r="B151" s="23" t="s">
        <v>1692</v>
      </c>
      <c r="C151" s="23" t="s">
        <v>118</v>
      </c>
      <c r="D151" s="23" t="s">
        <v>119</v>
      </c>
      <c r="E151" s="23"/>
      <c r="F151" s="23"/>
      <c r="G151" s="23"/>
      <c r="H151" s="23"/>
      <c r="I151" s="23" t="s">
        <v>3081</v>
      </c>
      <c r="J151" s="23"/>
      <c r="K151" s="23"/>
      <c r="L151" s="32"/>
    </row>
    <row r="152" spans="1:12" x14ac:dyDescent="0.25">
      <c r="A152" s="31">
        <v>151</v>
      </c>
      <c r="B152" s="23" t="s">
        <v>1701</v>
      </c>
      <c r="C152" s="23" t="s">
        <v>118</v>
      </c>
      <c r="D152" s="23" t="s">
        <v>119</v>
      </c>
      <c r="E152" s="23"/>
      <c r="F152" s="23"/>
      <c r="G152" s="23"/>
      <c r="H152" s="23"/>
      <c r="I152" s="23" t="s">
        <v>3081</v>
      </c>
      <c r="J152" s="23"/>
      <c r="K152" s="23"/>
      <c r="L152" s="32"/>
    </row>
    <row r="153" spans="1:12" x14ac:dyDescent="0.25">
      <c r="A153" s="31">
        <v>152</v>
      </c>
      <c r="B153" s="23" t="s">
        <v>1711</v>
      </c>
      <c r="C153" s="23" t="s">
        <v>118</v>
      </c>
      <c r="D153" s="23" t="s">
        <v>119</v>
      </c>
      <c r="E153" s="23"/>
      <c r="F153" s="23"/>
      <c r="G153" s="23"/>
      <c r="H153" s="23"/>
      <c r="I153" s="23" t="s">
        <v>3081</v>
      </c>
      <c r="J153" s="23"/>
      <c r="K153" s="23"/>
      <c r="L153" s="32"/>
    </row>
    <row r="154" spans="1:12" x14ac:dyDescent="0.25">
      <c r="A154" s="31">
        <v>153</v>
      </c>
      <c r="B154" s="23" t="s">
        <v>1721</v>
      </c>
      <c r="C154" s="23" t="s">
        <v>118</v>
      </c>
      <c r="D154" s="23" t="s">
        <v>119</v>
      </c>
      <c r="E154" s="23" t="s">
        <v>191</v>
      </c>
      <c r="F154" s="23"/>
      <c r="G154" s="23"/>
      <c r="H154" s="23"/>
      <c r="I154" s="23" t="s">
        <v>3081</v>
      </c>
      <c r="J154" s="23"/>
      <c r="K154" s="23"/>
      <c r="L154" s="32"/>
    </row>
    <row r="155" spans="1:12" x14ac:dyDescent="0.25">
      <c r="A155" s="31">
        <v>154</v>
      </c>
      <c r="B155" s="23" t="s">
        <v>1731</v>
      </c>
      <c r="C155" s="23" t="s">
        <v>118</v>
      </c>
      <c r="D155" s="23" t="s">
        <v>119</v>
      </c>
      <c r="E155" s="23"/>
      <c r="F155" s="23"/>
      <c r="G155" s="23"/>
      <c r="H155" s="23"/>
      <c r="I155" s="23" t="s">
        <v>3081</v>
      </c>
      <c r="J155" s="23"/>
      <c r="K155" s="23"/>
      <c r="L155" s="32"/>
    </row>
    <row r="156" spans="1:12" x14ac:dyDescent="0.25">
      <c r="A156" s="31">
        <v>155</v>
      </c>
      <c r="B156" s="23" t="s">
        <v>1742</v>
      </c>
      <c r="C156" s="23" t="s">
        <v>118</v>
      </c>
      <c r="D156" s="23" t="s">
        <v>119</v>
      </c>
      <c r="E156" s="23"/>
      <c r="F156" s="23"/>
      <c r="G156" s="23"/>
      <c r="H156" s="23"/>
      <c r="I156" s="23" t="s">
        <v>3081</v>
      </c>
      <c r="J156" s="23"/>
      <c r="K156" s="23"/>
      <c r="L156" s="32"/>
    </row>
    <row r="157" spans="1:12" x14ac:dyDescent="0.25">
      <c r="A157" s="31">
        <v>156</v>
      </c>
      <c r="B157" s="23" t="s">
        <v>1754</v>
      </c>
      <c r="C157" s="23" t="s">
        <v>118</v>
      </c>
      <c r="D157" s="23" t="s">
        <v>119</v>
      </c>
      <c r="E157" s="23"/>
      <c r="F157" s="23"/>
      <c r="G157" s="23"/>
      <c r="H157" s="23"/>
      <c r="I157" s="23" t="s">
        <v>3081</v>
      </c>
      <c r="J157" s="23"/>
      <c r="K157" s="23"/>
      <c r="L157" s="32"/>
    </row>
    <row r="158" spans="1:12" x14ac:dyDescent="0.25">
      <c r="A158" s="31">
        <v>157</v>
      </c>
      <c r="B158" s="23" t="s">
        <v>1763</v>
      </c>
      <c r="C158" s="23" t="s">
        <v>118</v>
      </c>
      <c r="D158" s="23" t="s">
        <v>119</v>
      </c>
      <c r="E158" s="23"/>
      <c r="F158" s="23"/>
      <c r="G158" s="23"/>
      <c r="H158" s="23"/>
      <c r="I158" s="23" t="s">
        <v>3081</v>
      </c>
      <c r="J158" s="23"/>
      <c r="K158" s="23"/>
      <c r="L158" s="32"/>
    </row>
    <row r="159" spans="1:12" x14ac:dyDescent="0.25">
      <c r="A159" s="31">
        <v>158</v>
      </c>
      <c r="B159" s="23" t="s">
        <v>1771</v>
      </c>
      <c r="C159" s="23" t="s">
        <v>118</v>
      </c>
      <c r="D159" s="23" t="s">
        <v>119</v>
      </c>
      <c r="E159" s="23"/>
      <c r="F159" s="23"/>
      <c r="G159" s="23"/>
      <c r="H159" s="23"/>
      <c r="I159" s="23" t="s">
        <v>3081</v>
      </c>
      <c r="J159" s="23"/>
      <c r="K159" s="23"/>
      <c r="L159" s="32"/>
    </row>
    <row r="160" spans="1:12" x14ac:dyDescent="0.25">
      <c r="A160" s="31">
        <v>159</v>
      </c>
      <c r="B160" s="23" t="s">
        <v>1777</v>
      </c>
      <c r="C160" s="23" t="s">
        <v>118</v>
      </c>
      <c r="D160" s="23" t="s">
        <v>119</v>
      </c>
      <c r="E160" s="23"/>
      <c r="F160" s="23"/>
      <c r="G160" s="23"/>
      <c r="H160" s="23"/>
      <c r="I160" s="23" t="s">
        <v>3081</v>
      </c>
      <c r="J160" s="23"/>
      <c r="K160" s="23"/>
      <c r="L160" s="32"/>
    </row>
    <row r="161" spans="1:12" x14ac:dyDescent="0.25">
      <c r="A161" s="31">
        <v>160</v>
      </c>
      <c r="B161" s="23" t="s">
        <v>1785</v>
      </c>
      <c r="C161" s="23" t="s">
        <v>118</v>
      </c>
      <c r="D161" s="23" t="s">
        <v>119</v>
      </c>
      <c r="E161" s="23" t="s">
        <v>191</v>
      </c>
      <c r="F161" s="23"/>
      <c r="G161" s="23"/>
      <c r="H161" s="23"/>
      <c r="I161" s="23"/>
      <c r="J161" s="23"/>
      <c r="K161" s="23"/>
      <c r="L161" s="32"/>
    </row>
    <row r="162" spans="1:12" x14ac:dyDescent="0.25">
      <c r="A162" s="31">
        <v>161</v>
      </c>
      <c r="B162" s="23" t="s">
        <v>1795</v>
      </c>
      <c r="C162" s="23" t="s">
        <v>118</v>
      </c>
      <c r="D162" s="23" t="s">
        <v>119</v>
      </c>
      <c r="E162" s="23"/>
      <c r="F162" s="23"/>
      <c r="G162" s="23" t="s">
        <v>156</v>
      </c>
      <c r="H162" s="23"/>
      <c r="I162" s="23"/>
      <c r="J162" s="23" t="s">
        <v>128</v>
      </c>
      <c r="K162" s="23"/>
      <c r="L162" s="32"/>
    </row>
    <row r="163" spans="1:12" x14ac:dyDescent="0.25">
      <c r="A163" s="31">
        <v>162</v>
      </c>
      <c r="B163" s="23" t="s">
        <v>1803</v>
      </c>
      <c r="C163" s="23" t="s">
        <v>118</v>
      </c>
      <c r="D163" s="23" t="s">
        <v>119</v>
      </c>
      <c r="E163" s="23"/>
      <c r="F163" s="23"/>
      <c r="G163" s="23"/>
      <c r="H163" s="23"/>
      <c r="I163" s="23" t="s">
        <v>3081</v>
      </c>
      <c r="J163" s="23"/>
      <c r="K163" s="23"/>
      <c r="L163" s="32"/>
    </row>
    <row r="164" spans="1:12" x14ac:dyDescent="0.25">
      <c r="A164" s="31">
        <v>163</v>
      </c>
      <c r="B164" s="23" t="s">
        <v>1812</v>
      </c>
      <c r="C164" s="23" t="s">
        <v>118</v>
      </c>
      <c r="D164" s="23" t="s">
        <v>119</v>
      </c>
      <c r="E164" s="23"/>
      <c r="F164" s="23"/>
      <c r="G164" s="23"/>
      <c r="H164" s="23"/>
      <c r="I164" s="23" t="s">
        <v>3081</v>
      </c>
      <c r="J164" s="23"/>
      <c r="K164" s="23"/>
      <c r="L164" s="32"/>
    </row>
    <row r="165" spans="1:12" x14ac:dyDescent="0.25">
      <c r="A165" s="31">
        <v>164</v>
      </c>
      <c r="B165" s="23" t="s">
        <v>1822</v>
      </c>
      <c r="C165" s="23" t="s">
        <v>118</v>
      </c>
      <c r="D165" s="23" t="s">
        <v>119</v>
      </c>
      <c r="E165" s="23"/>
      <c r="F165" s="23"/>
      <c r="G165" s="23"/>
      <c r="H165" s="23"/>
      <c r="I165" s="23" t="s">
        <v>3081</v>
      </c>
      <c r="J165" s="23"/>
      <c r="K165" s="23"/>
      <c r="L165" s="32"/>
    </row>
    <row r="166" spans="1:12" x14ac:dyDescent="0.25">
      <c r="A166" s="31">
        <v>165</v>
      </c>
      <c r="B166" s="23" t="s">
        <v>1832</v>
      </c>
      <c r="C166" s="23" t="s">
        <v>118</v>
      </c>
      <c r="D166" s="23" t="s">
        <v>119</v>
      </c>
      <c r="E166" s="23"/>
      <c r="F166" s="23"/>
      <c r="G166" s="23" t="s">
        <v>156</v>
      </c>
      <c r="H166" s="23"/>
      <c r="I166" s="23"/>
      <c r="J166" s="23"/>
      <c r="K166" s="23"/>
      <c r="L166" s="32"/>
    </row>
    <row r="167" spans="1:12" x14ac:dyDescent="0.25">
      <c r="A167" s="31">
        <v>166</v>
      </c>
      <c r="B167" s="23" t="s">
        <v>1841</v>
      </c>
      <c r="C167" s="23" t="s">
        <v>118</v>
      </c>
      <c r="D167" s="23" t="s">
        <v>119</v>
      </c>
      <c r="E167" s="23"/>
      <c r="F167" s="23"/>
      <c r="G167" s="23"/>
      <c r="H167" s="23"/>
      <c r="I167" s="23" t="s">
        <v>3081</v>
      </c>
      <c r="J167" s="23"/>
      <c r="K167" s="23"/>
      <c r="L167" s="32"/>
    </row>
    <row r="168" spans="1:12" x14ac:dyDescent="0.25">
      <c r="A168" s="31">
        <v>167</v>
      </c>
      <c r="B168" s="23" t="s">
        <v>1851</v>
      </c>
      <c r="C168" s="23" t="s">
        <v>118</v>
      </c>
      <c r="D168" s="23" t="s">
        <v>119</v>
      </c>
      <c r="E168" s="23"/>
      <c r="F168" s="23"/>
      <c r="G168" s="23"/>
      <c r="H168" s="23"/>
      <c r="I168" s="23" t="s">
        <v>3081</v>
      </c>
      <c r="J168" s="23"/>
      <c r="K168" s="23"/>
      <c r="L168" s="32"/>
    </row>
    <row r="169" spans="1:12" x14ac:dyDescent="0.25">
      <c r="A169" s="31">
        <v>168</v>
      </c>
      <c r="B169" s="23" t="s">
        <v>1860</v>
      </c>
      <c r="C169" s="23" t="s">
        <v>118</v>
      </c>
      <c r="D169" s="23" t="s">
        <v>119</v>
      </c>
      <c r="E169" s="23"/>
      <c r="F169" s="23"/>
      <c r="G169" s="23" t="s">
        <v>156</v>
      </c>
      <c r="H169" s="23"/>
      <c r="I169" s="23"/>
      <c r="J169" s="23"/>
      <c r="K169" s="23"/>
      <c r="L169" s="32"/>
    </row>
    <row r="170" spans="1:12" x14ac:dyDescent="0.25">
      <c r="A170" s="31">
        <v>169</v>
      </c>
      <c r="B170" s="23" t="s">
        <v>1869</v>
      </c>
      <c r="C170" s="23" t="s">
        <v>118</v>
      </c>
      <c r="D170" s="23" t="s">
        <v>119</v>
      </c>
      <c r="E170" s="23"/>
      <c r="F170" s="23"/>
      <c r="G170" s="23"/>
      <c r="H170" s="23"/>
      <c r="I170" s="23" t="s">
        <v>3081</v>
      </c>
      <c r="J170" s="23"/>
      <c r="K170" s="23"/>
      <c r="L170" s="32"/>
    </row>
    <row r="171" spans="1:12" x14ac:dyDescent="0.25">
      <c r="A171" s="31">
        <v>170</v>
      </c>
      <c r="B171" s="23" t="s">
        <v>1876</v>
      </c>
      <c r="C171" s="23" t="s">
        <v>118</v>
      </c>
      <c r="D171" s="23" t="s">
        <v>119</v>
      </c>
      <c r="E171" s="23"/>
      <c r="F171" s="23"/>
      <c r="G171" s="23"/>
      <c r="H171" s="23"/>
      <c r="I171" s="23" t="s">
        <v>3081</v>
      </c>
      <c r="J171" s="23"/>
      <c r="K171" s="23"/>
      <c r="L171" s="32"/>
    </row>
    <row r="172" spans="1:12" x14ac:dyDescent="0.25">
      <c r="A172" s="31">
        <v>171</v>
      </c>
      <c r="B172" s="23" t="s">
        <v>1883</v>
      </c>
      <c r="C172" s="23" t="s">
        <v>118</v>
      </c>
      <c r="D172" s="23" t="s">
        <v>119</v>
      </c>
      <c r="E172" s="23"/>
      <c r="F172" s="23"/>
      <c r="G172" s="23"/>
      <c r="H172" s="23"/>
      <c r="I172" s="23" t="s">
        <v>3081</v>
      </c>
      <c r="J172" s="23"/>
      <c r="K172" s="23"/>
      <c r="L172" s="32"/>
    </row>
    <row r="173" spans="1:12" x14ac:dyDescent="0.25">
      <c r="A173" s="31">
        <v>172</v>
      </c>
      <c r="B173" s="23" t="s">
        <v>1891</v>
      </c>
      <c r="C173" s="23" t="s">
        <v>118</v>
      </c>
      <c r="D173" s="23" t="s">
        <v>119</v>
      </c>
      <c r="E173" s="23"/>
      <c r="F173" s="23"/>
      <c r="G173" s="23" t="s">
        <v>156</v>
      </c>
      <c r="H173" s="23"/>
      <c r="I173" s="23"/>
      <c r="J173" s="23"/>
      <c r="K173" s="23"/>
      <c r="L173" s="32"/>
    </row>
    <row r="174" spans="1:12" x14ac:dyDescent="0.25">
      <c r="A174" s="31">
        <v>173</v>
      </c>
      <c r="B174" s="23" t="s">
        <v>1899</v>
      </c>
      <c r="C174" s="23" t="s">
        <v>118</v>
      </c>
      <c r="D174" s="23" t="s">
        <v>119</v>
      </c>
      <c r="E174" s="23"/>
      <c r="F174" s="23"/>
      <c r="G174" s="23"/>
      <c r="H174" s="23"/>
      <c r="I174" s="23" t="s">
        <v>3081</v>
      </c>
      <c r="J174" s="23"/>
      <c r="K174" s="23"/>
      <c r="L174" s="32"/>
    </row>
    <row r="175" spans="1:12" x14ac:dyDescent="0.25">
      <c r="A175" s="31">
        <v>174</v>
      </c>
      <c r="B175" s="23" t="s">
        <v>1907</v>
      </c>
      <c r="C175" s="23" t="s">
        <v>118</v>
      </c>
      <c r="D175" s="23" t="s">
        <v>119</v>
      </c>
      <c r="E175" s="23" t="s">
        <v>191</v>
      </c>
      <c r="F175" s="23"/>
      <c r="G175" s="23"/>
      <c r="H175" s="23"/>
      <c r="I175" s="23" t="s">
        <v>3081</v>
      </c>
      <c r="J175" s="23"/>
      <c r="K175" s="23"/>
      <c r="L175" s="32"/>
    </row>
    <row r="176" spans="1:12" x14ac:dyDescent="0.25">
      <c r="A176" s="31">
        <v>175</v>
      </c>
      <c r="B176" s="23" t="s">
        <v>1917</v>
      </c>
      <c r="C176" s="23" t="s">
        <v>118</v>
      </c>
      <c r="D176" s="23" t="s">
        <v>119</v>
      </c>
      <c r="E176" s="23"/>
      <c r="F176" s="23"/>
      <c r="G176" s="23" t="s">
        <v>156</v>
      </c>
      <c r="H176" s="23"/>
      <c r="I176" s="23"/>
      <c r="J176" s="23"/>
      <c r="K176" s="23"/>
      <c r="L176" s="32"/>
    </row>
    <row r="177" spans="1:12" x14ac:dyDescent="0.25">
      <c r="A177" s="31">
        <v>176</v>
      </c>
      <c r="B177" s="23" t="s">
        <v>1925</v>
      </c>
      <c r="C177" s="23" t="s">
        <v>118</v>
      </c>
      <c r="D177" s="23" t="s">
        <v>119</v>
      </c>
      <c r="E177" s="23"/>
      <c r="F177" s="23"/>
      <c r="G177" s="23" t="s">
        <v>156</v>
      </c>
      <c r="H177" s="23"/>
      <c r="I177" s="23"/>
      <c r="J177" s="23"/>
      <c r="K177" s="23"/>
      <c r="L177" s="32"/>
    </row>
    <row r="178" spans="1:12" x14ac:dyDescent="0.25">
      <c r="A178" s="31">
        <v>177</v>
      </c>
      <c r="B178" s="23" t="s">
        <v>1933</v>
      </c>
      <c r="C178" s="23" t="s">
        <v>118</v>
      </c>
      <c r="D178" s="23" t="s">
        <v>119</v>
      </c>
      <c r="E178" s="23"/>
      <c r="F178" s="23"/>
      <c r="G178" s="23" t="s">
        <v>156</v>
      </c>
      <c r="H178" s="23"/>
      <c r="I178" s="23"/>
      <c r="J178" s="23"/>
      <c r="K178" s="23"/>
      <c r="L178" s="32"/>
    </row>
    <row r="179" spans="1:12" x14ac:dyDescent="0.25">
      <c r="A179" s="31">
        <v>178</v>
      </c>
      <c r="B179" s="23" t="s">
        <v>1938</v>
      </c>
      <c r="C179" s="23" t="s">
        <v>118</v>
      </c>
      <c r="D179" s="23" t="s">
        <v>119</v>
      </c>
      <c r="E179" s="23"/>
      <c r="F179" s="23"/>
      <c r="G179" s="23"/>
      <c r="H179" s="23"/>
      <c r="I179" s="23"/>
      <c r="J179" s="23" t="s">
        <v>128</v>
      </c>
      <c r="K179" s="23"/>
      <c r="L179" s="32"/>
    </row>
    <row r="180" spans="1:12" x14ac:dyDescent="0.25">
      <c r="A180" s="31">
        <v>179</v>
      </c>
      <c r="B180" s="23" t="s">
        <v>1947</v>
      </c>
      <c r="C180" s="23" t="s">
        <v>118</v>
      </c>
      <c r="D180" s="23" t="s">
        <v>119</v>
      </c>
      <c r="E180" s="23"/>
      <c r="F180" s="23"/>
      <c r="G180" s="23"/>
      <c r="H180" s="23"/>
      <c r="I180" s="23" t="s">
        <v>3081</v>
      </c>
      <c r="J180" s="23"/>
      <c r="K180" s="23"/>
      <c r="L180" s="32"/>
    </row>
    <row r="181" spans="1:12" x14ac:dyDescent="0.25">
      <c r="A181" s="31">
        <v>180</v>
      </c>
      <c r="B181" s="23" t="s">
        <v>1952</v>
      </c>
      <c r="C181" s="23" t="s">
        <v>118</v>
      </c>
      <c r="D181" s="23" t="s">
        <v>119</v>
      </c>
      <c r="E181" s="23" t="s">
        <v>191</v>
      </c>
      <c r="F181" s="23"/>
      <c r="G181" s="23"/>
      <c r="H181" s="23"/>
      <c r="I181" s="23" t="s">
        <v>3081</v>
      </c>
      <c r="J181" s="23"/>
      <c r="K181" s="23"/>
      <c r="L181" s="32"/>
    </row>
    <row r="182" spans="1:12" x14ac:dyDescent="0.25">
      <c r="A182" s="31">
        <v>181</v>
      </c>
      <c r="B182" s="23" t="s">
        <v>1962</v>
      </c>
      <c r="C182" s="23" t="s">
        <v>118</v>
      </c>
      <c r="D182" s="23" t="s">
        <v>119</v>
      </c>
      <c r="E182" s="23"/>
      <c r="F182" s="23"/>
      <c r="G182" s="23"/>
      <c r="H182" s="23"/>
      <c r="I182" s="23" t="s">
        <v>3081</v>
      </c>
      <c r="J182" s="23"/>
      <c r="K182" s="23"/>
      <c r="L182" s="32"/>
    </row>
    <row r="183" spans="1:12" x14ac:dyDescent="0.25">
      <c r="A183" s="31">
        <v>182</v>
      </c>
      <c r="B183" s="23" t="s">
        <v>1970</v>
      </c>
      <c r="C183" s="23" t="s">
        <v>118</v>
      </c>
      <c r="D183" s="23" t="s">
        <v>119</v>
      </c>
      <c r="E183" s="23"/>
      <c r="F183" s="23"/>
      <c r="G183" s="23"/>
      <c r="H183" s="23"/>
      <c r="I183" s="23" t="s">
        <v>3081</v>
      </c>
      <c r="J183" s="23"/>
      <c r="K183" s="23"/>
      <c r="L183" s="32"/>
    </row>
    <row r="184" spans="1:12" x14ac:dyDescent="0.25">
      <c r="A184" s="31">
        <v>183</v>
      </c>
      <c r="B184" s="23" t="s">
        <v>1979</v>
      </c>
      <c r="C184" s="23" t="s">
        <v>118</v>
      </c>
      <c r="D184" s="23" t="s">
        <v>119</v>
      </c>
      <c r="E184" s="23" t="s">
        <v>191</v>
      </c>
      <c r="F184" s="23"/>
      <c r="G184" s="23"/>
      <c r="H184" s="23"/>
      <c r="I184" s="23" t="s">
        <v>3081</v>
      </c>
      <c r="J184" s="23"/>
      <c r="K184" s="23"/>
      <c r="L184" s="32"/>
    </row>
    <row r="185" spans="1:12" x14ac:dyDescent="0.25">
      <c r="A185" s="31">
        <v>184</v>
      </c>
      <c r="B185" s="23" t="s">
        <v>1990</v>
      </c>
      <c r="C185" s="23" t="s">
        <v>118</v>
      </c>
      <c r="D185" s="23" t="s">
        <v>119</v>
      </c>
      <c r="E185" s="23"/>
      <c r="F185" s="23"/>
      <c r="G185" s="23"/>
      <c r="H185" s="23"/>
      <c r="I185" s="23" t="s">
        <v>3081</v>
      </c>
      <c r="J185" s="23"/>
      <c r="K185" s="23"/>
      <c r="L185" s="32"/>
    </row>
    <row r="186" spans="1:12" x14ac:dyDescent="0.25">
      <c r="A186" s="31">
        <v>185</v>
      </c>
      <c r="B186" s="23" t="s">
        <v>1997</v>
      </c>
      <c r="C186" s="23" t="s">
        <v>118</v>
      </c>
      <c r="D186" s="23" t="s">
        <v>119</v>
      </c>
      <c r="E186" s="23" t="s">
        <v>191</v>
      </c>
      <c r="F186" s="23"/>
      <c r="G186" s="23"/>
      <c r="H186" s="23"/>
      <c r="I186" s="23"/>
      <c r="J186" s="23"/>
      <c r="K186" s="23"/>
      <c r="L186" s="32"/>
    </row>
    <row r="187" spans="1:12" x14ac:dyDescent="0.25">
      <c r="A187" s="31">
        <v>186</v>
      </c>
      <c r="B187" s="23" t="s">
        <v>2008</v>
      </c>
      <c r="C187" s="23" t="s">
        <v>118</v>
      </c>
      <c r="D187" s="23" t="s">
        <v>119</v>
      </c>
      <c r="E187" s="23"/>
      <c r="F187" s="23"/>
      <c r="G187" s="23"/>
      <c r="H187" s="23"/>
      <c r="I187" s="23" t="s">
        <v>3081</v>
      </c>
      <c r="J187" s="23"/>
      <c r="K187" s="23"/>
      <c r="L187" s="32"/>
    </row>
    <row r="188" spans="1:12" x14ac:dyDescent="0.25">
      <c r="A188" s="31">
        <v>187</v>
      </c>
      <c r="B188" s="23" t="s">
        <v>2015</v>
      </c>
      <c r="C188" s="23" t="s">
        <v>118</v>
      </c>
      <c r="D188" s="23" t="s">
        <v>119</v>
      </c>
      <c r="E188" s="23"/>
      <c r="F188" s="23"/>
      <c r="G188" s="23"/>
      <c r="H188" s="23"/>
      <c r="I188" s="23" t="s">
        <v>3081</v>
      </c>
      <c r="J188" s="23"/>
      <c r="K188" s="23"/>
      <c r="L188" s="32"/>
    </row>
    <row r="189" spans="1:12" x14ac:dyDescent="0.25">
      <c r="A189" s="31">
        <v>188</v>
      </c>
      <c r="B189" s="23" t="s">
        <v>2023</v>
      </c>
      <c r="C189" s="23" t="s">
        <v>118</v>
      </c>
      <c r="D189" s="23" t="s">
        <v>119</v>
      </c>
      <c r="E189" s="23"/>
      <c r="F189" s="23"/>
      <c r="G189" s="23"/>
      <c r="H189" s="23"/>
      <c r="I189" s="23" t="s">
        <v>3081</v>
      </c>
      <c r="J189" s="23"/>
      <c r="K189" s="23"/>
      <c r="L189" s="32"/>
    </row>
    <row r="190" spans="1:12" x14ac:dyDescent="0.25">
      <c r="A190" s="31">
        <v>189</v>
      </c>
      <c r="B190" s="23" t="s">
        <v>2030</v>
      </c>
      <c r="C190" s="23" t="s">
        <v>118</v>
      </c>
      <c r="D190" s="23" t="s">
        <v>119</v>
      </c>
      <c r="E190" s="23"/>
      <c r="F190" s="23"/>
      <c r="G190" s="23" t="s">
        <v>156</v>
      </c>
      <c r="H190" s="23"/>
      <c r="I190" s="23"/>
      <c r="J190" s="23"/>
      <c r="K190" s="23"/>
      <c r="L190" s="32"/>
    </row>
    <row r="191" spans="1:12" x14ac:dyDescent="0.25">
      <c r="A191" s="31">
        <v>190</v>
      </c>
      <c r="B191" s="23" t="s">
        <v>2040</v>
      </c>
      <c r="C191" s="23" t="s">
        <v>118</v>
      </c>
      <c r="D191" s="23" t="s">
        <v>119</v>
      </c>
      <c r="E191" s="23"/>
      <c r="F191" s="23"/>
      <c r="G191" s="23"/>
      <c r="H191" s="23"/>
      <c r="I191" s="23" t="s">
        <v>3081</v>
      </c>
      <c r="J191" s="23"/>
      <c r="K191" s="23"/>
      <c r="L191" s="32"/>
    </row>
    <row r="192" spans="1:12" x14ac:dyDescent="0.25">
      <c r="A192" s="31">
        <v>191</v>
      </c>
      <c r="B192" s="23" t="s">
        <v>2050</v>
      </c>
      <c r="C192" s="23" t="s">
        <v>118</v>
      </c>
      <c r="D192" s="23" t="s">
        <v>119</v>
      </c>
      <c r="E192" s="23"/>
      <c r="F192" s="23"/>
      <c r="G192" s="23"/>
      <c r="H192" s="23"/>
      <c r="I192" s="23" t="s">
        <v>3081</v>
      </c>
      <c r="J192" s="23"/>
      <c r="K192" s="23"/>
      <c r="L192" s="32"/>
    </row>
    <row r="193" spans="1:12" x14ac:dyDescent="0.25">
      <c r="A193" s="31">
        <v>192</v>
      </c>
      <c r="B193" s="23" t="s">
        <v>2058</v>
      </c>
      <c r="C193" s="23" t="s">
        <v>118</v>
      </c>
      <c r="D193" s="23" t="s">
        <v>119</v>
      </c>
      <c r="E193" s="23"/>
      <c r="F193" s="23"/>
      <c r="G193" s="23"/>
      <c r="H193" s="23"/>
      <c r="I193" s="23" t="s">
        <v>3081</v>
      </c>
      <c r="J193" s="23"/>
      <c r="K193" s="23"/>
      <c r="L193" s="32"/>
    </row>
    <row r="194" spans="1:12" x14ac:dyDescent="0.25">
      <c r="A194" s="31">
        <v>193</v>
      </c>
      <c r="B194" s="23" t="s">
        <v>2068</v>
      </c>
      <c r="C194" s="23" t="s">
        <v>118</v>
      </c>
      <c r="D194" s="23" t="s">
        <v>119</v>
      </c>
      <c r="E194" s="23"/>
      <c r="F194" s="23"/>
      <c r="G194" s="23"/>
      <c r="H194" s="23"/>
      <c r="I194" s="23" t="s">
        <v>3081</v>
      </c>
      <c r="J194" s="23"/>
      <c r="K194" s="23"/>
      <c r="L194" s="32"/>
    </row>
    <row r="195" spans="1:12" x14ac:dyDescent="0.25">
      <c r="A195" s="31">
        <v>194</v>
      </c>
      <c r="B195" s="23" t="s">
        <v>2077</v>
      </c>
      <c r="C195" s="23" t="s">
        <v>118</v>
      </c>
      <c r="D195" s="23" t="s">
        <v>119</v>
      </c>
      <c r="E195" s="23"/>
      <c r="F195" s="23"/>
      <c r="G195" s="23"/>
      <c r="H195" s="23"/>
      <c r="I195" s="23" t="s">
        <v>3081</v>
      </c>
      <c r="J195" s="23"/>
      <c r="K195" s="23"/>
      <c r="L195" s="32"/>
    </row>
    <row r="196" spans="1:12" x14ac:dyDescent="0.25">
      <c r="A196" s="31">
        <v>195</v>
      </c>
      <c r="B196" s="23" t="s">
        <v>2085</v>
      </c>
      <c r="C196" s="23" t="s">
        <v>118</v>
      </c>
      <c r="D196" s="23" t="s">
        <v>119</v>
      </c>
      <c r="E196" s="23"/>
      <c r="F196" s="23"/>
      <c r="G196" s="23"/>
      <c r="H196" s="23"/>
      <c r="I196" s="23" t="s">
        <v>3081</v>
      </c>
      <c r="J196" s="23"/>
      <c r="K196" s="23"/>
      <c r="L196" s="32"/>
    </row>
    <row r="197" spans="1:12" x14ac:dyDescent="0.25">
      <c r="A197" s="31">
        <v>196</v>
      </c>
      <c r="B197" s="23" t="s">
        <v>2093</v>
      </c>
      <c r="C197" s="23" t="s">
        <v>118</v>
      </c>
      <c r="D197" s="23" t="s">
        <v>119</v>
      </c>
      <c r="E197" s="23"/>
      <c r="F197" s="23"/>
      <c r="G197" s="23"/>
      <c r="H197" s="23"/>
      <c r="I197" s="23" t="s">
        <v>3081</v>
      </c>
      <c r="J197" s="23"/>
      <c r="K197" s="23"/>
      <c r="L197" s="32"/>
    </row>
    <row r="198" spans="1:12" x14ac:dyDescent="0.25">
      <c r="A198" s="31">
        <v>197</v>
      </c>
      <c r="B198" s="23" t="s">
        <v>2101</v>
      </c>
      <c r="C198" s="23" t="s">
        <v>118</v>
      </c>
      <c r="D198" s="23" t="s">
        <v>119</v>
      </c>
      <c r="E198" s="23"/>
      <c r="F198" s="23"/>
      <c r="G198" s="23"/>
      <c r="H198" s="23"/>
      <c r="I198" s="23" t="s">
        <v>3081</v>
      </c>
      <c r="J198" s="23"/>
      <c r="K198" s="23"/>
      <c r="L198" s="32"/>
    </row>
    <row r="199" spans="1:12" x14ac:dyDescent="0.25">
      <c r="A199" s="31">
        <v>198</v>
      </c>
      <c r="B199" s="23" t="s">
        <v>2110</v>
      </c>
      <c r="C199" s="23" t="s">
        <v>118</v>
      </c>
      <c r="D199" s="23" t="s">
        <v>119</v>
      </c>
      <c r="E199" s="23"/>
      <c r="F199" s="23"/>
      <c r="G199" s="23"/>
      <c r="H199" s="23"/>
      <c r="I199" s="23" t="s">
        <v>3081</v>
      </c>
      <c r="J199" s="23"/>
      <c r="K199" s="23"/>
      <c r="L199" s="32"/>
    </row>
    <row r="200" spans="1:12" x14ac:dyDescent="0.25">
      <c r="A200" s="31">
        <v>199</v>
      </c>
      <c r="B200" s="23" t="s">
        <v>2119</v>
      </c>
      <c r="C200" s="23" t="s">
        <v>118</v>
      </c>
      <c r="D200" s="23" t="s">
        <v>119</v>
      </c>
      <c r="E200" s="23"/>
      <c r="F200" s="23"/>
      <c r="G200" s="23"/>
      <c r="H200" s="23"/>
      <c r="I200" s="23" t="s">
        <v>3081</v>
      </c>
      <c r="J200" s="23"/>
      <c r="K200" s="23"/>
      <c r="L200" s="32"/>
    </row>
    <row r="201" spans="1:12" x14ac:dyDescent="0.25">
      <c r="A201" s="31">
        <v>200</v>
      </c>
      <c r="B201" s="23" t="s">
        <v>2128</v>
      </c>
      <c r="C201" s="23" t="s">
        <v>118</v>
      </c>
      <c r="D201" s="23" t="s">
        <v>119</v>
      </c>
      <c r="E201" s="23"/>
      <c r="F201" s="23"/>
      <c r="G201" s="23"/>
      <c r="H201" s="23"/>
      <c r="I201" s="23" t="s">
        <v>3081</v>
      </c>
      <c r="J201" s="23"/>
      <c r="K201" s="23"/>
      <c r="L201" s="32"/>
    </row>
    <row r="202" spans="1:12" x14ac:dyDescent="0.25">
      <c r="A202" s="31">
        <v>201</v>
      </c>
      <c r="B202" s="23" t="s">
        <v>2137</v>
      </c>
      <c r="C202" s="23" t="s">
        <v>118</v>
      </c>
      <c r="D202" s="23" t="s">
        <v>119</v>
      </c>
      <c r="E202" s="23"/>
      <c r="F202" s="23"/>
      <c r="G202" s="23"/>
      <c r="H202" s="23"/>
      <c r="I202" s="23" t="s">
        <v>3081</v>
      </c>
      <c r="J202" s="23"/>
      <c r="K202" s="23"/>
      <c r="L202" s="32"/>
    </row>
    <row r="203" spans="1:12" x14ac:dyDescent="0.25">
      <c r="A203" s="31">
        <v>202</v>
      </c>
      <c r="B203" s="23" t="s">
        <v>2145</v>
      </c>
      <c r="C203" s="23" t="s">
        <v>118</v>
      </c>
      <c r="D203" s="23" t="s">
        <v>119</v>
      </c>
      <c r="E203" s="23"/>
      <c r="F203" s="23"/>
      <c r="G203" s="23"/>
      <c r="H203" s="23"/>
      <c r="I203" s="23" t="s">
        <v>3081</v>
      </c>
      <c r="J203" s="23"/>
      <c r="K203" s="23"/>
      <c r="L203" s="32"/>
    </row>
    <row r="204" spans="1:12" x14ac:dyDescent="0.25">
      <c r="A204" s="31">
        <v>203</v>
      </c>
      <c r="B204" s="23" t="s">
        <v>2154</v>
      </c>
      <c r="C204" s="23" t="s">
        <v>118</v>
      </c>
      <c r="D204" s="23" t="s">
        <v>119</v>
      </c>
      <c r="E204" s="23" t="s">
        <v>191</v>
      </c>
      <c r="F204" s="23"/>
      <c r="G204" s="23"/>
      <c r="H204" s="23"/>
      <c r="I204" s="23"/>
      <c r="J204" s="23"/>
      <c r="K204" s="23"/>
      <c r="L204" s="32"/>
    </row>
    <row r="205" spans="1:12" x14ac:dyDescent="0.25">
      <c r="A205" s="31">
        <v>204</v>
      </c>
      <c r="B205" s="23" t="s">
        <v>2164</v>
      </c>
      <c r="C205" s="23" t="s">
        <v>118</v>
      </c>
      <c r="D205" s="23" t="s">
        <v>119</v>
      </c>
      <c r="E205" s="23"/>
      <c r="F205" s="23"/>
      <c r="G205" s="23"/>
      <c r="H205" s="23"/>
      <c r="I205" s="23" t="s">
        <v>3081</v>
      </c>
      <c r="J205" s="23"/>
      <c r="K205" s="23"/>
      <c r="L205" s="32"/>
    </row>
    <row r="206" spans="1:12" x14ac:dyDescent="0.25">
      <c r="A206" s="31">
        <v>205</v>
      </c>
      <c r="B206" s="23" t="s">
        <v>2172</v>
      </c>
      <c r="C206" s="23" t="s">
        <v>118</v>
      </c>
      <c r="D206" s="23" t="s">
        <v>119</v>
      </c>
      <c r="E206" s="23"/>
      <c r="F206" s="23"/>
      <c r="G206" s="23"/>
      <c r="H206" s="23"/>
      <c r="I206" s="23" t="s">
        <v>3081</v>
      </c>
      <c r="J206" s="23"/>
      <c r="K206" s="23"/>
      <c r="L206" s="32"/>
    </row>
    <row r="207" spans="1:12" x14ac:dyDescent="0.25">
      <c r="A207" s="31">
        <v>206</v>
      </c>
      <c r="B207" s="23" t="s">
        <v>2181</v>
      </c>
      <c r="C207" s="23" t="s">
        <v>118</v>
      </c>
      <c r="D207" s="23" t="s">
        <v>119</v>
      </c>
      <c r="E207" s="23"/>
      <c r="F207" s="23"/>
      <c r="G207" s="23"/>
      <c r="H207" s="23"/>
      <c r="I207" s="23" t="s">
        <v>3081</v>
      </c>
      <c r="J207" s="23"/>
      <c r="K207" s="23"/>
      <c r="L207" s="32"/>
    </row>
    <row r="208" spans="1:12" x14ac:dyDescent="0.25">
      <c r="A208" s="31">
        <v>207</v>
      </c>
      <c r="B208" s="23" t="s">
        <v>2190</v>
      </c>
      <c r="C208" s="23" t="s">
        <v>118</v>
      </c>
      <c r="D208" s="23" t="s">
        <v>119</v>
      </c>
      <c r="E208" s="23"/>
      <c r="F208" s="23"/>
      <c r="G208" s="23"/>
      <c r="H208" s="23"/>
      <c r="I208" s="23" t="s">
        <v>3081</v>
      </c>
      <c r="J208" s="23"/>
      <c r="K208" s="23"/>
      <c r="L208" s="32"/>
    </row>
    <row r="209" spans="1:12" x14ac:dyDescent="0.25">
      <c r="A209" s="31">
        <v>208</v>
      </c>
      <c r="B209" s="23" t="s">
        <v>2201</v>
      </c>
      <c r="C209" s="23" t="s">
        <v>118</v>
      </c>
      <c r="D209" s="23" t="s">
        <v>119</v>
      </c>
      <c r="E209" s="23"/>
      <c r="F209" s="23"/>
      <c r="G209" s="23"/>
      <c r="H209" s="23"/>
      <c r="I209" s="23" t="s">
        <v>3081</v>
      </c>
      <c r="J209" s="23"/>
      <c r="K209" s="23"/>
      <c r="L209" s="32"/>
    </row>
    <row r="210" spans="1:12" x14ac:dyDescent="0.25">
      <c r="A210" s="31">
        <v>209</v>
      </c>
      <c r="B210" s="23" t="s">
        <v>2210</v>
      </c>
      <c r="C210" s="23" t="s">
        <v>118</v>
      </c>
      <c r="D210" s="23" t="s">
        <v>119</v>
      </c>
      <c r="E210" s="23"/>
      <c r="F210" s="23"/>
      <c r="G210" s="23"/>
      <c r="H210" s="23"/>
      <c r="I210" s="23" t="s">
        <v>3081</v>
      </c>
      <c r="J210" s="23"/>
      <c r="K210" s="23"/>
      <c r="L210" s="32"/>
    </row>
    <row r="211" spans="1:12" x14ac:dyDescent="0.25">
      <c r="A211" s="31">
        <v>210</v>
      </c>
      <c r="B211" s="23" t="s">
        <v>2219</v>
      </c>
      <c r="C211" s="23" t="s">
        <v>118</v>
      </c>
      <c r="D211" s="23" t="s">
        <v>119</v>
      </c>
      <c r="E211" s="23"/>
      <c r="F211" s="23"/>
      <c r="G211" s="23"/>
      <c r="H211" s="23"/>
      <c r="I211" s="23"/>
      <c r="J211" s="23" t="s">
        <v>128</v>
      </c>
      <c r="K211" s="23"/>
      <c r="L211" s="32"/>
    </row>
    <row r="212" spans="1:12" x14ac:dyDescent="0.25">
      <c r="A212" s="31">
        <v>211</v>
      </c>
      <c r="B212" s="23" t="s">
        <v>2229</v>
      </c>
      <c r="C212" s="23" t="s">
        <v>118</v>
      </c>
      <c r="D212" s="23" t="s">
        <v>119</v>
      </c>
      <c r="E212" s="23"/>
      <c r="F212" s="23"/>
      <c r="G212" s="23"/>
      <c r="H212" s="23"/>
      <c r="I212" s="23" t="s">
        <v>3081</v>
      </c>
      <c r="J212" s="23"/>
      <c r="K212" s="23"/>
      <c r="L212" s="32"/>
    </row>
    <row r="213" spans="1:12" x14ac:dyDescent="0.25">
      <c r="A213" s="31">
        <v>212</v>
      </c>
      <c r="B213" s="23" t="s">
        <v>2235</v>
      </c>
      <c r="C213" s="23" t="s">
        <v>118</v>
      </c>
      <c r="D213" s="23" t="s">
        <v>119</v>
      </c>
      <c r="E213" s="23"/>
      <c r="F213" s="23"/>
      <c r="G213" s="23"/>
      <c r="H213" s="23"/>
      <c r="I213" s="23" t="s">
        <v>3081</v>
      </c>
      <c r="J213" s="23"/>
      <c r="K213" s="23"/>
      <c r="L213" s="32"/>
    </row>
    <row r="214" spans="1:12" x14ac:dyDescent="0.25">
      <c r="A214" s="31">
        <v>213</v>
      </c>
      <c r="B214" s="23" t="s">
        <v>2245</v>
      </c>
      <c r="C214" s="23" t="s">
        <v>118</v>
      </c>
      <c r="D214" s="23" t="s">
        <v>119</v>
      </c>
      <c r="E214" s="23"/>
      <c r="F214" s="23"/>
      <c r="G214" s="23" t="s">
        <v>156</v>
      </c>
      <c r="H214" s="23"/>
      <c r="I214" s="23"/>
      <c r="J214" s="23"/>
      <c r="K214" s="23"/>
      <c r="L214" s="32"/>
    </row>
    <row r="215" spans="1:12" x14ac:dyDescent="0.25">
      <c r="A215" s="31">
        <v>214</v>
      </c>
      <c r="B215" s="23" t="s">
        <v>2253</v>
      </c>
      <c r="C215" s="23" t="s">
        <v>118</v>
      </c>
      <c r="D215" s="23" t="s">
        <v>119</v>
      </c>
      <c r="E215" s="23"/>
      <c r="F215" s="23"/>
      <c r="G215" s="23"/>
      <c r="H215" s="23"/>
      <c r="I215" s="23" t="s">
        <v>3081</v>
      </c>
      <c r="J215" s="23"/>
      <c r="K215" s="23"/>
      <c r="L215" s="32"/>
    </row>
    <row r="216" spans="1:12" x14ac:dyDescent="0.25">
      <c r="A216" s="31">
        <v>215</v>
      </c>
      <c r="B216" s="23" t="s">
        <v>2260</v>
      </c>
      <c r="C216" s="23" t="s">
        <v>118</v>
      </c>
      <c r="D216" s="23" t="s">
        <v>119</v>
      </c>
      <c r="E216" s="23"/>
      <c r="F216" s="23"/>
      <c r="G216" s="23"/>
      <c r="H216" s="23"/>
      <c r="I216" s="23" t="s">
        <v>3081</v>
      </c>
      <c r="J216" s="23"/>
      <c r="K216" s="23"/>
      <c r="L216" s="32"/>
    </row>
    <row r="217" spans="1:12" x14ac:dyDescent="0.25">
      <c r="A217" s="31">
        <v>216</v>
      </c>
      <c r="B217" s="23" t="s">
        <v>2267</v>
      </c>
      <c r="C217" s="23" t="s">
        <v>118</v>
      </c>
      <c r="D217" s="23" t="s">
        <v>119</v>
      </c>
      <c r="E217" s="23"/>
      <c r="F217" s="23"/>
      <c r="G217" s="23" t="s">
        <v>156</v>
      </c>
      <c r="H217" s="23"/>
      <c r="I217" s="23"/>
      <c r="J217" s="23"/>
      <c r="K217" s="23"/>
      <c r="L217" s="32"/>
    </row>
    <row r="218" spans="1:12" x14ac:dyDescent="0.25">
      <c r="A218" s="31">
        <v>217</v>
      </c>
      <c r="B218" s="23" t="s">
        <v>2276</v>
      </c>
      <c r="C218" s="23" t="s">
        <v>118</v>
      </c>
      <c r="D218" s="23" t="s">
        <v>119</v>
      </c>
      <c r="E218" s="23"/>
      <c r="F218" s="23"/>
      <c r="G218" s="23"/>
      <c r="H218" s="23"/>
      <c r="I218" s="23"/>
      <c r="J218" s="23" t="s">
        <v>128</v>
      </c>
      <c r="K218" s="23"/>
      <c r="L218" s="32"/>
    </row>
    <row r="219" spans="1:12" x14ac:dyDescent="0.25">
      <c r="A219" s="31">
        <v>218</v>
      </c>
      <c r="B219" s="23" t="s">
        <v>2283</v>
      </c>
      <c r="C219" s="23" t="s">
        <v>118</v>
      </c>
      <c r="D219" s="23" t="s">
        <v>119</v>
      </c>
      <c r="E219" s="23"/>
      <c r="F219" s="23"/>
      <c r="G219" s="23"/>
      <c r="H219" s="23"/>
      <c r="I219" s="23" t="s">
        <v>3081</v>
      </c>
      <c r="J219" s="23"/>
      <c r="K219" s="23"/>
      <c r="L219" s="32"/>
    </row>
    <row r="220" spans="1:12" x14ac:dyDescent="0.25">
      <c r="A220" s="31">
        <v>219</v>
      </c>
      <c r="B220" s="23" t="s">
        <v>2292</v>
      </c>
      <c r="C220" s="23" t="s">
        <v>118</v>
      </c>
      <c r="D220" s="23" t="s">
        <v>119</v>
      </c>
      <c r="E220" s="23"/>
      <c r="F220" s="23"/>
      <c r="G220" s="23"/>
      <c r="H220" s="23"/>
      <c r="I220" s="23" t="s">
        <v>3081</v>
      </c>
      <c r="J220" s="23"/>
      <c r="K220" s="23"/>
      <c r="L220" s="32"/>
    </row>
    <row r="221" spans="1:12" x14ac:dyDescent="0.25">
      <c r="A221" s="31">
        <v>220</v>
      </c>
      <c r="B221" s="23" t="s">
        <v>2302</v>
      </c>
      <c r="C221" s="23" t="s">
        <v>118</v>
      </c>
      <c r="D221" s="23" t="s">
        <v>119</v>
      </c>
      <c r="E221" s="23"/>
      <c r="F221" s="23"/>
      <c r="G221" s="23"/>
      <c r="H221" s="23"/>
      <c r="I221" s="23" t="s">
        <v>3081</v>
      </c>
      <c r="J221" s="23"/>
      <c r="K221" s="23"/>
      <c r="L221" s="32"/>
    </row>
    <row r="222" spans="1:12" x14ac:dyDescent="0.25">
      <c r="A222" s="31">
        <v>221</v>
      </c>
      <c r="B222" s="23" t="s">
        <v>2311</v>
      </c>
      <c r="C222" s="23" t="s">
        <v>118</v>
      </c>
      <c r="D222" s="23" t="s">
        <v>119</v>
      </c>
      <c r="E222" s="23"/>
      <c r="F222" s="23"/>
      <c r="G222" s="23"/>
      <c r="H222" s="23"/>
      <c r="I222" s="23" t="s">
        <v>3081</v>
      </c>
      <c r="J222" s="23"/>
      <c r="K222" s="23"/>
      <c r="L222" s="32"/>
    </row>
    <row r="223" spans="1:12" x14ac:dyDescent="0.25">
      <c r="A223" s="31">
        <v>222</v>
      </c>
      <c r="B223" s="23" t="s">
        <v>2320</v>
      </c>
      <c r="C223" s="23" t="s">
        <v>118</v>
      </c>
      <c r="D223" s="23" t="s">
        <v>119</v>
      </c>
      <c r="E223" s="23"/>
      <c r="F223" s="23"/>
      <c r="G223" s="23" t="s">
        <v>156</v>
      </c>
      <c r="H223" s="23"/>
      <c r="I223" s="23"/>
      <c r="J223" s="23"/>
      <c r="K223" s="23"/>
      <c r="L223" s="32"/>
    </row>
    <row r="224" spans="1:12" x14ac:dyDescent="0.25">
      <c r="A224" s="31">
        <v>223</v>
      </c>
      <c r="B224" s="23" t="s">
        <v>2329</v>
      </c>
      <c r="C224" s="23" t="s">
        <v>118</v>
      </c>
      <c r="D224" s="23" t="s">
        <v>119</v>
      </c>
      <c r="E224" s="23"/>
      <c r="F224" s="23"/>
      <c r="G224" s="23"/>
      <c r="H224" s="23"/>
      <c r="I224" s="23" t="s">
        <v>3081</v>
      </c>
      <c r="J224" s="23"/>
      <c r="K224" s="23"/>
      <c r="L224" s="32"/>
    </row>
    <row r="225" spans="1:12" x14ac:dyDescent="0.25">
      <c r="A225" s="31">
        <v>224</v>
      </c>
      <c r="B225" s="23" t="s">
        <v>2339</v>
      </c>
      <c r="C225" s="23" t="s">
        <v>118</v>
      </c>
      <c r="D225" s="23" t="s">
        <v>119</v>
      </c>
      <c r="E225" s="23" t="s">
        <v>191</v>
      </c>
      <c r="F225" s="23"/>
      <c r="G225" s="23"/>
      <c r="H225" s="23"/>
      <c r="I225" s="23"/>
      <c r="J225" s="23"/>
      <c r="K225" s="23"/>
      <c r="L225" s="32"/>
    </row>
    <row r="226" spans="1:12" x14ac:dyDescent="0.25">
      <c r="A226" s="31">
        <v>225</v>
      </c>
      <c r="B226" s="23" t="s">
        <v>2349</v>
      </c>
      <c r="C226" s="23" t="s">
        <v>118</v>
      </c>
      <c r="D226" s="23" t="s">
        <v>119</v>
      </c>
      <c r="E226" s="23"/>
      <c r="F226" s="23"/>
      <c r="G226" s="23"/>
      <c r="H226" s="23"/>
      <c r="I226" s="23" t="s">
        <v>3081</v>
      </c>
      <c r="J226" s="23"/>
      <c r="K226" s="23"/>
      <c r="L226" s="32"/>
    </row>
    <row r="227" spans="1:12" x14ac:dyDescent="0.25">
      <c r="A227" s="31">
        <v>226</v>
      </c>
      <c r="B227" s="23" t="s">
        <v>2357</v>
      </c>
      <c r="C227" s="23" t="s">
        <v>118</v>
      </c>
      <c r="D227" s="23" t="s">
        <v>119</v>
      </c>
      <c r="E227" s="23" t="s">
        <v>191</v>
      </c>
      <c r="F227" s="23"/>
      <c r="G227" s="23"/>
      <c r="H227" s="23"/>
      <c r="I227" s="23" t="s">
        <v>3081</v>
      </c>
      <c r="J227" s="23"/>
      <c r="K227" s="23"/>
      <c r="L227" s="32"/>
    </row>
    <row r="228" spans="1:12" x14ac:dyDescent="0.25">
      <c r="A228" s="31">
        <v>227</v>
      </c>
      <c r="B228" s="23" t="s">
        <v>2368</v>
      </c>
      <c r="C228" s="23" t="s">
        <v>118</v>
      </c>
      <c r="D228" s="23" t="s">
        <v>119</v>
      </c>
      <c r="E228" s="23"/>
      <c r="F228" s="23"/>
      <c r="G228" s="23"/>
      <c r="H228" s="23"/>
      <c r="I228" s="23" t="s">
        <v>3081</v>
      </c>
      <c r="J228" s="23"/>
      <c r="K228" s="23"/>
      <c r="L228" s="32"/>
    </row>
    <row r="229" spans="1:12" x14ac:dyDescent="0.25">
      <c r="A229" s="31">
        <v>228</v>
      </c>
      <c r="B229" s="23" t="s">
        <v>2378</v>
      </c>
      <c r="C229" s="23" t="s">
        <v>118</v>
      </c>
      <c r="D229" s="23" t="s">
        <v>119</v>
      </c>
      <c r="E229" s="23"/>
      <c r="F229" s="23"/>
      <c r="G229" s="23"/>
      <c r="H229" s="23"/>
      <c r="I229" s="23" t="s">
        <v>3081</v>
      </c>
      <c r="J229" s="23" t="s">
        <v>128</v>
      </c>
      <c r="K229" s="23"/>
      <c r="L229" s="32"/>
    </row>
    <row r="230" spans="1:12" x14ac:dyDescent="0.25">
      <c r="A230" s="31">
        <v>229</v>
      </c>
      <c r="B230" s="23" t="s">
        <v>2386</v>
      </c>
      <c r="C230" s="23" t="s">
        <v>118</v>
      </c>
      <c r="D230" s="23" t="s">
        <v>119</v>
      </c>
      <c r="E230" s="23"/>
      <c r="F230" s="23"/>
      <c r="G230" s="23" t="s">
        <v>156</v>
      </c>
      <c r="H230" s="23"/>
      <c r="I230" s="23"/>
      <c r="J230" s="23"/>
      <c r="K230" s="23"/>
      <c r="L230" s="32"/>
    </row>
    <row r="231" spans="1:12" x14ac:dyDescent="0.25">
      <c r="A231" s="31">
        <v>230</v>
      </c>
      <c r="B231" s="23" t="s">
        <v>2396</v>
      </c>
      <c r="C231" s="23" t="s">
        <v>118</v>
      </c>
      <c r="D231" s="23" t="s">
        <v>119</v>
      </c>
      <c r="E231" s="23"/>
      <c r="F231" s="23"/>
      <c r="G231" s="23"/>
      <c r="H231" s="23"/>
      <c r="I231" s="23" t="s">
        <v>3081</v>
      </c>
      <c r="J231" s="23"/>
      <c r="K231" s="23"/>
      <c r="L231" s="32"/>
    </row>
    <row r="232" spans="1:12" x14ac:dyDescent="0.25">
      <c r="A232" s="31">
        <v>231</v>
      </c>
      <c r="B232" s="23" t="s">
        <v>2405</v>
      </c>
      <c r="C232" s="23" t="s">
        <v>118</v>
      </c>
      <c r="D232" s="23" t="s">
        <v>119</v>
      </c>
      <c r="E232" s="23"/>
      <c r="F232" s="23"/>
      <c r="G232" s="23"/>
      <c r="H232" s="23"/>
      <c r="I232" s="23" t="s">
        <v>3081</v>
      </c>
      <c r="J232" s="23"/>
      <c r="K232" s="23"/>
      <c r="L232" s="32"/>
    </row>
    <row r="233" spans="1:12" x14ac:dyDescent="0.25">
      <c r="A233" s="31">
        <v>232</v>
      </c>
      <c r="B233" s="23" t="s">
        <v>2414</v>
      </c>
      <c r="C233" s="23" t="s">
        <v>118</v>
      </c>
      <c r="D233" s="23" t="s">
        <v>119</v>
      </c>
      <c r="E233" s="23"/>
      <c r="F233" s="23"/>
      <c r="G233" s="23"/>
      <c r="H233" s="23"/>
      <c r="I233" s="23" t="s">
        <v>3081</v>
      </c>
      <c r="J233" s="23"/>
      <c r="K233" s="23"/>
      <c r="L233" s="32"/>
    </row>
    <row r="234" spans="1:12" x14ac:dyDescent="0.25">
      <c r="A234" s="31">
        <v>233</v>
      </c>
      <c r="B234" s="23" t="s">
        <v>2423</v>
      </c>
      <c r="C234" s="23" t="s">
        <v>118</v>
      </c>
      <c r="D234" s="23" t="s">
        <v>119</v>
      </c>
      <c r="E234" s="23"/>
      <c r="F234" s="23"/>
      <c r="G234" s="23"/>
      <c r="H234" s="23"/>
      <c r="I234" s="23" t="s">
        <v>3081</v>
      </c>
      <c r="J234" s="23"/>
      <c r="K234" s="23"/>
      <c r="L234" s="32"/>
    </row>
    <row r="235" spans="1:12" x14ac:dyDescent="0.25">
      <c r="A235" s="31">
        <v>234</v>
      </c>
      <c r="B235" s="23" t="s">
        <v>2432</v>
      </c>
      <c r="C235" s="23" t="s">
        <v>118</v>
      </c>
      <c r="D235" s="23" t="s">
        <v>119</v>
      </c>
      <c r="E235" s="23"/>
      <c r="F235" s="23"/>
      <c r="G235" s="23"/>
      <c r="H235" s="23"/>
      <c r="I235" s="23"/>
      <c r="J235" s="23" t="s">
        <v>128</v>
      </c>
      <c r="K235" s="23"/>
      <c r="L235" s="32"/>
    </row>
    <row r="236" spans="1:12" x14ac:dyDescent="0.25">
      <c r="A236" s="31">
        <v>235</v>
      </c>
      <c r="B236" s="23" t="s">
        <v>2437</v>
      </c>
      <c r="C236" s="23" t="s">
        <v>118</v>
      </c>
      <c r="D236" s="23" t="s">
        <v>119</v>
      </c>
      <c r="E236" s="23" t="s">
        <v>191</v>
      </c>
      <c r="F236" s="23"/>
      <c r="G236" s="23"/>
      <c r="H236" s="23"/>
      <c r="I236" s="23" t="s">
        <v>3081</v>
      </c>
      <c r="J236" s="23"/>
      <c r="K236" s="23"/>
      <c r="L236" s="32"/>
    </row>
    <row r="237" spans="1:12" x14ac:dyDescent="0.25">
      <c r="A237" s="31">
        <v>236</v>
      </c>
      <c r="B237" s="23" t="s">
        <v>2445</v>
      </c>
      <c r="C237" s="23" t="s">
        <v>118</v>
      </c>
      <c r="D237" s="23" t="s">
        <v>119</v>
      </c>
      <c r="E237" s="23" t="s">
        <v>191</v>
      </c>
      <c r="F237" s="23"/>
      <c r="G237" s="23"/>
      <c r="H237" s="23"/>
      <c r="I237" s="23" t="s">
        <v>3081</v>
      </c>
      <c r="J237" s="23"/>
      <c r="K237" s="23"/>
      <c r="L237" s="32"/>
    </row>
    <row r="238" spans="1:12" x14ac:dyDescent="0.25">
      <c r="A238" s="31">
        <v>237</v>
      </c>
      <c r="B238" s="23" t="s">
        <v>2455</v>
      </c>
      <c r="C238" s="23" t="s">
        <v>118</v>
      </c>
      <c r="D238" s="23" t="s">
        <v>119</v>
      </c>
      <c r="E238" s="23"/>
      <c r="F238" s="23"/>
      <c r="G238" s="22" t="s">
        <v>156</v>
      </c>
      <c r="H238" s="23"/>
      <c r="I238" s="23"/>
      <c r="J238" s="23"/>
      <c r="K238" s="23"/>
      <c r="L238" s="32"/>
    </row>
    <row r="239" spans="1:12" x14ac:dyDescent="0.25">
      <c r="A239" s="31">
        <v>238</v>
      </c>
      <c r="B239" s="23" t="s">
        <v>2463</v>
      </c>
      <c r="C239" s="23" t="s">
        <v>118</v>
      </c>
      <c r="D239" s="23" t="s">
        <v>119</v>
      </c>
      <c r="E239" s="23"/>
      <c r="F239" s="23"/>
      <c r="G239" s="23"/>
      <c r="H239" s="23"/>
      <c r="I239" s="23" t="s">
        <v>3081</v>
      </c>
      <c r="J239" s="23"/>
      <c r="K239" s="23"/>
      <c r="L239" s="32"/>
    </row>
    <row r="240" spans="1:12" x14ac:dyDescent="0.25">
      <c r="A240" s="31">
        <v>239</v>
      </c>
      <c r="B240" s="23" t="s">
        <v>2470</v>
      </c>
      <c r="C240" s="23" t="s">
        <v>118</v>
      </c>
      <c r="D240" s="23" t="s">
        <v>119</v>
      </c>
      <c r="E240" s="23"/>
      <c r="F240" s="23"/>
      <c r="G240" s="23"/>
      <c r="H240" s="23"/>
      <c r="I240" s="23"/>
      <c r="J240" s="23" t="s">
        <v>128</v>
      </c>
      <c r="K240" s="23"/>
      <c r="L240" s="32"/>
    </row>
    <row r="241" spans="1:12" x14ac:dyDescent="0.25">
      <c r="A241" s="31">
        <v>240</v>
      </c>
      <c r="B241" s="23" t="s">
        <v>2480</v>
      </c>
      <c r="C241" s="23" t="s">
        <v>118</v>
      </c>
      <c r="D241" s="23" t="s">
        <v>119</v>
      </c>
      <c r="E241" s="23"/>
      <c r="F241" s="23"/>
      <c r="G241" s="23" t="s">
        <v>156</v>
      </c>
      <c r="H241" s="23"/>
      <c r="I241" s="23"/>
      <c r="J241" s="23"/>
      <c r="K241" s="23"/>
      <c r="L241" s="32"/>
    </row>
    <row r="242" spans="1:12" x14ac:dyDescent="0.25">
      <c r="A242" s="31">
        <v>241</v>
      </c>
      <c r="B242" s="23" t="s">
        <v>2489</v>
      </c>
      <c r="C242" s="23" t="s">
        <v>118</v>
      </c>
      <c r="D242" s="23" t="s">
        <v>119</v>
      </c>
      <c r="E242" s="23"/>
      <c r="F242" s="23"/>
      <c r="G242" s="23" t="s">
        <v>156</v>
      </c>
      <c r="H242" s="23"/>
      <c r="I242" s="23"/>
      <c r="J242" s="23"/>
      <c r="K242" s="23"/>
      <c r="L242" s="32"/>
    </row>
    <row r="243" spans="1:12" x14ac:dyDescent="0.25">
      <c r="A243" s="31">
        <v>242</v>
      </c>
      <c r="B243" s="23" t="s">
        <v>2497</v>
      </c>
      <c r="C243" s="23" t="s">
        <v>118</v>
      </c>
      <c r="D243" s="23" t="s">
        <v>119</v>
      </c>
      <c r="E243" s="23"/>
      <c r="F243" s="23"/>
      <c r="G243" s="23"/>
      <c r="H243" s="23"/>
      <c r="I243" s="23" t="s">
        <v>3081</v>
      </c>
      <c r="J243" s="23"/>
      <c r="K243" s="23"/>
      <c r="L243" s="32"/>
    </row>
    <row r="244" spans="1:12" x14ac:dyDescent="0.25">
      <c r="A244" s="31">
        <v>243</v>
      </c>
      <c r="B244" s="23" t="s">
        <v>2505</v>
      </c>
      <c r="C244" s="23" t="s">
        <v>118</v>
      </c>
      <c r="D244" s="23" t="s">
        <v>119</v>
      </c>
      <c r="E244" s="23"/>
      <c r="F244" s="23"/>
      <c r="G244" s="23"/>
      <c r="H244" s="23"/>
      <c r="I244" s="23" t="s">
        <v>3081</v>
      </c>
      <c r="J244" s="23"/>
      <c r="K244" s="23"/>
      <c r="L244" s="32"/>
    </row>
    <row r="245" spans="1:12" x14ac:dyDescent="0.25">
      <c r="A245" s="31">
        <v>244</v>
      </c>
      <c r="B245" s="23" t="s">
        <v>2515</v>
      </c>
      <c r="C245" s="23" t="s">
        <v>118</v>
      </c>
      <c r="D245" s="23" t="s">
        <v>119</v>
      </c>
      <c r="E245" s="23"/>
      <c r="F245" s="23"/>
      <c r="G245" s="23"/>
      <c r="H245" s="23"/>
      <c r="I245" s="23" t="s">
        <v>3081</v>
      </c>
      <c r="J245" s="23"/>
      <c r="K245" s="23"/>
      <c r="L245" s="32"/>
    </row>
    <row r="246" spans="1:12" x14ac:dyDescent="0.25">
      <c r="A246" s="31">
        <v>245</v>
      </c>
      <c r="B246" s="23" t="s">
        <v>2524</v>
      </c>
      <c r="C246" s="23" t="s">
        <v>118</v>
      </c>
      <c r="D246" s="23" t="s">
        <v>119</v>
      </c>
      <c r="E246" s="23"/>
      <c r="F246" s="23"/>
      <c r="G246" s="23"/>
      <c r="H246" s="23"/>
      <c r="I246" s="23" t="s">
        <v>3081</v>
      </c>
      <c r="J246" s="23"/>
      <c r="K246" s="23"/>
      <c r="L246" s="32"/>
    </row>
    <row r="247" spans="1:12" x14ac:dyDescent="0.25">
      <c r="A247" s="31">
        <v>246</v>
      </c>
      <c r="B247" s="23" t="s">
        <v>2530</v>
      </c>
      <c r="C247" s="23" t="s">
        <v>118</v>
      </c>
      <c r="D247" s="23" t="s">
        <v>119</v>
      </c>
      <c r="E247" s="23"/>
      <c r="F247" s="23"/>
      <c r="G247" s="23" t="s">
        <v>156</v>
      </c>
      <c r="H247" s="23"/>
      <c r="I247" s="23"/>
      <c r="J247" s="23"/>
      <c r="K247" s="23"/>
      <c r="L247" s="32"/>
    </row>
    <row r="248" spans="1:12" x14ac:dyDescent="0.25">
      <c r="A248" s="31">
        <v>247</v>
      </c>
      <c r="B248" s="23" t="s">
        <v>2539</v>
      </c>
      <c r="C248" s="23" t="s">
        <v>118</v>
      </c>
      <c r="D248" s="23" t="s">
        <v>119</v>
      </c>
      <c r="E248" s="23"/>
      <c r="F248" s="23"/>
      <c r="G248" s="23"/>
      <c r="H248" s="23"/>
      <c r="I248" s="23" t="s">
        <v>3081</v>
      </c>
      <c r="J248" s="23"/>
      <c r="K248" s="23"/>
      <c r="L248" s="32"/>
    </row>
    <row r="249" spans="1:12" x14ac:dyDescent="0.25">
      <c r="A249" s="31">
        <v>248</v>
      </c>
      <c r="B249" s="23" t="s">
        <v>2549</v>
      </c>
      <c r="C249" s="23" t="s">
        <v>118</v>
      </c>
      <c r="D249" s="23" t="s">
        <v>119</v>
      </c>
      <c r="E249" s="23"/>
      <c r="F249" s="23"/>
      <c r="G249" s="23"/>
      <c r="H249" s="23"/>
      <c r="I249" s="23" t="s">
        <v>3081</v>
      </c>
      <c r="J249" s="23"/>
      <c r="K249" s="23"/>
      <c r="L249" s="32"/>
    </row>
    <row r="250" spans="1:12" x14ac:dyDescent="0.25">
      <c r="A250" s="31">
        <v>249</v>
      </c>
      <c r="B250" s="23" t="s">
        <v>2557</v>
      </c>
      <c r="C250" s="23" t="s">
        <v>118</v>
      </c>
      <c r="D250" s="23" t="s">
        <v>119</v>
      </c>
      <c r="E250" s="23"/>
      <c r="F250" s="23"/>
      <c r="G250" s="23"/>
      <c r="H250" s="23"/>
      <c r="I250" s="23" t="s">
        <v>3081</v>
      </c>
      <c r="J250" s="23"/>
      <c r="K250" s="23"/>
      <c r="L250" s="32"/>
    </row>
    <row r="251" spans="1:12" x14ac:dyDescent="0.25">
      <c r="A251" s="31">
        <v>250</v>
      </c>
      <c r="B251" s="23" t="s">
        <v>2566</v>
      </c>
      <c r="C251" s="23" t="s">
        <v>118</v>
      </c>
      <c r="D251" s="23" t="s">
        <v>119</v>
      </c>
      <c r="E251" s="23"/>
      <c r="F251" s="23"/>
      <c r="G251" s="23"/>
      <c r="H251" s="23"/>
      <c r="I251" s="23" t="s">
        <v>3081</v>
      </c>
      <c r="J251" s="23"/>
      <c r="K251" s="23"/>
      <c r="L251" s="32"/>
    </row>
    <row r="252" spans="1:12" x14ac:dyDescent="0.25">
      <c r="A252" s="31">
        <v>251</v>
      </c>
      <c r="B252" s="23" t="s">
        <v>2573</v>
      </c>
      <c r="C252" s="23" t="s">
        <v>118</v>
      </c>
      <c r="D252" s="23" t="s">
        <v>119</v>
      </c>
      <c r="E252" s="23"/>
      <c r="F252" s="23"/>
      <c r="G252" s="23"/>
      <c r="H252" s="23"/>
      <c r="I252" s="23" t="s">
        <v>3081</v>
      </c>
      <c r="J252" s="23"/>
      <c r="K252" s="23"/>
      <c r="L252" s="32"/>
    </row>
    <row r="253" spans="1:12" x14ac:dyDescent="0.25">
      <c r="A253" s="31">
        <v>252</v>
      </c>
      <c r="B253" s="23" t="s">
        <v>2580</v>
      </c>
      <c r="C253" s="23" t="s">
        <v>118</v>
      </c>
      <c r="D253" s="23" t="s">
        <v>119</v>
      </c>
      <c r="E253" s="23"/>
      <c r="F253" s="23"/>
      <c r="G253" s="23"/>
      <c r="H253" s="23"/>
      <c r="I253" s="23"/>
      <c r="J253" s="23" t="s">
        <v>128</v>
      </c>
      <c r="K253" s="23"/>
      <c r="L253" s="32"/>
    </row>
    <row r="254" spans="1:12" x14ac:dyDescent="0.25">
      <c r="A254" s="31">
        <v>253</v>
      </c>
      <c r="B254" s="23" t="s">
        <v>2589</v>
      </c>
      <c r="C254" s="23" t="s">
        <v>118</v>
      </c>
      <c r="D254" s="23" t="s">
        <v>119</v>
      </c>
      <c r="E254" s="23"/>
      <c r="F254" s="23"/>
      <c r="G254" s="23"/>
      <c r="H254" s="23"/>
      <c r="I254" s="23" t="s">
        <v>3081</v>
      </c>
      <c r="J254" s="23"/>
      <c r="K254" s="23"/>
      <c r="L254" s="32"/>
    </row>
    <row r="255" spans="1:12" x14ac:dyDescent="0.25">
      <c r="A255" s="31">
        <v>254</v>
      </c>
      <c r="B255" s="23" t="s">
        <v>2598</v>
      </c>
      <c r="C255" s="23" t="s">
        <v>118</v>
      </c>
      <c r="D255" s="23" t="s">
        <v>119</v>
      </c>
      <c r="E255" s="23"/>
      <c r="F255" s="23"/>
      <c r="G255" s="23"/>
      <c r="H255" s="23"/>
      <c r="I255" s="23" t="s">
        <v>3081</v>
      </c>
      <c r="J255" s="23"/>
      <c r="K255" s="23"/>
      <c r="L255" s="32"/>
    </row>
    <row r="256" spans="1:12" x14ac:dyDescent="0.25">
      <c r="A256" s="31">
        <v>255</v>
      </c>
      <c r="B256" s="23" t="s">
        <v>2602</v>
      </c>
      <c r="C256" s="23" t="s">
        <v>118</v>
      </c>
      <c r="D256" s="23" t="s">
        <v>119</v>
      </c>
      <c r="E256" s="23"/>
      <c r="F256" s="23"/>
      <c r="G256" s="23"/>
      <c r="H256" s="23"/>
      <c r="I256" s="23" t="s">
        <v>3081</v>
      </c>
      <c r="J256" s="23"/>
      <c r="K256" s="23"/>
      <c r="L256" s="32"/>
    </row>
    <row r="257" spans="1:12" x14ac:dyDescent="0.25">
      <c r="A257" s="31">
        <v>256</v>
      </c>
      <c r="B257" s="23" t="s">
        <v>2610</v>
      </c>
      <c r="C257" s="23" t="s">
        <v>118</v>
      </c>
      <c r="D257" s="23" t="s">
        <v>119</v>
      </c>
      <c r="E257" s="23"/>
      <c r="F257" s="23"/>
      <c r="G257" s="23"/>
      <c r="H257" s="23"/>
      <c r="I257" s="23" t="s">
        <v>3081</v>
      </c>
      <c r="J257" s="23"/>
      <c r="K257" s="23"/>
      <c r="L257" s="32"/>
    </row>
    <row r="258" spans="1:12" x14ac:dyDescent="0.25">
      <c r="A258" s="31">
        <v>257</v>
      </c>
      <c r="B258" s="23" t="s">
        <v>2618</v>
      </c>
      <c r="C258" s="23" t="s">
        <v>118</v>
      </c>
      <c r="D258" s="23" t="s">
        <v>119</v>
      </c>
      <c r="E258" s="23"/>
      <c r="F258" s="23"/>
      <c r="G258" s="23"/>
      <c r="H258" s="23"/>
      <c r="I258" s="23" t="s">
        <v>3081</v>
      </c>
      <c r="J258" s="23"/>
      <c r="K258" s="23"/>
      <c r="L258" s="32"/>
    </row>
    <row r="259" spans="1:12" x14ac:dyDescent="0.25">
      <c r="A259" s="31">
        <v>258</v>
      </c>
      <c r="B259" s="23" t="s">
        <v>2627</v>
      </c>
      <c r="C259" s="23" t="s">
        <v>118</v>
      </c>
      <c r="D259" s="23" t="s">
        <v>119</v>
      </c>
      <c r="E259" s="23"/>
      <c r="F259" s="23"/>
      <c r="G259" s="23"/>
      <c r="H259" s="23"/>
      <c r="I259" s="23"/>
      <c r="J259" s="23" t="s">
        <v>128</v>
      </c>
      <c r="K259" s="23"/>
      <c r="L259" s="32"/>
    </row>
    <row r="260" spans="1:12" x14ac:dyDescent="0.25">
      <c r="A260" s="31">
        <v>259</v>
      </c>
      <c r="B260" s="23" t="s">
        <v>2635</v>
      </c>
      <c r="C260" s="23" t="s">
        <v>118</v>
      </c>
      <c r="D260" s="23" t="s">
        <v>119</v>
      </c>
      <c r="E260" s="23"/>
      <c r="F260" s="23"/>
      <c r="G260" s="23"/>
      <c r="H260" s="23"/>
      <c r="I260" s="23"/>
      <c r="J260" s="23" t="s">
        <v>128</v>
      </c>
      <c r="K260" s="23"/>
      <c r="L260" s="32"/>
    </row>
    <row r="261" spans="1:12" x14ac:dyDescent="0.25">
      <c r="A261" s="31">
        <v>260</v>
      </c>
      <c r="B261" s="23" t="s">
        <v>2642</v>
      </c>
      <c r="C261" s="23" t="s">
        <v>118</v>
      </c>
      <c r="D261" s="23" t="s">
        <v>119</v>
      </c>
      <c r="E261" s="23"/>
      <c r="F261" s="23"/>
      <c r="G261" s="23"/>
      <c r="H261" s="23"/>
      <c r="I261" s="23" t="s">
        <v>3081</v>
      </c>
      <c r="J261" s="23"/>
      <c r="K261" s="23"/>
      <c r="L261" s="32"/>
    </row>
    <row r="262" spans="1:12" x14ac:dyDescent="0.25">
      <c r="A262" s="31">
        <v>261</v>
      </c>
      <c r="B262" s="23" t="s">
        <v>2649</v>
      </c>
      <c r="C262" s="23" t="s">
        <v>118</v>
      </c>
      <c r="D262" s="23" t="s">
        <v>119</v>
      </c>
      <c r="E262" s="23"/>
      <c r="F262" s="23"/>
      <c r="G262" s="23"/>
      <c r="H262" s="23"/>
      <c r="I262" s="23" t="s">
        <v>3081</v>
      </c>
      <c r="J262" s="23"/>
      <c r="K262" s="23"/>
      <c r="L262" s="32"/>
    </row>
    <row r="263" spans="1:12" x14ac:dyDescent="0.25">
      <c r="A263" s="31">
        <v>262</v>
      </c>
      <c r="B263" s="23" t="s">
        <v>2658</v>
      </c>
      <c r="C263" s="23" t="s">
        <v>118</v>
      </c>
      <c r="D263" s="23" t="s">
        <v>119</v>
      </c>
      <c r="E263" s="23"/>
      <c r="F263" s="23"/>
      <c r="G263" s="23"/>
      <c r="H263" s="23"/>
      <c r="I263" s="23" t="s">
        <v>3081</v>
      </c>
      <c r="J263" s="23"/>
      <c r="K263" s="23"/>
      <c r="L263" s="32"/>
    </row>
    <row r="264" spans="1:12" x14ac:dyDescent="0.25">
      <c r="A264" s="31">
        <v>263</v>
      </c>
      <c r="B264" s="23" t="s">
        <v>2667</v>
      </c>
      <c r="C264" s="23" t="s">
        <v>118</v>
      </c>
      <c r="D264" s="23" t="s">
        <v>119</v>
      </c>
      <c r="E264" s="23"/>
      <c r="F264" s="23"/>
      <c r="G264" s="23"/>
      <c r="H264" s="23"/>
      <c r="I264" s="23" t="s">
        <v>3081</v>
      </c>
      <c r="J264" s="23" t="s">
        <v>128</v>
      </c>
      <c r="K264" s="23"/>
      <c r="L264" s="32"/>
    </row>
    <row r="265" spans="1:12" x14ac:dyDescent="0.25">
      <c r="A265" s="31">
        <v>264</v>
      </c>
      <c r="B265" s="23" t="s">
        <v>2674</v>
      </c>
      <c r="C265" s="23" t="s">
        <v>118</v>
      </c>
      <c r="D265" s="23" t="s">
        <v>119</v>
      </c>
      <c r="E265" s="23"/>
      <c r="F265" s="23"/>
      <c r="G265" s="23" t="s">
        <v>156</v>
      </c>
      <c r="H265" s="23"/>
      <c r="I265" s="23"/>
      <c r="J265" s="23" t="s">
        <v>128</v>
      </c>
      <c r="K265" s="23"/>
      <c r="L265" s="32"/>
    </row>
    <row r="266" spans="1:12" x14ac:dyDescent="0.25">
      <c r="A266" s="31">
        <v>265</v>
      </c>
      <c r="B266" s="23" t="s">
        <v>2683</v>
      </c>
      <c r="C266" s="23" t="s">
        <v>118</v>
      </c>
      <c r="D266" s="23" t="s">
        <v>119</v>
      </c>
      <c r="E266" s="23"/>
      <c r="F266" s="23"/>
      <c r="G266" s="23"/>
      <c r="H266" s="23"/>
      <c r="I266" s="23" t="s">
        <v>3081</v>
      </c>
      <c r="J266" s="23"/>
      <c r="K266" s="23"/>
      <c r="L266" s="32"/>
    </row>
    <row r="267" spans="1:12" x14ac:dyDescent="0.25">
      <c r="A267" s="31">
        <v>266</v>
      </c>
      <c r="B267" s="23" t="s">
        <v>2692</v>
      </c>
      <c r="C267" s="23" t="s">
        <v>118</v>
      </c>
      <c r="D267" s="23" t="s">
        <v>119</v>
      </c>
      <c r="E267" s="23"/>
      <c r="F267" s="23"/>
      <c r="G267" s="23" t="s">
        <v>156</v>
      </c>
      <c r="H267" s="23"/>
      <c r="I267" s="23"/>
      <c r="J267" s="23"/>
      <c r="K267" s="23"/>
      <c r="L267" s="32"/>
    </row>
    <row r="268" spans="1:12" x14ac:dyDescent="0.25">
      <c r="A268" s="31">
        <v>267</v>
      </c>
      <c r="B268" s="23" t="s">
        <v>2702</v>
      </c>
      <c r="C268" s="23" t="s">
        <v>118</v>
      </c>
      <c r="D268" s="23" t="s">
        <v>119</v>
      </c>
      <c r="E268" s="23"/>
      <c r="F268" s="23"/>
      <c r="G268" s="23" t="s">
        <v>156</v>
      </c>
      <c r="H268" s="23"/>
      <c r="I268" s="23"/>
      <c r="J268" s="23"/>
      <c r="K268" s="23"/>
      <c r="L268" s="32"/>
    </row>
    <row r="269" spans="1:12" x14ac:dyDescent="0.25">
      <c r="A269" s="31">
        <v>268</v>
      </c>
      <c r="B269" s="23" t="s">
        <v>2709</v>
      </c>
      <c r="C269" s="23" t="s">
        <v>118</v>
      </c>
      <c r="D269" s="23" t="s">
        <v>119</v>
      </c>
      <c r="E269" s="23"/>
      <c r="F269" s="23"/>
      <c r="G269" s="23"/>
      <c r="H269" s="23"/>
      <c r="I269" s="23" t="s">
        <v>3081</v>
      </c>
      <c r="J269" s="23"/>
      <c r="K269" s="23"/>
      <c r="L269" s="32"/>
    </row>
    <row r="270" spans="1:12" x14ac:dyDescent="0.25">
      <c r="A270" s="31">
        <v>269</v>
      </c>
      <c r="B270" s="23" t="s">
        <v>2718</v>
      </c>
      <c r="C270" s="23" t="s">
        <v>118</v>
      </c>
      <c r="D270" s="23" t="s">
        <v>119</v>
      </c>
      <c r="E270" s="23"/>
      <c r="F270" s="23"/>
      <c r="G270" s="23"/>
      <c r="H270" s="23"/>
      <c r="I270" s="23" t="s">
        <v>3081</v>
      </c>
      <c r="J270" s="23"/>
      <c r="K270" s="23"/>
      <c r="L270" s="32"/>
    </row>
    <row r="271" spans="1:12" x14ac:dyDescent="0.25">
      <c r="A271" s="31">
        <v>270</v>
      </c>
      <c r="B271" s="23" t="s">
        <v>2726</v>
      </c>
      <c r="C271" s="23" t="s">
        <v>118</v>
      </c>
      <c r="D271" s="23" t="s">
        <v>119</v>
      </c>
      <c r="E271" s="23"/>
      <c r="F271" s="23"/>
      <c r="G271" s="23"/>
      <c r="H271" s="23"/>
      <c r="I271" s="23" t="s">
        <v>3081</v>
      </c>
      <c r="J271" s="23"/>
      <c r="K271" s="23"/>
      <c r="L271" s="32"/>
    </row>
    <row r="272" spans="1:12" x14ac:dyDescent="0.25">
      <c r="A272" s="31">
        <v>271</v>
      </c>
      <c r="B272" s="23" t="s">
        <v>2733</v>
      </c>
      <c r="C272" s="23" t="s">
        <v>118</v>
      </c>
      <c r="D272" s="23" t="s">
        <v>119</v>
      </c>
      <c r="E272" s="23"/>
      <c r="F272" s="23"/>
      <c r="G272" s="23" t="s">
        <v>156</v>
      </c>
      <c r="H272" s="23"/>
      <c r="I272" s="23" t="s">
        <v>3081</v>
      </c>
      <c r="J272" s="23"/>
      <c r="K272" s="23"/>
      <c r="L272" s="32"/>
    </row>
    <row r="273" spans="1:12" x14ac:dyDescent="0.25">
      <c r="A273" s="31">
        <v>272</v>
      </c>
      <c r="B273" s="23" t="s">
        <v>2742</v>
      </c>
      <c r="C273" s="23" t="s">
        <v>118</v>
      </c>
      <c r="D273" s="23" t="s">
        <v>119</v>
      </c>
      <c r="E273" s="23"/>
      <c r="F273" s="23"/>
      <c r="G273" s="23"/>
      <c r="H273" s="23"/>
      <c r="I273" s="23" t="s">
        <v>3081</v>
      </c>
      <c r="J273" s="23"/>
      <c r="K273" s="23"/>
      <c r="L273" s="32"/>
    </row>
    <row r="274" spans="1:12" x14ac:dyDescent="0.25">
      <c r="A274" s="31">
        <v>273</v>
      </c>
      <c r="B274" s="23" t="s">
        <v>2749</v>
      </c>
      <c r="C274" s="23" t="s">
        <v>118</v>
      </c>
      <c r="D274" s="23" t="s">
        <v>119</v>
      </c>
      <c r="E274" s="23"/>
      <c r="F274" s="23"/>
      <c r="G274" s="23"/>
      <c r="H274" s="23"/>
      <c r="I274" s="23" t="s">
        <v>3081</v>
      </c>
      <c r="J274" s="23"/>
      <c r="K274" s="23"/>
      <c r="L274" s="32"/>
    </row>
    <row r="275" spans="1:12" x14ac:dyDescent="0.25">
      <c r="A275" s="31">
        <v>274</v>
      </c>
      <c r="B275" s="23" t="s">
        <v>2759</v>
      </c>
      <c r="C275" s="23" t="s">
        <v>118</v>
      </c>
      <c r="D275" s="23" t="s">
        <v>119</v>
      </c>
      <c r="E275" s="23"/>
      <c r="F275" s="23"/>
      <c r="G275" s="23"/>
      <c r="H275" s="23"/>
      <c r="I275" s="23" t="s">
        <v>3081</v>
      </c>
      <c r="J275" s="23"/>
      <c r="K275" s="23"/>
      <c r="L275" s="32"/>
    </row>
    <row r="276" spans="1:12" x14ac:dyDescent="0.25">
      <c r="A276" s="31">
        <v>275</v>
      </c>
      <c r="B276" s="23" t="s">
        <v>2768</v>
      </c>
      <c r="C276" s="23" t="s">
        <v>118</v>
      </c>
      <c r="D276" s="23" t="s">
        <v>119</v>
      </c>
      <c r="E276" s="23"/>
      <c r="F276" s="23"/>
      <c r="G276" s="23"/>
      <c r="H276" s="23"/>
      <c r="I276" s="23" t="s">
        <v>3081</v>
      </c>
      <c r="J276" s="23" t="s">
        <v>128</v>
      </c>
      <c r="K276" s="23"/>
      <c r="L276" s="32"/>
    </row>
    <row r="277" spans="1:12" x14ac:dyDescent="0.25">
      <c r="A277" s="31">
        <v>276</v>
      </c>
      <c r="B277" s="23" t="s">
        <v>2778</v>
      </c>
      <c r="C277" s="23" t="s">
        <v>118</v>
      </c>
      <c r="D277" s="23" t="s">
        <v>119</v>
      </c>
      <c r="E277" s="22" t="s">
        <v>191</v>
      </c>
      <c r="F277" s="23"/>
      <c r="G277" s="23"/>
      <c r="H277" s="23"/>
      <c r="I277" s="23"/>
      <c r="J277" s="23"/>
      <c r="K277" s="23"/>
      <c r="L277" s="32"/>
    </row>
    <row r="278" spans="1:12" x14ac:dyDescent="0.25">
      <c r="A278" s="31">
        <v>277</v>
      </c>
      <c r="B278" s="23" t="s">
        <v>2786</v>
      </c>
      <c r="C278" s="23" t="s">
        <v>118</v>
      </c>
      <c r="D278" s="23" t="s">
        <v>119</v>
      </c>
      <c r="E278" s="23"/>
      <c r="F278" s="23"/>
      <c r="G278" s="23"/>
      <c r="H278" s="23"/>
      <c r="I278" s="23" t="s">
        <v>3081</v>
      </c>
      <c r="J278" s="23"/>
      <c r="K278" s="23"/>
      <c r="L278" s="32"/>
    </row>
    <row r="279" spans="1:12" x14ac:dyDescent="0.25">
      <c r="A279" s="31">
        <v>278</v>
      </c>
      <c r="B279" s="23" t="s">
        <v>2796</v>
      </c>
      <c r="C279" s="23" t="s">
        <v>118</v>
      </c>
      <c r="D279" s="23" t="s">
        <v>119</v>
      </c>
      <c r="E279" s="23"/>
      <c r="F279" s="23"/>
      <c r="G279" s="23"/>
      <c r="H279" s="23"/>
      <c r="I279" s="23" t="s">
        <v>3081</v>
      </c>
      <c r="J279" s="23"/>
      <c r="K279" s="23"/>
      <c r="L279" s="32"/>
    </row>
    <row r="280" spans="1:12" x14ac:dyDescent="0.25">
      <c r="A280" s="31">
        <v>279</v>
      </c>
      <c r="B280" s="23" t="s">
        <v>2802</v>
      </c>
      <c r="C280" s="23" t="s">
        <v>118</v>
      </c>
      <c r="D280" s="23" t="s">
        <v>119</v>
      </c>
      <c r="E280" s="23"/>
      <c r="F280" s="23"/>
      <c r="G280" s="23"/>
      <c r="H280" s="23"/>
      <c r="I280" s="23"/>
      <c r="J280" s="23" t="s">
        <v>128</v>
      </c>
      <c r="K280" s="23"/>
      <c r="L280" s="32"/>
    </row>
    <row r="281" spans="1:12" x14ac:dyDescent="0.25">
      <c r="A281" s="31">
        <v>280</v>
      </c>
      <c r="B281" s="23" t="s">
        <v>2811</v>
      </c>
      <c r="C281" s="23" t="s">
        <v>118</v>
      </c>
      <c r="D281" s="23" t="s">
        <v>119</v>
      </c>
      <c r="E281" s="23"/>
      <c r="F281" s="23"/>
      <c r="G281" s="23" t="s">
        <v>156</v>
      </c>
      <c r="H281" s="23"/>
      <c r="I281" s="23"/>
      <c r="J281" s="23"/>
      <c r="K281" s="23"/>
      <c r="L281" s="32"/>
    </row>
    <row r="282" spans="1:12" x14ac:dyDescent="0.25">
      <c r="A282" s="31">
        <v>281</v>
      </c>
      <c r="B282" s="23" t="s">
        <v>2819</v>
      </c>
      <c r="C282" s="23" t="s">
        <v>118</v>
      </c>
      <c r="D282" s="23" t="s">
        <v>119</v>
      </c>
      <c r="E282" s="23" t="s">
        <v>191</v>
      </c>
      <c r="F282" s="23"/>
      <c r="G282" s="23"/>
      <c r="H282" s="23"/>
      <c r="I282" s="23"/>
      <c r="J282" s="23"/>
      <c r="K282" s="23"/>
      <c r="L282" s="32"/>
    </row>
    <row r="283" spans="1:12" x14ac:dyDescent="0.25">
      <c r="A283" s="31">
        <v>282</v>
      </c>
      <c r="B283" s="23" t="s">
        <v>2828</v>
      </c>
      <c r="C283" s="23" t="s">
        <v>118</v>
      </c>
      <c r="D283" s="23" t="s">
        <v>119</v>
      </c>
      <c r="E283" s="23"/>
      <c r="F283" s="23"/>
      <c r="G283" s="23"/>
      <c r="H283" s="23"/>
      <c r="I283" s="23"/>
      <c r="J283" s="23" t="s">
        <v>128</v>
      </c>
      <c r="K283" s="23"/>
      <c r="L283" s="32"/>
    </row>
    <row r="284" spans="1:12" x14ac:dyDescent="0.25">
      <c r="A284" s="31">
        <v>283</v>
      </c>
      <c r="B284" s="23" t="s">
        <v>2839</v>
      </c>
      <c r="C284" s="23" t="s">
        <v>118</v>
      </c>
      <c r="D284" s="23" t="s">
        <v>119</v>
      </c>
      <c r="E284" s="23"/>
      <c r="F284" s="23"/>
      <c r="G284" s="23"/>
      <c r="H284" s="23"/>
      <c r="I284" s="23" t="s">
        <v>3081</v>
      </c>
      <c r="J284" s="23"/>
      <c r="K284" s="23"/>
      <c r="L284" s="32"/>
    </row>
    <row r="285" spans="1:12" x14ac:dyDescent="0.25">
      <c r="A285" s="31">
        <v>284</v>
      </c>
      <c r="B285" s="23" t="s">
        <v>2849</v>
      </c>
      <c r="C285" s="23" t="s">
        <v>118</v>
      </c>
      <c r="D285" s="23" t="s">
        <v>119</v>
      </c>
      <c r="E285" s="23"/>
      <c r="F285" s="23"/>
      <c r="G285" s="23" t="s">
        <v>156</v>
      </c>
      <c r="H285" s="23"/>
      <c r="I285" s="23"/>
      <c r="J285" s="23"/>
      <c r="K285" s="23"/>
      <c r="L285" s="32"/>
    </row>
    <row r="286" spans="1:12" x14ac:dyDescent="0.25">
      <c r="A286" s="31">
        <v>285</v>
      </c>
      <c r="B286" s="23" t="s">
        <v>2856</v>
      </c>
      <c r="C286" s="23" t="s">
        <v>118</v>
      </c>
      <c r="D286" s="23" t="s">
        <v>119</v>
      </c>
      <c r="E286" s="23"/>
      <c r="F286" s="23"/>
      <c r="G286" s="23"/>
      <c r="H286" s="23"/>
      <c r="I286" s="23" t="s">
        <v>3081</v>
      </c>
      <c r="J286" s="23"/>
      <c r="K286" s="23"/>
      <c r="L286" s="32"/>
    </row>
    <row r="287" spans="1:12" x14ac:dyDescent="0.25">
      <c r="A287" s="31">
        <v>286</v>
      </c>
      <c r="B287" s="23" t="s">
        <v>2864</v>
      </c>
      <c r="C287" s="23" t="s">
        <v>118</v>
      </c>
      <c r="D287" s="23" t="s">
        <v>119</v>
      </c>
      <c r="E287" s="23"/>
      <c r="F287" s="23"/>
      <c r="G287" s="23"/>
      <c r="H287" s="23"/>
      <c r="I287" s="23" t="s">
        <v>3081</v>
      </c>
      <c r="J287" s="23"/>
      <c r="K287" s="23"/>
      <c r="L287" s="32"/>
    </row>
    <row r="288" spans="1:12" x14ac:dyDescent="0.25">
      <c r="A288" s="31">
        <v>287</v>
      </c>
      <c r="B288" s="23" t="s">
        <v>2872</v>
      </c>
      <c r="C288" s="23" t="s">
        <v>118</v>
      </c>
      <c r="D288" s="23" t="s">
        <v>119</v>
      </c>
      <c r="E288" s="23"/>
      <c r="F288" s="23"/>
      <c r="G288" s="23"/>
      <c r="H288" s="23"/>
      <c r="I288" s="23"/>
      <c r="J288" s="23" t="s">
        <v>128</v>
      </c>
      <c r="K288" s="23"/>
      <c r="L288" s="32"/>
    </row>
    <row r="289" spans="1:12" x14ac:dyDescent="0.25">
      <c r="A289" s="31">
        <v>288</v>
      </c>
      <c r="B289" s="23" t="s">
        <v>2879</v>
      </c>
      <c r="C289" s="23" t="s">
        <v>118</v>
      </c>
      <c r="D289" s="23" t="s">
        <v>119</v>
      </c>
      <c r="E289" s="23"/>
      <c r="F289" s="23"/>
      <c r="G289" s="23"/>
      <c r="H289" s="23"/>
      <c r="I289" s="23" t="s">
        <v>3081</v>
      </c>
      <c r="J289" s="23"/>
      <c r="K289" s="23"/>
      <c r="L289" s="32"/>
    </row>
    <row r="290" spans="1:12" x14ac:dyDescent="0.25">
      <c r="A290" s="31">
        <v>289</v>
      </c>
      <c r="B290" s="23" t="s">
        <v>2886</v>
      </c>
      <c r="C290" s="23" t="s">
        <v>118</v>
      </c>
      <c r="D290" s="23" t="s">
        <v>119</v>
      </c>
      <c r="E290" s="22" t="s">
        <v>191</v>
      </c>
      <c r="F290" s="23"/>
      <c r="G290" s="23"/>
      <c r="H290" s="23"/>
      <c r="I290" s="23"/>
      <c r="J290" s="23"/>
      <c r="K290" s="23"/>
      <c r="L290" s="32"/>
    </row>
    <row r="291" spans="1:12" x14ac:dyDescent="0.25">
      <c r="A291" s="31">
        <v>290</v>
      </c>
      <c r="B291" s="23" t="s">
        <v>2892</v>
      </c>
      <c r="C291" s="23" t="s">
        <v>118</v>
      </c>
      <c r="D291" s="23" t="s">
        <v>119</v>
      </c>
      <c r="E291" s="23"/>
      <c r="F291" s="23"/>
      <c r="G291" s="23"/>
      <c r="H291" s="23"/>
      <c r="I291" s="23" t="s">
        <v>3081</v>
      </c>
      <c r="J291" s="23"/>
      <c r="K291" s="23"/>
      <c r="L291" s="32"/>
    </row>
    <row r="292" spans="1:12" x14ac:dyDescent="0.25">
      <c r="A292" s="31">
        <v>291</v>
      </c>
      <c r="B292" s="23" t="s">
        <v>2900</v>
      </c>
      <c r="C292" s="23" t="s">
        <v>118</v>
      </c>
      <c r="D292" s="23" t="s">
        <v>119</v>
      </c>
      <c r="E292" s="23"/>
      <c r="F292" s="23"/>
      <c r="G292" s="23" t="s">
        <v>156</v>
      </c>
      <c r="H292" s="23"/>
      <c r="I292" s="23"/>
      <c r="J292" s="23"/>
      <c r="K292" s="23"/>
      <c r="L292" s="32"/>
    </row>
    <row r="293" spans="1:12" x14ac:dyDescent="0.25">
      <c r="A293" s="31">
        <v>292</v>
      </c>
      <c r="B293" s="23" t="s">
        <v>2908</v>
      </c>
      <c r="C293" s="23" t="s">
        <v>118</v>
      </c>
      <c r="D293" s="23" t="s">
        <v>119</v>
      </c>
      <c r="E293" s="23"/>
      <c r="F293" s="23"/>
      <c r="G293" s="23"/>
      <c r="H293" s="23"/>
      <c r="I293" s="23"/>
      <c r="J293" s="22" t="s">
        <v>128</v>
      </c>
      <c r="K293" s="23"/>
      <c r="L293" s="32"/>
    </row>
    <row r="294" spans="1:12" x14ac:dyDescent="0.25">
      <c r="A294" s="31">
        <v>293</v>
      </c>
      <c r="B294" s="23" t="s">
        <v>2916</v>
      </c>
      <c r="C294" s="23" t="s">
        <v>118</v>
      </c>
      <c r="D294" s="23" t="s">
        <v>119</v>
      </c>
      <c r="E294" s="23"/>
      <c r="F294" s="23"/>
      <c r="G294" s="23" t="s">
        <v>156</v>
      </c>
      <c r="H294" s="23"/>
      <c r="I294" s="23"/>
      <c r="J294" s="23"/>
      <c r="K294" s="23"/>
      <c r="L294" s="32"/>
    </row>
    <row r="295" spans="1:12" x14ac:dyDescent="0.25">
      <c r="A295" s="31">
        <v>294</v>
      </c>
      <c r="B295" s="23" t="s">
        <v>2923</v>
      </c>
      <c r="C295" s="23" t="s">
        <v>118</v>
      </c>
      <c r="D295" s="23" t="s">
        <v>119</v>
      </c>
      <c r="E295" s="23"/>
      <c r="F295" s="23"/>
      <c r="G295" s="23"/>
      <c r="H295" s="23"/>
      <c r="I295" s="22" t="s">
        <v>3081</v>
      </c>
      <c r="J295" s="23"/>
      <c r="K295" s="23"/>
      <c r="L295" s="32"/>
    </row>
    <row r="296" spans="1:12" x14ac:dyDescent="0.25">
      <c r="A296" s="31">
        <v>295</v>
      </c>
      <c r="B296" s="23" t="s">
        <v>2933</v>
      </c>
      <c r="C296" s="23" t="s">
        <v>118</v>
      </c>
      <c r="D296" s="23" t="s">
        <v>119</v>
      </c>
      <c r="E296" s="23"/>
      <c r="F296" s="23"/>
      <c r="G296" s="23" t="s">
        <v>156</v>
      </c>
      <c r="H296" s="23"/>
      <c r="I296" s="23"/>
      <c r="J296" s="23"/>
      <c r="K296" s="23"/>
      <c r="L296" s="32"/>
    </row>
    <row r="297" spans="1:12" ht="15.75" thickBot="1" x14ac:dyDescent="0.3">
      <c r="A297" s="33">
        <v>296</v>
      </c>
      <c r="B297" s="34" t="s">
        <v>2941</v>
      </c>
      <c r="C297" s="34" t="s">
        <v>118</v>
      </c>
      <c r="D297" s="34" t="s">
        <v>119</v>
      </c>
      <c r="E297" s="34"/>
      <c r="F297" s="34"/>
      <c r="G297" s="129" t="s">
        <v>156</v>
      </c>
      <c r="H297" s="34"/>
      <c r="I297" s="34"/>
      <c r="J297" s="34"/>
      <c r="K297" s="34"/>
      <c r="L297" s="36"/>
    </row>
    <row r="298" spans="1:12" x14ac:dyDescent="0.25">
      <c r="E298" s="2">
        <f>COUNTIF(E2:E297,"Traffic Classification (Comparing Different Predictive models)")</f>
        <v>44</v>
      </c>
      <c r="G298">
        <f>COUNTIF(G2:G297,"Traffic Classification (Anomaly Detection)")</f>
        <v>97</v>
      </c>
      <c r="I298">
        <f>COUNTIF(I2:I297,"Application Classification/ Internet Traffic Identification")</f>
        <v>157</v>
      </c>
      <c r="J298">
        <f>COUNTIF(J2:J297,"Feature Selection For traffic classification")</f>
        <v>34</v>
      </c>
      <c r="K298">
        <f>COUNTIF(K2:K297,"Other")</f>
        <v>1</v>
      </c>
    </row>
    <row r="300" spans="1:12" ht="12.75" customHeight="1" thickBot="1" x14ac:dyDescent="0.3"/>
    <row r="301" spans="1:12" ht="44.25" customHeight="1" thickBot="1" x14ac:dyDescent="0.4">
      <c r="C301" s="308" t="s">
        <v>3093</v>
      </c>
      <c r="D301" s="309"/>
      <c r="E301" s="309"/>
      <c r="F301" s="309"/>
      <c r="G301" s="309"/>
      <c r="H301" s="309"/>
      <c r="I301" s="309"/>
      <c r="J301" s="309"/>
      <c r="K301" s="309"/>
      <c r="L301" s="310"/>
    </row>
    <row r="302" spans="1:12" ht="39.75" customHeight="1" thickBot="1" x14ac:dyDescent="0.3">
      <c r="C302" s="319" t="s">
        <v>3088</v>
      </c>
      <c r="D302" s="306"/>
      <c r="E302" s="306"/>
      <c r="F302" s="134" t="s">
        <v>2950</v>
      </c>
      <c r="G302" s="306" t="s">
        <v>3070</v>
      </c>
      <c r="H302" s="306"/>
      <c r="I302" s="306"/>
      <c r="J302" s="306"/>
      <c r="K302" s="306"/>
      <c r="L302" s="307"/>
    </row>
    <row r="303" spans="1:12" ht="60.75" customHeight="1" x14ac:dyDescent="0.25">
      <c r="C303" s="317" t="s">
        <v>3089</v>
      </c>
      <c r="D303" s="318"/>
      <c r="E303" s="318"/>
      <c r="F303" s="113">
        <f>E298</f>
        <v>44</v>
      </c>
      <c r="G303" s="262" t="s">
        <v>3158</v>
      </c>
      <c r="H303" s="263"/>
      <c r="I303" s="263"/>
      <c r="J303" s="263"/>
      <c r="K303" s="263"/>
      <c r="L303" s="264"/>
    </row>
    <row r="304" spans="1:12" ht="102" customHeight="1" x14ac:dyDescent="0.25">
      <c r="C304" s="297" t="s">
        <v>3090</v>
      </c>
      <c r="D304" s="305"/>
      <c r="E304" s="305"/>
      <c r="F304" s="109">
        <f>G298</f>
        <v>97</v>
      </c>
      <c r="G304" s="265" t="s">
        <v>3159</v>
      </c>
      <c r="H304" s="266"/>
      <c r="I304" s="266"/>
      <c r="J304" s="266"/>
      <c r="K304" s="266"/>
      <c r="L304" s="267"/>
    </row>
    <row r="305" spans="3:12" ht="156" customHeight="1" x14ac:dyDescent="0.25">
      <c r="C305" s="297" t="s">
        <v>3091</v>
      </c>
      <c r="D305" s="305"/>
      <c r="E305" s="305"/>
      <c r="F305" s="109">
        <f>I298</f>
        <v>157</v>
      </c>
      <c r="G305" s="265" t="s">
        <v>3160</v>
      </c>
      <c r="H305" s="266"/>
      <c r="I305" s="266"/>
      <c r="J305" s="266"/>
      <c r="K305" s="266"/>
      <c r="L305" s="267"/>
    </row>
    <row r="306" spans="3:12" ht="51" customHeight="1" x14ac:dyDescent="0.25">
      <c r="C306" s="297" t="s">
        <v>3092</v>
      </c>
      <c r="D306" s="303"/>
      <c r="E306" s="303"/>
      <c r="F306" s="109">
        <f>J298</f>
        <v>34</v>
      </c>
      <c r="G306" s="265" t="s">
        <v>3161</v>
      </c>
      <c r="H306" s="266"/>
      <c r="I306" s="266"/>
      <c r="J306" s="266"/>
      <c r="K306" s="266"/>
      <c r="L306" s="267"/>
    </row>
    <row r="307" spans="3:12" ht="51" customHeight="1" thickBot="1" x14ac:dyDescent="0.3">
      <c r="C307" s="320" t="s">
        <v>138</v>
      </c>
      <c r="D307" s="321"/>
      <c r="E307" s="321"/>
      <c r="F307" s="122">
        <f>K298</f>
        <v>1</v>
      </c>
      <c r="G307" s="283" t="s">
        <v>3147</v>
      </c>
      <c r="H307" s="284"/>
      <c r="I307" s="284"/>
      <c r="J307" s="284"/>
      <c r="K307" s="284"/>
      <c r="L307" s="285"/>
    </row>
    <row r="309" spans="3:12" ht="15.75" thickBot="1" x14ac:dyDescent="0.3"/>
    <row r="310" spans="3:12" ht="23.25" x14ac:dyDescent="0.35">
      <c r="C310" s="311" t="s">
        <v>3094</v>
      </c>
      <c r="D310" s="312"/>
      <c r="E310" s="312"/>
      <c r="F310" s="312"/>
      <c r="G310" s="312"/>
      <c r="H310" s="312"/>
      <c r="I310" s="312"/>
      <c r="J310" s="312"/>
      <c r="K310" s="312"/>
      <c r="L310" s="313"/>
    </row>
    <row r="311" spans="3:12" ht="15.75" thickBot="1" x14ac:dyDescent="0.3">
      <c r="C311" s="314" t="s">
        <v>3088</v>
      </c>
      <c r="D311" s="315"/>
      <c r="E311" s="315"/>
      <c r="F311" s="137" t="s">
        <v>2950</v>
      </c>
      <c r="G311" s="315" t="s">
        <v>3070</v>
      </c>
      <c r="H311" s="315"/>
      <c r="I311" s="315"/>
      <c r="J311" s="315"/>
      <c r="K311" s="315"/>
      <c r="L311" s="316"/>
    </row>
    <row r="312" spans="3:12" ht="36" customHeight="1" x14ac:dyDescent="0.25">
      <c r="C312" s="317" t="s">
        <v>3089</v>
      </c>
      <c r="D312" s="318"/>
      <c r="E312" s="318"/>
      <c r="F312" s="113">
        <v>23</v>
      </c>
      <c r="G312" s="262" t="s">
        <v>3162</v>
      </c>
      <c r="H312" s="263"/>
      <c r="I312" s="263"/>
      <c r="J312" s="263"/>
      <c r="K312" s="263"/>
      <c r="L312" s="264"/>
    </row>
    <row r="313" spans="3:12" ht="99.75" customHeight="1" x14ac:dyDescent="0.25">
      <c r="C313" s="297" t="s">
        <v>3090</v>
      </c>
      <c r="D313" s="305"/>
      <c r="E313" s="305"/>
      <c r="F313" s="109">
        <v>80</v>
      </c>
      <c r="G313" s="265" t="s">
        <v>3163</v>
      </c>
      <c r="H313" s="266"/>
      <c r="I313" s="266"/>
      <c r="J313" s="266"/>
      <c r="K313" s="266"/>
      <c r="L313" s="267"/>
    </row>
    <row r="314" spans="3:12" ht="147.75" customHeight="1" x14ac:dyDescent="0.25">
      <c r="C314" s="297" t="s">
        <v>3091</v>
      </c>
      <c r="D314" s="305"/>
      <c r="E314" s="305"/>
      <c r="F314" s="109">
        <v>138</v>
      </c>
      <c r="G314" s="265" t="s">
        <v>3164</v>
      </c>
      <c r="H314" s="266"/>
      <c r="I314" s="266"/>
      <c r="J314" s="266"/>
      <c r="K314" s="266"/>
      <c r="L314" s="267"/>
    </row>
    <row r="315" spans="3:12" ht="42.75" customHeight="1" x14ac:dyDescent="0.25">
      <c r="C315" s="297" t="s">
        <v>3092</v>
      </c>
      <c r="D315" s="303"/>
      <c r="E315" s="303"/>
      <c r="F315" s="109">
        <v>18</v>
      </c>
      <c r="G315" s="265" t="s">
        <v>3165</v>
      </c>
      <c r="H315" s="266"/>
      <c r="I315" s="266"/>
      <c r="J315" s="266"/>
      <c r="K315" s="266"/>
      <c r="L315" s="267"/>
    </row>
    <row r="316" spans="3:12" s="2" customFormat="1" x14ac:dyDescent="0.25">
      <c r="C316" s="297" t="s">
        <v>2970</v>
      </c>
      <c r="D316" s="298"/>
      <c r="E316" s="298"/>
      <c r="F316" s="135"/>
      <c r="G316" s="303"/>
      <c r="H316" s="303"/>
      <c r="I316" s="303"/>
      <c r="J316" s="303"/>
      <c r="K316" s="303"/>
      <c r="L316" s="304"/>
    </row>
    <row r="317" spans="3:12" s="2" customFormat="1" ht="61.5" customHeight="1" x14ac:dyDescent="0.25">
      <c r="C317" s="297" t="s">
        <v>3095</v>
      </c>
      <c r="D317" s="298"/>
      <c r="E317" s="298"/>
      <c r="F317" s="109">
        <v>7</v>
      </c>
      <c r="G317" s="265" t="s">
        <v>3166</v>
      </c>
      <c r="H317" s="266"/>
      <c r="I317" s="266"/>
      <c r="J317" s="266"/>
      <c r="K317" s="266"/>
      <c r="L317" s="267"/>
    </row>
    <row r="318" spans="3:12" s="2" customFormat="1" ht="71.25" customHeight="1" x14ac:dyDescent="0.25">
      <c r="C318" s="297" t="s">
        <v>3096</v>
      </c>
      <c r="D318" s="298"/>
      <c r="E318" s="298"/>
      <c r="F318" s="109">
        <v>11</v>
      </c>
      <c r="G318" s="265" t="s">
        <v>3167</v>
      </c>
      <c r="H318" s="266"/>
      <c r="I318" s="266"/>
      <c r="J318" s="266"/>
      <c r="K318" s="266"/>
      <c r="L318" s="267"/>
    </row>
    <row r="319" spans="3:12" s="2" customFormat="1" ht="87" customHeight="1" x14ac:dyDescent="0.25">
      <c r="C319" s="297" t="s">
        <v>3097</v>
      </c>
      <c r="D319" s="298"/>
      <c r="E319" s="298"/>
      <c r="F319" s="109">
        <v>2</v>
      </c>
      <c r="G319" s="265" t="s">
        <v>3168</v>
      </c>
      <c r="H319" s="266"/>
      <c r="I319" s="266"/>
      <c r="J319" s="266"/>
      <c r="K319" s="266"/>
      <c r="L319" s="267"/>
    </row>
    <row r="320" spans="3:12" s="2" customFormat="1" ht="74.25" customHeight="1" x14ac:dyDescent="0.25">
      <c r="C320" s="297" t="s">
        <v>3098</v>
      </c>
      <c r="D320" s="298"/>
      <c r="E320" s="298"/>
      <c r="F320" s="109">
        <v>2</v>
      </c>
      <c r="G320" s="135" t="s">
        <v>3169</v>
      </c>
      <c r="H320" s="135"/>
      <c r="I320" s="135"/>
      <c r="J320" s="135"/>
      <c r="K320" s="135"/>
      <c r="L320" s="152"/>
    </row>
    <row r="321" spans="3:12" s="2" customFormat="1" ht="74.25" customHeight="1" x14ac:dyDescent="0.25">
      <c r="C321" s="297" t="s">
        <v>3099</v>
      </c>
      <c r="D321" s="298"/>
      <c r="E321" s="298"/>
      <c r="F321" s="109">
        <v>7</v>
      </c>
      <c r="G321" s="135" t="s">
        <v>3170</v>
      </c>
      <c r="H321" s="135"/>
      <c r="I321" s="135"/>
      <c r="J321" s="135"/>
      <c r="K321" s="135"/>
      <c r="L321" s="152"/>
    </row>
    <row r="322" spans="3:12" s="2" customFormat="1" ht="74.25" customHeight="1" x14ac:dyDescent="0.25">
      <c r="C322" s="297" t="s">
        <v>3100</v>
      </c>
      <c r="D322" s="298"/>
      <c r="E322" s="298"/>
      <c r="F322" s="109">
        <v>6</v>
      </c>
      <c r="G322" s="135" t="s">
        <v>3171</v>
      </c>
      <c r="H322" s="135"/>
      <c r="I322" s="135"/>
      <c r="J322" s="135"/>
      <c r="K322" s="135"/>
      <c r="L322" s="152"/>
    </row>
    <row r="323" spans="3:12" s="2" customFormat="1" ht="94.5" customHeight="1" x14ac:dyDescent="0.25">
      <c r="C323" s="297" t="s">
        <v>3101</v>
      </c>
      <c r="D323" s="298"/>
      <c r="E323" s="298"/>
      <c r="F323" s="109">
        <v>1</v>
      </c>
      <c r="G323" s="135" t="s">
        <v>3172</v>
      </c>
      <c r="H323" s="135"/>
      <c r="I323" s="135"/>
      <c r="J323" s="135"/>
      <c r="K323" s="135"/>
      <c r="L323" s="152"/>
    </row>
    <row r="324" spans="3:12" ht="31.5" customHeight="1" thickBot="1" x14ac:dyDescent="0.3">
      <c r="C324" s="301" t="s">
        <v>138</v>
      </c>
      <c r="D324" s="302"/>
      <c r="E324" s="302"/>
      <c r="F324" s="122">
        <v>1</v>
      </c>
      <c r="G324" s="150" t="s">
        <v>3147</v>
      </c>
      <c r="H324" s="150"/>
      <c r="I324" s="150"/>
      <c r="J324" s="150"/>
      <c r="K324" s="150"/>
      <c r="L324" s="151"/>
    </row>
    <row r="325" spans="3:12" ht="32.25" customHeight="1" thickBot="1" x14ac:dyDescent="0.3">
      <c r="C325" s="299" t="s">
        <v>2951</v>
      </c>
      <c r="D325" s="300"/>
      <c r="E325" s="300"/>
      <c r="F325" s="136">
        <f>SUM(F312:F324)</f>
        <v>296</v>
      </c>
    </row>
    <row r="329" spans="3:12" ht="15.75" thickBot="1" x14ac:dyDescent="0.3"/>
    <row r="330" spans="3:12" ht="34.5" customHeight="1" thickBot="1" x14ac:dyDescent="0.4">
      <c r="F330" s="294" t="s">
        <v>3102</v>
      </c>
      <c r="G330" s="295"/>
      <c r="H330" s="296"/>
    </row>
    <row r="331" spans="3:12" ht="15.75" thickBot="1" x14ac:dyDescent="0.3">
      <c r="F331" s="138" t="s">
        <v>3147</v>
      </c>
      <c r="G331" s="139" t="s">
        <v>331</v>
      </c>
      <c r="H331" s="140"/>
    </row>
  </sheetData>
  <mergeCells count="39">
    <mergeCell ref="C312:E312"/>
    <mergeCell ref="G312:L312"/>
    <mergeCell ref="C302:E302"/>
    <mergeCell ref="C307:E307"/>
    <mergeCell ref="C305:E305"/>
    <mergeCell ref="C304:E304"/>
    <mergeCell ref="C306:E306"/>
    <mergeCell ref="G303:L303"/>
    <mergeCell ref="G304:L304"/>
    <mergeCell ref="G305:L305"/>
    <mergeCell ref="G306:L306"/>
    <mergeCell ref="G307:L307"/>
    <mergeCell ref="C303:E303"/>
    <mergeCell ref="G302:L302"/>
    <mergeCell ref="C301:L301"/>
    <mergeCell ref="C310:L310"/>
    <mergeCell ref="C311:E311"/>
    <mergeCell ref="G311:L311"/>
    <mergeCell ref="C313:E313"/>
    <mergeCell ref="G313:L313"/>
    <mergeCell ref="C314:E314"/>
    <mergeCell ref="G314:L314"/>
    <mergeCell ref="C315:E315"/>
    <mergeCell ref="G315:L315"/>
    <mergeCell ref="C316:E316"/>
    <mergeCell ref="G317:L317"/>
    <mergeCell ref="G316:L316"/>
    <mergeCell ref="G318:L318"/>
    <mergeCell ref="C317:E317"/>
    <mergeCell ref="C318:E318"/>
    <mergeCell ref="C319:E319"/>
    <mergeCell ref="G319:L319"/>
    <mergeCell ref="C320:E320"/>
    <mergeCell ref="C321:E321"/>
    <mergeCell ref="F330:H330"/>
    <mergeCell ref="C322:E322"/>
    <mergeCell ref="C323:E323"/>
    <mergeCell ref="C325:E325"/>
    <mergeCell ref="C324:E3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4AE2-7249-4F1B-AA36-F031701B0E26}">
  <dimension ref="A1:KJ329"/>
  <sheetViews>
    <sheetView topLeftCell="A307" zoomScale="80" zoomScaleNormal="80" workbookViewId="0">
      <selection activeCell="U313" sqref="U313:AA313"/>
    </sheetView>
  </sheetViews>
  <sheetFormatPr defaultRowHeight="15" x14ac:dyDescent="0.25"/>
  <cols>
    <col min="1" max="1" width="6.28515625" style="2" customWidth="1"/>
    <col min="2" max="2" width="4.42578125" customWidth="1"/>
    <col min="3" max="3" width="6.140625" customWidth="1"/>
    <col min="5" max="5" width="21.5703125" style="3" customWidth="1"/>
    <col min="6" max="17" width="7.85546875" style="3" customWidth="1"/>
    <col min="27" max="27" width="20.140625" customWidth="1"/>
    <col min="28" max="28" width="22.7109375" customWidth="1"/>
  </cols>
  <sheetData>
    <row r="1" spans="1:28" ht="60.75" thickBot="1" x14ac:dyDescent="0.3">
      <c r="A1" s="162" t="s">
        <v>3157</v>
      </c>
      <c r="B1" s="163" t="s">
        <v>0</v>
      </c>
      <c r="C1" s="163" t="s">
        <v>2</v>
      </c>
      <c r="D1" s="163" t="s">
        <v>3019</v>
      </c>
      <c r="E1" s="163" t="s">
        <v>3020</v>
      </c>
      <c r="F1" s="163" t="s">
        <v>3189</v>
      </c>
      <c r="G1" s="163" t="s">
        <v>252</v>
      </c>
      <c r="H1" s="163" t="s">
        <v>1084</v>
      </c>
      <c r="I1" s="163" t="s">
        <v>1344</v>
      </c>
      <c r="J1" s="163" t="s">
        <v>1146</v>
      </c>
      <c r="K1" s="163" t="s">
        <v>1403</v>
      </c>
      <c r="L1" s="163" t="s">
        <v>3183</v>
      </c>
      <c r="M1" s="163" t="s">
        <v>2412</v>
      </c>
      <c r="N1" s="163" t="s">
        <v>473</v>
      </c>
      <c r="O1" s="163" t="s">
        <v>955</v>
      </c>
      <c r="P1" s="163" t="s">
        <v>3184</v>
      </c>
      <c r="Q1" s="163" t="s">
        <v>852</v>
      </c>
      <c r="R1" s="163" t="s">
        <v>161</v>
      </c>
      <c r="S1" s="163" t="s">
        <v>3174</v>
      </c>
      <c r="T1" s="163" t="s">
        <v>278</v>
      </c>
      <c r="U1" s="163" t="s">
        <v>3175</v>
      </c>
      <c r="V1" s="163" t="s">
        <v>3176</v>
      </c>
      <c r="W1" s="163" t="s">
        <v>3177</v>
      </c>
      <c r="X1" s="163" t="s">
        <v>3178</v>
      </c>
      <c r="Y1" s="163" t="s">
        <v>3179</v>
      </c>
      <c r="Z1" s="163" t="s">
        <v>3180</v>
      </c>
      <c r="AA1" s="163" t="s">
        <v>3181</v>
      </c>
      <c r="AB1" s="116" t="s">
        <v>3182</v>
      </c>
    </row>
    <row r="2" spans="1:28" ht="45" x14ac:dyDescent="0.25">
      <c r="A2" s="37">
        <v>1</v>
      </c>
      <c r="B2" s="38" t="s">
        <v>117</v>
      </c>
      <c r="C2" s="38" t="s">
        <v>119</v>
      </c>
      <c r="D2" s="38"/>
      <c r="E2" s="86"/>
      <c r="F2" s="102" t="s">
        <v>3185</v>
      </c>
      <c r="G2" s="102"/>
      <c r="H2" s="102" t="s">
        <v>3185</v>
      </c>
      <c r="I2" s="102" t="s">
        <v>3185</v>
      </c>
      <c r="J2" s="102" t="s">
        <v>3185</v>
      </c>
      <c r="K2" s="102" t="s">
        <v>3185</v>
      </c>
      <c r="L2" s="102" t="s">
        <v>3185</v>
      </c>
      <c r="M2" s="102" t="s">
        <v>3185</v>
      </c>
      <c r="N2" s="102" t="s">
        <v>3185</v>
      </c>
      <c r="O2" s="102" t="s">
        <v>3185</v>
      </c>
      <c r="P2" s="153" t="s">
        <v>3184</v>
      </c>
      <c r="Q2" s="102"/>
      <c r="R2" s="38"/>
      <c r="S2" s="38"/>
      <c r="T2" s="38"/>
      <c r="U2" s="38"/>
      <c r="V2" s="38"/>
      <c r="W2" s="38"/>
      <c r="X2" s="38"/>
      <c r="Y2" s="38"/>
      <c r="Z2" s="38"/>
      <c r="AA2" s="84" t="s">
        <v>140</v>
      </c>
      <c r="AB2" s="40"/>
    </row>
    <row r="3" spans="1:28" x14ac:dyDescent="0.25">
      <c r="A3" s="31">
        <v>2</v>
      </c>
      <c r="B3" s="23" t="s">
        <v>148</v>
      </c>
      <c r="C3" s="23" t="s">
        <v>119</v>
      </c>
      <c r="D3" s="23"/>
      <c r="E3" s="85"/>
      <c r="F3" s="85" t="s">
        <v>3185</v>
      </c>
      <c r="G3" s="85"/>
      <c r="H3" s="85" t="s">
        <v>3185</v>
      </c>
      <c r="I3" s="85" t="s">
        <v>3185</v>
      </c>
      <c r="J3" s="85" t="s">
        <v>3185</v>
      </c>
      <c r="K3" s="85" t="s">
        <v>3185</v>
      </c>
      <c r="L3" s="85" t="s">
        <v>3185</v>
      </c>
      <c r="M3" s="85" t="s">
        <v>3185</v>
      </c>
      <c r="N3" s="85" t="s">
        <v>3185</v>
      </c>
      <c r="O3" s="85" t="s">
        <v>3185</v>
      </c>
      <c r="P3" s="85"/>
      <c r="Q3" s="85"/>
      <c r="R3" s="23" t="s">
        <v>161</v>
      </c>
      <c r="S3" s="23"/>
      <c r="T3" s="23"/>
      <c r="U3" s="23"/>
      <c r="V3" s="23"/>
      <c r="W3" s="23"/>
      <c r="X3" s="23"/>
      <c r="Y3" s="23"/>
      <c r="Z3" s="23"/>
      <c r="AA3" s="23" t="s">
        <v>162</v>
      </c>
      <c r="AB3" s="161" t="s">
        <v>163</v>
      </c>
    </row>
    <row r="4" spans="1:28" x14ac:dyDescent="0.25">
      <c r="A4" s="31">
        <v>3</v>
      </c>
      <c r="B4" s="23" t="s">
        <v>170</v>
      </c>
      <c r="C4" s="23" t="s">
        <v>119</v>
      </c>
      <c r="D4" s="23"/>
      <c r="E4" s="85"/>
      <c r="F4" s="85" t="s">
        <v>3185</v>
      </c>
      <c r="G4" s="85"/>
      <c r="H4" s="85" t="s">
        <v>3185</v>
      </c>
      <c r="I4" s="85" t="s">
        <v>3185</v>
      </c>
      <c r="J4" s="85" t="s">
        <v>3185</v>
      </c>
      <c r="K4" s="85" t="s">
        <v>3185</v>
      </c>
      <c r="L4" s="85" t="s">
        <v>3185</v>
      </c>
      <c r="M4" s="85" t="s">
        <v>3185</v>
      </c>
      <c r="N4" s="85" t="s">
        <v>3185</v>
      </c>
      <c r="O4" s="85" t="s">
        <v>3185</v>
      </c>
      <c r="P4" s="85"/>
      <c r="Q4" s="85"/>
      <c r="R4" s="23" t="s">
        <v>161</v>
      </c>
      <c r="S4" s="23"/>
      <c r="T4" s="23"/>
      <c r="U4" s="23"/>
      <c r="V4" s="23"/>
      <c r="W4" s="23"/>
      <c r="X4" s="23"/>
      <c r="Y4" s="23"/>
      <c r="Z4" s="23"/>
      <c r="AA4" s="23" t="s">
        <v>162</v>
      </c>
      <c r="AB4" s="32" t="s">
        <v>163</v>
      </c>
    </row>
    <row r="5" spans="1:28" x14ac:dyDescent="0.25">
      <c r="A5" s="31">
        <v>4</v>
      </c>
      <c r="B5" s="23" t="s">
        <v>183</v>
      </c>
      <c r="C5" s="23" t="s">
        <v>119</v>
      </c>
      <c r="D5" s="23"/>
      <c r="E5" s="85"/>
      <c r="F5" s="85" t="s">
        <v>3185</v>
      </c>
      <c r="G5" s="85"/>
      <c r="H5" s="85" t="s">
        <v>3185</v>
      </c>
      <c r="I5" s="85" t="s">
        <v>3185</v>
      </c>
      <c r="J5" s="85" t="s">
        <v>3185</v>
      </c>
      <c r="K5" s="85" t="s">
        <v>3185</v>
      </c>
      <c r="L5" s="85" t="s">
        <v>3185</v>
      </c>
      <c r="M5" s="85" t="s">
        <v>3185</v>
      </c>
      <c r="N5" s="85" t="s">
        <v>3185</v>
      </c>
      <c r="O5" s="85" t="s">
        <v>3185</v>
      </c>
      <c r="P5" s="85"/>
      <c r="Q5" s="85"/>
      <c r="R5" s="23" t="s">
        <v>161</v>
      </c>
      <c r="S5" s="23"/>
      <c r="T5" s="23"/>
      <c r="U5" s="23"/>
      <c r="V5" s="23"/>
      <c r="W5" s="23"/>
      <c r="X5" s="23"/>
      <c r="Y5" s="23"/>
      <c r="Z5" s="23"/>
      <c r="AA5" s="23" t="s">
        <v>162</v>
      </c>
      <c r="AB5" s="32" t="s">
        <v>195</v>
      </c>
    </row>
    <row r="6" spans="1:28" x14ac:dyDescent="0.25">
      <c r="A6" s="31">
        <v>5</v>
      </c>
      <c r="B6" s="23" t="s">
        <v>199</v>
      </c>
      <c r="C6" s="23" t="s">
        <v>119</v>
      </c>
      <c r="D6" s="23"/>
      <c r="E6" s="85"/>
      <c r="F6" s="85" t="s">
        <v>3185</v>
      </c>
      <c r="G6" s="85"/>
      <c r="H6" s="85" t="s">
        <v>3185</v>
      </c>
      <c r="I6" s="85" t="s">
        <v>3185</v>
      </c>
      <c r="J6" s="85" t="s">
        <v>3185</v>
      </c>
      <c r="K6" s="85" t="s">
        <v>3185</v>
      </c>
      <c r="L6" s="85" t="s">
        <v>3185</v>
      </c>
      <c r="M6" s="85" t="s">
        <v>3185</v>
      </c>
      <c r="N6" s="85" t="s">
        <v>3185</v>
      </c>
      <c r="O6" s="85" t="s">
        <v>3185</v>
      </c>
      <c r="P6" s="85"/>
      <c r="Q6" s="85"/>
      <c r="R6" s="23" t="s">
        <v>161</v>
      </c>
      <c r="S6" s="23"/>
      <c r="T6" s="23"/>
      <c r="U6" s="23"/>
      <c r="V6" s="23"/>
      <c r="W6" s="23"/>
      <c r="X6" s="23"/>
      <c r="Y6" s="23"/>
      <c r="Z6" s="23"/>
      <c r="AA6" s="23" t="s">
        <v>162</v>
      </c>
      <c r="AB6" s="32" t="s">
        <v>163</v>
      </c>
    </row>
    <row r="7" spans="1:28" x14ac:dyDescent="0.25">
      <c r="A7" s="31">
        <v>6</v>
      </c>
      <c r="B7" s="23" t="s">
        <v>213</v>
      </c>
      <c r="C7" s="23" t="s">
        <v>119</v>
      </c>
      <c r="D7" s="23"/>
      <c r="E7" s="85"/>
      <c r="F7" s="85" t="s">
        <v>3185</v>
      </c>
      <c r="G7" s="85"/>
      <c r="H7" s="85" t="s">
        <v>3185</v>
      </c>
      <c r="I7" s="85" t="s">
        <v>3185</v>
      </c>
      <c r="J7" s="85" t="s">
        <v>3185</v>
      </c>
      <c r="K7" s="85" t="s">
        <v>3185</v>
      </c>
      <c r="L7" s="85" t="s">
        <v>3185</v>
      </c>
      <c r="M7" s="85" t="s">
        <v>3185</v>
      </c>
      <c r="N7" s="85" t="s">
        <v>3185</v>
      </c>
      <c r="O7" s="85" t="s">
        <v>3185</v>
      </c>
      <c r="P7" s="160" t="s">
        <v>3184</v>
      </c>
      <c r="Q7" s="85"/>
      <c r="R7" s="23" t="s">
        <v>161</v>
      </c>
      <c r="S7" s="23"/>
      <c r="T7" s="23"/>
      <c r="U7" s="23"/>
      <c r="V7" s="23"/>
      <c r="W7" s="23"/>
      <c r="X7" s="23"/>
      <c r="Y7" s="23"/>
      <c r="Z7" s="23"/>
      <c r="AA7" s="23" t="s">
        <v>162</v>
      </c>
      <c r="AB7" s="32" t="s">
        <v>226</v>
      </c>
    </row>
    <row r="8" spans="1:28" x14ac:dyDescent="0.25">
      <c r="A8" s="31">
        <v>7</v>
      </c>
      <c r="B8" s="23" t="s">
        <v>230</v>
      </c>
      <c r="C8" s="23" t="s">
        <v>119</v>
      </c>
      <c r="D8" s="23"/>
      <c r="E8" s="85"/>
      <c r="F8" s="85" t="s">
        <v>3185</v>
      </c>
      <c r="G8" s="85"/>
      <c r="H8" s="85" t="s">
        <v>3185</v>
      </c>
      <c r="I8" s="85" t="s">
        <v>3185</v>
      </c>
      <c r="J8" s="85" t="s">
        <v>3185</v>
      </c>
      <c r="K8" s="85" t="s">
        <v>3185</v>
      </c>
      <c r="L8" s="85" t="s">
        <v>3185</v>
      </c>
      <c r="M8" s="85" t="s">
        <v>3185</v>
      </c>
      <c r="N8" s="85" t="s">
        <v>3185</v>
      </c>
      <c r="O8" s="85" t="s">
        <v>3185</v>
      </c>
      <c r="P8" s="85" t="s">
        <v>3184</v>
      </c>
      <c r="Q8" s="85"/>
      <c r="R8" s="23" t="s">
        <v>161</v>
      </c>
      <c r="S8" s="23"/>
      <c r="T8" s="23"/>
      <c r="U8" s="23"/>
      <c r="V8" s="23"/>
      <c r="W8" s="23"/>
      <c r="X8" s="23"/>
      <c r="Y8" s="23"/>
      <c r="Z8" s="23"/>
      <c r="AA8" s="23" t="s">
        <v>140</v>
      </c>
      <c r="AB8" s="32"/>
    </row>
    <row r="9" spans="1:28" x14ac:dyDescent="0.25">
      <c r="A9" s="31">
        <v>8</v>
      </c>
      <c r="B9" s="23" t="s">
        <v>240</v>
      </c>
      <c r="C9" s="23" t="s">
        <v>119</v>
      </c>
      <c r="D9" s="23"/>
      <c r="E9" s="85"/>
      <c r="F9" s="85" t="s">
        <v>3185</v>
      </c>
      <c r="G9" s="85"/>
      <c r="H9" s="85" t="s">
        <v>3185</v>
      </c>
      <c r="I9" s="85" t="s">
        <v>3185</v>
      </c>
      <c r="J9" s="85" t="s">
        <v>3185</v>
      </c>
      <c r="K9" s="85" t="s">
        <v>3185</v>
      </c>
      <c r="L9" s="85" t="s">
        <v>3185</v>
      </c>
      <c r="M9" s="85" t="s">
        <v>3185</v>
      </c>
      <c r="N9" s="85"/>
      <c r="O9" s="85" t="s">
        <v>3185</v>
      </c>
      <c r="P9" s="85" t="s">
        <v>3184</v>
      </c>
      <c r="Q9" s="85"/>
      <c r="R9" s="23"/>
      <c r="S9" s="23"/>
      <c r="T9" s="23"/>
      <c r="U9" s="23"/>
      <c r="V9" s="23"/>
      <c r="W9" s="23"/>
      <c r="X9" s="23"/>
      <c r="Y9" s="23"/>
      <c r="Z9" s="23"/>
      <c r="AA9" s="23" t="s">
        <v>140</v>
      </c>
      <c r="AB9" s="32"/>
    </row>
    <row r="10" spans="1:28" x14ac:dyDescent="0.25">
      <c r="A10" s="31">
        <v>9</v>
      </c>
      <c r="B10" s="23" t="s">
        <v>253</v>
      </c>
      <c r="C10" s="23" t="s">
        <v>119</v>
      </c>
      <c r="D10" s="23"/>
      <c r="E10" s="85"/>
      <c r="F10" s="85" t="s">
        <v>3185</v>
      </c>
      <c r="G10" s="85"/>
      <c r="H10" s="85" t="s">
        <v>3185</v>
      </c>
      <c r="I10" s="85" t="s">
        <v>3185</v>
      </c>
      <c r="J10" s="85" t="s">
        <v>3185</v>
      </c>
      <c r="K10" s="85" t="s">
        <v>3185</v>
      </c>
      <c r="L10" s="85" t="s">
        <v>3185</v>
      </c>
      <c r="M10" s="85" t="s">
        <v>3185</v>
      </c>
      <c r="N10" s="85" t="s">
        <v>3185</v>
      </c>
      <c r="O10" s="85" t="s">
        <v>3185</v>
      </c>
      <c r="P10" s="85"/>
      <c r="Q10" s="85"/>
      <c r="R10" s="23"/>
      <c r="S10" s="23" t="s">
        <v>266</v>
      </c>
      <c r="T10" s="23"/>
      <c r="U10" s="23"/>
      <c r="V10" s="23"/>
      <c r="W10" s="23"/>
      <c r="X10" s="23"/>
      <c r="Y10" s="23"/>
      <c r="Z10" s="23"/>
      <c r="AA10" s="23" t="s">
        <v>162</v>
      </c>
      <c r="AB10" s="161" t="s">
        <v>267</v>
      </c>
    </row>
    <row r="11" spans="1:28" x14ac:dyDescent="0.25">
      <c r="A11" s="31">
        <v>10</v>
      </c>
      <c r="B11" s="23" t="s">
        <v>269</v>
      </c>
      <c r="C11" s="23" t="s">
        <v>119</v>
      </c>
      <c r="D11" s="23"/>
      <c r="E11" s="85"/>
      <c r="F11" s="85" t="s">
        <v>3185</v>
      </c>
      <c r="G11" s="85"/>
      <c r="H11" s="85" t="s">
        <v>3185</v>
      </c>
      <c r="I11" s="85" t="s">
        <v>3185</v>
      </c>
      <c r="J11" s="85" t="s">
        <v>3185</v>
      </c>
      <c r="K11" s="85" t="s">
        <v>3185</v>
      </c>
      <c r="L11" s="85" t="s">
        <v>3185</v>
      </c>
      <c r="M11" s="85" t="s">
        <v>3185</v>
      </c>
      <c r="N11" s="85" t="s">
        <v>3185</v>
      </c>
      <c r="O11" s="85" t="s">
        <v>3185</v>
      </c>
      <c r="P11" s="85" t="s">
        <v>3184</v>
      </c>
      <c r="Q11" s="85"/>
      <c r="R11" s="23" t="s">
        <v>161</v>
      </c>
      <c r="S11" s="23" t="s">
        <v>266</v>
      </c>
      <c r="T11" s="23" t="s">
        <v>278</v>
      </c>
      <c r="U11" s="23"/>
      <c r="V11" s="23"/>
      <c r="W11" s="23"/>
      <c r="X11" s="23"/>
      <c r="Y11" s="23"/>
      <c r="Z11" s="23"/>
      <c r="AA11" s="23" t="s">
        <v>140</v>
      </c>
      <c r="AB11" s="32"/>
    </row>
    <row r="12" spans="1:28" x14ac:dyDescent="0.25">
      <c r="A12" s="31">
        <v>11</v>
      </c>
      <c r="B12" s="23" t="s">
        <v>280</v>
      </c>
      <c r="C12" s="23" t="s">
        <v>119</v>
      </c>
      <c r="D12" s="23"/>
      <c r="E12" s="85"/>
      <c r="F12" s="85" t="s">
        <v>3185</v>
      </c>
      <c r="G12" s="85"/>
      <c r="H12" s="85" t="s">
        <v>3185</v>
      </c>
      <c r="I12" s="85" t="s">
        <v>3185</v>
      </c>
      <c r="J12" s="85" t="s">
        <v>3185</v>
      </c>
      <c r="K12" s="85" t="s">
        <v>3185</v>
      </c>
      <c r="L12" s="85" t="s">
        <v>3185</v>
      </c>
      <c r="M12" s="85" t="s">
        <v>3185</v>
      </c>
      <c r="N12" s="85" t="s">
        <v>3185</v>
      </c>
      <c r="O12" s="85" t="s">
        <v>3185</v>
      </c>
      <c r="P12" s="85" t="s">
        <v>3184</v>
      </c>
      <c r="Q12" s="85"/>
      <c r="R12" s="23"/>
      <c r="S12" s="23"/>
      <c r="T12" s="23"/>
      <c r="U12" s="23"/>
      <c r="V12" s="23"/>
      <c r="W12" s="23"/>
      <c r="X12" s="23"/>
      <c r="Y12" s="23"/>
      <c r="Z12" s="23"/>
      <c r="AA12" s="23" t="s">
        <v>140</v>
      </c>
      <c r="AB12" s="32"/>
    </row>
    <row r="13" spans="1:28" x14ac:dyDescent="0.25">
      <c r="A13" s="31">
        <v>12</v>
      </c>
      <c r="B13" s="23" t="s">
        <v>294</v>
      </c>
      <c r="C13" s="23" t="s">
        <v>119</v>
      </c>
      <c r="D13" s="23"/>
      <c r="E13" s="85"/>
      <c r="F13" s="85" t="s">
        <v>3185</v>
      </c>
      <c r="G13" s="85"/>
      <c r="H13" s="85" t="s">
        <v>3185</v>
      </c>
      <c r="I13" s="85" t="s">
        <v>3185</v>
      </c>
      <c r="J13" s="85" t="s">
        <v>3185</v>
      </c>
      <c r="K13" s="85" t="s">
        <v>3185</v>
      </c>
      <c r="L13" s="85" t="s">
        <v>3185</v>
      </c>
      <c r="M13" s="85" t="s">
        <v>3185</v>
      </c>
      <c r="N13" s="85" t="s">
        <v>3185</v>
      </c>
      <c r="O13" s="85" t="s">
        <v>3185</v>
      </c>
      <c r="P13" s="85" t="s">
        <v>3184</v>
      </c>
      <c r="Q13" s="85"/>
      <c r="R13" s="23"/>
      <c r="S13" s="23"/>
      <c r="T13" s="23"/>
      <c r="U13" s="23"/>
      <c r="V13" s="23"/>
      <c r="W13" s="23"/>
      <c r="X13" s="23"/>
      <c r="Y13" s="23"/>
      <c r="Z13" s="23"/>
      <c r="AA13" s="23" t="s">
        <v>140</v>
      </c>
      <c r="AB13" s="32"/>
    </row>
    <row r="14" spans="1:28" x14ac:dyDescent="0.25">
      <c r="A14" s="31">
        <v>13</v>
      </c>
      <c r="B14" s="23" t="s">
        <v>310</v>
      </c>
      <c r="C14" s="23" t="s">
        <v>119</v>
      </c>
      <c r="D14" s="23"/>
      <c r="E14" s="85"/>
      <c r="F14" s="85" t="s">
        <v>3185</v>
      </c>
      <c r="G14" s="85"/>
      <c r="H14" s="85" t="s">
        <v>3185</v>
      </c>
      <c r="I14" s="85" t="s">
        <v>3185</v>
      </c>
      <c r="J14" s="85" t="s">
        <v>3185</v>
      </c>
      <c r="K14" s="85" t="s">
        <v>3185</v>
      </c>
      <c r="L14" s="85" t="s">
        <v>3185</v>
      </c>
      <c r="M14" s="85" t="s">
        <v>3185</v>
      </c>
      <c r="N14" s="85" t="s">
        <v>3185</v>
      </c>
      <c r="O14" s="85" t="s">
        <v>3185</v>
      </c>
      <c r="P14" s="85" t="s">
        <v>3184</v>
      </c>
      <c r="Q14" s="85"/>
      <c r="R14" s="23"/>
      <c r="S14" s="23"/>
      <c r="T14" s="23"/>
      <c r="U14" s="23"/>
      <c r="V14" s="23"/>
      <c r="W14" s="23"/>
      <c r="X14" s="23"/>
      <c r="Y14" s="23"/>
      <c r="Z14" s="23"/>
      <c r="AA14" s="23" t="s">
        <v>162</v>
      </c>
      <c r="AB14" s="32" t="s">
        <v>320</v>
      </c>
    </row>
    <row r="15" spans="1:28" x14ac:dyDescent="0.25">
      <c r="A15" s="31">
        <v>14</v>
      </c>
      <c r="B15" s="23" t="s">
        <v>324</v>
      </c>
      <c r="C15" s="23" t="s">
        <v>119</v>
      </c>
      <c r="D15" s="23"/>
      <c r="E15" s="85"/>
      <c r="F15" s="85" t="s">
        <v>3185</v>
      </c>
      <c r="G15" s="85"/>
      <c r="H15" s="85" t="s">
        <v>3185</v>
      </c>
      <c r="I15" s="85" t="s">
        <v>3185</v>
      </c>
      <c r="J15" s="85" t="s">
        <v>3185</v>
      </c>
      <c r="K15" s="85" t="s">
        <v>3185</v>
      </c>
      <c r="L15" s="85" t="s">
        <v>3185</v>
      </c>
      <c r="M15" s="85" t="s">
        <v>3185</v>
      </c>
      <c r="N15" s="85" t="s">
        <v>3185</v>
      </c>
      <c r="O15" s="85" t="s">
        <v>3185</v>
      </c>
      <c r="P15" s="85" t="s">
        <v>3184</v>
      </c>
      <c r="Q15" s="85"/>
      <c r="R15" s="23"/>
      <c r="S15" s="23"/>
      <c r="T15" s="23"/>
      <c r="U15" s="23"/>
      <c r="V15" s="23"/>
      <c r="W15" s="23"/>
      <c r="X15" s="23"/>
      <c r="Y15" s="23"/>
      <c r="Z15" s="23"/>
      <c r="AA15" s="23" t="s">
        <v>140</v>
      </c>
      <c r="AB15" s="32"/>
    </row>
    <row r="16" spans="1:28" x14ac:dyDescent="0.25">
      <c r="A16" s="31">
        <v>15</v>
      </c>
      <c r="B16" s="23" t="s">
        <v>338</v>
      </c>
      <c r="C16" s="23" t="s">
        <v>119</v>
      </c>
      <c r="D16" s="23"/>
      <c r="E16" s="85"/>
      <c r="F16" s="85" t="s">
        <v>3185</v>
      </c>
      <c r="G16" s="85"/>
      <c r="H16" s="85" t="s">
        <v>3185</v>
      </c>
      <c r="I16" s="85" t="s">
        <v>3185</v>
      </c>
      <c r="J16" s="85" t="s">
        <v>3185</v>
      </c>
      <c r="K16" s="85" t="s">
        <v>3185</v>
      </c>
      <c r="L16" s="85" t="s">
        <v>3185</v>
      </c>
      <c r="M16" s="85" t="s">
        <v>3185</v>
      </c>
      <c r="N16" s="85" t="s">
        <v>3185</v>
      </c>
      <c r="O16" s="85" t="s">
        <v>3185</v>
      </c>
      <c r="P16" s="85"/>
      <c r="Q16" s="85"/>
      <c r="R16" s="23" t="s">
        <v>161</v>
      </c>
      <c r="S16" s="23"/>
      <c r="T16" s="23"/>
      <c r="U16" s="23"/>
      <c r="V16" s="23"/>
      <c r="W16" s="23"/>
      <c r="X16" s="23"/>
      <c r="Y16" s="23"/>
      <c r="Z16" s="23"/>
      <c r="AA16" s="23" t="s">
        <v>162</v>
      </c>
      <c r="AB16" s="32"/>
    </row>
    <row r="17" spans="1:28" x14ac:dyDescent="0.25">
      <c r="A17" s="31">
        <v>16</v>
      </c>
      <c r="B17" s="23" t="s">
        <v>349</v>
      </c>
      <c r="C17" s="23" t="s">
        <v>119</v>
      </c>
      <c r="D17" s="23" t="s">
        <v>138</v>
      </c>
      <c r="E17" s="85" t="s">
        <v>361</v>
      </c>
      <c r="F17" s="85" t="s">
        <v>3185</v>
      </c>
      <c r="G17" s="85"/>
      <c r="H17" s="85" t="s">
        <v>3185</v>
      </c>
      <c r="I17" s="85" t="s">
        <v>3185</v>
      </c>
      <c r="J17" s="85" t="s">
        <v>3185</v>
      </c>
      <c r="K17" s="85" t="s">
        <v>3185</v>
      </c>
      <c r="L17" s="85" t="s">
        <v>3185</v>
      </c>
      <c r="M17" s="85" t="s">
        <v>3185</v>
      </c>
      <c r="N17" s="85" t="s">
        <v>3185</v>
      </c>
      <c r="O17" s="85" t="s">
        <v>3185</v>
      </c>
      <c r="P17" s="85"/>
      <c r="Q17" s="85"/>
      <c r="R17" s="23"/>
      <c r="S17" s="23"/>
      <c r="T17" s="23"/>
      <c r="U17" s="23"/>
      <c r="V17" s="23"/>
      <c r="W17" s="23"/>
      <c r="X17" s="23"/>
      <c r="Y17" s="23"/>
      <c r="Z17" s="23"/>
      <c r="AA17" s="23" t="s">
        <v>162</v>
      </c>
      <c r="AB17" s="32" t="s">
        <v>362</v>
      </c>
    </row>
    <row r="18" spans="1:28" x14ac:dyDescent="0.25">
      <c r="A18" s="31">
        <v>17</v>
      </c>
      <c r="B18" s="23" t="s">
        <v>366</v>
      </c>
      <c r="C18" s="23" t="s">
        <v>119</v>
      </c>
      <c r="D18" s="23"/>
      <c r="E18" s="85"/>
      <c r="F18" s="85" t="s">
        <v>3185</v>
      </c>
      <c r="G18" s="85"/>
      <c r="H18" s="85" t="s">
        <v>3185</v>
      </c>
      <c r="I18" s="85" t="s">
        <v>3185</v>
      </c>
      <c r="J18" s="85" t="s">
        <v>3185</v>
      </c>
      <c r="K18" s="85" t="s">
        <v>3185</v>
      </c>
      <c r="L18" s="85" t="s">
        <v>3185</v>
      </c>
      <c r="M18" s="85" t="s">
        <v>3185</v>
      </c>
      <c r="N18" s="85" t="s">
        <v>3185</v>
      </c>
      <c r="O18" s="85" t="s">
        <v>3185</v>
      </c>
      <c r="P18" s="85" t="s">
        <v>3184</v>
      </c>
      <c r="Q18" s="85"/>
      <c r="R18" s="23"/>
      <c r="S18" s="23"/>
      <c r="T18" s="23"/>
      <c r="U18" s="23"/>
      <c r="V18" s="23"/>
      <c r="W18" s="23"/>
      <c r="X18" s="23"/>
      <c r="Y18" s="23"/>
      <c r="Z18" s="23"/>
      <c r="AA18" s="23" t="s">
        <v>140</v>
      </c>
      <c r="AB18" s="32"/>
    </row>
    <row r="19" spans="1:28" x14ac:dyDescent="0.25">
      <c r="A19" s="31">
        <v>18</v>
      </c>
      <c r="B19" s="23" t="s">
        <v>381</v>
      </c>
      <c r="C19" s="23" t="s">
        <v>119</v>
      </c>
      <c r="D19" s="23" t="s">
        <v>138</v>
      </c>
      <c r="E19" s="85" t="s">
        <v>388</v>
      </c>
      <c r="F19" s="85" t="s">
        <v>3185</v>
      </c>
      <c r="G19" s="85"/>
      <c r="H19" s="85" t="s">
        <v>3185</v>
      </c>
      <c r="I19" s="85" t="s">
        <v>3185</v>
      </c>
      <c r="J19" s="85" t="s">
        <v>3185</v>
      </c>
      <c r="K19" s="85" t="s">
        <v>3185</v>
      </c>
      <c r="L19" s="85" t="s">
        <v>3185</v>
      </c>
      <c r="M19" s="85" t="s">
        <v>3185</v>
      </c>
      <c r="N19" s="85" t="s">
        <v>3185</v>
      </c>
      <c r="O19" s="85" t="s">
        <v>3185</v>
      </c>
      <c r="P19" s="85"/>
      <c r="Q19" s="85"/>
      <c r="R19" s="23" t="s">
        <v>161</v>
      </c>
      <c r="S19" s="23"/>
      <c r="T19" s="23"/>
      <c r="U19" s="23"/>
      <c r="V19" s="23"/>
      <c r="W19" s="23"/>
      <c r="X19" s="23"/>
      <c r="Y19" s="23"/>
      <c r="Z19" s="23"/>
      <c r="AA19" s="23" t="s">
        <v>140</v>
      </c>
      <c r="AB19" s="32"/>
    </row>
    <row r="20" spans="1:28" x14ac:dyDescent="0.25">
      <c r="A20" s="31">
        <v>19</v>
      </c>
      <c r="B20" s="23" t="s">
        <v>390</v>
      </c>
      <c r="C20" s="23" t="s">
        <v>119</v>
      </c>
      <c r="D20" s="23"/>
      <c r="E20" s="85"/>
      <c r="F20" s="85" t="s">
        <v>3185</v>
      </c>
      <c r="G20" s="85"/>
      <c r="H20" s="85" t="s">
        <v>3185</v>
      </c>
      <c r="I20" s="85" t="s">
        <v>3185</v>
      </c>
      <c r="J20" s="85" t="s">
        <v>3185</v>
      </c>
      <c r="K20" s="85" t="s">
        <v>3185</v>
      </c>
      <c r="L20" s="85" t="s">
        <v>3185</v>
      </c>
      <c r="M20" s="85" t="s">
        <v>3185</v>
      </c>
      <c r="N20" s="85" t="s">
        <v>3185</v>
      </c>
      <c r="O20" s="85" t="s">
        <v>3185</v>
      </c>
      <c r="P20" s="85"/>
      <c r="Q20" s="85"/>
      <c r="R20" s="23" t="s">
        <v>161</v>
      </c>
      <c r="S20" s="23"/>
      <c r="T20" s="23"/>
      <c r="U20" s="23"/>
      <c r="V20" s="23"/>
      <c r="W20" s="23"/>
      <c r="X20" s="23"/>
      <c r="Y20" s="23"/>
      <c r="Z20" s="23"/>
      <c r="AA20" s="23" t="s">
        <v>162</v>
      </c>
      <c r="AB20" s="32" t="s">
        <v>163</v>
      </c>
    </row>
    <row r="21" spans="1:28" x14ac:dyDescent="0.25">
      <c r="A21" s="31">
        <v>20</v>
      </c>
      <c r="B21" s="23" t="s">
        <v>418</v>
      </c>
      <c r="C21" s="23" t="s">
        <v>119</v>
      </c>
      <c r="D21" s="23"/>
      <c r="E21" s="48"/>
      <c r="F21" s="85" t="s">
        <v>3185</v>
      </c>
      <c r="G21" s="85"/>
      <c r="H21" s="85" t="s">
        <v>3185</v>
      </c>
      <c r="I21" s="85" t="s">
        <v>3185</v>
      </c>
      <c r="J21" s="85" t="s">
        <v>3185</v>
      </c>
      <c r="K21" s="85" t="s">
        <v>3185</v>
      </c>
      <c r="L21" s="85" t="s">
        <v>3185</v>
      </c>
      <c r="M21" s="85" t="s">
        <v>3185</v>
      </c>
      <c r="N21" s="85" t="s">
        <v>3185</v>
      </c>
      <c r="O21" s="85" t="s">
        <v>3185</v>
      </c>
      <c r="P21" s="85" t="s">
        <v>3184</v>
      </c>
      <c r="Q21" s="160" t="s">
        <v>852</v>
      </c>
      <c r="R21" s="23"/>
      <c r="S21" s="23"/>
      <c r="T21" s="23"/>
      <c r="U21" s="23"/>
      <c r="V21" s="23"/>
      <c r="W21" s="23"/>
      <c r="X21" s="23"/>
      <c r="Y21" s="23"/>
      <c r="Z21" s="23"/>
      <c r="AA21" s="23" t="s">
        <v>162</v>
      </c>
      <c r="AB21" s="32" t="s">
        <v>427</v>
      </c>
    </row>
    <row r="22" spans="1:28" x14ac:dyDescent="0.25">
      <c r="A22" s="31">
        <v>21</v>
      </c>
      <c r="B22" s="23" t="s">
        <v>430</v>
      </c>
      <c r="C22" s="23" t="s">
        <v>119</v>
      </c>
      <c r="D22" s="23"/>
      <c r="E22" s="48"/>
      <c r="F22" s="85" t="s">
        <v>3185</v>
      </c>
      <c r="G22" s="85"/>
      <c r="H22" s="85" t="s">
        <v>3185</v>
      </c>
      <c r="I22" s="85" t="s">
        <v>3185</v>
      </c>
      <c r="J22" s="85" t="s">
        <v>3185</v>
      </c>
      <c r="K22" s="85" t="s">
        <v>3185</v>
      </c>
      <c r="L22" s="85" t="s">
        <v>3185</v>
      </c>
      <c r="M22" s="85" t="s">
        <v>3185</v>
      </c>
      <c r="N22" s="85" t="s">
        <v>3185</v>
      </c>
      <c r="O22" s="85" t="s">
        <v>3185</v>
      </c>
      <c r="P22" s="85" t="s">
        <v>3184</v>
      </c>
      <c r="Q22" s="85"/>
      <c r="R22" s="23"/>
      <c r="S22" s="23"/>
      <c r="T22" s="23"/>
      <c r="U22" s="23"/>
      <c r="V22" s="23"/>
      <c r="W22" s="22" t="s">
        <v>632</v>
      </c>
      <c r="X22" s="23"/>
      <c r="Y22" s="23"/>
      <c r="Z22" s="23"/>
      <c r="AA22" s="23" t="s">
        <v>140</v>
      </c>
      <c r="AB22" s="32"/>
    </row>
    <row r="23" spans="1:28" x14ac:dyDescent="0.25">
      <c r="A23" s="31">
        <v>22</v>
      </c>
      <c r="B23" s="23" t="s">
        <v>443</v>
      </c>
      <c r="C23" s="23" t="s">
        <v>119</v>
      </c>
      <c r="D23" s="23"/>
      <c r="E23" s="48"/>
      <c r="F23" s="85" t="s">
        <v>3185</v>
      </c>
      <c r="G23" s="85"/>
      <c r="H23" s="85" t="s">
        <v>3185</v>
      </c>
      <c r="I23" s="85" t="s">
        <v>3185</v>
      </c>
      <c r="J23" s="85" t="s">
        <v>1146</v>
      </c>
      <c r="K23" s="85" t="s">
        <v>3185</v>
      </c>
      <c r="L23" s="85" t="s">
        <v>3185</v>
      </c>
      <c r="M23" s="85" t="s">
        <v>3185</v>
      </c>
      <c r="N23" s="85" t="s">
        <v>3185</v>
      </c>
      <c r="O23" s="85" t="s">
        <v>3185</v>
      </c>
      <c r="P23" s="85"/>
      <c r="Q23" s="85"/>
      <c r="R23" s="23"/>
      <c r="S23" s="23"/>
      <c r="T23" s="23"/>
      <c r="U23" s="23"/>
      <c r="V23" s="23"/>
      <c r="W23" s="23"/>
      <c r="X23" s="23"/>
      <c r="Y23" s="23"/>
      <c r="Z23" s="23"/>
      <c r="AA23" s="23" t="s">
        <v>140</v>
      </c>
      <c r="AB23" s="32"/>
    </row>
    <row r="24" spans="1:28" x14ac:dyDescent="0.25">
      <c r="A24" s="31">
        <v>23</v>
      </c>
      <c r="B24" s="23" t="s">
        <v>454</v>
      </c>
      <c r="C24" s="23" t="s">
        <v>119</v>
      </c>
      <c r="D24" s="23"/>
      <c r="E24" s="85"/>
      <c r="F24" s="85" t="s">
        <v>3185</v>
      </c>
      <c r="G24" s="85"/>
      <c r="H24" s="85" t="s">
        <v>3185</v>
      </c>
      <c r="I24" s="85" t="s">
        <v>3185</v>
      </c>
      <c r="J24" s="85" t="s">
        <v>3185</v>
      </c>
      <c r="K24" s="85" t="s">
        <v>3185</v>
      </c>
      <c r="L24" s="85" t="s">
        <v>3185</v>
      </c>
      <c r="M24" s="85" t="s">
        <v>3185</v>
      </c>
      <c r="N24" s="85" t="s">
        <v>3185</v>
      </c>
      <c r="O24" s="85" t="s">
        <v>3185</v>
      </c>
      <c r="P24" s="85" t="s">
        <v>3184</v>
      </c>
      <c r="Q24" s="85"/>
      <c r="R24" s="23"/>
      <c r="S24" s="23"/>
      <c r="T24" s="23"/>
      <c r="U24" s="23"/>
      <c r="V24" s="23"/>
      <c r="W24" s="23"/>
      <c r="X24" s="23"/>
      <c r="Y24" s="23"/>
      <c r="Z24" s="23"/>
      <c r="AA24" s="23" t="s">
        <v>140</v>
      </c>
      <c r="AB24" s="32"/>
    </row>
    <row r="25" spans="1:28" x14ac:dyDescent="0.25">
      <c r="A25" s="31">
        <v>24</v>
      </c>
      <c r="B25" s="23" t="s">
        <v>465</v>
      </c>
      <c r="C25" s="23" t="s">
        <v>119</v>
      </c>
      <c r="D25" s="23"/>
      <c r="E25" s="85"/>
      <c r="F25" s="85" t="s">
        <v>3185</v>
      </c>
      <c r="G25" s="85"/>
      <c r="H25" s="85" t="s">
        <v>3185</v>
      </c>
      <c r="I25" s="85" t="s">
        <v>3185</v>
      </c>
      <c r="J25" s="85" t="s">
        <v>3185</v>
      </c>
      <c r="K25" s="85" t="s">
        <v>3185</v>
      </c>
      <c r="L25" s="85" t="s">
        <v>3185</v>
      </c>
      <c r="M25" s="85" t="s">
        <v>3185</v>
      </c>
      <c r="N25" s="85" t="s">
        <v>473</v>
      </c>
      <c r="O25" s="85" t="s">
        <v>3185</v>
      </c>
      <c r="P25" s="85"/>
      <c r="Q25" s="85"/>
      <c r="R25" s="23"/>
      <c r="S25" s="23"/>
      <c r="T25" s="23"/>
      <c r="U25" s="23"/>
      <c r="V25" s="23"/>
      <c r="W25" s="23"/>
      <c r="X25" s="23"/>
      <c r="Y25" s="23"/>
      <c r="Z25" s="23"/>
      <c r="AA25" s="23" t="s">
        <v>140</v>
      </c>
      <c r="AB25" s="32"/>
    </row>
    <row r="26" spans="1:28" x14ac:dyDescent="0.25">
      <c r="A26" s="31">
        <v>25</v>
      </c>
      <c r="B26" s="23" t="s">
        <v>477</v>
      </c>
      <c r="C26" s="23" t="s">
        <v>119</v>
      </c>
      <c r="D26" s="23"/>
      <c r="E26" s="85"/>
      <c r="F26" s="85" t="s">
        <v>3185</v>
      </c>
      <c r="G26" s="85"/>
      <c r="H26" s="85" t="s">
        <v>3185</v>
      </c>
      <c r="I26" s="85" t="s">
        <v>3185</v>
      </c>
      <c r="J26" s="85" t="s">
        <v>3185</v>
      </c>
      <c r="K26" s="85" t="s">
        <v>3185</v>
      </c>
      <c r="L26" s="85" t="s">
        <v>3185</v>
      </c>
      <c r="M26" s="85" t="s">
        <v>3185</v>
      </c>
      <c r="N26" s="85" t="s">
        <v>3185</v>
      </c>
      <c r="O26" s="85" t="s">
        <v>3185</v>
      </c>
      <c r="P26" s="85" t="s">
        <v>3184</v>
      </c>
      <c r="Q26" s="85"/>
      <c r="R26" s="23"/>
      <c r="S26" s="23"/>
      <c r="T26" s="23"/>
      <c r="U26" s="23"/>
      <c r="V26" s="23"/>
      <c r="W26" s="23"/>
      <c r="X26" s="23"/>
      <c r="Y26" s="23"/>
      <c r="Z26" s="23"/>
      <c r="AA26" s="23" t="s">
        <v>140</v>
      </c>
      <c r="AB26" s="32"/>
    </row>
    <row r="27" spans="1:28" x14ac:dyDescent="0.25">
      <c r="A27" s="31">
        <v>26</v>
      </c>
      <c r="B27" s="23" t="s">
        <v>488</v>
      </c>
      <c r="C27" s="23" t="s">
        <v>119</v>
      </c>
      <c r="D27" s="23"/>
      <c r="E27" s="85"/>
      <c r="F27" s="85" t="s">
        <v>3185</v>
      </c>
      <c r="G27" s="85"/>
      <c r="H27" s="85" t="s">
        <v>3185</v>
      </c>
      <c r="I27" s="85" t="s">
        <v>3185</v>
      </c>
      <c r="J27" s="85" t="s">
        <v>3185</v>
      </c>
      <c r="K27" s="85" t="s">
        <v>3185</v>
      </c>
      <c r="L27" s="85" t="s">
        <v>3185</v>
      </c>
      <c r="M27" s="85" t="s">
        <v>3185</v>
      </c>
      <c r="N27" s="85" t="s">
        <v>3185</v>
      </c>
      <c r="O27" s="85" t="s">
        <v>3185</v>
      </c>
      <c r="P27" s="85" t="s">
        <v>3184</v>
      </c>
      <c r="Q27" s="85"/>
      <c r="R27" s="23"/>
      <c r="S27" s="23"/>
      <c r="T27" s="23"/>
      <c r="U27" s="23"/>
      <c r="V27" s="23"/>
      <c r="W27" s="23"/>
      <c r="X27" s="23"/>
      <c r="Y27" s="23"/>
      <c r="Z27" s="23"/>
      <c r="AA27" s="23" t="s">
        <v>140</v>
      </c>
      <c r="AB27" s="32"/>
    </row>
    <row r="28" spans="1:28" x14ac:dyDescent="0.25">
      <c r="A28" s="31">
        <v>27</v>
      </c>
      <c r="B28" s="23" t="s">
        <v>499</v>
      </c>
      <c r="C28" s="23" t="s">
        <v>119</v>
      </c>
      <c r="D28" s="23"/>
      <c r="E28" s="48"/>
      <c r="F28" s="85" t="s">
        <v>3185</v>
      </c>
      <c r="G28" s="85"/>
      <c r="H28" s="85" t="s">
        <v>3185</v>
      </c>
      <c r="I28" s="85" t="s">
        <v>3185</v>
      </c>
      <c r="J28" s="85" t="s">
        <v>3185</v>
      </c>
      <c r="K28" s="85" t="s">
        <v>3185</v>
      </c>
      <c r="L28" s="85" t="s">
        <v>3185</v>
      </c>
      <c r="M28" s="85" t="s">
        <v>3185</v>
      </c>
      <c r="N28" s="85" t="s">
        <v>3185</v>
      </c>
      <c r="O28" s="85" t="s">
        <v>3185</v>
      </c>
      <c r="P28" s="85" t="s">
        <v>3184</v>
      </c>
      <c r="Q28" s="85"/>
      <c r="R28" s="23"/>
      <c r="S28" s="23"/>
      <c r="T28" s="23"/>
      <c r="U28" s="23"/>
      <c r="V28" s="23"/>
      <c r="W28" s="23"/>
      <c r="X28" s="23"/>
      <c r="Y28" s="23"/>
      <c r="Z28" s="23"/>
      <c r="AA28" s="23" t="s">
        <v>140</v>
      </c>
      <c r="AB28" s="32"/>
    </row>
    <row r="29" spans="1:28" x14ac:dyDescent="0.25">
      <c r="A29" s="31">
        <v>28</v>
      </c>
      <c r="B29" s="23" t="s">
        <v>511</v>
      </c>
      <c r="C29" s="23" t="s">
        <v>119</v>
      </c>
      <c r="D29" s="23"/>
      <c r="E29" s="85"/>
      <c r="F29" s="85" t="s">
        <v>3185</v>
      </c>
      <c r="G29" s="85"/>
      <c r="H29" s="85" t="s">
        <v>3185</v>
      </c>
      <c r="I29" s="85" t="s">
        <v>3185</v>
      </c>
      <c r="J29" s="85" t="s">
        <v>3185</v>
      </c>
      <c r="K29" s="85" t="s">
        <v>3185</v>
      </c>
      <c r="L29" s="85" t="s">
        <v>3185</v>
      </c>
      <c r="M29" s="85" t="s">
        <v>3185</v>
      </c>
      <c r="N29" s="85" t="s">
        <v>3185</v>
      </c>
      <c r="O29" s="85" t="s">
        <v>3185</v>
      </c>
      <c r="P29" s="85" t="s">
        <v>3184</v>
      </c>
      <c r="Q29" s="85"/>
      <c r="R29" s="23"/>
      <c r="S29" s="23"/>
      <c r="T29" s="23"/>
      <c r="U29" s="23"/>
      <c r="V29" s="23"/>
      <c r="W29" s="23"/>
      <c r="X29" s="23"/>
      <c r="Y29" s="23"/>
      <c r="Z29" s="23"/>
      <c r="AA29" s="23" t="s">
        <v>140</v>
      </c>
      <c r="AB29" s="32"/>
    </row>
    <row r="30" spans="1:28" x14ac:dyDescent="0.25">
      <c r="A30" s="31">
        <v>29</v>
      </c>
      <c r="B30" s="23" t="s">
        <v>522</v>
      </c>
      <c r="C30" s="23" t="s">
        <v>119</v>
      </c>
      <c r="D30" s="23"/>
      <c r="E30" s="85"/>
      <c r="F30" s="85" t="s">
        <v>3185</v>
      </c>
      <c r="G30" s="85"/>
      <c r="H30" s="85" t="s">
        <v>3185</v>
      </c>
      <c r="I30" s="85" t="s">
        <v>3185</v>
      </c>
      <c r="J30" s="85" t="s">
        <v>3185</v>
      </c>
      <c r="K30" s="85" t="s">
        <v>3185</v>
      </c>
      <c r="L30" s="85" t="s">
        <v>3185</v>
      </c>
      <c r="M30" s="85" t="s">
        <v>3185</v>
      </c>
      <c r="N30" s="85" t="s">
        <v>3185</v>
      </c>
      <c r="O30" s="85" t="s">
        <v>3185</v>
      </c>
      <c r="P30" s="85" t="s">
        <v>3184</v>
      </c>
      <c r="Q30" s="85"/>
      <c r="R30" s="23"/>
      <c r="S30" s="23"/>
      <c r="T30" s="23"/>
      <c r="U30" s="23"/>
      <c r="V30" s="23"/>
      <c r="W30" s="23"/>
      <c r="X30" s="23"/>
      <c r="Y30" s="23"/>
      <c r="Z30" s="23"/>
      <c r="AA30" s="23" t="s">
        <v>140</v>
      </c>
      <c r="AB30" s="32"/>
    </row>
    <row r="31" spans="1:28" x14ac:dyDescent="0.25">
      <c r="A31" s="31">
        <v>30</v>
      </c>
      <c r="B31" s="23" t="s">
        <v>534</v>
      </c>
      <c r="C31" s="23" t="s">
        <v>119</v>
      </c>
      <c r="D31" s="23"/>
      <c r="E31" s="85"/>
      <c r="F31" s="85" t="s">
        <v>3185</v>
      </c>
      <c r="G31" s="85"/>
      <c r="H31" s="85" t="s">
        <v>3185</v>
      </c>
      <c r="I31" s="85" t="s">
        <v>3185</v>
      </c>
      <c r="J31" s="85" t="s">
        <v>3185</v>
      </c>
      <c r="K31" s="85" t="s">
        <v>3185</v>
      </c>
      <c r="L31" s="85" t="s">
        <v>3185</v>
      </c>
      <c r="M31" s="85" t="s">
        <v>3185</v>
      </c>
      <c r="N31" s="85" t="s">
        <v>3185</v>
      </c>
      <c r="O31" s="85" t="s">
        <v>3185</v>
      </c>
      <c r="P31" s="85" t="s">
        <v>3184</v>
      </c>
      <c r="Q31" s="85"/>
      <c r="R31" s="23"/>
      <c r="S31" s="23"/>
      <c r="T31" s="23"/>
      <c r="U31" s="23"/>
      <c r="V31" s="23"/>
      <c r="W31" s="23"/>
      <c r="X31" s="23"/>
      <c r="Y31" s="23"/>
      <c r="Z31" s="23"/>
      <c r="AA31" s="23" t="s">
        <v>140</v>
      </c>
      <c r="AB31" s="32"/>
    </row>
    <row r="32" spans="1:28" x14ac:dyDescent="0.25">
      <c r="A32" s="31">
        <v>31</v>
      </c>
      <c r="B32" s="23" t="s">
        <v>544</v>
      </c>
      <c r="C32" s="23" t="s">
        <v>119</v>
      </c>
      <c r="D32" s="23"/>
      <c r="E32" s="85"/>
      <c r="F32" s="85" t="s">
        <v>3185</v>
      </c>
      <c r="G32" s="85"/>
      <c r="H32" s="85" t="s">
        <v>3185</v>
      </c>
      <c r="I32" s="85" t="s">
        <v>3185</v>
      </c>
      <c r="J32" s="85" t="s">
        <v>3185</v>
      </c>
      <c r="K32" s="85" t="s">
        <v>3185</v>
      </c>
      <c r="L32" s="85" t="s">
        <v>3185</v>
      </c>
      <c r="M32" s="85" t="s">
        <v>3185</v>
      </c>
      <c r="N32" s="85" t="s">
        <v>3185</v>
      </c>
      <c r="O32" s="85" t="s">
        <v>3185</v>
      </c>
      <c r="P32" s="85" t="s">
        <v>3184</v>
      </c>
      <c r="Q32" s="85"/>
      <c r="R32" s="23"/>
      <c r="S32" s="23"/>
      <c r="T32" s="23"/>
      <c r="U32" s="23"/>
      <c r="V32" s="23"/>
      <c r="W32" s="23"/>
      <c r="X32" s="23"/>
      <c r="Y32" s="23"/>
      <c r="Z32" s="23"/>
      <c r="AA32" s="23" t="s">
        <v>140</v>
      </c>
      <c r="AB32" s="32"/>
    </row>
    <row r="33" spans="1:28" x14ac:dyDescent="0.25">
      <c r="A33" s="31">
        <v>32</v>
      </c>
      <c r="B33" s="23" t="s">
        <v>555</v>
      </c>
      <c r="C33" s="23" t="s">
        <v>119</v>
      </c>
      <c r="D33" s="23"/>
      <c r="E33" s="85"/>
      <c r="F33" s="85" t="s">
        <v>3185</v>
      </c>
      <c r="G33" s="85"/>
      <c r="H33" s="85" t="s">
        <v>3185</v>
      </c>
      <c r="I33" s="85" t="s">
        <v>3185</v>
      </c>
      <c r="J33" s="85" t="s">
        <v>3185</v>
      </c>
      <c r="K33" s="85" t="s">
        <v>3185</v>
      </c>
      <c r="L33" s="85" t="s">
        <v>3185</v>
      </c>
      <c r="M33" s="85" t="s">
        <v>3185</v>
      </c>
      <c r="N33" s="85" t="s">
        <v>3185</v>
      </c>
      <c r="O33" s="85" t="s">
        <v>3185</v>
      </c>
      <c r="P33" s="85" t="s">
        <v>3184</v>
      </c>
      <c r="Q33" s="85"/>
      <c r="R33" s="23"/>
      <c r="S33" s="23"/>
      <c r="T33" s="23"/>
      <c r="U33" s="23"/>
      <c r="V33" s="23"/>
      <c r="W33" s="23"/>
      <c r="X33" s="23"/>
      <c r="Y33" s="23"/>
      <c r="Z33" s="23"/>
      <c r="AA33" s="23" t="s">
        <v>140</v>
      </c>
      <c r="AB33" s="32"/>
    </row>
    <row r="34" spans="1:28" x14ac:dyDescent="0.25">
      <c r="A34" s="31">
        <v>33</v>
      </c>
      <c r="B34" s="23" t="s">
        <v>565</v>
      </c>
      <c r="C34" s="23" t="s">
        <v>119</v>
      </c>
      <c r="D34" s="23"/>
      <c r="E34" s="85"/>
      <c r="F34" s="85" t="s">
        <v>3185</v>
      </c>
      <c r="G34" s="85"/>
      <c r="H34" s="85" t="s">
        <v>3185</v>
      </c>
      <c r="I34" s="85" t="s">
        <v>3185</v>
      </c>
      <c r="J34" s="85" t="s">
        <v>3185</v>
      </c>
      <c r="K34" s="85" t="s">
        <v>3185</v>
      </c>
      <c r="L34" s="85" t="s">
        <v>3185</v>
      </c>
      <c r="M34" s="85" t="s">
        <v>3185</v>
      </c>
      <c r="N34" s="85" t="s">
        <v>3185</v>
      </c>
      <c r="O34" s="85" t="s">
        <v>3185</v>
      </c>
      <c r="P34" s="85" t="s">
        <v>3184</v>
      </c>
      <c r="Q34" s="85"/>
      <c r="R34" s="23"/>
      <c r="S34" s="23"/>
      <c r="T34" s="23"/>
      <c r="U34" s="23"/>
      <c r="V34" s="23"/>
      <c r="W34" s="23"/>
      <c r="X34" s="23"/>
      <c r="Y34" s="23"/>
      <c r="Z34" s="23"/>
      <c r="AA34" s="23" t="s">
        <v>140</v>
      </c>
      <c r="AB34" s="32"/>
    </row>
    <row r="35" spans="1:28" x14ac:dyDescent="0.25">
      <c r="A35" s="31">
        <v>34</v>
      </c>
      <c r="B35" s="23" t="s">
        <v>575</v>
      </c>
      <c r="C35" s="23" t="s">
        <v>119</v>
      </c>
      <c r="D35" s="23"/>
      <c r="E35" s="85"/>
      <c r="F35" s="85" t="s">
        <v>3185</v>
      </c>
      <c r="G35" s="85"/>
      <c r="H35" s="85" t="s">
        <v>3185</v>
      </c>
      <c r="I35" s="85" t="s">
        <v>3185</v>
      </c>
      <c r="J35" s="85" t="s">
        <v>3185</v>
      </c>
      <c r="K35" s="85" t="s">
        <v>3185</v>
      </c>
      <c r="L35" s="85" t="s">
        <v>3185</v>
      </c>
      <c r="M35" s="85" t="s">
        <v>3185</v>
      </c>
      <c r="N35" s="85" t="s">
        <v>3185</v>
      </c>
      <c r="O35" s="85" t="s">
        <v>3185</v>
      </c>
      <c r="P35" s="85" t="s">
        <v>3184</v>
      </c>
      <c r="Q35" s="85"/>
      <c r="R35" s="23"/>
      <c r="S35" s="23"/>
      <c r="T35" s="23"/>
      <c r="U35" s="23"/>
      <c r="V35" s="23"/>
      <c r="W35" s="23"/>
      <c r="X35" s="23"/>
      <c r="Y35" s="23"/>
      <c r="Z35" s="23"/>
      <c r="AA35" s="23" t="s">
        <v>140</v>
      </c>
      <c r="AB35" s="32"/>
    </row>
    <row r="36" spans="1:28" x14ac:dyDescent="0.25">
      <c r="A36" s="31">
        <v>35</v>
      </c>
      <c r="B36" s="23" t="s">
        <v>588</v>
      </c>
      <c r="C36" s="23" t="s">
        <v>119</v>
      </c>
      <c r="D36" s="23"/>
      <c r="E36" s="85"/>
      <c r="F36" s="85" t="s">
        <v>3185</v>
      </c>
      <c r="G36" s="85"/>
      <c r="H36" s="85" t="s">
        <v>3185</v>
      </c>
      <c r="I36" s="85" t="s">
        <v>3185</v>
      </c>
      <c r="J36" s="85" t="s">
        <v>3185</v>
      </c>
      <c r="K36" s="85" t="s">
        <v>3185</v>
      </c>
      <c r="L36" s="85" t="s">
        <v>3185</v>
      </c>
      <c r="M36" s="85" t="s">
        <v>3185</v>
      </c>
      <c r="N36" s="85" t="s">
        <v>3185</v>
      </c>
      <c r="O36" s="85" t="s">
        <v>3185</v>
      </c>
      <c r="P36" s="85" t="s">
        <v>3184</v>
      </c>
      <c r="Q36" s="85"/>
      <c r="R36" s="23"/>
      <c r="S36" s="23"/>
      <c r="T36" s="23"/>
      <c r="U36" s="23"/>
      <c r="V36" s="23"/>
      <c r="W36" s="23"/>
      <c r="X36" s="23"/>
      <c r="Y36" s="23"/>
      <c r="Z36" s="23"/>
      <c r="AA36" s="23" t="s">
        <v>140</v>
      </c>
      <c r="AB36" s="32"/>
    </row>
    <row r="37" spans="1:28" x14ac:dyDescent="0.25">
      <c r="A37" s="31">
        <v>36</v>
      </c>
      <c r="B37" s="23" t="s">
        <v>601</v>
      </c>
      <c r="C37" s="23" t="s">
        <v>119</v>
      </c>
      <c r="D37" s="23"/>
      <c r="E37" s="85"/>
      <c r="F37" s="85" t="s">
        <v>3185</v>
      </c>
      <c r="G37" s="85"/>
      <c r="H37" s="85" t="s">
        <v>3185</v>
      </c>
      <c r="I37" s="85" t="s">
        <v>3185</v>
      </c>
      <c r="J37" s="85" t="s">
        <v>3185</v>
      </c>
      <c r="K37" s="85" t="s">
        <v>3185</v>
      </c>
      <c r="L37" s="85" t="s">
        <v>3185</v>
      </c>
      <c r="M37" s="85" t="s">
        <v>3185</v>
      </c>
      <c r="N37" s="85" t="s">
        <v>3185</v>
      </c>
      <c r="O37" s="85" t="s">
        <v>3185</v>
      </c>
      <c r="P37" s="85" t="s">
        <v>3184</v>
      </c>
      <c r="Q37" s="85"/>
      <c r="R37" s="23"/>
      <c r="S37" s="23"/>
      <c r="T37" s="23"/>
      <c r="U37" s="23"/>
      <c r="V37" s="23"/>
      <c r="W37" s="23"/>
      <c r="X37" s="23"/>
      <c r="Y37" s="23"/>
      <c r="Z37" s="23"/>
      <c r="AA37" s="23" t="s">
        <v>162</v>
      </c>
      <c r="AB37" s="32" t="s">
        <v>609</v>
      </c>
    </row>
    <row r="38" spans="1:28" x14ac:dyDescent="0.25">
      <c r="A38" s="31">
        <v>37</v>
      </c>
      <c r="B38" s="23" t="s">
        <v>612</v>
      </c>
      <c r="C38" s="23" t="s">
        <v>119</v>
      </c>
      <c r="D38" s="23"/>
      <c r="E38" s="85"/>
      <c r="F38" s="85" t="s">
        <v>3185</v>
      </c>
      <c r="G38" s="85"/>
      <c r="H38" s="85" t="s">
        <v>3185</v>
      </c>
      <c r="I38" s="85" t="s">
        <v>3185</v>
      </c>
      <c r="J38" s="85" t="s">
        <v>3185</v>
      </c>
      <c r="K38" s="85" t="s">
        <v>3185</v>
      </c>
      <c r="L38" s="85" t="s">
        <v>3185</v>
      </c>
      <c r="M38" s="85" t="s">
        <v>3185</v>
      </c>
      <c r="N38" s="85" t="s">
        <v>3185</v>
      </c>
      <c r="O38" s="85" t="s">
        <v>3185</v>
      </c>
      <c r="P38" s="85" t="s">
        <v>3184</v>
      </c>
      <c r="Q38" s="85"/>
      <c r="R38" s="23"/>
      <c r="S38" s="23"/>
      <c r="T38" s="23"/>
      <c r="U38" s="23"/>
      <c r="V38" s="23"/>
      <c r="W38" s="23"/>
      <c r="X38" s="23"/>
      <c r="Y38" s="23"/>
      <c r="Z38" s="23"/>
      <c r="AA38" s="23" t="s">
        <v>140</v>
      </c>
      <c r="AB38" s="32"/>
    </row>
    <row r="39" spans="1:28" x14ac:dyDescent="0.25">
      <c r="A39" s="31">
        <v>38</v>
      </c>
      <c r="B39" s="23" t="s">
        <v>622</v>
      </c>
      <c r="C39" s="23" t="s">
        <v>119</v>
      </c>
      <c r="D39" s="23"/>
      <c r="E39" s="85"/>
      <c r="F39" s="85" t="s">
        <v>3185</v>
      </c>
      <c r="G39" s="85"/>
      <c r="H39" s="85" t="s">
        <v>3185</v>
      </c>
      <c r="I39" s="85" t="s">
        <v>3185</v>
      </c>
      <c r="J39" s="85" t="s">
        <v>3185</v>
      </c>
      <c r="K39" s="85" t="s">
        <v>3185</v>
      </c>
      <c r="L39" s="85" t="s">
        <v>3185</v>
      </c>
      <c r="M39" s="85" t="s">
        <v>3185</v>
      </c>
      <c r="N39" s="85" t="s">
        <v>3185</v>
      </c>
      <c r="O39" s="85" t="s">
        <v>3185</v>
      </c>
      <c r="P39" s="85"/>
      <c r="Q39" s="85"/>
      <c r="R39" s="23"/>
      <c r="S39" s="23"/>
      <c r="T39" s="23"/>
      <c r="U39" s="23" t="s">
        <v>631</v>
      </c>
      <c r="V39" s="23" t="s">
        <v>630</v>
      </c>
      <c r="W39" s="23" t="s">
        <v>632</v>
      </c>
      <c r="X39" s="159" t="s">
        <v>633</v>
      </c>
      <c r="Y39" s="23" t="s">
        <v>634</v>
      </c>
      <c r="Z39" s="23" t="s">
        <v>635</v>
      </c>
      <c r="AA39" s="23" t="s">
        <v>162</v>
      </c>
      <c r="AB39" s="32"/>
    </row>
    <row r="40" spans="1:28" x14ac:dyDescent="0.25">
      <c r="A40" s="31">
        <v>39</v>
      </c>
      <c r="B40" s="23" t="s">
        <v>638</v>
      </c>
      <c r="C40" s="23" t="s">
        <v>119</v>
      </c>
      <c r="D40" s="23"/>
      <c r="E40" s="85"/>
      <c r="F40" s="85" t="s">
        <v>3185</v>
      </c>
      <c r="G40" s="85"/>
      <c r="H40" s="85" t="s">
        <v>3185</v>
      </c>
      <c r="I40" s="85" t="s">
        <v>3185</v>
      </c>
      <c r="J40" s="85" t="s">
        <v>3185</v>
      </c>
      <c r="K40" s="85" t="s">
        <v>3185</v>
      </c>
      <c r="L40" s="85" t="s">
        <v>3185</v>
      </c>
      <c r="M40" s="85" t="s">
        <v>3185</v>
      </c>
      <c r="N40" s="85" t="s">
        <v>3185</v>
      </c>
      <c r="O40" s="85" t="s">
        <v>3185</v>
      </c>
      <c r="P40" s="85"/>
      <c r="Q40" s="85"/>
      <c r="R40" s="23"/>
      <c r="S40" s="23"/>
      <c r="T40" s="23"/>
      <c r="U40" s="23"/>
      <c r="V40" s="23"/>
      <c r="W40" s="23" t="s">
        <v>632</v>
      </c>
      <c r="X40" s="23" t="s">
        <v>633</v>
      </c>
      <c r="Y40" s="23" t="s">
        <v>634</v>
      </c>
      <c r="Z40" s="23"/>
      <c r="AA40" s="23" t="s">
        <v>162</v>
      </c>
      <c r="AB40" s="32"/>
    </row>
    <row r="41" spans="1:28" x14ac:dyDescent="0.25">
      <c r="A41" s="31">
        <v>40</v>
      </c>
      <c r="B41" s="23" t="s">
        <v>648</v>
      </c>
      <c r="C41" s="23" t="s">
        <v>119</v>
      </c>
      <c r="D41" s="23"/>
      <c r="E41" s="85"/>
      <c r="F41" s="85" t="s">
        <v>3185</v>
      </c>
      <c r="G41" s="85"/>
      <c r="H41" s="85" t="s">
        <v>3185</v>
      </c>
      <c r="I41" s="85" t="s">
        <v>3185</v>
      </c>
      <c r="J41" s="85" t="s">
        <v>3185</v>
      </c>
      <c r="K41" s="85" t="s">
        <v>3185</v>
      </c>
      <c r="L41" s="85" t="s">
        <v>3185</v>
      </c>
      <c r="M41" s="85" t="s">
        <v>3185</v>
      </c>
      <c r="N41" s="85" t="s">
        <v>3185</v>
      </c>
      <c r="O41" s="85" t="s">
        <v>3185</v>
      </c>
      <c r="P41" s="85" t="s">
        <v>3184</v>
      </c>
      <c r="Q41" s="85"/>
      <c r="R41" s="23"/>
      <c r="S41" s="23"/>
      <c r="T41" s="23"/>
      <c r="U41" s="23"/>
      <c r="V41" s="23"/>
      <c r="W41" s="23"/>
      <c r="X41" s="23"/>
      <c r="Y41" s="23"/>
      <c r="Z41" s="23"/>
      <c r="AA41" s="23" t="s">
        <v>140</v>
      </c>
      <c r="AB41" s="32"/>
    </row>
    <row r="42" spans="1:28" x14ac:dyDescent="0.25">
      <c r="A42" s="31">
        <v>41</v>
      </c>
      <c r="B42" s="23" t="s">
        <v>659</v>
      </c>
      <c r="C42" s="23" t="s">
        <v>119</v>
      </c>
      <c r="D42" s="23"/>
      <c r="E42" s="85"/>
      <c r="F42" s="85" t="s">
        <v>3185</v>
      </c>
      <c r="G42" s="85"/>
      <c r="H42" s="85" t="s">
        <v>3185</v>
      </c>
      <c r="I42" s="85" t="s">
        <v>3185</v>
      </c>
      <c r="J42" s="85" t="s">
        <v>3185</v>
      </c>
      <c r="K42" s="85" t="s">
        <v>3185</v>
      </c>
      <c r="L42" s="85" t="s">
        <v>3185</v>
      </c>
      <c r="M42" s="85" t="s">
        <v>3185</v>
      </c>
      <c r="N42" s="85" t="s">
        <v>3185</v>
      </c>
      <c r="O42" s="85" t="s">
        <v>3185</v>
      </c>
      <c r="P42" s="85" t="s">
        <v>3184</v>
      </c>
      <c r="Q42" s="85"/>
      <c r="R42" s="23"/>
      <c r="S42" s="23"/>
      <c r="T42" s="23"/>
      <c r="U42" s="23"/>
      <c r="V42" s="23"/>
      <c r="W42" s="23"/>
      <c r="X42" s="23"/>
      <c r="Y42" s="23"/>
      <c r="Z42" s="23"/>
      <c r="AA42" s="23" t="s">
        <v>162</v>
      </c>
      <c r="AB42" s="32" t="s">
        <v>667</v>
      </c>
    </row>
    <row r="43" spans="1:28" x14ac:dyDescent="0.25">
      <c r="A43" s="31">
        <v>42</v>
      </c>
      <c r="B43" s="23" t="s">
        <v>670</v>
      </c>
      <c r="C43" s="23" t="s">
        <v>119</v>
      </c>
      <c r="D43" s="23"/>
      <c r="E43" s="85"/>
      <c r="F43" s="85" t="s">
        <v>3185</v>
      </c>
      <c r="G43" s="85"/>
      <c r="H43" s="85" t="s">
        <v>3185</v>
      </c>
      <c r="I43" s="85" t="s">
        <v>3185</v>
      </c>
      <c r="J43" s="85" t="s">
        <v>3185</v>
      </c>
      <c r="K43" s="85" t="s">
        <v>3185</v>
      </c>
      <c r="L43" s="85" t="s">
        <v>3185</v>
      </c>
      <c r="M43" s="85" t="s">
        <v>3185</v>
      </c>
      <c r="N43" s="85" t="s">
        <v>3185</v>
      </c>
      <c r="O43" s="85" t="s">
        <v>3185</v>
      </c>
      <c r="P43" s="85" t="s">
        <v>3184</v>
      </c>
      <c r="Q43" s="85"/>
      <c r="R43" s="23"/>
      <c r="S43" s="23"/>
      <c r="T43" s="23"/>
      <c r="U43" s="23"/>
      <c r="V43" s="23"/>
      <c r="W43" s="23"/>
      <c r="X43" s="23"/>
      <c r="Y43" s="23"/>
      <c r="Z43" s="23"/>
      <c r="AA43" s="23" t="s">
        <v>140</v>
      </c>
      <c r="AB43" s="32"/>
    </row>
    <row r="44" spans="1:28" x14ac:dyDescent="0.25">
      <c r="A44" s="31">
        <v>43</v>
      </c>
      <c r="B44" s="23" t="s">
        <v>680</v>
      </c>
      <c r="C44" s="23" t="s">
        <v>119</v>
      </c>
      <c r="D44" s="23"/>
      <c r="E44" s="85"/>
      <c r="F44" s="85" t="s">
        <v>3185</v>
      </c>
      <c r="G44" s="85"/>
      <c r="H44" s="85" t="s">
        <v>3185</v>
      </c>
      <c r="I44" s="85" t="s">
        <v>3185</v>
      </c>
      <c r="J44" s="85" t="s">
        <v>3185</v>
      </c>
      <c r="K44" s="85" t="s">
        <v>3185</v>
      </c>
      <c r="L44" s="85" t="s">
        <v>3185</v>
      </c>
      <c r="M44" s="85" t="s">
        <v>3185</v>
      </c>
      <c r="N44" s="85" t="s">
        <v>3185</v>
      </c>
      <c r="O44" s="85" t="s">
        <v>3185</v>
      </c>
      <c r="P44" s="85" t="s">
        <v>3184</v>
      </c>
      <c r="Q44" s="85"/>
      <c r="R44" s="23"/>
      <c r="S44" s="23"/>
      <c r="T44" s="23"/>
      <c r="U44" s="23"/>
      <c r="V44" s="23"/>
      <c r="W44" s="23"/>
      <c r="X44" s="23"/>
      <c r="Y44" s="23"/>
      <c r="Z44" s="23"/>
      <c r="AA44" s="23" t="s">
        <v>140</v>
      </c>
      <c r="AB44" s="32"/>
    </row>
    <row r="45" spans="1:28" x14ac:dyDescent="0.25">
      <c r="A45" s="31">
        <v>44</v>
      </c>
      <c r="B45" s="23" t="s">
        <v>691</v>
      </c>
      <c r="C45" s="23" t="s">
        <v>119</v>
      </c>
      <c r="D45" s="23"/>
      <c r="E45" s="85"/>
      <c r="F45" s="85" t="s">
        <v>3185</v>
      </c>
      <c r="G45" s="85"/>
      <c r="H45" s="85" t="s">
        <v>3185</v>
      </c>
      <c r="I45" s="85" t="s">
        <v>3185</v>
      </c>
      <c r="J45" s="85" t="s">
        <v>3185</v>
      </c>
      <c r="K45" s="85" t="s">
        <v>3185</v>
      </c>
      <c r="L45" s="85" t="s">
        <v>3185</v>
      </c>
      <c r="M45" s="85" t="s">
        <v>3185</v>
      </c>
      <c r="N45" s="85" t="s">
        <v>3185</v>
      </c>
      <c r="O45" s="85" t="s">
        <v>3185</v>
      </c>
      <c r="P45" s="85" t="s">
        <v>3184</v>
      </c>
      <c r="Q45" s="85"/>
      <c r="R45" s="23"/>
      <c r="S45" s="23"/>
      <c r="T45" s="23"/>
      <c r="U45" s="23"/>
      <c r="V45" s="23"/>
      <c r="W45" s="23"/>
      <c r="X45" s="23"/>
      <c r="Y45" s="23"/>
      <c r="Z45" s="23"/>
      <c r="AA45" s="23" t="s">
        <v>140</v>
      </c>
      <c r="AB45" s="32"/>
    </row>
    <row r="46" spans="1:28" x14ac:dyDescent="0.25">
      <c r="A46" s="31">
        <v>45</v>
      </c>
      <c r="B46" s="23" t="s">
        <v>702</v>
      </c>
      <c r="C46" s="23" t="s">
        <v>119</v>
      </c>
      <c r="D46" s="23"/>
      <c r="E46" s="85"/>
      <c r="F46" s="85" t="s">
        <v>3185</v>
      </c>
      <c r="G46" s="85"/>
      <c r="H46" s="85" t="s">
        <v>3185</v>
      </c>
      <c r="I46" s="85" t="s">
        <v>3185</v>
      </c>
      <c r="J46" s="85" t="s">
        <v>3185</v>
      </c>
      <c r="K46" s="85" t="s">
        <v>3185</v>
      </c>
      <c r="L46" s="85" t="s">
        <v>3185</v>
      </c>
      <c r="M46" s="85" t="s">
        <v>3185</v>
      </c>
      <c r="N46" s="85" t="s">
        <v>3185</v>
      </c>
      <c r="O46" s="85" t="s">
        <v>3185</v>
      </c>
      <c r="P46" s="85"/>
      <c r="Q46" s="85"/>
      <c r="R46" s="23" t="s">
        <v>161</v>
      </c>
      <c r="S46" s="23"/>
      <c r="T46" s="23"/>
      <c r="U46" s="23"/>
      <c r="V46" s="23"/>
      <c r="W46" s="23"/>
      <c r="X46" s="23"/>
      <c r="Y46" s="23"/>
      <c r="Z46" s="23"/>
      <c r="AA46" s="23" t="s">
        <v>162</v>
      </c>
      <c r="AB46" s="32" t="s">
        <v>163</v>
      </c>
    </row>
    <row r="47" spans="1:28" x14ac:dyDescent="0.25">
      <c r="A47" s="31">
        <v>46</v>
      </c>
      <c r="B47" s="23" t="s">
        <v>710</v>
      </c>
      <c r="C47" s="23" t="s">
        <v>119</v>
      </c>
      <c r="D47" s="23"/>
      <c r="E47" s="85"/>
      <c r="F47" s="85" t="s">
        <v>3185</v>
      </c>
      <c r="G47" s="85"/>
      <c r="H47" s="85" t="s">
        <v>3185</v>
      </c>
      <c r="I47" s="85" t="s">
        <v>3185</v>
      </c>
      <c r="J47" s="85" t="s">
        <v>3185</v>
      </c>
      <c r="K47" s="85" t="s">
        <v>3185</v>
      </c>
      <c r="L47" s="85" t="s">
        <v>3185</v>
      </c>
      <c r="M47" s="85" t="s">
        <v>3185</v>
      </c>
      <c r="N47" s="85" t="s">
        <v>3185</v>
      </c>
      <c r="O47" s="85" t="s">
        <v>3185</v>
      </c>
      <c r="P47" s="85" t="s">
        <v>3184</v>
      </c>
      <c r="Q47" s="85"/>
      <c r="R47" s="23"/>
      <c r="S47" s="23"/>
      <c r="T47" s="23"/>
      <c r="U47" s="23"/>
      <c r="V47" s="23"/>
      <c r="W47" s="23"/>
      <c r="X47" s="23"/>
      <c r="Y47" s="23"/>
      <c r="Z47" s="23"/>
      <c r="AA47" s="23" t="s">
        <v>140</v>
      </c>
      <c r="AB47" s="32"/>
    </row>
    <row r="48" spans="1:28" x14ac:dyDescent="0.25">
      <c r="A48" s="31">
        <v>47</v>
      </c>
      <c r="B48" s="23" t="s">
        <v>719</v>
      </c>
      <c r="C48" s="23" t="s">
        <v>119</v>
      </c>
      <c r="D48" s="23"/>
      <c r="E48" s="85"/>
      <c r="F48" s="85" t="s">
        <v>3185</v>
      </c>
      <c r="G48" s="85"/>
      <c r="H48" s="85" t="s">
        <v>3185</v>
      </c>
      <c r="I48" s="85" t="s">
        <v>3185</v>
      </c>
      <c r="J48" s="85" t="s">
        <v>3185</v>
      </c>
      <c r="K48" s="85" t="s">
        <v>3185</v>
      </c>
      <c r="L48" s="85" t="s">
        <v>3185</v>
      </c>
      <c r="M48" s="85" t="s">
        <v>3185</v>
      </c>
      <c r="N48" s="85" t="s">
        <v>3185</v>
      </c>
      <c r="O48" s="85" t="s">
        <v>3185</v>
      </c>
      <c r="P48" s="85"/>
      <c r="Q48" s="160" t="s">
        <v>852</v>
      </c>
      <c r="R48" s="23"/>
      <c r="S48" s="23"/>
      <c r="T48" s="23"/>
      <c r="U48" s="23"/>
      <c r="V48" s="23"/>
      <c r="W48" s="23"/>
      <c r="X48" s="23"/>
      <c r="Y48" s="23"/>
      <c r="Z48" s="23"/>
      <c r="AA48" s="23" t="s">
        <v>162</v>
      </c>
      <c r="AB48" s="32" t="s">
        <v>667</v>
      </c>
    </row>
    <row r="49" spans="1:28" x14ac:dyDescent="0.25">
      <c r="A49" s="31">
        <v>48</v>
      </c>
      <c r="B49" s="23" t="s">
        <v>727</v>
      </c>
      <c r="C49" s="23" t="s">
        <v>119</v>
      </c>
      <c r="D49" s="23"/>
      <c r="E49" s="85"/>
      <c r="F49" s="85" t="s">
        <v>3185</v>
      </c>
      <c r="G49" s="85"/>
      <c r="H49" s="85" t="s">
        <v>3185</v>
      </c>
      <c r="I49" s="85" t="s">
        <v>3185</v>
      </c>
      <c r="J49" s="85" t="s">
        <v>3185</v>
      </c>
      <c r="K49" s="85" t="s">
        <v>3185</v>
      </c>
      <c r="L49" s="85" t="s">
        <v>3185</v>
      </c>
      <c r="M49" s="85" t="s">
        <v>3185</v>
      </c>
      <c r="N49" s="85" t="s">
        <v>3185</v>
      </c>
      <c r="O49" s="85" t="s">
        <v>3185</v>
      </c>
      <c r="P49" s="85" t="s">
        <v>3184</v>
      </c>
      <c r="Q49" s="85"/>
      <c r="R49" s="23"/>
      <c r="S49" s="23"/>
      <c r="T49" s="23"/>
      <c r="U49" s="23"/>
      <c r="V49" s="23"/>
      <c r="W49" s="23"/>
      <c r="X49" s="23"/>
      <c r="Y49" s="23"/>
      <c r="Z49" s="23"/>
      <c r="AA49" s="23" t="s">
        <v>140</v>
      </c>
      <c r="AB49" s="32"/>
    </row>
    <row r="50" spans="1:28" x14ac:dyDescent="0.25">
      <c r="A50" s="31">
        <v>49</v>
      </c>
      <c r="B50" s="23" t="s">
        <v>735</v>
      </c>
      <c r="C50" s="23" t="s">
        <v>119</v>
      </c>
      <c r="D50" s="23"/>
      <c r="E50" s="85"/>
      <c r="F50" s="85" t="s">
        <v>3185</v>
      </c>
      <c r="G50" s="85"/>
      <c r="H50" s="85" t="s">
        <v>3185</v>
      </c>
      <c r="I50" s="85" t="s">
        <v>3185</v>
      </c>
      <c r="J50" s="85" t="s">
        <v>3185</v>
      </c>
      <c r="K50" s="85" t="s">
        <v>3185</v>
      </c>
      <c r="L50" s="85" t="s">
        <v>3185</v>
      </c>
      <c r="M50" s="85" t="s">
        <v>3185</v>
      </c>
      <c r="N50" s="85" t="s">
        <v>3185</v>
      </c>
      <c r="O50" s="85" t="s">
        <v>3185</v>
      </c>
      <c r="P50" s="85" t="s">
        <v>3184</v>
      </c>
      <c r="Q50" s="85"/>
      <c r="R50" s="23"/>
      <c r="S50" s="23"/>
      <c r="T50" s="23"/>
      <c r="U50" s="23"/>
      <c r="V50" s="23"/>
      <c r="W50" s="23"/>
      <c r="X50" s="23"/>
      <c r="Y50" s="23"/>
      <c r="Z50" s="23"/>
      <c r="AA50" s="23" t="s">
        <v>140</v>
      </c>
      <c r="AB50" s="32"/>
    </row>
    <row r="51" spans="1:28" x14ac:dyDescent="0.25">
      <c r="A51" s="31">
        <v>50</v>
      </c>
      <c r="B51" s="23" t="s">
        <v>747</v>
      </c>
      <c r="C51" s="23" t="s">
        <v>119</v>
      </c>
      <c r="D51" s="23"/>
      <c r="E51" s="85"/>
      <c r="F51" s="85" t="s">
        <v>3185</v>
      </c>
      <c r="G51" s="85"/>
      <c r="H51" s="85" t="s">
        <v>3185</v>
      </c>
      <c r="I51" s="85" t="s">
        <v>3185</v>
      </c>
      <c r="J51" s="85" t="s">
        <v>3185</v>
      </c>
      <c r="K51" s="85" t="s">
        <v>3185</v>
      </c>
      <c r="L51" s="85" t="s">
        <v>3185</v>
      </c>
      <c r="M51" s="85" t="s">
        <v>3185</v>
      </c>
      <c r="N51" s="85" t="s">
        <v>3185</v>
      </c>
      <c r="O51" s="85" t="s">
        <v>3185</v>
      </c>
      <c r="P51" s="85" t="s">
        <v>3184</v>
      </c>
      <c r="Q51" s="85"/>
      <c r="R51" s="23"/>
      <c r="S51" s="23"/>
      <c r="T51" s="23"/>
      <c r="U51" s="23"/>
      <c r="V51" s="23"/>
      <c r="W51" s="23"/>
      <c r="X51" s="23"/>
      <c r="Y51" s="23"/>
      <c r="Z51" s="23"/>
      <c r="AA51" s="23" t="s">
        <v>162</v>
      </c>
      <c r="AB51" s="32" t="s">
        <v>755</v>
      </c>
    </row>
    <row r="52" spans="1:28" x14ac:dyDescent="0.25">
      <c r="A52" s="31">
        <v>51</v>
      </c>
      <c r="B52" s="23" t="s">
        <v>760</v>
      </c>
      <c r="C52" s="23" t="s">
        <v>119</v>
      </c>
      <c r="D52" s="23"/>
      <c r="E52" s="85"/>
      <c r="F52" s="85" t="s">
        <v>3185</v>
      </c>
      <c r="G52" s="85"/>
      <c r="H52" s="85" t="s">
        <v>3185</v>
      </c>
      <c r="I52" s="85" t="s">
        <v>3185</v>
      </c>
      <c r="J52" s="85" t="s">
        <v>3185</v>
      </c>
      <c r="K52" s="85" t="s">
        <v>3185</v>
      </c>
      <c r="L52" s="85" t="s">
        <v>3185</v>
      </c>
      <c r="M52" s="85" t="s">
        <v>3185</v>
      </c>
      <c r="N52" s="85" t="s">
        <v>3185</v>
      </c>
      <c r="O52" s="85" t="s">
        <v>3185</v>
      </c>
      <c r="P52" s="85" t="s">
        <v>3184</v>
      </c>
      <c r="Q52" s="85"/>
      <c r="R52" s="23"/>
      <c r="S52" s="23"/>
      <c r="T52" s="23"/>
      <c r="U52" s="23"/>
      <c r="V52" s="23"/>
      <c r="W52" s="23"/>
      <c r="X52" s="23"/>
      <c r="Y52" s="23"/>
      <c r="Z52" s="23"/>
      <c r="AA52" s="23" t="s">
        <v>140</v>
      </c>
      <c r="AB52" s="32"/>
    </row>
    <row r="53" spans="1:28" x14ac:dyDescent="0.25">
      <c r="A53" s="31">
        <v>52</v>
      </c>
      <c r="B53" s="23" t="s">
        <v>769</v>
      </c>
      <c r="C53" s="23" t="s">
        <v>119</v>
      </c>
      <c r="D53" s="23"/>
      <c r="E53" s="85"/>
      <c r="F53" s="85" t="s">
        <v>3185</v>
      </c>
      <c r="G53" s="85"/>
      <c r="H53" s="85" t="s">
        <v>3185</v>
      </c>
      <c r="I53" s="85" t="s">
        <v>3185</v>
      </c>
      <c r="J53" s="85" t="s">
        <v>3185</v>
      </c>
      <c r="K53" s="85" t="s">
        <v>3185</v>
      </c>
      <c r="L53" s="85" t="s">
        <v>3185</v>
      </c>
      <c r="M53" s="85" t="s">
        <v>3185</v>
      </c>
      <c r="N53" s="85" t="s">
        <v>3185</v>
      </c>
      <c r="O53" s="85" t="s">
        <v>3185</v>
      </c>
      <c r="P53" s="85" t="s">
        <v>3184</v>
      </c>
      <c r="Q53" s="85"/>
      <c r="R53" s="23"/>
      <c r="S53" s="23"/>
      <c r="T53" s="23"/>
      <c r="U53" s="23"/>
      <c r="V53" s="23"/>
      <c r="W53" s="23"/>
      <c r="X53" s="23"/>
      <c r="Y53" s="23"/>
      <c r="Z53" s="23"/>
      <c r="AA53" s="23" t="s">
        <v>140</v>
      </c>
      <c r="AB53" s="32"/>
    </row>
    <row r="54" spans="1:28" x14ac:dyDescent="0.25">
      <c r="A54" s="31">
        <v>53</v>
      </c>
      <c r="B54" s="23" t="s">
        <v>779</v>
      </c>
      <c r="C54" s="23" t="s">
        <v>119</v>
      </c>
      <c r="D54" s="23"/>
      <c r="E54" s="85"/>
      <c r="F54" s="85" t="s">
        <v>3185</v>
      </c>
      <c r="G54" s="85"/>
      <c r="H54" s="85" t="s">
        <v>3185</v>
      </c>
      <c r="I54" s="85" t="s">
        <v>3185</v>
      </c>
      <c r="J54" s="85" t="s">
        <v>3185</v>
      </c>
      <c r="K54" s="85" t="s">
        <v>3185</v>
      </c>
      <c r="L54" s="85" t="s">
        <v>3185</v>
      </c>
      <c r="M54" s="85" t="s">
        <v>3185</v>
      </c>
      <c r="N54" s="85" t="s">
        <v>3185</v>
      </c>
      <c r="O54" s="85" t="s">
        <v>3185</v>
      </c>
      <c r="P54" s="85" t="s">
        <v>3184</v>
      </c>
      <c r="Q54" s="85"/>
      <c r="R54" s="23"/>
      <c r="S54" s="23"/>
      <c r="T54" s="23"/>
      <c r="U54" s="23"/>
      <c r="V54" s="23"/>
      <c r="W54" s="23"/>
      <c r="X54" s="23"/>
      <c r="Y54" s="23"/>
      <c r="Z54" s="23"/>
      <c r="AA54" s="23" t="s">
        <v>140</v>
      </c>
      <c r="AB54" s="32"/>
    </row>
    <row r="55" spans="1:28" x14ac:dyDescent="0.25">
      <c r="A55" s="31">
        <v>54</v>
      </c>
      <c r="B55" s="23" t="s">
        <v>790</v>
      </c>
      <c r="C55" s="23" t="s">
        <v>119</v>
      </c>
      <c r="D55" s="23"/>
      <c r="E55" s="85"/>
      <c r="F55" s="85" t="s">
        <v>3185</v>
      </c>
      <c r="G55" s="85"/>
      <c r="H55" s="85" t="s">
        <v>3185</v>
      </c>
      <c r="I55" s="85" t="s">
        <v>3185</v>
      </c>
      <c r="J55" s="85" t="s">
        <v>3185</v>
      </c>
      <c r="K55" s="85" t="s">
        <v>3185</v>
      </c>
      <c r="L55" s="85" t="s">
        <v>3185</v>
      </c>
      <c r="M55" s="85" t="s">
        <v>3185</v>
      </c>
      <c r="N55" s="85" t="s">
        <v>3185</v>
      </c>
      <c r="O55" s="85" t="s">
        <v>3185</v>
      </c>
      <c r="P55" s="85" t="s">
        <v>3184</v>
      </c>
      <c r="Q55" s="85"/>
      <c r="R55" s="23"/>
      <c r="S55" s="23"/>
      <c r="T55" s="23"/>
      <c r="U55" s="23"/>
      <c r="V55" s="23"/>
      <c r="W55" s="23"/>
      <c r="X55" s="23"/>
      <c r="Y55" s="23"/>
      <c r="Z55" s="23"/>
      <c r="AA55" s="23" t="s">
        <v>140</v>
      </c>
      <c r="AB55" s="32"/>
    </row>
    <row r="56" spans="1:28" x14ac:dyDescent="0.25">
      <c r="A56" s="31">
        <v>55</v>
      </c>
      <c r="B56" s="23" t="s">
        <v>802</v>
      </c>
      <c r="C56" s="23" t="s">
        <v>119</v>
      </c>
      <c r="D56" s="23"/>
      <c r="E56" s="85"/>
      <c r="F56" s="85" t="s">
        <v>3185</v>
      </c>
      <c r="G56" s="85"/>
      <c r="H56" s="85" t="s">
        <v>3185</v>
      </c>
      <c r="I56" s="85" t="s">
        <v>3185</v>
      </c>
      <c r="J56" s="85" t="s">
        <v>3185</v>
      </c>
      <c r="K56" s="85" t="s">
        <v>3185</v>
      </c>
      <c r="L56" s="85" t="s">
        <v>3185</v>
      </c>
      <c r="M56" s="85" t="s">
        <v>3185</v>
      </c>
      <c r="N56" s="85" t="s">
        <v>3185</v>
      </c>
      <c r="O56" s="85" t="s">
        <v>3185</v>
      </c>
      <c r="P56" s="85" t="s">
        <v>3184</v>
      </c>
      <c r="Q56" s="85"/>
      <c r="R56" s="23"/>
      <c r="S56" s="23"/>
      <c r="T56" s="23"/>
      <c r="U56" s="23"/>
      <c r="V56" s="23"/>
      <c r="W56" s="23"/>
      <c r="X56" s="23"/>
      <c r="Y56" s="23"/>
      <c r="Z56" s="23"/>
      <c r="AA56" s="23" t="s">
        <v>140</v>
      </c>
      <c r="AB56" s="32"/>
    </row>
    <row r="57" spans="1:28" x14ac:dyDescent="0.25">
      <c r="A57" s="31">
        <v>56</v>
      </c>
      <c r="B57" s="23" t="s">
        <v>814</v>
      </c>
      <c r="C57" s="23" t="s">
        <v>119</v>
      </c>
      <c r="D57" s="23" t="s">
        <v>138</v>
      </c>
      <c r="E57" s="85" t="s">
        <v>821</v>
      </c>
      <c r="F57" s="85" t="s">
        <v>3185</v>
      </c>
      <c r="G57" s="85"/>
      <c r="H57" s="85" t="s">
        <v>3185</v>
      </c>
      <c r="I57" s="85" t="s">
        <v>3185</v>
      </c>
      <c r="J57" s="85" t="s">
        <v>3185</v>
      </c>
      <c r="K57" s="85" t="s">
        <v>3185</v>
      </c>
      <c r="L57" s="85" t="s">
        <v>3185</v>
      </c>
      <c r="M57" s="85" t="s">
        <v>3185</v>
      </c>
      <c r="N57" s="85" t="s">
        <v>3185</v>
      </c>
      <c r="O57" s="85" t="s">
        <v>3185</v>
      </c>
      <c r="P57" s="85"/>
      <c r="Q57" s="85"/>
      <c r="R57" s="23"/>
      <c r="S57" s="23"/>
      <c r="T57" s="23"/>
      <c r="U57" s="23"/>
      <c r="V57" s="23"/>
      <c r="W57" s="23"/>
      <c r="X57" s="23"/>
      <c r="Y57" s="23"/>
      <c r="Z57" s="23"/>
      <c r="AA57" s="23" t="s">
        <v>162</v>
      </c>
      <c r="AB57" s="32" t="s">
        <v>822</v>
      </c>
    </row>
    <row r="58" spans="1:28" x14ac:dyDescent="0.25">
      <c r="A58" s="31">
        <v>57</v>
      </c>
      <c r="B58" s="23" t="s">
        <v>826</v>
      </c>
      <c r="C58" s="23" t="s">
        <v>119</v>
      </c>
      <c r="D58" s="23"/>
      <c r="E58" s="85"/>
      <c r="F58" s="85" t="s">
        <v>3185</v>
      </c>
      <c r="G58" s="85"/>
      <c r="H58" s="85" t="s">
        <v>3185</v>
      </c>
      <c r="I58" s="85" t="s">
        <v>3185</v>
      </c>
      <c r="J58" s="85" t="s">
        <v>3185</v>
      </c>
      <c r="K58" s="85" t="s">
        <v>3185</v>
      </c>
      <c r="L58" s="85" t="s">
        <v>3185</v>
      </c>
      <c r="M58" s="85" t="s">
        <v>3185</v>
      </c>
      <c r="N58" s="85" t="s">
        <v>3185</v>
      </c>
      <c r="O58" s="85" t="s">
        <v>3185</v>
      </c>
      <c r="P58" s="85"/>
      <c r="Q58" s="85"/>
      <c r="R58" s="23" t="s">
        <v>161</v>
      </c>
      <c r="S58" s="23"/>
      <c r="T58" s="23"/>
      <c r="U58" s="23"/>
      <c r="V58" s="23"/>
      <c r="W58" s="23"/>
      <c r="X58" s="23"/>
      <c r="Y58" s="23"/>
      <c r="Z58" s="23"/>
      <c r="AA58" s="23" t="s">
        <v>162</v>
      </c>
      <c r="AB58" s="32" t="s">
        <v>163</v>
      </c>
    </row>
    <row r="59" spans="1:28" x14ac:dyDescent="0.25">
      <c r="A59" s="31">
        <v>58</v>
      </c>
      <c r="B59" s="23" t="s">
        <v>834</v>
      </c>
      <c r="C59" s="23" t="s">
        <v>119</v>
      </c>
      <c r="D59" s="23"/>
      <c r="E59" s="85"/>
      <c r="F59" s="85" t="s">
        <v>3185</v>
      </c>
      <c r="G59" s="85"/>
      <c r="H59" s="85" t="s">
        <v>3185</v>
      </c>
      <c r="I59" s="85" t="s">
        <v>3185</v>
      </c>
      <c r="J59" s="85" t="s">
        <v>3185</v>
      </c>
      <c r="K59" s="85" t="s">
        <v>3185</v>
      </c>
      <c r="L59" s="85" t="s">
        <v>3185</v>
      </c>
      <c r="M59" s="85" t="s">
        <v>3185</v>
      </c>
      <c r="N59" s="85" t="s">
        <v>3185</v>
      </c>
      <c r="O59" s="85" t="s">
        <v>3185</v>
      </c>
      <c r="P59" s="85"/>
      <c r="Q59" s="85"/>
      <c r="R59" s="23" t="s">
        <v>161</v>
      </c>
      <c r="S59" s="23"/>
      <c r="T59" s="23"/>
      <c r="U59" s="23"/>
      <c r="V59" s="23"/>
      <c r="W59" s="23"/>
      <c r="X59" s="23"/>
      <c r="Y59" s="23"/>
      <c r="Z59" s="23"/>
      <c r="AA59" s="23" t="s">
        <v>162</v>
      </c>
      <c r="AB59" s="32" t="s">
        <v>163</v>
      </c>
    </row>
    <row r="60" spans="1:28" x14ac:dyDescent="0.25">
      <c r="A60" s="31">
        <v>59</v>
      </c>
      <c r="B60" s="23" t="s">
        <v>845</v>
      </c>
      <c r="C60" s="23" t="s">
        <v>119</v>
      </c>
      <c r="D60" s="23"/>
      <c r="E60" s="48"/>
      <c r="F60" s="85" t="s">
        <v>3185</v>
      </c>
      <c r="G60" s="85"/>
      <c r="H60" s="85" t="s">
        <v>3185</v>
      </c>
      <c r="I60" s="85" t="s">
        <v>3185</v>
      </c>
      <c r="J60" s="85" t="s">
        <v>3185</v>
      </c>
      <c r="K60" s="85" t="s">
        <v>3185</v>
      </c>
      <c r="L60" s="85" t="s">
        <v>3185</v>
      </c>
      <c r="M60" s="85" t="s">
        <v>3185</v>
      </c>
      <c r="N60" s="85" t="s">
        <v>3185</v>
      </c>
      <c r="O60" s="85" t="s">
        <v>3185</v>
      </c>
      <c r="P60" s="85"/>
      <c r="Q60" s="160" t="s">
        <v>852</v>
      </c>
      <c r="R60" s="23"/>
      <c r="S60" s="23"/>
      <c r="T60" s="23"/>
      <c r="U60" s="23"/>
      <c r="V60" s="23"/>
      <c r="W60" s="23"/>
      <c r="X60" s="23"/>
      <c r="Y60" s="23"/>
      <c r="Z60" s="23"/>
      <c r="AA60" s="23" t="s">
        <v>162</v>
      </c>
      <c r="AB60" s="161" t="s">
        <v>667</v>
      </c>
    </row>
    <row r="61" spans="1:28" x14ac:dyDescent="0.25">
      <c r="A61" s="31">
        <v>60</v>
      </c>
      <c r="B61" s="23" t="s">
        <v>854</v>
      </c>
      <c r="C61" s="23" t="s">
        <v>119</v>
      </c>
      <c r="D61" s="23"/>
      <c r="E61" s="85"/>
      <c r="F61" s="85" t="s">
        <v>3185</v>
      </c>
      <c r="G61" s="85"/>
      <c r="H61" s="85" t="s">
        <v>3185</v>
      </c>
      <c r="I61" s="85" t="s">
        <v>3185</v>
      </c>
      <c r="J61" s="85" t="s">
        <v>3185</v>
      </c>
      <c r="K61" s="85" t="s">
        <v>3185</v>
      </c>
      <c r="L61" s="85" t="s">
        <v>3185</v>
      </c>
      <c r="M61" s="85" t="s">
        <v>3185</v>
      </c>
      <c r="N61" s="85" t="s">
        <v>3185</v>
      </c>
      <c r="O61" s="85" t="s">
        <v>3185</v>
      </c>
      <c r="P61" s="85"/>
      <c r="Q61" s="85"/>
      <c r="R61" s="23"/>
      <c r="S61" s="23"/>
      <c r="T61" s="23"/>
      <c r="U61" s="23"/>
      <c r="V61" s="23"/>
      <c r="W61" s="23" t="s">
        <v>632</v>
      </c>
      <c r="X61" s="23"/>
      <c r="Y61" s="23" t="s">
        <v>634</v>
      </c>
      <c r="Z61" s="23"/>
      <c r="AA61" s="23" t="s">
        <v>162</v>
      </c>
      <c r="AB61" s="32" t="s">
        <v>861</v>
      </c>
    </row>
    <row r="62" spans="1:28" x14ac:dyDescent="0.25">
      <c r="A62" s="31">
        <v>61</v>
      </c>
      <c r="B62" s="23" t="s">
        <v>864</v>
      </c>
      <c r="C62" s="23" t="s">
        <v>119</v>
      </c>
      <c r="D62" s="23"/>
      <c r="E62" s="85"/>
      <c r="F62" s="85" t="s">
        <v>3185</v>
      </c>
      <c r="G62" s="85"/>
      <c r="H62" s="85" t="s">
        <v>3185</v>
      </c>
      <c r="I62" s="85" t="s">
        <v>3185</v>
      </c>
      <c r="J62" s="85" t="s">
        <v>3185</v>
      </c>
      <c r="K62" s="85" t="s">
        <v>3185</v>
      </c>
      <c r="L62" s="85" t="s">
        <v>3185</v>
      </c>
      <c r="M62" s="85" t="s">
        <v>3185</v>
      </c>
      <c r="N62" s="85" t="s">
        <v>3185</v>
      </c>
      <c r="O62" s="85" t="s">
        <v>3185</v>
      </c>
      <c r="P62" s="85"/>
      <c r="Q62" s="85"/>
      <c r="R62" s="23"/>
      <c r="S62" s="23"/>
      <c r="T62" s="23"/>
      <c r="U62" s="23"/>
      <c r="V62" s="23"/>
      <c r="W62" s="23"/>
      <c r="X62" s="23"/>
      <c r="Y62" s="23" t="s">
        <v>634</v>
      </c>
      <c r="Z62" s="23"/>
      <c r="AA62" s="23" t="s">
        <v>140</v>
      </c>
      <c r="AB62" s="32"/>
    </row>
    <row r="63" spans="1:28" x14ac:dyDescent="0.25">
      <c r="A63" s="31">
        <v>62</v>
      </c>
      <c r="B63" s="23" t="s">
        <v>873</v>
      </c>
      <c r="C63" s="23" t="s">
        <v>119</v>
      </c>
      <c r="D63" s="23"/>
      <c r="E63" s="48"/>
      <c r="F63" s="85" t="s">
        <v>3185</v>
      </c>
      <c r="G63" s="85"/>
      <c r="H63" s="85" t="s">
        <v>3185</v>
      </c>
      <c r="I63" s="85" t="s">
        <v>3185</v>
      </c>
      <c r="J63" s="85" t="s">
        <v>3185</v>
      </c>
      <c r="K63" s="85" t="s">
        <v>3185</v>
      </c>
      <c r="L63" s="85" t="s">
        <v>3185</v>
      </c>
      <c r="M63" s="85" t="s">
        <v>3185</v>
      </c>
      <c r="N63" s="85" t="s">
        <v>473</v>
      </c>
      <c r="O63" s="85" t="s">
        <v>3185</v>
      </c>
      <c r="P63" s="85"/>
      <c r="Q63" s="160" t="s">
        <v>852</v>
      </c>
      <c r="R63" s="23"/>
      <c r="S63" s="23"/>
      <c r="T63" s="23"/>
      <c r="U63" s="23"/>
      <c r="V63" s="23"/>
      <c r="W63" s="23"/>
      <c r="X63" s="23"/>
      <c r="Y63" s="23"/>
      <c r="Z63" s="23"/>
      <c r="AA63" s="23" t="s">
        <v>140</v>
      </c>
      <c r="AB63" s="32"/>
    </row>
    <row r="64" spans="1:28" x14ac:dyDescent="0.25">
      <c r="A64" s="31">
        <v>63</v>
      </c>
      <c r="B64" s="23" t="s">
        <v>884</v>
      </c>
      <c r="C64" s="23" t="s">
        <v>119</v>
      </c>
      <c r="D64" s="23"/>
      <c r="E64" s="85"/>
      <c r="F64" s="85" t="s">
        <v>3185</v>
      </c>
      <c r="G64" s="85"/>
      <c r="H64" s="85" t="s">
        <v>3185</v>
      </c>
      <c r="I64" s="85" t="s">
        <v>3185</v>
      </c>
      <c r="J64" s="85" t="s">
        <v>3185</v>
      </c>
      <c r="K64" s="85" t="s">
        <v>3185</v>
      </c>
      <c r="L64" s="85" t="s">
        <v>3185</v>
      </c>
      <c r="M64" s="85" t="s">
        <v>3185</v>
      </c>
      <c r="N64" s="85" t="s">
        <v>3185</v>
      </c>
      <c r="O64" s="85" t="s">
        <v>3185</v>
      </c>
      <c r="P64" s="48" t="s">
        <v>3184</v>
      </c>
      <c r="Q64" s="85"/>
      <c r="R64" s="23"/>
      <c r="S64" s="23"/>
      <c r="T64" s="23"/>
      <c r="U64" s="23"/>
      <c r="V64" s="23"/>
      <c r="W64" s="23"/>
      <c r="X64" s="23"/>
      <c r="Y64" s="23"/>
      <c r="Z64" s="23"/>
      <c r="AA64" s="23" t="s">
        <v>162</v>
      </c>
      <c r="AB64" s="32"/>
    </row>
    <row r="65" spans="1:28" x14ac:dyDescent="0.25">
      <c r="A65" s="31">
        <v>64</v>
      </c>
      <c r="B65" s="23" t="s">
        <v>894</v>
      </c>
      <c r="C65" s="23" t="s">
        <v>119</v>
      </c>
      <c r="D65" s="23"/>
      <c r="E65" s="85"/>
      <c r="F65" s="85" t="s">
        <v>3185</v>
      </c>
      <c r="G65" s="85"/>
      <c r="H65" s="85" t="s">
        <v>3185</v>
      </c>
      <c r="I65" s="85" t="s">
        <v>3185</v>
      </c>
      <c r="J65" s="85" t="s">
        <v>3185</v>
      </c>
      <c r="K65" s="85" t="s">
        <v>3185</v>
      </c>
      <c r="L65" s="85" t="s">
        <v>3185</v>
      </c>
      <c r="M65" s="85" t="s">
        <v>3185</v>
      </c>
      <c r="N65" s="85" t="s">
        <v>3185</v>
      </c>
      <c r="O65" s="85" t="s">
        <v>3185</v>
      </c>
      <c r="P65" s="85"/>
      <c r="Q65" s="85"/>
      <c r="R65" s="23" t="s">
        <v>161</v>
      </c>
      <c r="S65" s="23"/>
      <c r="T65" s="23"/>
      <c r="U65" s="23"/>
      <c r="V65" s="23"/>
      <c r="W65" s="23"/>
      <c r="X65" s="23"/>
      <c r="Y65" s="23"/>
      <c r="Z65" s="23"/>
      <c r="AA65" s="23" t="s">
        <v>162</v>
      </c>
      <c r="AB65" s="32" t="s">
        <v>163</v>
      </c>
    </row>
    <row r="66" spans="1:28" x14ac:dyDescent="0.25">
      <c r="A66" s="31">
        <v>65</v>
      </c>
      <c r="B66" s="23" t="s">
        <v>904</v>
      </c>
      <c r="C66" s="23" t="s">
        <v>119</v>
      </c>
      <c r="D66" s="23"/>
      <c r="E66" s="85"/>
      <c r="F66" s="85" t="s">
        <v>3185</v>
      </c>
      <c r="G66" s="85"/>
      <c r="H66" s="85" t="s">
        <v>3185</v>
      </c>
      <c r="I66" s="85" t="s">
        <v>3185</v>
      </c>
      <c r="J66" s="85" t="s">
        <v>3185</v>
      </c>
      <c r="K66" s="85" t="s">
        <v>3185</v>
      </c>
      <c r="L66" s="85" t="s">
        <v>3185</v>
      </c>
      <c r="M66" s="85" t="s">
        <v>3185</v>
      </c>
      <c r="N66" s="85" t="s">
        <v>3185</v>
      </c>
      <c r="O66" s="85" t="s">
        <v>3185</v>
      </c>
      <c r="P66" s="85"/>
      <c r="Q66" s="85"/>
      <c r="R66" s="23"/>
      <c r="S66" s="23"/>
      <c r="T66" s="23"/>
      <c r="U66" s="23"/>
      <c r="V66" s="23"/>
      <c r="W66" s="23" t="s">
        <v>632</v>
      </c>
      <c r="X66" s="23" t="s">
        <v>910</v>
      </c>
      <c r="Y66" s="23" t="s">
        <v>634</v>
      </c>
      <c r="Z66" s="23" t="s">
        <v>442</v>
      </c>
      <c r="AA66" s="23" t="s">
        <v>162</v>
      </c>
      <c r="AB66" s="32" t="s">
        <v>910</v>
      </c>
    </row>
    <row r="67" spans="1:28" x14ac:dyDescent="0.25">
      <c r="A67" s="31">
        <v>66</v>
      </c>
      <c r="B67" s="23" t="s">
        <v>912</v>
      </c>
      <c r="C67" s="23" t="s">
        <v>119</v>
      </c>
      <c r="D67" s="23" t="s">
        <v>138</v>
      </c>
      <c r="E67" s="85" t="s">
        <v>919</v>
      </c>
      <c r="F67" s="85" t="s">
        <v>3185</v>
      </c>
      <c r="G67" s="85"/>
      <c r="H67" s="85" t="s">
        <v>3185</v>
      </c>
      <c r="I67" s="85" t="s">
        <v>3185</v>
      </c>
      <c r="J67" s="85" t="s">
        <v>3185</v>
      </c>
      <c r="K67" s="85" t="s">
        <v>3185</v>
      </c>
      <c r="L67" s="85" t="s">
        <v>3185</v>
      </c>
      <c r="M67" s="85" t="s">
        <v>3185</v>
      </c>
      <c r="N67" s="85" t="s">
        <v>3185</v>
      </c>
      <c r="O67" s="85" t="s">
        <v>3185</v>
      </c>
      <c r="P67" s="85"/>
      <c r="Q67" s="85"/>
      <c r="R67" s="23"/>
      <c r="S67" s="23"/>
      <c r="T67" s="23"/>
      <c r="U67" s="23"/>
      <c r="V67" s="23"/>
      <c r="W67" s="23"/>
      <c r="X67" s="23"/>
      <c r="Y67" s="23"/>
      <c r="Z67" s="23"/>
      <c r="AA67" s="23" t="s">
        <v>162</v>
      </c>
      <c r="AB67" s="32" t="s">
        <v>920</v>
      </c>
    </row>
    <row r="68" spans="1:28" x14ac:dyDescent="0.25">
      <c r="A68" s="31">
        <v>67</v>
      </c>
      <c r="B68" s="23" t="s">
        <v>923</v>
      </c>
      <c r="C68" s="23" t="s">
        <v>119</v>
      </c>
      <c r="D68" s="23"/>
      <c r="E68" s="85"/>
      <c r="F68" s="85" t="s">
        <v>3185</v>
      </c>
      <c r="G68" s="85"/>
      <c r="H68" s="85" t="s">
        <v>3185</v>
      </c>
      <c r="I68" s="85" t="s">
        <v>3185</v>
      </c>
      <c r="J68" s="85" t="s">
        <v>3185</v>
      </c>
      <c r="K68" s="85" t="s">
        <v>3185</v>
      </c>
      <c r="L68" s="85" t="s">
        <v>3185</v>
      </c>
      <c r="M68" s="85" t="s">
        <v>3185</v>
      </c>
      <c r="N68" s="85" t="s">
        <v>3185</v>
      </c>
      <c r="O68" s="85" t="s">
        <v>3185</v>
      </c>
      <c r="P68" s="85"/>
      <c r="Q68" s="85"/>
      <c r="R68" s="23" t="s">
        <v>161</v>
      </c>
      <c r="S68" s="23"/>
      <c r="T68" s="23"/>
      <c r="U68" s="23"/>
      <c r="V68" s="23"/>
      <c r="W68" s="23"/>
      <c r="X68" s="23"/>
      <c r="Y68" s="23"/>
      <c r="Z68" s="23"/>
      <c r="AA68" s="23" t="s">
        <v>162</v>
      </c>
      <c r="AB68" s="32" t="s">
        <v>163</v>
      </c>
    </row>
    <row r="69" spans="1:28" x14ac:dyDescent="0.25">
      <c r="A69" s="31">
        <v>68</v>
      </c>
      <c r="B69" s="23" t="s">
        <v>932</v>
      </c>
      <c r="C69" s="23" t="s">
        <v>119</v>
      </c>
      <c r="D69" s="23"/>
      <c r="E69" s="85"/>
      <c r="F69" s="85" t="s">
        <v>3185</v>
      </c>
      <c r="G69" s="85"/>
      <c r="H69" s="85" t="s">
        <v>3185</v>
      </c>
      <c r="I69" s="85" t="s">
        <v>3185</v>
      </c>
      <c r="J69" s="85" t="s">
        <v>3185</v>
      </c>
      <c r="K69" s="85" t="s">
        <v>3185</v>
      </c>
      <c r="L69" s="85" t="s">
        <v>3185</v>
      </c>
      <c r="M69" s="85" t="s">
        <v>3185</v>
      </c>
      <c r="N69" s="85" t="s">
        <v>3185</v>
      </c>
      <c r="O69" s="85" t="s">
        <v>3185</v>
      </c>
      <c r="P69" s="85" t="s">
        <v>3184</v>
      </c>
      <c r="Q69" s="85"/>
      <c r="R69" s="23"/>
      <c r="S69" s="23"/>
      <c r="T69" s="23"/>
      <c r="U69" s="23"/>
      <c r="V69" s="23"/>
      <c r="W69" s="23"/>
      <c r="X69" s="23"/>
      <c r="Y69" s="23"/>
      <c r="Z69" s="23"/>
      <c r="AA69" s="23" t="s">
        <v>140</v>
      </c>
      <c r="AB69" s="32"/>
    </row>
    <row r="70" spans="1:28" x14ac:dyDescent="0.25">
      <c r="A70" s="31">
        <v>69</v>
      </c>
      <c r="B70" s="23" t="s">
        <v>941</v>
      </c>
      <c r="C70" s="23" t="s">
        <v>119</v>
      </c>
      <c r="D70" s="23"/>
      <c r="E70" s="85"/>
      <c r="F70" s="85" t="s">
        <v>3185</v>
      </c>
      <c r="G70" s="85"/>
      <c r="H70" s="85" t="s">
        <v>3185</v>
      </c>
      <c r="I70" s="85" t="s">
        <v>3185</v>
      </c>
      <c r="J70" s="85" t="s">
        <v>3185</v>
      </c>
      <c r="K70" s="85" t="s">
        <v>3185</v>
      </c>
      <c r="L70" s="85" t="s">
        <v>3185</v>
      </c>
      <c r="M70" s="85" t="s">
        <v>3185</v>
      </c>
      <c r="N70" s="85" t="s">
        <v>3185</v>
      </c>
      <c r="O70" s="85" t="s">
        <v>3185</v>
      </c>
      <c r="P70" s="85"/>
      <c r="Q70" s="85"/>
      <c r="R70" s="23"/>
      <c r="S70" s="23"/>
      <c r="T70" s="23"/>
      <c r="U70" s="23"/>
      <c r="V70" s="23"/>
      <c r="W70" s="23"/>
      <c r="X70" s="23"/>
      <c r="Y70" s="23" t="s">
        <v>634</v>
      </c>
      <c r="Z70" s="23"/>
      <c r="AA70" s="23" t="s">
        <v>140</v>
      </c>
      <c r="AB70" s="32"/>
    </row>
    <row r="71" spans="1:28" x14ac:dyDescent="0.25">
      <c r="A71" s="31">
        <v>70</v>
      </c>
      <c r="B71" s="23" t="s">
        <v>949</v>
      </c>
      <c r="C71" s="23" t="s">
        <v>119</v>
      </c>
      <c r="D71" s="23"/>
      <c r="E71" s="85"/>
      <c r="F71" s="85" t="s">
        <v>3185</v>
      </c>
      <c r="G71" s="85"/>
      <c r="H71" s="85" t="s">
        <v>3185</v>
      </c>
      <c r="I71" s="85" t="s">
        <v>3185</v>
      </c>
      <c r="J71" s="85" t="s">
        <v>3185</v>
      </c>
      <c r="K71" s="85" t="s">
        <v>3185</v>
      </c>
      <c r="L71" s="85" t="s">
        <v>3185</v>
      </c>
      <c r="M71" s="85" t="s">
        <v>3185</v>
      </c>
      <c r="N71" s="85" t="s">
        <v>3185</v>
      </c>
      <c r="O71" s="85" t="s">
        <v>955</v>
      </c>
      <c r="P71" s="85"/>
      <c r="Q71" s="85"/>
      <c r="R71" s="23"/>
      <c r="S71" s="23"/>
      <c r="T71" s="23"/>
      <c r="U71" s="23"/>
      <c r="V71" s="23"/>
      <c r="W71" s="23" t="s">
        <v>632</v>
      </c>
      <c r="X71" s="23" t="s">
        <v>956</v>
      </c>
      <c r="Y71" s="23"/>
      <c r="Z71" s="23"/>
      <c r="AA71" s="23" t="s">
        <v>162</v>
      </c>
      <c r="AB71" s="32" t="s">
        <v>956</v>
      </c>
    </row>
    <row r="72" spans="1:28" x14ac:dyDescent="0.25">
      <c r="A72" s="31">
        <v>71</v>
      </c>
      <c r="B72" s="23" t="s">
        <v>959</v>
      </c>
      <c r="C72" s="23" t="s">
        <v>119</v>
      </c>
      <c r="D72" s="23"/>
      <c r="E72" s="85"/>
      <c r="F72" s="85" t="s">
        <v>3185</v>
      </c>
      <c r="G72" s="85"/>
      <c r="H72" s="85" t="s">
        <v>3185</v>
      </c>
      <c r="I72" s="85" t="s">
        <v>3185</v>
      </c>
      <c r="J72" s="85" t="s">
        <v>3185</v>
      </c>
      <c r="K72" s="85" t="s">
        <v>3185</v>
      </c>
      <c r="L72" s="85" t="s">
        <v>3185</v>
      </c>
      <c r="M72" s="85" t="s">
        <v>3185</v>
      </c>
      <c r="N72" s="85" t="s">
        <v>3185</v>
      </c>
      <c r="O72" s="85" t="s">
        <v>3185</v>
      </c>
      <c r="P72" s="85" t="s">
        <v>3184</v>
      </c>
      <c r="Q72" s="85"/>
      <c r="R72" s="23"/>
      <c r="S72" s="23"/>
      <c r="T72" s="23"/>
      <c r="U72" s="23"/>
      <c r="V72" s="23"/>
      <c r="W72" s="23"/>
      <c r="X72" s="23"/>
      <c r="Y72" s="23"/>
      <c r="Z72" s="23"/>
      <c r="AA72" s="23" t="s">
        <v>140</v>
      </c>
      <c r="AB72" s="32"/>
    </row>
    <row r="73" spans="1:28" x14ac:dyDescent="0.25">
      <c r="A73" s="31">
        <v>72</v>
      </c>
      <c r="B73" s="23" t="s">
        <v>969</v>
      </c>
      <c r="C73" s="23" t="s">
        <v>119</v>
      </c>
      <c r="D73" s="23"/>
      <c r="E73" s="85"/>
      <c r="F73" s="85" t="s">
        <v>3185</v>
      </c>
      <c r="G73" s="85"/>
      <c r="H73" s="85" t="s">
        <v>3185</v>
      </c>
      <c r="I73" s="85" t="s">
        <v>3185</v>
      </c>
      <c r="J73" s="85" t="s">
        <v>3185</v>
      </c>
      <c r="K73" s="85" t="s">
        <v>3185</v>
      </c>
      <c r="L73" s="85" t="s">
        <v>3185</v>
      </c>
      <c r="M73" s="85" t="s">
        <v>3185</v>
      </c>
      <c r="N73" s="85" t="s">
        <v>3185</v>
      </c>
      <c r="O73" s="85" t="s">
        <v>955</v>
      </c>
      <c r="P73" s="85"/>
      <c r="Q73" s="85"/>
      <c r="R73" s="23"/>
      <c r="S73" s="23"/>
      <c r="T73" s="23"/>
      <c r="U73" s="23"/>
      <c r="V73" s="23"/>
      <c r="W73" s="23" t="s">
        <v>632</v>
      </c>
      <c r="X73" s="23" t="s">
        <v>975</v>
      </c>
      <c r="Y73" s="23" t="s">
        <v>634</v>
      </c>
      <c r="Z73" s="23"/>
      <c r="AA73" s="23" t="s">
        <v>140</v>
      </c>
      <c r="AB73" s="32"/>
    </row>
    <row r="74" spans="1:28" x14ac:dyDescent="0.25">
      <c r="A74" s="31">
        <v>73</v>
      </c>
      <c r="B74" s="23" t="s">
        <v>977</v>
      </c>
      <c r="C74" s="23" t="s">
        <v>119</v>
      </c>
      <c r="D74" s="23"/>
      <c r="E74" s="85"/>
      <c r="F74" s="85" t="s">
        <v>3185</v>
      </c>
      <c r="G74" s="85"/>
      <c r="H74" s="85" t="s">
        <v>3185</v>
      </c>
      <c r="I74" s="85" t="s">
        <v>3185</v>
      </c>
      <c r="J74" s="85" t="s">
        <v>3185</v>
      </c>
      <c r="K74" s="85" t="s">
        <v>3185</v>
      </c>
      <c r="L74" s="85" t="s">
        <v>3185</v>
      </c>
      <c r="M74" s="85" t="s">
        <v>3185</v>
      </c>
      <c r="N74" s="85" t="s">
        <v>3185</v>
      </c>
      <c r="O74" s="85" t="s">
        <v>3185</v>
      </c>
      <c r="P74" s="85" t="s">
        <v>3184</v>
      </c>
      <c r="Q74" s="85"/>
      <c r="R74" s="23"/>
      <c r="S74" s="23"/>
      <c r="T74" s="23"/>
      <c r="U74" s="23"/>
      <c r="V74" s="23"/>
      <c r="W74" s="23"/>
      <c r="X74" s="23"/>
      <c r="Y74" s="23"/>
      <c r="Z74" s="23"/>
      <c r="AA74" s="23" t="s">
        <v>140</v>
      </c>
      <c r="AB74" s="32"/>
    </row>
    <row r="75" spans="1:28" x14ac:dyDescent="0.25">
      <c r="A75" s="31">
        <v>74</v>
      </c>
      <c r="B75" s="23" t="s">
        <v>988</v>
      </c>
      <c r="C75" s="23" t="s">
        <v>119</v>
      </c>
      <c r="D75" s="23"/>
      <c r="E75" s="85"/>
      <c r="F75" s="85" t="s">
        <v>3185</v>
      </c>
      <c r="G75" s="85"/>
      <c r="H75" s="85" t="s">
        <v>3185</v>
      </c>
      <c r="I75" s="85" t="s">
        <v>3185</v>
      </c>
      <c r="J75" s="85" t="s">
        <v>3185</v>
      </c>
      <c r="K75" s="85" t="s">
        <v>3185</v>
      </c>
      <c r="L75" s="85" t="s">
        <v>3185</v>
      </c>
      <c r="M75" s="85" t="s">
        <v>3185</v>
      </c>
      <c r="N75" s="85" t="s">
        <v>3185</v>
      </c>
      <c r="O75" s="85" t="s">
        <v>3185</v>
      </c>
      <c r="P75" s="85" t="s">
        <v>3184</v>
      </c>
      <c r="Q75" s="85"/>
      <c r="R75" s="23"/>
      <c r="S75" s="23"/>
      <c r="T75" s="23"/>
      <c r="U75" s="23"/>
      <c r="V75" s="23"/>
      <c r="W75" s="23"/>
      <c r="X75" s="23"/>
      <c r="Y75" s="23"/>
      <c r="Z75" s="23"/>
      <c r="AA75" s="23" t="s">
        <v>140</v>
      </c>
      <c r="AB75" s="32"/>
    </row>
    <row r="76" spans="1:28" x14ac:dyDescent="0.25">
      <c r="A76" s="31">
        <v>75</v>
      </c>
      <c r="B76" s="23" t="s">
        <v>998</v>
      </c>
      <c r="C76" s="23" t="s">
        <v>119</v>
      </c>
      <c r="D76" s="23"/>
      <c r="E76" s="85"/>
      <c r="F76" s="85" t="s">
        <v>3185</v>
      </c>
      <c r="G76" s="85"/>
      <c r="H76" s="85" t="s">
        <v>3185</v>
      </c>
      <c r="I76" s="85" t="s">
        <v>3185</v>
      </c>
      <c r="J76" s="85" t="s">
        <v>3185</v>
      </c>
      <c r="K76" s="85" t="s">
        <v>3185</v>
      </c>
      <c r="L76" s="85" t="s">
        <v>3185</v>
      </c>
      <c r="M76" s="85" t="s">
        <v>3185</v>
      </c>
      <c r="N76" s="85" t="s">
        <v>3185</v>
      </c>
      <c r="O76" s="85" t="s">
        <v>3185</v>
      </c>
      <c r="P76" s="85" t="s">
        <v>3184</v>
      </c>
      <c r="Q76" s="85"/>
      <c r="R76" s="23"/>
      <c r="S76" s="23"/>
      <c r="T76" s="23"/>
      <c r="U76" s="23"/>
      <c r="V76" s="23"/>
      <c r="W76" s="23"/>
      <c r="X76" s="23"/>
      <c r="Y76" s="23"/>
      <c r="Z76" s="23"/>
      <c r="AA76" s="23" t="s">
        <v>140</v>
      </c>
      <c r="AB76" s="32"/>
    </row>
    <row r="77" spans="1:28" x14ac:dyDescent="0.25">
      <c r="A77" s="31">
        <v>76</v>
      </c>
      <c r="B77" s="23" t="s">
        <v>1008</v>
      </c>
      <c r="C77" s="23" t="s">
        <v>119</v>
      </c>
      <c r="D77" s="23"/>
      <c r="E77" s="85"/>
      <c r="F77" s="85" t="s">
        <v>3185</v>
      </c>
      <c r="G77" s="160" t="s">
        <v>252</v>
      </c>
      <c r="H77" s="85" t="s">
        <v>3185</v>
      </c>
      <c r="I77" s="85" t="s">
        <v>3185</v>
      </c>
      <c r="J77" s="85" t="s">
        <v>3185</v>
      </c>
      <c r="K77" s="85" t="s">
        <v>3185</v>
      </c>
      <c r="L77" s="85" t="s">
        <v>3185</v>
      </c>
      <c r="M77" s="85" t="s">
        <v>3185</v>
      </c>
      <c r="N77" s="85" t="s">
        <v>3185</v>
      </c>
      <c r="O77" s="85" t="s">
        <v>3185</v>
      </c>
      <c r="P77" s="85"/>
      <c r="Q77" s="85"/>
      <c r="R77" s="23"/>
      <c r="S77" s="23"/>
      <c r="T77" s="23"/>
      <c r="U77" s="23"/>
      <c r="V77" s="23"/>
      <c r="W77" s="23"/>
      <c r="X77" s="23"/>
      <c r="Y77" s="23"/>
      <c r="Z77" s="23"/>
      <c r="AA77" s="23" t="s">
        <v>140</v>
      </c>
      <c r="AB77" s="32"/>
    </row>
    <row r="78" spans="1:28" x14ac:dyDescent="0.25">
      <c r="A78" s="31">
        <v>77</v>
      </c>
      <c r="B78" s="23" t="s">
        <v>1019</v>
      </c>
      <c r="C78" s="23" t="s">
        <v>119</v>
      </c>
      <c r="D78" s="23"/>
      <c r="E78" s="85"/>
      <c r="F78" s="85" t="s">
        <v>3185</v>
      </c>
      <c r="G78" s="85"/>
      <c r="H78" s="85" t="s">
        <v>3185</v>
      </c>
      <c r="I78" s="85" t="s">
        <v>3185</v>
      </c>
      <c r="J78" s="85" t="s">
        <v>3185</v>
      </c>
      <c r="K78" s="85" t="s">
        <v>3185</v>
      </c>
      <c r="L78" s="85" t="s">
        <v>3185</v>
      </c>
      <c r="M78" s="85" t="s">
        <v>3185</v>
      </c>
      <c r="N78" s="85" t="s">
        <v>3185</v>
      </c>
      <c r="O78" s="85" t="s">
        <v>3185</v>
      </c>
      <c r="P78" s="85" t="s">
        <v>3184</v>
      </c>
      <c r="Q78" s="85"/>
      <c r="R78" s="23"/>
      <c r="S78" s="23"/>
      <c r="T78" s="23"/>
      <c r="U78" s="23"/>
      <c r="V78" s="23"/>
      <c r="W78" s="23"/>
      <c r="X78" s="23"/>
      <c r="Y78" s="23"/>
      <c r="Z78" s="23"/>
      <c r="AA78" s="23" t="s">
        <v>140</v>
      </c>
      <c r="AB78" s="32"/>
    </row>
    <row r="79" spans="1:28" x14ac:dyDescent="0.25">
      <c r="A79" s="31">
        <v>78</v>
      </c>
      <c r="B79" s="23" t="s">
        <v>1028</v>
      </c>
      <c r="C79" s="23" t="s">
        <v>119</v>
      </c>
      <c r="D79" s="23"/>
      <c r="E79" s="85"/>
      <c r="F79" s="85" t="s">
        <v>3185</v>
      </c>
      <c r="G79" s="85"/>
      <c r="H79" s="85" t="s">
        <v>3185</v>
      </c>
      <c r="I79" s="85" t="s">
        <v>3185</v>
      </c>
      <c r="J79" s="85" t="s">
        <v>3185</v>
      </c>
      <c r="K79" s="85" t="s">
        <v>3185</v>
      </c>
      <c r="L79" s="85" t="s">
        <v>3185</v>
      </c>
      <c r="M79" s="85" t="s">
        <v>3185</v>
      </c>
      <c r="N79" s="85" t="s">
        <v>3185</v>
      </c>
      <c r="O79" s="85" t="s">
        <v>3185</v>
      </c>
      <c r="P79" s="85" t="s">
        <v>3184</v>
      </c>
      <c r="Q79" s="85"/>
      <c r="R79" s="23"/>
      <c r="S79" s="23"/>
      <c r="T79" s="23"/>
      <c r="U79" s="23"/>
      <c r="V79" s="23"/>
      <c r="W79" s="23"/>
      <c r="X79" s="23"/>
      <c r="Y79" s="23"/>
      <c r="Z79" s="23"/>
      <c r="AA79" s="23" t="s">
        <v>140</v>
      </c>
      <c r="AB79" s="32"/>
    </row>
    <row r="80" spans="1:28" x14ac:dyDescent="0.25">
      <c r="A80" s="31">
        <v>79</v>
      </c>
      <c r="B80" s="23" t="s">
        <v>1038</v>
      </c>
      <c r="C80" s="23" t="s">
        <v>119</v>
      </c>
      <c r="D80" s="23"/>
      <c r="E80" s="85"/>
      <c r="F80" s="85" t="s">
        <v>3185</v>
      </c>
      <c r="G80" s="85"/>
      <c r="H80" s="85" t="s">
        <v>3185</v>
      </c>
      <c r="I80" s="85" t="s">
        <v>3185</v>
      </c>
      <c r="J80" s="85" t="s">
        <v>3185</v>
      </c>
      <c r="K80" s="85" t="s">
        <v>3185</v>
      </c>
      <c r="L80" s="85" t="s">
        <v>3185</v>
      </c>
      <c r="M80" s="85" t="s">
        <v>3185</v>
      </c>
      <c r="N80" s="85" t="s">
        <v>3185</v>
      </c>
      <c r="O80" s="85" t="s">
        <v>3185</v>
      </c>
      <c r="P80" s="85" t="s">
        <v>3184</v>
      </c>
      <c r="Q80" s="85"/>
      <c r="R80" s="23"/>
      <c r="S80" s="23"/>
      <c r="T80" s="23"/>
      <c r="U80" s="23"/>
      <c r="V80" s="23"/>
      <c r="W80" s="23"/>
      <c r="X80" s="23"/>
      <c r="Y80" s="23"/>
      <c r="Z80" s="23"/>
      <c r="AA80" s="23" t="s">
        <v>140</v>
      </c>
      <c r="AB80" s="32"/>
    </row>
    <row r="81" spans="1:28" x14ac:dyDescent="0.25">
      <c r="A81" s="31">
        <v>80</v>
      </c>
      <c r="B81" s="23" t="s">
        <v>1049</v>
      </c>
      <c r="C81" s="23" t="s">
        <v>119</v>
      </c>
      <c r="D81" s="23"/>
      <c r="E81" s="85"/>
      <c r="F81" s="85" t="s">
        <v>3185</v>
      </c>
      <c r="G81" s="85"/>
      <c r="H81" s="85" t="s">
        <v>3185</v>
      </c>
      <c r="I81" s="85" t="s">
        <v>3185</v>
      </c>
      <c r="J81" s="85" t="s">
        <v>3185</v>
      </c>
      <c r="K81" s="85" t="s">
        <v>3185</v>
      </c>
      <c r="L81" s="85" t="s">
        <v>3185</v>
      </c>
      <c r="M81" s="85" t="s">
        <v>3185</v>
      </c>
      <c r="N81" s="85" t="s">
        <v>3185</v>
      </c>
      <c r="O81" s="85" t="s">
        <v>3185</v>
      </c>
      <c r="P81" s="85" t="s">
        <v>3184</v>
      </c>
      <c r="Q81" s="85"/>
      <c r="R81" s="23"/>
      <c r="S81" s="23"/>
      <c r="T81" s="23"/>
      <c r="U81" s="23"/>
      <c r="V81" s="23"/>
      <c r="W81" s="23"/>
      <c r="X81" s="23"/>
      <c r="Y81" s="23"/>
      <c r="Z81" s="23"/>
      <c r="AA81" s="23" t="s">
        <v>140</v>
      </c>
      <c r="AB81" s="32"/>
    </row>
    <row r="82" spans="1:28" x14ac:dyDescent="0.25">
      <c r="A82" s="31">
        <v>81</v>
      </c>
      <c r="B82" s="23" t="s">
        <v>1059</v>
      </c>
      <c r="C82" s="23" t="s">
        <v>119</v>
      </c>
      <c r="D82" s="23"/>
      <c r="E82" s="48"/>
      <c r="F82" s="48" t="s">
        <v>3189</v>
      </c>
      <c r="G82" s="85"/>
      <c r="H82" s="85" t="s">
        <v>3185</v>
      </c>
      <c r="I82" s="85" t="s">
        <v>3185</v>
      </c>
      <c r="J82" s="85" t="s">
        <v>3185</v>
      </c>
      <c r="K82" s="85" t="s">
        <v>3185</v>
      </c>
      <c r="L82" s="85" t="s">
        <v>3185</v>
      </c>
      <c r="M82" s="85" t="s">
        <v>3185</v>
      </c>
      <c r="N82" s="85" t="s">
        <v>3185</v>
      </c>
      <c r="O82" s="85" t="s">
        <v>3185</v>
      </c>
      <c r="P82" s="85"/>
      <c r="Q82" s="85"/>
      <c r="R82" s="23"/>
      <c r="S82" s="23"/>
      <c r="T82" s="23"/>
      <c r="U82" s="23"/>
      <c r="V82" s="23"/>
      <c r="W82" s="23"/>
      <c r="X82" s="23"/>
      <c r="Y82" s="23"/>
      <c r="Z82" s="23"/>
      <c r="AA82" s="23" t="s">
        <v>140</v>
      </c>
      <c r="AB82" s="32"/>
    </row>
    <row r="83" spans="1:28" x14ac:dyDescent="0.25">
      <c r="A83" s="31">
        <v>82</v>
      </c>
      <c r="B83" s="23" t="s">
        <v>1068</v>
      </c>
      <c r="C83" s="23" t="s">
        <v>119</v>
      </c>
      <c r="D83" s="23"/>
      <c r="E83" s="85"/>
      <c r="F83" s="85" t="s">
        <v>3185</v>
      </c>
      <c r="G83" s="85"/>
      <c r="H83" s="85" t="s">
        <v>3185</v>
      </c>
      <c r="I83" s="85" t="s">
        <v>3185</v>
      </c>
      <c r="J83" s="85" t="s">
        <v>3185</v>
      </c>
      <c r="K83" s="85" t="s">
        <v>3185</v>
      </c>
      <c r="L83" s="85" t="s">
        <v>3185</v>
      </c>
      <c r="M83" s="85" t="s">
        <v>3185</v>
      </c>
      <c r="N83" s="85" t="s">
        <v>3185</v>
      </c>
      <c r="O83" s="85" t="s">
        <v>3185</v>
      </c>
      <c r="P83" s="85" t="s">
        <v>3184</v>
      </c>
      <c r="Q83" s="85"/>
      <c r="R83" s="23"/>
      <c r="S83" s="23"/>
      <c r="T83" s="23"/>
      <c r="U83" s="23"/>
      <c r="V83" s="23"/>
      <c r="W83" s="23"/>
      <c r="X83" s="23"/>
      <c r="Y83" s="23"/>
      <c r="Z83" s="23"/>
      <c r="AA83" s="23" t="s">
        <v>140</v>
      </c>
      <c r="AB83" s="32"/>
    </row>
    <row r="84" spans="1:28" x14ac:dyDescent="0.25">
      <c r="A84" s="31">
        <v>83</v>
      </c>
      <c r="B84" s="23" t="s">
        <v>1077</v>
      </c>
      <c r="C84" s="23" t="s">
        <v>119</v>
      </c>
      <c r="D84" s="23"/>
      <c r="E84" s="85"/>
      <c r="F84" s="85" t="s">
        <v>3185</v>
      </c>
      <c r="G84" s="85"/>
      <c r="H84" s="85" t="s">
        <v>1084</v>
      </c>
      <c r="I84" s="85" t="s">
        <v>3185</v>
      </c>
      <c r="J84" s="85" t="s">
        <v>3185</v>
      </c>
      <c r="K84" s="85" t="s">
        <v>3185</v>
      </c>
      <c r="L84" s="85" t="s">
        <v>3185</v>
      </c>
      <c r="M84" s="85" t="s">
        <v>3185</v>
      </c>
      <c r="N84" s="85" t="s">
        <v>3185</v>
      </c>
      <c r="O84" s="85" t="s">
        <v>3185</v>
      </c>
      <c r="P84" s="85"/>
      <c r="Q84" s="85"/>
      <c r="R84" s="23"/>
      <c r="S84" s="23"/>
      <c r="T84" s="23"/>
      <c r="U84" s="23"/>
      <c r="V84" s="23"/>
      <c r="W84" s="23"/>
      <c r="X84" s="23"/>
      <c r="Y84" s="23"/>
      <c r="Z84" s="23"/>
      <c r="AA84" s="23" t="s">
        <v>162</v>
      </c>
      <c r="AB84" s="161" t="s">
        <v>1085</v>
      </c>
    </row>
    <row r="85" spans="1:28" x14ac:dyDescent="0.25">
      <c r="A85" s="31">
        <v>84</v>
      </c>
      <c r="B85" s="23" t="s">
        <v>1089</v>
      </c>
      <c r="C85" s="23" t="s">
        <v>119</v>
      </c>
      <c r="D85" s="23" t="s">
        <v>138</v>
      </c>
      <c r="E85" s="85" t="s">
        <v>1096</v>
      </c>
      <c r="F85" s="85" t="s">
        <v>3185</v>
      </c>
      <c r="G85" s="85"/>
      <c r="H85" s="85" t="s">
        <v>3185</v>
      </c>
      <c r="I85" s="85" t="s">
        <v>3185</v>
      </c>
      <c r="J85" s="85" t="s">
        <v>3185</v>
      </c>
      <c r="K85" s="85" t="s">
        <v>3185</v>
      </c>
      <c r="L85" s="85" t="s">
        <v>3185</v>
      </c>
      <c r="M85" s="85" t="s">
        <v>3185</v>
      </c>
      <c r="N85" s="85" t="s">
        <v>3185</v>
      </c>
      <c r="O85" s="85" t="s">
        <v>3185</v>
      </c>
      <c r="P85" s="85"/>
      <c r="Q85" s="85"/>
      <c r="R85" s="23"/>
      <c r="S85" s="23"/>
      <c r="T85" s="23"/>
      <c r="U85" s="23"/>
      <c r="V85" s="23"/>
      <c r="W85" s="23"/>
      <c r="X85" s="23"/>
      <c r="Y85" s="23"/>
      <c r="Z85" s="23"/>
      <c r="AA85" s="23" t="s">
        <v>162</v>
      </c>
      <c r="AB85" s="32" t="s">
        <v>1097</v>
      </c>
    </row>
    <row r="86" spans="1:28" x14ac:dyDescent="0.25">
      <c r="A86" s="31">
        <v>85</v>
      </c>
      <c r="B86" s="23" t="s">
        <v>1101</v>
      </c>
      <c r="C86" s="23" t="s">
        <v>119</v>
      </c>
      <c r="D86" s="23"/>
      <c r="E86" s="85"/>
      <c r="F86" s="85" t="s">
        <v>3185</v>
      </c>
      <c r="G86" s="85"/>
      <c r="H86" s="85" t="s">
        <v>3185</v>
      </c>
      <c r="I86" s="85" t="s">
        <v>3185</v>
      </c>
      <c r="J86" s="85" t="s">
        <v>3185</v>
      </c>
      <c r="K86" s="85" t="s">
        <v>3185</v>
      </c>
      <c r="L86" s="85" t="s">
        <v>3185</v>
      </c>
      <c r="M86" s="85" t="s">
        <v>3185</v>
      </c>
      <c r="N86" s="85" t="s">
        <v>3185</v>
      </c>
      <c r="O86" s="85" t="s">
        <v>3185</v>
      </c>
      <c r="P86" s="85"/>
      <c r="Q86" s="85"/>
      <c r="R86" s="23"/>
      <c r="S86" s="23"/>
      <c r="T86" s="23"/>
      <c r="U86" s="23"/>
      <c r="V86" s="23"/>
      <c r="W86" s="23" t="s">
        <v>632</v>
      </c>
      <c r="X86" s="23" t="s">
        <v>1108</v>
      </c>
      <c r="Y86" s="23"/>
      <c r="Z86" s="23"/>
      <c r="AA86" s="23" t="s">
        <v>162</v>
      </c>
      <c r="AB86" s="32" t="s">
        <v>1109</v>
      </c>
    </row>
    <row r="87" spans="1:28" x14ac:dyDescent="0.25">
      <c r="A87" s="31">
        <v>86</v>
      </c>
      <c r="B87" s="23" t="s">
        <v>1112</v>
      </c>
      <c r="C87" s="23" t="s">
        <v>119</v>
      </c>
      <c r="D87" s="23"/>
      <c r="E87" s="85"/>
      <c r="F87" s="85" t="s">
        <v>3185</v>
      </c>
      <c r="G87" s="85"/>
      <c r="H87" s="85" t="s">
        <v>3185</v>
      </c>
      <c r="I87" s="85" t="s">
        <v>3185</v>
      </c>
      <c r="J87" s="85" t="s">
        <v>3185</v>
      </c>
      <c r="K87" s="85" t="s">
        <v>3185</v>
      </c>
      <c r="L87" s="85" t="s">
        <v>3185</v>
      </c>
      <c r="M87" s="85" t="s">
        <v>3185</v>
      </c>
      <c r="N87" s="85" t="s">
        <v>3185</v>
      </c>
      <c r="O87" s="85" t="s">
        <v>3185</v>
      </c>
      <c r="P87" s="85" t="s">
        <v>3184</v>
      </c>
      <c r="Q87" s="85"/>
      <c r="R87" s="23"/>
      <c r="S87" s="23"/>
      <c r="T87" s="23"/>
      <c r="U87" s="23"/>
      <c r="V87" s="23"/>
      <c r="W87" s="23"/>
      <c r="X87" s="23"/>
      <c r="Y87" s="23"/>
      <c r="Z87" s="23"/>
      <c r="AA87" s="23" t="s">
        <v>162</v>
      </c>
      <c r="AB87" s="32" t="s">
        <v>1120</v>
      </c>
    </row>
    <row r="88" spans="1:28" x14ac:dyDescent="0.25">
      <c r="A88" s="31">
        <v>87</v>
      </c>
      <c r="B88" s="23" t="s">
        <v>1123</v>
      </c>
      <c r="C88" s="23" t="s">
        <v>119</v>
      </c>
      <c r="D88" s="23"/>
      <c r="E88" s="85"/>
      <c r="F88" s="85" t="s">
        <v>3185</v>
      </c>
      <c r="G88" s="85"/>
      <c r="H88" s="85" t="s">
        <v>3185</v>
      </c>
      <c r="I88" s="85" t="s">
        <v>3185</v>
      </c>
      <c r="J88" s="85" t="s">
        <v>3185</v>
      </c>
      <c r="K88" s="85" t="s">
        <v>3185</v>
      </c>
      <c r="L88" s="85" t="s">
        <v>3185</v>
      </c>
      <c r="M88" s="85" t="s">
        <v>3185</v>
      </c>
      <c r="N88" s="85" t="s">
        <v>3185</v>
      </c>
      <c r="O88" s="85" t="s">
        <v>3185</v>
      </c>
      <c r="P88" s="85" t="s">
        <v>3184</v>
      </c>
      <c r="Q88" s="85"/>
      <c r="R88" s="23"/>
      <c r="S88" s="23"/>
      <c r="T88" s="23"/>
      <c r="U88" s="23"/>
      <c r="V88" s="23"/>
      <c r="W88" s="23"/>
      <c r="X88" s="23"/>
      <c r="Y88" s="23"/>
      <c r="Z88" s="23"/>
      <c r="AA88" s="23" t="s">
        <v>140</v>
      </c>
      <c r="AB88" s="32"/>
    </row>
    <row r="89" spans="1:28" x14ac:dyDescent="0.25">
      <c r="A89" s="31">
        <v>88</v>
      </c>
      <c r="B89" s="23" t="s">
        <v>1130</v>
      </c>
      <c r="C89" s="23" t="s">
        <v>119</v>
      </c>
      <c r="D89" s="23"/>
      <c r="E89" s="85"/>
      <c r="F89" s="85" t="s">
        <v>3185</v>
      </c>
      <c r="G89" s="85"/>
      <c r="H89" s="85" t="s">
        <v>3185</v>
      </c>
      <c r="I89" s="85" t="s">
        <v>3185</v>
      </c>
      <c r="J89" s="85" t="s">
        <v>3185</v>
      </c>
      <c r="K89" s="85" t="s">
        <v>3185</v>
      </c>
      <c r="L89" s="85" t="s">
        <v>3185</v>
      </c>
      <c r="M89" s="85" t="s">
        <v>3185</v>
      </c>
      <c r="N89" s="85" t="s">
        <v>3185</v>
      </c>
      <c r="O89" s="85" t="s">
        <v>3185</v>
      </c>
      <c r="P89" s="85" t="s">
        <v>3184</v>
      </c>
      <c r="Q89" s="85"/>
      <c r="R89" s="23"/>
      <c r="S89" s="23"/>
      <c r="T89" s="23"/>
      <c r="U89" s="23"/>
      <c r="V89" s="23"/>
      <c r="W89" s="23"/>
      <c r="X89" s="23"/>
      <c r="Y89" s="23"/>
      <c r="Z89" s="23"/>
      <c r="AA89" s="23" t="s">
        <v>140</v>
      </c>
      <c r="AB89" s="32"/>
    </row>
    <row r="90" spans="1:28" x14ac:dyDescent="0.25">
      <c r="A90" s="31">
        <v>89</v>
      </c>
      <c r="B90" s="23" t="s">
        <v>1139</v>
      </c>
      <c r="C90" s="23" t="s">
        <v>119</v>
      </c>
      <c r="D90" s="23"/>
      <c r="E90" s="85"/>
      <c r="F90" s="85" t="s">
        <v>3185</v>
      </c>
      <c r="G90" s="85"/>
      <c r="H90" s="85" t="s">
        <v>3185</v>
      </c>
      <c r="I90" s="85" t="s">
        <v>3185</v>
      </c>
      <c r="J90" s="85" t="s">
        <v>1146</v>
      </c>
      <c r="K90" s="85" t="s">
        <v>3185</v>
      </c>
      <c r="L90" s="85" t="s">
        <v>3185</v>
      </c>
      <c r="M90" s="85" t="s">
        <v>3185</v>
      </c>
      <c r="N90" s="85" t="s">
        <v>3185</v>
      </c>
      <c r="O90" s="85" t="s">
        <v>3185</v>
      </c>
      <c r="P90" s="85"/>
      <c r="Q90" s="85"/>
      <c r="R90" s="23"/>
      <c r="S90" s="23"/>
      <c r="T90" s="23"/>
      <c r="U90" s="23"/>
      <c r="V90" s="23"/>
      <c r="W90" s="23"/>
      <c r="X90" s="23"/>
      <c r="Y90" s="23"/>
      <c r="Z90" s="23"/>
      <c r="AA90" s="23" t="s">
        <v>162</v>
      </c>
      <c r="AB90" s="161" t="s">
        <v>633</v>
      </c>
    </row>
    <row r="91" spans="1:28" x14ac:dyDescent="0.25">
      <c r="A91" s="31">
        <v>90</v>
      </c>
      <c r="B91" s="23" t="s">
        <v>1148</v>
      </c>
      <c r="C91" s="23" t="s">
        <v>119</v>
      </c>
      <c r="D91" s="23"/>
      <c r="E91" s="85"/>
      <c r="F91" s="85" t="s">
        <v>3185</v>
      </c>
      <c r="G91" s="85"/>
      <c r="H91" s="85" t="s">
        <v>3185</v>
      </c>
      <c r="I91" s="85" t="s">
        <v>3185</v>
      </c>
      <c r="J91" s="85" t="s">
        <v>3185</v>
      </c>
      <c r="K91" s="85" t="s">
        <v>3185</v>
      </c>
      <c r="L91" s="85" t="s">
        <v>3185</v>
      </c>
      <c r="M91" s="85" t="s">
        <v>3185</v>
      </c>
      <c r="N91" s="85" t="s">
        <v>3185</v>
      </c>
      <c r="O91" s="85" t="s">
        <v>3185</v>
      </c>
      <c r="P91" s="85"/>
      <c r="Q91" s="85"/>
      <c r="R91" s="23"/>
      <c r="S91" s="23"/>
      <c r="T91" s="23"/>
      <c r="U91" s="23"/>
      <c r="V91" s="23"/>
      <c r="W91" s="23"/>
      <c r="X91" s="23"/>
      <c r="Y91" s="23" t="s">
        <v>634</v>
      </c>
      <c r="Z91" s="23"/>
      <c r="AA91" s="23" t="s">
        <v>140</v>
      </c>
      <c r="AB91" s="32"/>
    </row>
    <row r="92" spans="1:28" x14ac:dyDescent="0.25">
      <c r="A92" s="31">
        <v>91</v>
      </c>
      <c r="B92" s="23" t="s">
        <v>1156</v>
      </c>
      <c r="C92" s="23" t="s">
        <v>119</v>
      </c>
      <c r="D92" s="23"/>
      <c r="E92" s="85"/>
      <c r="F92" s="85" t="s">
        <v>3185</v>
      </c>
      <c r="G92" s="160" t="s">
        <v>252</v>
      </c>
      <c r="H92" s="85" t="s">
        <v>3185</v>
      </c>
      <c r="I92" s="85" t="s">
        <v>3185</v>
      </c>
      <c r="J92" s="85" t="s">
        <v>3185</v>
      </c>
      <c r="K92" s="85" t="s">
        <v>3185</v>
      </c>
      <c r="L92" s="85" t="s">
        <v>3185</v>
      </c>
      <c r="M92" s="85" t="s">
        <v>3185</v>
      </c>
      <c r="N92" s="85" t="s">
        <v>3185</v>
      </c>
      <c r="O92" s="85" t="s">
        <v>3185</v>
      </c>
      <c r="P92" s="85"/>
      <c r="Q92" s="85"/>
      <c r="R92" s="23"/>
      <c r="S92" s="23"/>
      <c r="T92" s="23"/>
      <c r="U92" s="23"/>
      <c r="V92" s="23"/>
      <c r="W92" s="23"/>
      <c r="X92" s="23"/>
      <c r="Y92" s="23"/>
      <c r="Z92" s="23"/>
      <c r="AA92" s="23" t="s">
        <v>140</v>
      </c>
      <c r="AB92" s="32"/>
    </row>
    <row r="93" spans="1:28" x14ac:dyDescent="0.25">
      <c r="A93" s="31">
        <v>92</v>
      </c>
      <c r="B93" s="23" t="s">
        <v>1162</v>
      </c>
      <c r="C93" s="23" t="s">
        <v>119</v>
      </c>
      <c r="D93" s="23"/>
      <c r="E93" s="85"/>
      <c r="F93" s="85" t="s">
        <v>3185</v>
      </c>
      <c r="G93" s="85"/>
      <c r="H93" s="85" t="s">
        <v>3185</v>
      </c>
      <c r="I93" s="85" t="s">
        <v>3185</v>
      </c>
      <c r="J93" s="85" t="s">
        <v>3185</v>
      </c>
      <c r="K93" s="85" t="s">
        <v>3185</v>
      </c>
      <c r="L93" s="85" t="s">
        <v>3185</v>
      </c>
      <c r="M93" s="85" t="s">
        <v>3185</v>
      </c>
      <c r="N93" s="85" t="s">
        <v>3185</v>
      </c>
      <c r="O93" s="85" t="s">
        <v>3185</v>
      </c>
      <c r="P93" s="85" t="s">
        <v>3184</v>
      </c>
      <c r="Q93" s="85"/>
      <c r="R93" s="23"/>
      <c r="S93" s="23"/>
      <c r="T93" s="23"/>
      <c r="U93" s="23"/>
      <c r="V93" s="23"/>
      <c r="W93" s="23"/>
      <c r="X93" s="23"/>
      <c r="Y93" s="23"/>
      <c r="Z93" s="23"/>
      <c r="AA93" s="23" t="s">
        <v>140</v>
      </c>
      <c r="AB93" s="32"/>
    </row>
    <row r="94" spans="1:28" x14ac:dyDescent="0.25">
      <c r="A94" s="31">
        <v>93</v>
      </c>
      <c r="B94" s="23" t="s">
        <v>1172</v>
      </c>
      <c r="C94" s="23" t="s">
        <v>119</v>
      </c>
      <c r="D94" s="23"/>
      <c r="E94" s="85"/>
      <c r="F94" s="85" t="s">
        <v>3185</v>
      </c>
      <c r="G94" s="85"/>
      <c r="H94" s="85" t="s">
        <v>3185</v>
      </c>
      <c r="I94" s="85" t="s">
        <v>3185</v>
      </c>
      <c r="J94" s="85" t="s">
        <v>3185</v>
      </c>
      <c r="K94" s="85" t="s">
        <v>3185</v>
      </c>
      <c r="L94" s="85" t="s">
        <v>3185</v>
      </c>
      <c r="M94" s="85" t="s">
        <v>3185</v>
      </c>
      <c r="N94" s="85" t="s">
        <v>3185</v>
      </c>
      <c r="O94" s="85" t="s">
        <v>3185</v>
      </c>
      <c r="P94" s="85" t="s">
        <v>3184</v>
      </c>
      <c r="Q94" s="85"/>
      <c r="R94" s="23"/>
      <c r="S94" s="23"/>
      <c r="T94" s="23"/>
      <c r="U94" s="23"/>
      <c r="V94" s="23"/>
      <c r="W94" s="23"/>
      <c r="X94" s="23"/>
      <c r="Y94" s="23"/>
      <c r="Z94" s="23"/>
      <c r="AA94" s="23" t="s">
        <v>140</v>
      </c>
      <c r="AB94" s="32"/>
    </row>
    <row r="95" spans="1:28" x14ac:dyDescent="0.25">
      <c r="A95" s="31">
        <v>94</v>
      </c>
      <c r="B95" s="23" t="s">
        <v>1180</v>
      </c>
      <c r="C95" s="23" t="s">
        <v>119</v>
      </c>
      <c r="D95" s="23" t="s">
        <v>138</v>
      </c>
      <c r="E95" s="85" t="s">
        <v>1188</v>
      </c>
      <c r="F95" s="85" t="s">
        <v>3185</v>
      </c>
      <c r="G95" s="85"/>
      <c r="H95" s="85" t="s">
        <v>3185</v>
      </c>
      <c r="I95" s="85" t="s">
        <v>3185</v>
      </c>
      <c r="J95" s="85" t="s">
        <v>3185</v>
      </c>
      <c r="K95" s="85" t="s">
        <v>3185</v>
      </c>
      <c r="L95" s="85" t="s">
        <v>3185</v>
      </c>
      <c r="M95" s="85" t="s">
        <v>3185</v>
      </c>
      <c r="N95" s="85" t="s">
        <v>3185</v>
      </c>
      <c r="O95" s="85" t="s">
        <v>3185</v>
      </c>
      <c r="P95" s="85"/>
      <c r="Q95" s="85"/>
      <c r="R95" s="23"/>
      <c r="S95" s="23"/>
      <c r="T95" s="23"/>
      <c r="U95" s="23"/>
      <c r="V95" s="23"/>
      <c r="W95" s="23"/>
      <c r="X95" s="23"/>
      <c r="Y95" s="23"/>
      <c r="Z95" s="23"/>
      <c r="AA95" s="23" t="s">
        <v>140</v>
      </c>
      <c r="AB95" s="32"/>
    </row>
    <row r="96" spans="1:28" x14ac:dyDescent="0.25">
      <c r="A96" s="31">
        <v>95</v>
      </c>
      <c r="B96" s="23" t="s">
        <v>1189</v>
      </c>
      <c r="C96" s="23" t="s">
        <v>119</v>
      </c>
      <c r="D96" s="23"/>
      <c r="E96" s="85"/>
      <c r="F96" s="85" t="s">
        <v>3185</v>
      </c>
      <c r="G96" s="85"/>
      <c r="H96" s="85" t="s">
        <v>1084</v>
      </c>
      <c r="I96" s="85" t="s">
        <v>3185</v>
      </c>
      <c r="J96" s="85" t="s">
        <v>3185</v>
      </c>
      <c r="K96" s="85" t="s">
        <v>3185</v>
      </c>
      <c r="L96" s="85" t="s">
        <v>3185</v>
      </c>
      <c r="M96" s="85" t="s">
        <v>3185</v>
      </c>
      <c r="N96" s="85" t="s">
        <v>3185</v>
      </c>
      <c r="O96" s="85" t="s">
        <v>3185</v>
      </c>
      <c r="P96" s="85"/>
      <c r="Q96" s="85"/>
      <c r="R96" s="23"/>
      <c r="S96" s="23"/>
      <c r="T96" s="23"/>
      <c r="U96" s="23"/>
      <c r="V96" s="23"/>
      <c r="W96" s="23"/>
      <c r="X96" s="23"/>
      <c r="Y96" s="23"/>
      <c r="Z96" s="23"/>
      <c r="AA96" s="23" t="s">
        <v>162</v>
      </c>
      <c r="AB96" s="32" t="s">
        <v>1196</v>
      </c>
    </row>
    <row r="97" spans="1:28" x14ac:dyDescent="0.25">
      <c r="A97" s="31">
        <v>96</v>
      </c>
      <c r="B97" s="23" t="s">
        <v>1199</v>
      </c>
      <c r="C97" s="23" t="s">
        <v>119</v>
      </c>
      <c r="D97" s="23"/>
      <c r="E97" s="85"/>
      <c r="F97" s="85" t="s">
        <v>3185</v>
      </c>
      <c r="G97" s="85"/>
      <c r="H97" s="85" t="s">
        <v>3185</v>
      </c>
      <c r="I97" s="85" t="s">
        <v>3185</v>
      </c>
      <c r="J97" s="85" t="s">
        <v>3185</v>
      </c>
      <c r="K97" s="85" t="s">
        <v>3185</v>
      </c>
      <c r="L97" s="85" t="s">
        <v>3185</v>
      </c>
      <c r="M97" s="85" t="s">
        <v>3185</v>
      </c>
      <c r="N97" s="85" t="s">
        <v>3185</v>
      </c>
      <c r="O97" s="85" t="s">
        <v>3185</v>
      </c>
      <c r="P97" s="85"/>
      <c r="Q97" s="85"/>
      <c r="R97" s="23"/>
      <c r="S97" s="23"/>
      <c r="T97" s="23"/>
      <c r="U97" s="23"/>
      <c r="V97" s="23"/>
      <c r="W97" s="23"/>
      <c r="X97" s="23"/>
      <c r="Y97" s="23" t="s">
        <v>634</v>
      </c>
      <c r="Z97" s="23"/>
      <c r="AA97" s="23" t="s">
        <v>140</v>
      </c>
      <c r="AB97" s="32"/>
    </row>
    <row r="98" spans="1:28" x14ac:dyDescent="0.25">
      <c r="A98" s="31">
        <v>97</v>
      </c>
      <c r="B98" s="23" t="s">
        <v>1208</v>
      </c>
      <c r="C98" s="23" t="s">
        <v>119</v>
      </c>
      <c r="D98" s="23"/>
      <c r="E98" s="85"/>
      <c r="F98" s="85" t="s">
        <v>3185</v>
      </c>
      <c r="G98" s="85"/>
      <c r="H98" s="85" t="s">
        <v>3185</v>
      </c>
      <c r="I98" s="85" t="s">
        <v>3185</v>
      </c>
      <c r="J98" s="85" t="s">
        <v>3185</v>
      </c>
      <c r="K98" s="85" t="s">
        <v>3185</v>
      </c>
      <c r="L98" s="85" t="s">
        <v>3185</v>
      </c>
      <c r="M98" s="85" t="s">
        <v>3185</v>
      </c>
      <c r="N98" s="85" t="s">
        <v>3185</v>
      </c>
      <c r="O98" s="85" t="s">
        <v>3185</v>
      </c>
      <c r="P98" s="85"/>
      <c r="Q98" s="160" t="s">
        <v>852</v>
      </c>
      <c r="R98" s="23"/>
      <c r="S98" s="23"/>
      <c r="T98" s="23"/>
      <c r="U98" s="23"/>
      <c r="V98" s="23"/>
      <c r="W98" s="23"/>
      <c r="X98" s="23"/>
      <c r="Y98" s="23"/>
      <c r="Z98" s="23"/>
      <c r="AA98" s="23" t="s">
        <v>162</v>
      </c>
      <c r="AB98" s="32" t="s">
        <v>667</v>
      </c>
    </row>
    <row r="99" spans="1:28" x14ac:dyDescent="0.25">
      <c r="A99" s="31">
        <v>98</v>
      </c>
      <c r="B99" s="23" t="s">
        <v>1217</v>
      </c>
      <c r="C99" s="23" t="s">
        <v>119</v>
      </c>
      <c r="D99" s="23"/>
      <c r="E99" s="85"/>
      <c r="F99" s="85" t="s">
        <v>3185</v>
      </c>
      <c r="G99" s="85"/>
      <c r="H99" s="85" t="s">
        <v>3185</v>
      </c>
      <c r="I99" s="85" t="s">
        <v>3185</v>
      </c>
      <c r="J99" s="85" t="s">
        <v>3185</v>
      </c>
      <c r="K99" s="85" t="s">
        <v>3185</v>
      </c>
      <c r="L99" s="85" t="s">
        <v>3185</v>
      </c>
      <c r="M99" s="85" t="s">
        <v>3185</v>
      </c>
      <c r="N99" s="85" t="s">
        <v>3185</v>
      </c>
      <c r="O99" s="85" t="s">
        <v>3185</v>
      </c>
      <c r="P99" s="85" t="s">
        <v>3184</v>
      </c>
      <c r="Q99" s="85"/>
      <c r="R99" s="23"/>
      <c r="S99" s="23"/>
      <c r="T99" s="23"/>
      <c r="U99" s="23"/>
      <c r="V99" s="23"/>
      <c r="W99" s="23"/>
      <c r="X99" s="23"/>
      <c r="Y99" s="23"/>
      <c r="Z99" s="23"/>
      <c r="AA99" s="23" t="s">
        <v>140</v>
      </c>
      <c r="AB99" s="32"/>
    </row>
    <row r="100" spans="1:28" x14ac:dyDescent="0.25">
      <c r="A100" s="31">
        <v>99</v>
      </c>
      <c r="B100" s="23" t="s">
        <v>1225</v>
      </c>
      <c r="C100" s="23" t="s">
        <v>119</v>
      </c>
      <c r="D100" s="23"/>
      <c r="E100" s="85"/>
      <c r="F100" s="85" t="s">
        <v>3185</v>
      </c>
      <c r="G100" s="85"/>
      <c r="H100" s="85" t="s">
        <v>3185</v>
      </c>
      <c r="I100" s="85" t="s">
        <v>3185</v>
      </c>
      <c r="J100" s="85" t="s">
        <v>3185</v>
      </c>
      <c r="K100" s="85" t="s">
        <v>3185</v>
      </c>
      <c r="L100" s="85" t="s">
        <v>3185</v>
      </c>
      <c r="M100" s="85" t="s">
        <v>3185</v>
      </c>
      <c r="N100" s="85" t="s">
        <v>3185</v>
      </c>
      <c r="O100" s="85" t="s">
        <v>3185</v>
      </c>
      <c r="P100" s="85" t="s">
        <v>3184</v>
      </c>
      <c r="Q100" s="85"/>
      <c r="R100" s="23"/>
      <c r="S100" s="23"/>
      <c r="T100" s="23"/>
      <c r="U100" s="23"/>
      <c r="V100" s="23"/>
      <c r="W100" s="23"/>
      <c r="X100" s="23"/>
      <c r="Y100" s="23"/>
      <c r="Z100" s="23"/>
      <c r="AA100" s="23" t="s">
        <v>140</v>
      </c>
      <c r="AB100" s="32"/>
    </row>
    <row r="101" spans="1:28" x14ac:dyDescent="0.25">
      <c r="A101" s="31">
        <v>100</v>
      </c>
      <c r="B101" s="23" t="s">
        <v>1233</v>
      </c>
      <c r="C101" s="23" t="s">
        <v>119</v>
      </c>
      <c r="D101" s="23"/>
      <c r="E101" s="85"/>
      <c r="F101" s="85" t="s">
        <v>3185</v>
      </c>
      <c r="G101" s="85"/>
      <c r="H101" s="85" t="s">
        <v>3185</v>
      </c>
      <c r="I101" s="85" t="s">
        <v>3185</v>
      </c>
      <c r="J101" s="85" t="s">
        <v>3185</v>
      </c>
      <c r="K101" s="85" t="s">
        <v>3185</v>
      </c>
      <c r="L101" s="85" t="s">
        <v>3185</v>
      </c>
      <c r="M101" s="85" t="s">
        <v>3185</v>
      </c>
      <c r="N101" s="85" t="s">
        <v>3185</v>
      </c>
      <c r="O101" s="85" t="s">
        <v>3185</v>
      </c>
      <c r="P101" s="85" t="s">
        <v>3184</v>
      </c>
      <c r="Q101" s="85"/>
      <c r="R101" s="23"/>
      <c r="S101" s="23"/>
      <c r="T101" s="23"/>
      <c r="U101" s="23"/>
      <c r="V101" s="23"/>
      <c r="W101" s="23"/>
      <c r="X101" s="23"/>
      <c r="Y101" s="23"/>
      <c r="Z101" s="23"/>
      <c r="AA101" s="23" t="s">
        <v>140</v>
      </c>
      <c r="AB101" s="32"/>
    </row>
    <row r="102" spans="1:28" x14ac:dyDescent="0.25">
      <c r="A102" s="31">
        <v>101</v>
      </c>
      <c r="B102" s="23" t="s">
        <v>1242</v>
      </c>
      <c r="C102" s="23" t="s">
        <v>119</v>
      </c>
      <c r="D102" s="23" t="s">
        <v>138</v>
      </c>
      <c r="E102" s="85" t="s">
        <v>1249</v>
      </c>
      <c r="F102" s="85" t="s">
        <v>3185</v>
      </c>
      <c r="G102" s="85"/>
      <c r="H102" s="85" t="s">
        <v>3185</v>
      </c>
      <c r="I102" s="85" t="s">
        <v>3185</v>
      </c>
      <c r="J102" s="85" t="s">
        <v>3185</v>
      </c>
      <c r="K102" s="85" t="s">
        <v>3185</v>
      </c>
      <c r="L102" s="85" t="s">
        <v>3185</v>
      </c>
      <c r="M102" s="85" t="s">
        <v>3185</v>
      </c>
      <c r="N102" s="85" t="s">
        <v>3185</v>
      </c>
      <c r="O102" s="85" t="s">
        <v>3185</v>
      </c>
      <c r="P102" s="85"/>
      <c r="Q102" s="85"/>
      <c r="R102" s="23"/>
      <c r="S102" s="23"/>
      <c r="T102" s="23"/>
      <c r="U102" s="23"/>
      <c r="V102" s="23"/>
      <c r="W102" s="23"/>
      <c r="X102" s="23"/>
      <c r="Y102" s="23"/>
      <c r="Z102" s="23"/>
      <c r="AA102" s="23" t="s">
        <v>140</v>
      </c>
      <c r="AB102" s="32"/>
    </row>
    <row r="103" spans="1:28" x14ac:dyDescent="0.25">
      <c r="A103" s="31">
        <v>102</v>
      </c>
      <c r="B103" s="23" t="s">
        <v>1251</v>
      </c>
      <c r="C103" s="23" t="s">
        <v>119</v>
      </c>
      <c r="D103" s="23" t="s">
        <v>138</v>
      </c>
      <c r="E103" s="48" t="s">
        <v>3186</v>
      </c>
      <c r="F103" s="85" t="s">
        <v>3185</v>
      </c>
      <c r="G103" s="85"/>
      <c r="H103" s="85" t="s">
        <v>3185</v>
      </c>
      <c r="I103" s="85" t="s">
        <v>3185</v>
      </c>
      <c r="J103" s="85" t="s">
        <v>3185</v>
      </c>
      <c r="K103" s="85" t="s">
        <v>3185</v>
      </c>
      <c r="L103" s="85" t="s">
        <v>3185</v>
      </c>
      <c r="M103" s="85" t="s">
        <v>2412</v>
      </c>
      <c r="N103" s="85" t="s">
        <v>3185</v>
      </c>
      <c r="O103" s="85" t="s">
        <v>3185</v>
      </c>
      <c r="P103" s="85"/>
      <c r="Q103" s="160" t="s">
        <v>852</v>
      </c>
      <c r="R103" s="23"/>
      <c r="S103" s="23"/>
      <c r="T103" s="23"/>
      <c r="U103" s="23"/>
      <c r="V103" s="23"/>
      <c r="W103" s="23"/>
      <c r="X103" s="23"/>
      <c r="Y103" s="23"/>
      <c r="Z103" s="23"/>
      <c r="AA103" s="23" t="s">
        <v>140</v>
      </c>
      <c r="AB103" s="32"/>
    </row>
    <row r="104" spans="1:28" x14ac:dyDescent="0.25">
      <c r="A104" s="31">
        <v>103</v>
      </c>
      <c r="B104" s="23" t="s">
        <v>1258</v>
      </c>
      <c r="C104" s="23" t="s">
        <v>119</v>
      </c>
      <c r="D104" s="23" t="s">
        <v>138</v>
      </c>
      <c r="E104" s="48" t="s">
        <v>3187</v>
      </c>
      <c r="F104" s="85" t="s">
        <v>3185</v>
      </c>
      <c r="G104" s="85"/>
      <c r="H104" s="85" t="s">
        <v>3185</v>
      </c>
      <c r="I104" s="85" t="s">
        <v>3185</v>
      </c>
      <c r="J104" s="85" t="s">
        <v>1146</v>
      </c>
      <c r="K104" s="85" t="s">
        <v>3185</v>
      </c>
      <c r="L104" s="85" t="s">
        <v>3185</v>
      </c>
      <c r="M104" s="85" t="s">
        <v>3185</v>
      </c>
      <c r="N104" s="85" t="s">
        <v>3185</v>
      </c>
      <c r="O104" s="85" t="s">
        <v>3185</v>
      </c>
      <c r="P104" s="85"/>
      <c r="Q104" s="85"/>
      <c r="R104" s="23"/>
      <c r="S104" s="23"/>
      <c r="T104" s="23"/>
      <c r="U104" s="23" t="s">
        <v>631</v>
      </c>
      <c r="V104" s="23" t="s">
        <v>1267</v>
      </c>
      <c r="W104" s="23"/>
      <c r="X104" s="23"/>
      <c r="Y104" s="23"/>
      <c r="Z104" s="23"/>
      <c r="AA104" s="23" t="s">
        <v>162</v>
      </c>
      <c r="AB104" s="47" t="s">
        <v>1268</v>
      </c>
    </row>
    <row r="105" spans="1:28" x14ac:dyDescent="0.25">
      <c r="A105" s="31">
        <v>104</v>
      </c>
      <c r="B105" s="23" t="s">
        <v>1270</v>
      </c>
      <c r="C105" s="23" t="s">
        <v>119</v>
      </c>
      <c r="D105" s="23" t="s">
        <v>138</v>
      </c>
      <c r="E105" s="85" t="s">
        <v>1275</v>
      </c>
      <c r="F105" s="85" t="s">
        <v>3185</v>
      </c>
      <c r="G105" s="85"/>
      <c r="H105" s="85" t="s">
        <v>3185</v>
      </c>
      <c r="I105" s="85" t="s">
        <v>3185</v>
      </c>
      <c r="J105" s="85" t="s">
        <v>3185</v>
      </c>
      <c r="K105" s="85" t="s">
        <v>3185</v>
      </c>
      <c r="L105" s="85" t="s">
        <v>3185</v>
      </c>
      <c r="M105" s="85" t="s">
        <v>3185</v>
      </c>
      <c r="N105" s="85" t="s">
        <v>3185</v>
      </c>
      <c r="O105" s="85" t="s">
        <v>3185</v>
      </c>
      <c r="P105" s="85"/>
      <c r="Q105" s="85"/>
      <c r="R105" s="23"/>
      <c r="S105" s="23"/>
      <c r="T105" s="23"/>
      <c r="U105" s="23"/>
      <c r="V105" s="23"/>
      <c r="W105" s="23"/>
      <c r="X105" s="23"/>
      <c r="Y105" s="23"/>
      <c r="Z105" s="23"/>
      <c r="AA105" s="23" t="s">
        <v>140</v>
      </c>
      <c r="AB105" s="32"/>
    </row>
    <row r="106" spans="1:28" x14ac:dyDescent="0.25">
      <c r="A106" s="31">
        <v>105</v>
      </c>
      <c r="B106" s="23" t="s">
        <v>1277</v>
      </c>
      <c r="C106" s="23" t="s">
        <v>119</v>
      </c>
      <c r="D106" s="23" t="s">
        <v>138</v>
      </c>
      <c r="E106" s="85" t="s">
        <v>1285</v>
      </c>
      <c r="F106" s="85" t="s">
        <v>3185</v>
      </c>
      <c r="G106" s="85"/>
      <c r="H106" s="85" t="s">
        <v>3185</v>
      </c>
      <c r="I106" s="85" t="s">
        <v>3185</v>
      </c>
      <c r="J106" s="85" t="s">
        <v>3185</v>
      </c>
      <c r="K106" s="85" t="s">
        <v>3185</v>
      </c>
      <c r="L106" s="85" t="s">
        <v>3185</v>
      </c>
      <c r="M106" s="85" t="s">
        <v>3185</v>
      </c>
      <c r="N106" s="85" t="s">
        <v>3185</v>
      </c>
      <c r="O106" s="85" t="s">
        <v>3185</v>
      </c>
      <c r="P106" s="85"/>
      <c r="Q106" s="85"/>
      <c r="R106" s="23"/>
      <c r="S106" s="23"/>
      <c r="T106" s="23"/>
      <c r="U106" s="23"/>
      <c r="V106" s="23"/>
      <c r="W106" s="23"/>
      <c r="X106" s="23"/>
      <c r="Y106" s="23"/>
      <c r="Z106" s="23"/>
      <c r="AA106" s="23" t="s">
        <v>162</v>
      </c>
      <c r="AB106" s="32" t="s">
        <v>1286</v>
      </c>
    </row>
    <row r="107" spans="1:28" x14ac:dyDescent="0.25">
      <c r="A107" s="31">
        <v>106</v>
      </c>
      <c r="B107" s="23" t="s">
        <v>1289</v>
      </c>
      <c r="C107" s="23" t="s">
        <v>119</v>
      </c>
      <c r="D107" s="23"/>
      <c r="E107" s="85"/>
      <c r="F107" s="85" t="s">
        <v>3185</v>
      </c>
      <c r="G107" s="85"/>
      <c r="H107" s="85" t="s">
        <v>3185</v>
      </c>
      <c r="I107" s="85" t="s">
        <v>3185</v>
      </c>
      <c r="J107" s="85" t="s">
        <v>3185</v>
      </c>
      <c r="K107" s="85" t="s">
        <v>3185</v>
      </c>
      <c r="L107" s="85" t="s">
        <v>3185</v>
      </c>
      <c r="M107" s="85" t="s">
        <v>3185</v>
      </c>
      <c r="N107" s="85" t="s">
        <v>3185</v>
      </c>
      <c r="O107" s="85" t="s">
        <v>3185</v>
      </c>
      <c r="P107" s="85" t="s">
        <v>3184</v>
      </c>
      <c r="Q107" s="85"/>
      <c r="R107" s="23"/>
      <c r="S107" s="23"/>
      <c r="T107" s="23"/>
      <c r="U107" s="23"/>
      <c r="V107" s="23"/>
      <c r="W107" s="23"/>
      <c r="X107" s="23"/>
      <c r="Y107" s="23"/>
      <c r="Z107" s="23"/>
      <c r="AA107" s="23" t="s">
        <v>140</v>
      </c>
      <c r="AB107" s="32"/>
    </row>
    <row r="108" spans="1:28" x14ac:dyDescent="0.25">
      <c r="A108" s="31">
        <v>107</v>
      </c>
      <c r="B108" s="23" t="s">
        <v>1295</v>
      </c>
      <c r="C108" s="23" t="s">
        <v>119</v>
      </c>
      <c r="D108" s="23" t="s">
        <v>138</v>
      </c>
      <c r="E108" s="85" t="s">
        <v>1302</v>
      </c>
      <c r="F108" s="85" t="s">
        <v>3185</v>
      </c>
      <c r="G108" s="85"/>
      <c r="H108" s="85" t="s">
        <v>3185</v>
      </c>
      <c r="I108" s="85" t="s">
        <v>3185</v>
      </c>
      <c r="J108" s="85" t="s">
        <v>3185</v>
      </c>
      <c r="K108" s="85" t="s">
        <v>3185</v>
      </c>
      <c r="L108" s="85" t="s">
        <v>3185</v>
      </c>
      <c r="M108" s="85" t="s">
        <v>3185</v>
      </c>
      <c r="N108" s="85" t="s">
        <v>3185</v>
      </c>
      <c r="O108" s="85" t="s">
        <v>3185</v>
      </c>
      <c r="P108" s="85"/>
      <c r="Q108" s="85"/>
      <c r="R108" s="23"/>
      <c r="S108" s="23"/>
      <c r="T108" s="23"/>
      <c r="U108" s="23"/>
      <c r="V108" s="23"/>
      <c r="W108" s="23"/>
      <c r="X108" s="23"/>
      <c r="Y108" s="23"/>
      <c r="Z108" s="23"/>
      <c r="AA108" s="23" t="s">
        <v>140</v>
      </c>
      <c r="AB108" s="32"/>
    </row>
    <row r="109" spans="1:28" x14ac:dyDescent="0.25">
      <c r="A109" s="31">
        <v>108</v>
      </c>
      <c r="B109" s="23" t="s">
        <v>1305</v>
      </c>
      <c r="C109" s="23" t="s">
        <v>119</v>
      </c>
      <c r="D109" s="23"/>
      <c r="E109" s="85"/>
      <c r="F109" s="85" t="s">
        <v>3185</v>
      </c>
      <c r="G109" s="85"/>
      <c r="H109" s="85" t="s">
        <v>3185</v>
      </c>
      <c r="I109" s="85" t="s">
        <v>3185</v>
      </c>
      <c r="J109" s="85" t="s">
        <v>3185</v>
      </c>
      <c r="K109" s="85" t="s">
        <v>3185</v>
      </c>
      <c r="L109" s="85" t="s">
        <v>3185</v>
      </c>
      <c r="M109" s="85" t="s">
        <v>3185</v>
      </c>
      <c r="N109" s="85" t="s">
        <v>3185</v>
      </c>
      <c r="O109" s="85" t="s">
        <v>3185</v>
      </c>
      <c r="P109" s="85" t="s">
        <v>3184</v>
      </c>
      <c r="Q109" s="85"/>
      <c r="R109" s="23"/>
      <c r="S109" s="23"/>
      <c r="T109" s="23"/>
      <c r="U109" s="23"/>
      <c r="V109" s="23"/>
      <c r="W109" s="23"/>
      <c r="X109" s="23"/>
      <c r="Y109" s="23"/>
      <c r="Z109" s="23"/>
      <c r="AA109" s="23" t="s">
        <v>140</v>
      </c>
      <c r="AB109" s="32"/>
    </row>
    <row r="110" spans="1:28" x14ac:dyDescent="0.25">
      <c r="A110" s="31">
        <v>109</v>
      </c>
      <c r="B110" s="23" t="s">
        <v>1311</v>
      </c>
      <c r="C110" s="23" t="s">
        <v>119</v>
      </c>
      <c r="D110" s="23"/>
      <c r="E110" s="85"/>
      <c r="F110" s="85" t="s">
        <v>3185</v>
      </c>
      <c r="G110" s="85"/>
      <c r="H110" s="85" t="s">
        <v>3185</v>
      </c>
      <c r="I110" s="85" t="s">
        <v>3185</v>
      </c>
      <c r="J110" s="85" t="s">
        <v>3185</v>
      </c>
      <c r="K110" s="85" t="s">
        <v>3185</v>
      </c>
      <c r="L110" s="85" t="s">
        <v>3185</v>
      </c>
      <c r="M110" s="85" t="s">
        <v>3185</v>
      </c>
      <c r="N110" s="85" t="s">
        <v>3185</v>
      </c>
      <c r="O110" s="85" t="s">
        <v>3185</v>
      </c>
      <c r="P110" s="85" t="s">
        <v>3184</v>
      </c>
      <c r="Q110" s="85"/>
      <c r="R110" s="23"/>
      <c r="S110" s="23"/>
      <c r="T110" s="23"/>
      <c r="U110" s="23"/>
      <c r="V110" s="23"/>
      <c r="W110" s="23"/>
      <c r="X110" s="23"/>
      <c r="Y110" s="23"/>
      <c r="Z110" s="23"/>
      <c r="AA110" s="23" t="s">
        <v>140</v>
      </c>
      <c r="AB110" s="32"/>
    </row>
    <row r="111" spans="1:28" x14ac:dyDescent="0.25">
      <c r="A111" s="31">
        <v>110</v>
      </c>
      <c r="B111" s="23" t="s">
        <v>1319</v>
      </c>
      <c r="C111" s="23" t="s">
        <v>119</v>
      </c>
      <c r="D111" s="23"/>
      <c r="E111" s="85"/>
      <c r="F111" s="85" t="s">
        <v>3185</v>
      </c>
      <c r="G111" s="85"/>
      <c r="H111" s="85" t="s">
        <v>3185</v>
      </c>
      <c r="I111" s="85" t="s">
        <v>3185</v>
      </c>
      <c r="J111" s="85" t="s">
        <v>3185</v>
      </c>
      <c r="K111" s="85" t="s">
        <v>3185</v>
      </c>
      <c r="L111" s="85" t="s">
        <v>3185</v>
      </c>
      <c r="M111" s="85" t="s">
        <v>3185</v>
      </c>
      <c r="N111" s="85" t="s">
        <v>3185</v>
      </c>
      <c r="O111" s="85" t="s">
        <v>3185</v>
      </c>
      <c r="P111" s="85" t="s">
        <v>3184</v>
      </c>
      <c r="Q111" s="85"/>
      <c r="R111" s="23"/>
      <c r="S111" s="23"/>
      <c r="T111" s="23"/>
      <c r="U111" s="23"/>
      <c r="V111" s="23"/>
      <c r="W111" s="23"/>
      <c r="X111" s="23"/>
      <c r="Y111" s="23"/>
      <c r="Z111" s="23"/>
      <c r="AA111" s="23" t="s">
        <v>140</v>
      </c>
      <c r="AB111" s="32"/>
    </row>
    <row r="112" spans="1:28" x14ac:dyDescent="0.25">
      <c r="A112" s="31">
        <v>111</v>
      </c>
      <c r="B112" s="23" t="s">
        <v>1328</v>
      </c>
      <c r="C112" s="23" t="s">
        <v>119</v>
      </c>
      <c r="D112" s="23"/>
      <c r="E112" s="85"/>
      <c r="F112" s="85" t="s">
        <v>3185</v>
      </c>
      <c r="G112" s="85"/>
      <c r="H112" s="85" t="s">
        <v>3185</v>
      </c>
      <c r="I112" s="85" t="s">
        <v>3185</v>
      </c>
      <c r="J112" s="85" t="s">
        <v>3185</v>
      </c>
      <c r="K112" s="85" t="s">
        <v>3185</v>
      </c>
      <c r="L112" s="85" t="s">
        <v>3185</v>
      </c>
      <c r="M112" s="85" t="s">
        <v>3185</v>
      </c>
      <c r="N112" s="85" t="s">
        <v>3185</v>
      </c>
      <c r="O112" s="85" t="s">
        <v>3185</v>
      </c>
      <c r="P112" s="85" t="s">
        <v>3184</v>
      </c>
      <c r="Q112" s="85"/>
      <c r="R112" s="23"/>
      <c r="S112" s="23"/>
      <c r="T112" s="23"/>
      <c r="U112" s="23"/>
      <c r="V112" s="23"/>
      <c r="W112" s="23"/>
      <c r="X112" s="23"/>
      <c r="Y112" s="23"/>
      <c r="Z112" s="23"/>
      <c r="AA112" s="23" t="s">
        <v>140</v>
      </c>
      <c r="AB112" s="32"/>
    </row>
    <row r="113" spans="1:28" x14ac:dyDescent="0.25">
      <c r="A113" s="31">
        <v>112</v>
      </c>
      <c r="B113" s="23" t="s">
        <v>1336</v>
      </c>
      <c r="C113" s="23" t="s">
        <v>119</v>
      </c>
      <c r="D113" s="23"/>
      <c r="E113" s="85"/>
      <c r="F113" s="85" t="s">
        <v>3185</v>
      </c>
      <c r="G113" s="85"/>
      <c r="H113" s="85" t="s">
        <v>3185</v>
      </c>
      <c r="I113" s="85" t="s">
        <v>1344</v>
      </c>
      <c r="J113" s="85" t="s">
        <v>3185</v>
      </c>
      <c r="K113" s="85" t="s">
        <v>3185</v>
      </c>
      <c r="L113" s="85" t="s">
        <v>3185</v>
      </c>
      <c r="M113" s="85" t="s">
        <v>3185</v>
      </c>
      <c r="N113" s="85" t="s">
        <v>3185</v>
      </c>
      <c r="O113" s="85" t="s">
        <v>3185</v>
      </c>
      <c r="P113" s="85"/>
      <c r="Q113" s="85"/>
      <c r="R113" s="23"/>
      <c r="S113" s="23"/>
      <c r="T113" s="23"/>
      <c r="U113" s="23"/>
      <c r="V113" s="23"/>
      <c r="W113" s="23"/>
      <c r="X113" s="23"/>
      <c r="Y113" s="23"/>
      <c r="Z113" s="23"/>
      <c r="AA113" s="23" t="s">
        <v>162</v>
      </c>
      <c r="AB113" s="161" t="s">
        <v>1345</v>
      </c>
    </row>
    <row r="114" spans="1:28" x14ac:dyDescent="0.25">
      <c r="A114" s="31">
        <v>113</v>
      </c>
      <c r="B114" s="23" t="s">
        <v>1348</v>
      </c>
      <c r="C114" s="23" t="s">
        <v>119</v>
      </c>
      <c r="D114" s="23" t="s">
        <v>138</v>
      </c>
      <c r="E114" s="85" t="s">
        <v>1355</v>
      </c>
      <c r="F114" s="85" t="s">
        <v>3185</v>
      </c>
      <c r="G114" s="85"/>
      <c r="H114" s="85" t="s">
        <v>3185</v>
      </c>
      <c r="I114" s="85" t="s">
        <v>3185</v>
      </c>
      <c r="J114" s="85" t="s">
        <v>3185</v>
      </c>
      <c r="K114" s="85" t="s">
        <v>3185</v>
      </c>
      <c r="L114" s="85" t="s">
        <v>3185</v>
      </c>
      <c r="M114" s="85" t="s">
        <v>3185</v>
      </c>
      <c r="N114" s="85" t="s">
        <v>3185</v>
      </c>
      <c r="O114" s="85" t="s">
        <v>3185</v>
      </c>
      <c r="P114" s="85"/>
      <c r="Q114" s="85"/>
      <c r="R114" s="23"/>
      <c r="S114" s="23"/>
      <c r="T114" s="23"/>
      <c r="U114" s="23"/>
      <c r="V114" s="23"/>
      <c r="W114" s="23" t="s">
        <v>632</v>
      </c>
      <c r="X114" s="23" t="s">
        <v>1356</v>
      </c>
      <c r="Y114" s="23"/>
      <c r="Z114" s="23"/>
      <c r="AA114" s="23" t="s">
        <v>140</v>
      </c>
      <c r="AB114" s="32"/>
    </row>
    <row r="115" spans="1:28" x14ac:dyDescent="0.25">
      <c r="A115" s="31">
        <v>114</v>
      </c>
      <c r="B115" s="23" t="s">
        <v>1359</v>
      </c>
      <c r="C115" s="23" t="s">
        <v>119</v>
      </c>
      <c r="D115" s="23"/>
      <c r="E115" s="85"/>
      <c r="F115" s="85" t="s">
        <v>3185</v>
      </c>
      <c r="G115" s="85"/>
      <c r="H115" s="85" t="s">
        <v>3185</v>
      </c>
      <c r="I115" s="85" t="s">
        <v>3185</v>
      </c>
      <c r="J115" s="85" t="s">
        <v>3185</v>
      </c>
      <c r="K115" s="85" t="s">
        <v>3185</v>
      </c>
      <c r="L115" s="85" t="s">
        <v>3185</v>
      </c>
      <c r="M115" s="85" t="s">
        <v>3185</v>
      </c>
      <c r="N115" s="85" t="s">
        <v>3185</v>
      </c>
      <c r="O115" s="85" t="s">
        <v>3185</v>
      </c>
      <c r="P115" s="85"/>
      <c r="Q115" s="85"/>
      <c r="R115" s="23"/>
      <c r="S115" s="23"/>
      <c r="T115" s="23"/>
      <c r="U115" s="23"/>
      <c r="V115" s="23"/>
      <c r="W115" s="23"/>
      <c r="X115" s="23"/>
      <c r="Y115" s="23" t="s">
        <v>634</v>
      </c>
      <c r="Z115" s="23"/>
      <c r="AA115" s="23" t="s">
        <v>140</v>
      </c>
      <c r="AB115" s="32"/>
    </row>
    <row r="116" spans="1:28" x14ac:dyDescent="0.25">
      <c r="A116" s="31">
        <v>115</v>
      </c>
      <c r="B116" s="23" t="s">
        <v>1368</v>
      </c>
      <c r="C116" s="23" t="s">
        <v>119</v>
      </c>
      <c r="D116" s="23"/>
      <c r="E116" s="85"/>
      <c r="F116" s="85" t="s">
        <v>3185</v>
      </c>
      <c r="G116" s="85"/>
      <c r="H116" s="85" t="s">
        <v>3185</v>
      </c>
      <c r="I116" s="85" t="s">
        <v>3185</v>
      </c>
      <c r="J116" s="85" t="s">
        <v>3185</v>
      </c>
      <c r="K116" s="85" t="s">
        <v>3185</v>
      </c>
      <c r="L116" s="85" t="s">
        <v>3185</v>
      </c>
      <c r="M116" s="85" t="s">
        <v>3185</v>
      </c>
      <c r="N116" s="85" t="s">
        <v>3185</v>
      </c>
      <c r="O116" s="85" t="s">
        <v>3185</v>
      </c>
      <c r="P116" s="85"/>
      <c r="Q116" s="85"/>
      <c r="R116" s="23"/>
      <c r="S116" s="23"/>
      <c r="T116" s="23"/>
      <c r="U116" s="23"/>
      <c r="V116" s="23"/>
      <c r="W116" s="23"/>
      <c r="X116" s="23"/>
      <c r="Y116" s="23" t="s">
        <v>634</v>
      </c>
      <c r="Z116" s="23"/>
      <c r="AA116" s="23" t="s">
        <v>140</v>
      </c>
      <c r="AB116" s="32"/>
    </row>
    <row r="117" spans="1:28" x14ac:dyDescent="0.25">
      <c r="A117" s="31">
        <v>116</v>
      </c>
      <c r="B117" s="23" t="s">
        <v>1377</v>
      </c>
      <c r="C117" s="23" t="s">
        <v>119</v>
      </c>
      <c r="D117" s="23"/>
      <c r="E117" s="85"/>
      <c r="F117" s="85" t="s">
        <v>3185</v>
      </c>
      <c r="G117" s="85"/>
      <c r="H117" s="85" t="s">
        <v>3185</v>
      </c>
      <c r="I117" s="85" t="s">
        <v>3185</v>
      </c>
      <c r="J117" s="85" t="s">
        <v>3185</v>
      </c>
      <c r="K117" s="85" t="s">
        <v>3185</v>
      </c>
      <c r="L117" s="85" t="s">
        <v>3185</v>
      </c>
      <c r="M117" s="85" t="s">
        <v>3185</v>
      </c>
      <c r="N117" s="85" t="s">
        <v>3185</v>
      </c>
      <c r="O117" s="85" t="s">
        <v>3185</v>
      </c>
      <c r="P117" s="85"/>
      <c r="Q117" s="160" t="s">
        <v>852</v>
      </c>
      <c r="R117" s="23"/>
      <c r="S117" s="23"/>
      <c r="T117" s="23"/>
      <c r="U117" s="23"/>
      <c r="V117" s="23"/>
      <c r="W117" s="23"/>
      <c r="X117" s="23"/>
      <c r="Y117" s="23"/>
      <c r="Z117" s="23"/>
      <c r="AA117" s="23" t="s">
        <v>162</v>
      </c>
      <c r="AB117" s="32" t="s">
        <v>667</v>
      </c>
    </row>
    <row r="118" spans="1:28" x14ac:dyDescent="0.25">
      <c r="A118" s="31">
        <v>117</v>
      </c>
      <c r="B118" s="23" t="s">
        <v>1386</v>
      </c>
      <c r="C118" s="23" t="s">
        <v>119</v>
      </c>
      <c r="D118" s="23"/>
      <c r="E118" s="85"/>
      <c r="F118" s="85" t="s">
        <v>3185</v>
      </c>
      <c r="G118" s="85"/>
      <c r="H118" s="85" t="s">
        <v>3185</v>
      </c>
      <c r="I118" s="85" t="s">
        <v>3185</v>
      </c>
      <c r="J118" s="85" t="s">
        <v>3185</v>
      </c>
      <c r="K118" s="85" t="s">
        <v>3185</v>
      </c>
      <c r="L118" s="85" t="s">
        <v>3185</v>
      </c>
      <c r="M118" s="85" t="s">
        <v>3185</v>
      </c>
      <c r="N118" s="85" t="s">
        <v>3185</v>
      </c>
      <c r="O118" s="85" t="s">
        <v>3185</v>
      </c>
      <c r="P118" s="85" t="s">
        <v>3184</v>
      </c>
      <c r="Q118" s="85"/>
      <c r="R118" s="23"/>
      <c r="S118" s="23"/>
      <c r="T118" s="23"/>
      <c r="U118" s="23"/>
      <c r="V118" s="23"/>
      <c r="W118" s="23"/>
      <c r="X118" s="23"/>
      <c r="Y118" s="23"/>
      <c r="Z118" s="23"/>
      <c r="AA118" s="23" t="s">
        <v>140</v>
      </c>
      <c r="AB118" s="32"/>
    </row>
    <row r="119" spans="1:28" x14ac:dyDescent="0.25">
      <c r="A119" s="31">
        <v>118</v>
      </c>
      <c r="B119" s="23" t="s">
        <v>1395</v>
      </c>
      <c r="C119" s="23" t="s">
        <v>119</v>
      </c>
      <c r="D119" s="23"/>
      <c r="E119" s="85"/>
      <c r="F119" s="85" t="s">
        <v>3185</v>
      </c>
      <c r="G119" s="85"/>
      <c r="H119" s="85" t="s">
        <v>3185</v>
      </c>
      <c r="I119" s="85" t="s">
        <v>3185</v>
      </c>
      <c r="J119" s="85" t="s">
        <v>3185</v>
      </c>
      <c r="K119" s="85" t="s">
        <v>1403</v>
      </c>
      <c r="L119" s="85" t="s">
        <v>3185</v>
      </c>
      <c r="M119" s="85" t="s">
        <v>3185</v>
      </c>
      <c r="N119" s="85" t="s">
        <v>3185</v>
      </c>
      <c r="O119" s="85" t="s">
        <v>3185</v>
      </c>
      <c r="P119" s="85"/>
      <c r="Q119" s="85"/>
      <c r="R119" s="23"/>
      <c r="S119" s="23"/>
      <c r="T119" s="23"/>
      <c r="U119" s="23"/>
      <c r="V119" s="23"/>
      <c r="W119" s="23"/>
      <c r="X119" s="23"/>
      <c r="Y119" s="23"/>
      <c r="Z119" s="23"/>
      <c r="AA119" s="23" t="s">
        <v>162</v>
      </c>
      <c r="AB119" s="32" t="s">
        <v>1404</v>
      </c>
    </row>
    <row r="120" spans="1:28" x14ac:dyDescent="0.25">
      <c r="A120" s="31">
        <v>119</v>
      </c>
      <c r="B120" s="23" t="s">
        <v>1407</v>
      </c>
      <c r="C120" s="23" t="s">
        <v>119</v>
      </c>
      <c r="D120" s="23"/>
      <c r="E120" s="85"/>
      <c r="F120" s="85" t="s">
        <v>3185</v>
      </c>
      <c r="G120" s="85"/>
      <c r="H120" s="85" t="s">
        <v>3185</v>
      </c>
      <c r="I120" s="85" t="s">
        <v>3185</v>
      </c>
      <c r="J120" s="85" t="s">
        <v>3185</v>
      </c>
      <c r="K120" s="85" t="s">
        <v>3185</v>
      </c>
      <c r="L120" s="85" t="s">
        <v>3185</v>
      </c>
      <c r="M120" s="85" t="s">
        <v>3185</v>
      </c>
      <c r="N120" s="85" t="s">
        <v>3185</v>
      </c>
      <c r="O120" s="85" t="s">
        <v>3185</v>
      </c>
      <c r="P120" s="85" t="s">
        <v>3184</v>
      </c>
      <c r="Q120" s="85"/>
      <c r="R120" s="23"/>
      <c r="S120" s="23"/>
      <c r="T120" s="23"/>
      <c r="U120" s="23"/>
      <c r="V120" s="23"/>
      <c r="W120" s="23"/>
      <c r="X120" s="23"/>
      <c r="Y120" s="23"/>
      <c r="Z120" s="23"/>
      <c r="AA120" s="23" t="s">
        <v>140</v>
      </c>
      <c r="AB120" s="32"/>
    </row>
    <row r="121" spans="1:28" x14ac:dyDescent="0.25">
      <c r="A121" s="31">
        <v>120</v>
      </c>
      <c r="B121" s="23" t="s">
        <v>1415</v>
      </c>
      <c r="C121" s="23" t="s">
        <v>119</v>
      </c>
      <c r="D121" s="23"/>
      <c r="E121" s="85"/>
      <c r="F121" s="85" t="s">
        <v>3189</v>
      </c>
      <c r="G121" s="85"/>
      <c r="H121" s="85" t="s">
        <v>3185</v>
      </c>
      <c r="I121" s="85" t="s">
        <v>3185</v>
      </c>
      <c r="J121" s="85" t="s">
        <v>3185</v>
      </c>
      <c r="K121" s="85" t="s">
        <v>3185</v>
      </c>
      <c r="L121" s="85" t="s">
        <v>3185</v>
      </c>
      <c r="M121" s="85" t="s">
        <v>3185</v>
      </c>
      <c r="N121" s="85" t="s">
        <v>3185</v>
      </c>
      <c r="O121" s="85" t="s">
        <v>3185</v>
      </c>
      <c r="P121" s="85"/>
      <c r="Q121" s="85"/>
      <c r="R121" s="23"/>
      <c r="S121" s="23"/>
      <c r="T121" s="23"/>
      <c r="U121" s="23"/>
      <c r="V121" s="23"/>
      <c r="W121" s="23"/>
      <c r="X121" s="23"/>
      <c r="Y121" s="23"/>
      <c r="Z121" s="23"/>
      <c r="AA121" s="23" t="s">
        <v>140</v>
      </c>
      <c r="AB121" s="32"/>
    </row>
    <row r="122" spans="1:28" x14ac:dyDescent="0.25">
      <c r="A122" s="31">
        <v>121</v>
      </c>
      <c r="B122" s="23" t="s">
        <v>1426</v>
      </c>
      <c r="C122" s="23" t="s">
        <v>119</v>
      </c>
      <c r="D122" s="23"/>
      <c r="E122" s="85"/>
      <c r="F122" s="85" t="s">
        <v>3185</v>
      </c>
      <c r="G122" s="85"/>
      <c r="H122" s="85" t="s">
        <v>3185</v>
      </c>
      <c r="I122" s="85" t="s">
        <v>3185</v>
      </c>
      <c r="J122" s="85" t="s">
        <v>3185</v>
      </c>
      <c r="K122" s="85" t="s">
        <v>3185</v>
      </c>
      <c r="L122" s="85" t="s">
        <v>3185</v>
      </c>
      <c r="M122" s="85" t="s">
        <v>3185</v>
      </c>
      <c r="N122" s="85" t="s">
        <v>3185</v>
      </c>
      <c r="O122" s="85" t="s">
        <v>3185</v>
      </c>
      <c r="P122" s="85"/>
      <c r="Q122" s="85"/>
      <c r="R122" s="23"/>
      <c r="S122" s="23"/>
      <c r="T122" s="23"/>
      <c r="U122" s="23"/>
      <c r="V122" s="23"/>
      <c r="W122" s="23"/>
      <c r="X122" s="23"/>
      <c r="Y122" s="23" t="s">
        <v>634</v>
      </c>
      <c r="Z122" s="23" t="s">
        <v>1432</v>
      </c>
      <c r="AA122" s="23" t="s">
        <v>140</v>
      </c>
      <c r="AB122" s="32"/>
    </row>
    <row r="123" spans="1:28" x14ac:dyDescent="0.25">
      <c r="A123" s="31">
        <v>122</v>
      </c>
      <c r="B123" s="23" t="s">
        <v>1434</v>
      </c>
      <c r="C123" s="23" t="s">
        <v>119</v>
      </c>
      <c r="D123" s="23" t="s">
        <v>138</v>
      </c>
      <c r="E123" s="85" t="s">
        <v>1440</v>
      </c>
      <c r="F123" s="85" t="s">
        <v>3185</v>
      </c>
      <c r="G123" s="85"/>
      <c r="H123" s="85" t="s">
        <v>3185</v>
      </c>
      <c r="I123" s="85" t="s">
        <v>3185</v>
      </c>
      <c r="J123" s="85" t="s">
        <v>3185</v>
      </c>
      <c r="K123" s="85" t="s">
        <v>3185</v>
      </c>
      <c r="L123" s="85" t="s">
        <v>3185</v>
      </c>
      <c r="M123" s="85" t="s">
        <v>3185</v>
      </c>
      <c r="N123" s="85" t="s">
        <v>3185</v>
      </c>
      <c r="O123" s="85" t="s">
        <v>3185</v>
      </c>
      <c r="P123" s="85"/>
      <c r="Q123" s="85"/>
      <c r="R123" s="23"/>
      <c r="S123" s="23"/>
      <c r="T123" s="23"/>
      <c r="U123" s="23"/>
      <c r="V123" s="23"/>
      <c r="W123" s="23"/>
      <c r="X123" s="23"/>
      <c r="Y123" s="23"/>
      <c r="Z123" s="23"/>
      <c r="AA123" s="23" t="s">
        <v>162</v>
      </c>
      <c r="AB123" s="32" t="s">
        <v>1441</v>
      </c>
    </row>
    <row r="124" spans="1:28" x14ac:dyDescent="0.25">
      <c r="A124" s="31">
        <v>123</v>
      </c>
      <c r="B124" s="23" t="s">
        <v>1444</v>
      </c>
      <c r="C124" s="23" t="s">
        <v>119</v>
      </c>
      <c r="D124" s="23"/>
      <c r="E124" s="85"/>
      <c r="F124" s="85" t="s">
        <v>3185</v>
      </c>
      <c r="G124" s="85"/>
      <c r="H124" s="85" t="s">
        <v>3185</v>
      </c>
      <c r="I124" s="85" t="s">
        <v>3185</v>
      </c>
      <c r="J124" s="85" t="s">
        <v>3185</v>
      </c>
      <c r="K124" s="85" t="s">
        <v>3185</v>
      </c>
      <c r="L124" s="85" t="s">
        <v>3185</v>
      </c>
      <c r="M124" s="85" t="s">
        <v>3185</v>
      </c>
      <c r="N124" s="85" t="s">
        <v>3185</v>
      </c>
      <c r="O124" s="85" t="s">
        <v>3185</v>
      </c>
      <c r="P124" s="85"/>
      <c r="Q124" s="160" t="s">
        <v>852</v>
      </c>
      <c r="R124" s="23"/>
      <c r="S124" s="23"/>
      <c r="T124" s="23"/>
      <c r="U124" s="23"/>
      <c r="V124" s="23"/>
      <c r="W124" s="23"/>
      <c r="X124" s="23"/>
      <c r="Y124" s="23"/>
      <c r="Z124" s="23"/>
      <c r="AA124" s="23" t="s">
        <v>162</v>
      </c>
      <c r="AB124" s="32" t="s">
        <v>667</v>
      </c>
    </row>
    <row r="125" spans="1:28" x14ac:dyDescent="0.25">
      <c r="A125" s="31">
        <v>124</v>
      </c>
      <c r="B125" s="23" t="s">
        <v>1451</v>
      </c>
      <c r="C125" s="23" t="s">
        <v>119</v>
      </c>
      <c r="D125" s="23" t="s">
        <v>138</v>
      </c>
      <c r="E125" s="85" t="s">
        <v>1459</v>
      </c>
      <c r="F125" s="85" t="s">
        <v>3185</v>
      </c>
      <c r="G125" s="85"/>
      <c r="H125" s="85" t="s">
        <v>3185</v>
      </c>
      <c r="I125" s="85" t="s">
        <v>3185</v>
      </c>
      <c r="J125" s="85" t="s">
        <v>3185</v>
      </c>
      <c r="K125" s="85" t="s">
        <v>3185</v>
      </c>
      <c r="L125" s="85" t="s">
        <v>3185</v>
      </c>
      <c r="M125" s="85" t="s">
        <v>3185</v>
      </c>
      <c r="N125" s="85" t="s">
        <v>3185</v>
      </c>
      <c r="O125" s="85" t="s">
        <v>3185</v>
      </c>
      <c r="P125" s="85"/>
      <c r="Q125" s="85"/>
      <c r="R125" s="23"/>
      <c r="S125" s="23"/>
      <c r="T125" s="23"/>
      <c r="U125" s="23" t="s">
        <v>631</v>
      </c>
      <c r="V125" s="23"/>
      <c r="W125" s="23"/>
      <c r="X125" s="23"/>
      <c r="Y125" s="23"/>
      <c r="Z125" s="23"/>
      <c r="AA125" s="23" t="s">
        <v>140</v>
      </c>
      <c r="AB125" s="32"/>
    </row>
    <row r="126" spans="1:28" x14ac:dyDescent="0.25">
      <c r="A126" s="31">
        <v>125</v>
      </c>
      <c r="B126" s="23" t="s">
        <v>1461</v>
      </c>
      <c r="C126" s="23" t="s">
        <v>119</v>
      </c>
      <c r="D126" s="23"/>
      <c r="E126" s="85"/>
      <c r="F126" s="85" t="s">
        <v>3185</v>
      </c>
      <c r="G126" s="85"/>
      <c r="H126" s="85" t="s">
        <v>3185</v>
      </c>
      <c r="I126" s="85" t="s">
        <v>3185</v>
      </c>
      <c r="J126" s="85" t="s">
        <v>3185</v>
      </c>
      <c r="K126" s="85" t="s">
        <v>3185</v>
      </c>
      <c r="L126" s="85" t="s">
        <v>3185</v>
      </c>
      <c r="M126" s="85" t="s">
        <v>3185</v>
      </c>
      <c r="N126" s="85" t="s">
        <v>3185</v>
      </c>
      <c r="O126" s="85" t="s">
        <v>3185</v>
      </c>
      <c r="P126" s="85" t="s">
        <v>3184</v>
      </c>
      <c r="Q126" s="85"/>
      <c r="R126" s="23"/>
      <c r="S126" s="23"/>
      <c r="T126" s="23"/>
      <c r="U126" s="23" t="s">
        <v>631</v>
      </c>
      <c r="V126" s="23"/>
      <c r="W126" s="23"/>
      <c r="X126" s="23"/>
      <c r="Y126" s="23"/>
      <c r="Z126" s="23"/>
      <c r="AA126" s="23" t="s">
        <v>140</v>
      </c>
      <c r="AB126" s="32"/>
    </row>
    <row r="127" spans="1:28" x14ac:dyDescent="0.25">
      <c r="A127" s="31">
        <v>126</v>
      </c>
      <c r="B127" s="23" t="s">
        <v>1471</v>
      </c>
      <c r="C127" s="23" t="s">
        <v>119</v>
      </c>
      <c r="D127" s="23" t="s">
        <v>138</v>
      </c>
      <c r="E127" s="85" t="s">
        <v>1478</v>
      </c>
      <c r="F127" s="85" t="s">
        <v>3185</v>
      </c>
      <c r="G127" s="85"/>
      <c r="H127" s="85" t="s">
        <v>3185</v>
      </c>
      <c r="I127" s="85" t="s">
        <v>3185</v>
      </c>
      <c r="J127" s="85" t="s">
        <v>3185</v>
      </c>
      <c r="K127" s="85" t="s">
        <v>3185</v>
      </c>
      <c r="L127" s="85" t="s">
        <v>3185</v>
      </c>
      <c r="M127" s="85" t="s">
        <v>3185</v>
      </c>
      <c r="N127" s="85" t="s">
        <v>3185</v>
      </c>
      <c r="O127" s="85" t="s">
        <v>3185</v>
      </c>
      <c r="P127" s="85"/>
      <c r="Q127" s="85"/>
      <c r="R127" s="23"/>
      <c r="S127" s="23"/>
      <c r="T127" s="23"/>
      <c r="U127" s="23" t="s">
        <v>631</v>
      </c>
      <c r="V127" s="23" t="s">
        <v>1479</v>
      </c>
      <c r="W127" s="23"/>
      <c r="X127" s="23"/>
      <c r="Y127" s="23"/>
      <c r="Z127" s="23"/>
      <c r="AA127" s="23" t="s">
        <v>162</v>
      </c>
      <c r="AB127" s="161" t="s">
        <v>1479</v>
      </c>
    </row>
    <row r="128" spans="1:28" x14ac:dyDescent="0.25">
      <c r="A128" s="31">
        <v>127</v>
      </c>
      <c r="B128" s="23" t="s">
        <v>1481</v>
      </c>
      <c r="C128" s="23" t="s">
        <v>119</v>
      </c>
      <c r="D128" s="23"/>
      <c r="E128" s="85"/>
      <c r="F128" s="85" t="s">
        <v>3185</v>
      </c>
      <c r="G128" s="85"/>
      <c r="H128" s="85" t="s">
        <v>3185</v>
      </c>
      <c r="I128" s="85" t="s">
        <v>3185</v>
      </c>
      <c r="J128" s="85" t="s">
        <v>3185</v>
      </c>
      <c r="K128" s="85" t="s">
        <v>3185</v>
      </c>
      <c r="L128" s="85" t="s">
        <v>3185</v>
      </c>
      <c r="M128" s="85" t="s">
        <v>3185</v>
      </c>
      <c r="N128" s="85" t="s">
        <v>3185</v>
      </c>
      <c r="O128" s="85" t="s">
        <v>3185</v>
      </c>
      <c r="P128" s="85" t="s">
        <v>3184</v>
      </c>
      <c r="Q128" s="85"/>
      <c r="R128" s="23"/>
      <c r="S128" s="23"/>
      <c r="T128" s="23"/>
      <c r="U128" s="23"/>
      <c r="V128" s="23"/>
      <c r="W128" s="23"/>
      <c r="X128" s="23"/>
      <c r="Y128" s="23"/>
      <c r="Z128" s="23"/>
      <c r="AA128" s="23" t="s">
        <v>140</v>
      </c>
      <c r="AB128" s="32"/>
    </row>
    <row r="129" spans="1:28" x14ac:dyDescent="0.25">
      <c r="A129" s="31">
        <v>128</v>
      </c>
      <c r="B129" s="23" t="s">
        <v>1490</v>
      </c>
      <c r="C129" s="23" t="s">
        <v>119</v>
      </c>
      <c r="D129" s="23"/>
      <c r="E129" s="85"/>
      <c r="F129" s="85" t="s">
        <v>3185</v>
      </c>
      <c r="G129" s="85"/>
      <c r="H129" s="85" t="s">
        <v>3185</v>
      </c>
      <c r="I129" s="85" t="s">
        <v>3185</v>
      </c>
      <c r="J129" s="85" t="s">
        <v>3185</v>
      </c>
      <c r="K129" s="85" t="s">
        <v>3185</v>
      </c>
      <c r="L129" s="85" t="s">
        <v>3185</v>
      </c>
      <c r="M129" s="85" t="s">
        <v>3185</v>
      </c>
      <c r="N129" s="85" t="s">
        <v>3185</v>
      </c>
      <c r="O129" s="85" t="s">
        <v>3185</v>
      </c>
      <c r="P129" s="85" t="s">
        <v>3184</v>
      </c>
      <c r="Q129" s="85"/>
      <c r="R129" s="23"/>
      <c r="S129" s="23"/>
      <c r="T129" s="23"/>
      <c r="U129" s="23"/>
      <c r="V129" s="23"/>
      <c r="W129" s="23"/>
      <c r="X129" s="23"/>
      <c r="Y129" s="23"/>
      <c r="Z129" s="23"/>
      <c r="AA129" s="23" t="s">
        <v>140</v>
      </c>
      <c r="AB129" s="32"/>
    </row>
    <row r="130" spans="1:28" x14ac:dyDescent="0.25">
      <c r="A130" s="31">
        <v>129</v>
      </c>
      <c r="B130" s="23" t="s">
        <v>1500</v>
      </c>
      <c r="C130" s="23" t="s">
        <v>119</v>
      </c>
      <c r="D130" s="23"/>
      <c r="E130" s="85"/>
      <c r="F130" s="85" t="s">
        <v>3185</v>
      </c>
      <c r="G130" s="85"/>
      <c r="H130" s="85" t="s">
        <v>3185</v>
      </c>
      <c r="I130" s="85" t="s">
        <v>3185</v>
      </c>
      <c r="J130" s="85" t="s">
        <v>3185</v>
      </c>
      <c r="K130" s="85" t="s">
        <v>3185</v>
      </c>
      <c r="L130" s="85" t="s">
        <v>3185</v>
      </c>
      <c r="M130" s="85" t="s">
        <v>3185</v>
      </c>
      <c r="N130" s="85" t="s">
        <v>3185</v>
      </c>
      <c r="O130" s="85" t="s">
        <v>3185</v>
      </c>
      <c r="P130" s="85"/>
      <c r="Q130" s="160" t="s">
        <v>852</v>
      </c>
      <c r="R130" s="23"/>
      <c r="S130" s="23"/>
      <c r="T130" s="23"/>
      <c r="U130" s="23"/>
      <c r="V130" s="23"/>
      <c r="W130" s="23"/>
      <c r="X130" s="23"/>
      <c r="Y130" s="23"/>
      <c r="Z130" s="23"/>
      <c r="AA130" s="23" t="s">
        <v>140</v>
      </c>
      <c r="AB130" s="32"/>
    </row>
    <row r="131" spans="1:28" x14ac:dyDescent="0.25">
      <c r="A131" s="31">
        <v>130</v>
      </c>
      <c r="B131" s="23" t="s">
        <v>1510</v>
      </c>
      <c r="C131" s="23" t="s">
        <v>119</v>
      </c>
      <c r="D131" s="23"/>
      <c r="E131" s="85"/>
      <c r="F131" s="85" t="s">
        <v>3185</v>
      </c>
      <c r="G131" s="85"/>
      <c r="H131" s="85" t="s">
        <v>3185</v>
      </c>
      <c r="I131" s="85" t="s">
        <v>3185</v>
      </c>
      <c r="J131" s="85" t="s">
        <v>3185</v>
      </c>
      <c r="K131" s="85" t="s">
        <v>3185</v>
      </c>
      <c r="L131" s="85" t="s">
        <v>3185</v>
      </c>
      <c r="M131" s="85" t="s">
        <v>3185</v>
      </c>
      <c r="N131" s="85" t="s">
        <v>3185</v>
      </c>
      <c r="O131" s="85" t="s">
        <v>3185</v>
      </c>
      <c r="P131" s="85" t="s">
        <v>3184</v>
      </c>
      <c r="Q131" s="85"/>
      <c r="R131" s="23"/>
      <c r="S131" s="23"/>
      <c r="T131" s="23"/>
      <c r="U131" s="23"/>
      <c r="V131" s="23"/>
      <c r="W131" s="23"/>
      <c r="X131" s="23"/>
      <c r="Y131" s="23"/>
      <c r="Z131" s="23"/>
      <c r="AA131" s="23" t="s">
        <v>140</v>
      </c>
      <c r="AB131" s="32"/>
    </row>
    <row r="132" spans="1:28" x14ac:dyDescent="0.25">
      <c r="A132" s="31">
        <v>131</v>
      </c>
      <c r="B132" s="23" t="s">
        <v>1520</v>
      </c>
      <c r="C132" s="23" t="s">
        <v>119</v>
      </c>
      <c r="D132" s="23"/>
      <c r="E132" s="85"/>
      <c r="F132" s="85" t="s">
        <v>3185</v>
      </c>
      <c r="G132" s="85"/>
      <c r="H132" s="85" t="s">
        <v>3185</v>
      </c>
      <c r="I132" s="85" t="s">
        <v>3185</v>
      </c>
      <c r="J132" s="85" t="s">
        <v>3185</v>
      </c>
      <c r="K132" s="85" t="s">
        <v>3185</v>
      </c>
      <c r="L132" s="85" t="s">
        <v>3185</v>
      </c>
      <c r="M132" s="85" t="s">
        <v>3185</v>
      </c>
      <c r="N132" s="85" t="s">
        <v>3185</v>
      </c>
      <c r="O132" s="85" t="s">
        <v>3185</v>
      </c>
      <c r="P132" s="85"/>
      <c r="Q132" s="160" t="s">
        <v>852</v>
      </c>
      <c r="R132" s="23"/>
      <c r="S132" s="23"/>
      <c r="T132" s="23"/>
      <c r="U132" s="23"/>
      <c r="V132" s="23"/>
      <c r="W132" s="23"/>
      <c r="X132" s="23"/>
      <c r="Y132" s="23"/>
      <c r="Z132" s="23"/>
      <c r="AA132" s="23" t="s">
        <v>140</v>
      </c>
      <c r="AB132" s="32"/>
    </row>
    <row r="133" spans="1:28" x14ac:dyDescent="0.25">
      <c r="A133" s="31">
        <v>132</v>
      </c>
      <c r="B133" s="23" t="s">
        <v>1529</v>
      </c>
      <c r="C133" s="23" t="s">
        <v>119</v>
      </c>
      <c r="D133" s="23" t="s">
        <v>138</v>
      </c>
      <c r="E133" s="85" t="s">
        <v>1536</v>
      </c>
      <c r="F133" s="85" t="s">
        <v>3185</v>
      </c>
      <c r="G133" s="85"/>
      <c r="H133" s="85" t="s">
        <v>3185</v>
      </c>
      <c r="I133" s="85" t="s">
        <v>3185</v>
      </c>
      <c r="J133" s="85" t="s">
        <v>3185</v>
      </c>
      <c r="K133" s="85" t="s">
        <v>3185</v>
      </c>
      <c r="L133" s="85" t="s">
        <v>3185</v>
      </c>
      <c r="M133" s="85" t="s">
        <v>3185</v>
      </c>
      <c r="N133" s="85" t="s">
        <v>3185</v>
      </c>
      <c r="O133" s="85" t="s">
        <v>3185</v>
      </c>
      <c r="P133" s="85"/>
      <c r="Q133" s="85"/>
      <c r="R133" s="23"/>
      <c r="S133" s="23"/>
      <c r="T133" s="23"/>
      <c r="U133" s="23"/>
      <c r="V133" s="23"/>
      <c r="W133" s="23"/>
      <c r="X133" s="23"/>
      <c r="Y133" s="23"/>
      <c r="Z133" s="23"/>
      <c r="AA133" s="23" t="s">
        <v>140</v>
      </c>
      <c r="AB133" s="32"/>
    </row>
    <row r="134" spans="1:28" x14ac:dyDescent="0.25">
      <c r="A134" s="31">
        <v>133</v>
      </c>
      <c r="B134" s="23" t="s">
        <v>1539</v>
      </c>
      <c r="C134" s="23" t="s">
        <v>119</v>
      </c>
      <c r="D134" s="23"/>
      <c r="E134" s="85"/>
      <c r="F134" s="85" t="s">
        <v>3185</v>
      </c>
      <c r="G134" s="85"/>
      <c r="H134" s="85" t="s">
        <v>3185</v>
      </c>
      <c r="I134" s="85" t="s">
        <v>3185</v>
      </c>
      <c r="J134" s="85" t="s">
        <v>3185</v>
      </c>
      <c r="K134" s="85" t="s">
        <v>3185</v>
      </c>
      <c r="L134" s="85" t="s">
        <v>3185</v>
      </c>
      <c r="M134" s="85" t="s">
        <v>3185</v>
      </c>
      <c r="N134" s="85" t="s">
        <v>3185</v>
      </c>
      <c r="O134" s="85" t="s">
        <v>3185</v>
      </c>
      <c r="P134" s="85" t="s">
        <v>3184</v>
      </c>
      <c r="Q134" s="85"/>
      <c r="R134" s="23"/>
      <c r="S134" s="23"/>
      <c r="T134" s="23"/>
      <c r="U134" s="23"/>
      <c r="V134" s="23"/>
      <c r="W134" s="23"/>
      <c r="X134" s="23"/>
      <c r="Y134" s="23"/>
      <c r="Z134" s="23"/>
      <c r="AA134" s="23" t="s">
        <v>140</v>
      </c>
      <c r="AB134" s="32"/>
    </row>
    <row r="135" spans="1:28" x14ac:dyDescent="0.25">
      <c r="A135" s="31">
        <v>134</v>
      </c>
      <c r="B135" s="23" t="s">
        <v>1548</v>
      </c>
      <c r="C135" s="23" t="s">
        <v>119</v>
      </c>
      <c r="D135" s="23"/>
      <c r="E135" s="85"/>
      <c r="F135" s="85" t="s">
        <v>3185</v>
      </c>
      <c r="G135" s="85"/>
      <c r="H135" s="85" t="s">
        <v>3185</v>
      </c>
      <c r="I135" s="85" t="s">
        <v>3185</v>
      </c>
      <c r="J135" s="85" t="s">
        <v>3185</v>
      </c>
      <c r="K135" s="85" t="s">
        <v>3185</v>
      </c>
      <c r="L135" s="85" t="s">
        <v>3185</v>
      </c>
      <c r="M135" s="85" t="s">
        <v>3185</v>
      </c>
      <c r="N135" s="85" t="s">
        <v>3185</v>
      </c>
      <c r="O135" s="85" t="s">
        <v>3185</v>
      </c>
      <c r="P135" s="85" t="s">
        <v>3184</v>
      </c>
      <c r="Q135" s="85"/>
      <c r="R135" s="23"/>
      <c r="S135" s="23"/>
      <c r="T135" s="23"/>
      <c r="U135" s="23"/>
      <c r="V135" s="23"/>
      <c r="W135" s="23"/>
      <c r="X135" s="23"/>
      <c r="Y135" s="23"/>
      <c r="Z135" s="23"/>
      <c r="AA135" s="23" t="s">
        <v>140</v>
      </c>
      <c r="AB135" s="32"/>
    </row>
    <row r="136" spans="1:28" x14ac:dyDescent="0.25">
      <c r="A136" s="31">
        <v>135</v>
      </c>
      <c r="B136" s="23" t="s">
        <v>1557</v>
      </c>
      <c r="C136" s="23" t="s">
        <v>119</v>
      </c>
      <c r="D136" s="23" t="s">
        <v>138</v>
      </c>
      <c r="E136" s="85" t="s">
        <v>1563</v>
      </c>
      <c r="F136" s="85" t="s">
        <v>3185</v>
      </c>
      <c r="G136" s="85"/>
      <c r="H136" s="85" t="s">
        <v>3185</v>
      </c>
      <c r="I136" s="85" t="s">
        <v>3185</v>
      </c>
      <c r="J136" s="85" t="s">
        <v>3185</v>
      </c>
      <c r="K136" s="85" t="s">
        <v>3185</v>
      </c>
      <c r="L136" s="85" t="s">
        <v>3185</v>
      </c>
      <c r="M136" s="85" t="s">
        <v>3185</v>
      </c>
      <c r="N136" s="85" t="s">
        <v>3185</v>
      </c>
      <c r="O136" s="85" t="s">
        <v>3185</v>
      </c>
      <c r="P136" s="85"/>
      <c r="Q136" s="85"/>
      <c r="R136" s="23"/>
      <c r="S136" s="23"/>
      <c r="T136" s="23"/>
      <c r="U136" s="23"/>
      <c r="V136" s="23"/>
      <c r="W136" s="23"/>
      <c r="X136" s="23"/>
      <c r="Y136" s="23"/>
      <c r="Z136" s="23"/>
      <c r="AA136" s="23" t="s">
        <v>162</v>
      </c>
      <c r="AB136" s="32" t="s">
        <v>1564</v>
      </c>
    </row>
    <row r="137" spans="1:28" x14ac:dyDescent="0.25">
      <c r="A137" s="31">
        <v>136</v>
      </c>
      <c r="B137" s="23" t="s">
        <v>1566</v>
      </c>
      <c r="C137" s="23" t="s">
        <v>119</v>
      </c>
      <c r="D137" s="23"/>
      <c r="E137" s="48"/>
      <c r="F137" s="85" t="s">
        <v>3185</v>
      </c>
      <c r="G137" s="85"/>
      <c r="H137" s="85" t="s">
        <v>3185</v>
      </c>
      <c r="I137" s="85" t="s">
        <v>3185</v>
      </c>
      <c r="J137" s="85" t="s">
        <v>3185</v>
      </c>
      <c r="K137" s="85" t="s">
        <v>3185</v>
      </c>
      <c r="L137" s="85" t="s">
        <v>3185</v>
      </c>
      <c r="M137" s="85" t="s">
        <v>2412</v>
      </c>
      <c r="N137" s="85" t="s">
        <v>3185</v>
      </c>
      <c r="O137" s="85" t="s">
        <v>3185</v>
      </c>
      <c r="P137" s="85"/>
      <c r="Q137" s="85"/>
      <c r="R137" s="23"/>
      <c r="S137" s="23"/>
      <c r="T137" s="23"/>
      <c r="U137" s="23"/>
      <c r="V137" s="23"/>
      <c r="W137" s="23"/>
      <c r="X137" s="23"/>
      <c r="Y137" s="23"/>
      <c r="Z137" s="23"/>
      <c r="AA137" s="23" t="s">
        <v>162</v>
      </c>
      <c r="AB137" s="32" t="s">
        <v>1574</v>
      </c>
    </row>
    <row r="138" spans="1:28" x14ac:dyDescent="0.25">
      <c r="A138" s="31">
        <v>137</v>
      </c>
      <c r="B138" s="23" t="s">
        <v>1577</v>
      </c>
      <c r="C138" s="23" t="s">
        <v>119</v>
      </c>
      <c r="D138" s="23"/>
      <c r="E138" s="85"/>
      <c r="F138" s="85" t="s">
        <v>3185</v>
      </c>
      <c r="G138" s="85"/>
      <c r="H138" s="85" t="s">
        <v>3185</v>
      </c>
      <c r="I138" s="85" t="s">
        <v>3185</v>
      </c>
      <c r="J138" s="85" t="s">
        <v>3185</v>
      </c>
      <c r="K138" s="85" t="s">
        <v>3185</v>
      </c>
      <c r="L138" s="85" t="s">
        <v>3185</v>
      </c>
      <c r="M138" s="85" t="s">
        <v>3185</v>
      </c>
      <c r="N138" s="85" t="s">
        <v>3185</v>
      </c>
      <c r="O138" s="85" t="s">
        <v>3185</v>
      </c>
      <c r="P138" s="85" t="s">
        <v>3184</v>
      </c>
      <c r="Q138" s="85"/>
      <c r="R138" s="23"/>
      <c r="S138" s="23"/>
      <c r="T138" s="23"/>
      <c r="U138" s="23"/>
      <c r="V138" s="23"/>
      <c r="W138" s="23"/>
      <c r="X138" s="23"/>
      <c r="Y138" s="23"/>
      <c r="Z138" s="23"/>
      <c r="AA138" s="23" t="s">
        <v>140</v>
      </c>
      <c r="AB138" s="32"/>
    </row>
    <row r="139" spans="1:28" x14ac:dyDescent="0.25">
      <c r="A139" s="31">
        <v>138</v>
      </c>
      <c r="B139" s="23" t="s">
        <v>1585</v>
      </c>
      <c r="C139" s="23" t="s">
        <v>119</v>
      </c>
      <c r="D139" s="23"/>
      <c r="E139" s="85"/>
      <c r="F139" s="85" t="s">
        <v>3185</v>
      </c>
      <c r="G139" s="85"/>
      <c r="H139" s="85" t="s">
        <v>3185</v>
      </c>
      <c r="I139" s="85" t="s">
        <v>3185</v>
      </c>
      <c r="J139" s="85" t="s">
        <v>3185</v>
      </c>
      <c r="K139" s="85" t="s">
        <v>3185</v>
      </c>
      <c r="L139" s="85" t="s">
        <v>3185</v>
      </c>
      <c r="M139" s="85" t="s">
        <v>3185</v>
      </c>
      <c r="N139" s="85" t="s">
        <v>3185</v>
      </c>
      <c r="O139" s="85" t="s">
        <v>3185</v>
      </c>
      <c r="P139" s="85" t="s">
        <v>3184</v>
      </c>
      <c r="Q139" s="85"/>
      <c r="R139" s="23"/>
      <c r="S139" s="23"/>
      <c r="T139" s="23"/>
      <c r="U139" s="23"/>
      <c r="V139" s="23"/>
      <c r="W139" s="23"/>
      <c r="X139" s="23"/>
      <c r="Y139" s="23"/>
      <c r="Z139" s="23"/>
      <c r="AA139" s="23" t="s">
        <v>140</v>
      </c>
      <c r="AB139" s="32"/>
    </row>
    <row r="140" spans="1:28" x14ac:dyDescent="0.25">
      <c r="A140" s="31">
        <v>139</v>
      </c>
      <c r="B140" s="23" t="s">
        <v>1593</v>
      </c>
      <c r="C140" s="23" t="s">
        <v>119</v>
      </c>
      <c r="D140" s="23"/>
      <c r="E140" s="85"/>
      <c r="F140" s="85" t="s">
        <v>3185</v>
      </c>
      <c r="G140" s="85"/>
      <c r="H140" s="85" t="s">
        <v>3185</v>
      </c>
      <c r="I140" s="85" t="s">
        <v>3185</v>
      </c>
      <c r="J140" s="85" t="s">
        <v>3185</v>
      </c>
      <c r="K140" s="85" t="s">
        <v>3185</v>
      </c>
      <c r="L140" s="85" t="s">
        <v>3185</v>
      </c>
      <c r="M140" s="85" t="s">
        <v>3185</v>
      </c>
      <c r="N140" s="85" t="s">
        <v>3185</v>
      </c>
      <c r="O140" s="85" t="s">
        <v>3185</v>
      </c>
      <c r="P140" s="85" t="s">
        <v>3184</v>
      </c>
      <c r="Q140" s="85"/>
      <c r="R140" s="23"/>
      <c r="S140" s="23"/>
      <c r="T140" s="23"/>
      <c r="U140" s="23"/>
      <c r="V140" s="23"/>
      <c r="W140" s="23"/>
      <c r="X140" s="23"/>
      <c r="Y140" s="23"/>
      <c r="Z140" s="23"/>
      <c r="AA140" s="23" t="s">
        <v>140</v>
      </c>
      <c r="AB140" s="32"/>
    </row>
    <row r="141" spans="1:28" x14ac:dyDescent="0.25">
      <c r="A141" s="31">
        <v>140</v>
      </c>
      <c r="B141" s="23" t="s">
        <v>1602</v>
      </c>
      <c r="C141" s="23" t="s">
        <v>119</v>
      </c>
      <c r="D141" s="23"/>
      <c r="E141" s="85"/>
      <c r="F141" s="85" t="s">
        <v>3189</v>
      </c>
      <c r="G141" s="85"/>
      <c r="H141" s="85" t="s">
        <v>3185</v>
      </c>
      <c r="I141" s="85" t="s">
        <v>3185</v>
      </c>
      <c r="J141" s="85" t="s">
        <v>3185</v>
      </c>
      <c r="K141" s="85" t="s">
        <v>3185</v>
      </c>
      <c r="L141" s="85" t="s">
        <v>3185</v>
      </c>
      <c r="M141" s="85" t="s">
        <v>3185</v>
      </c>
      <c r="N141" s="85" t="s">
        <v>3185</v>
      </c>
      <c r="O141" s="85" t="s">
        <v>3185</v>
      </c>
      <c r="P141" s="85"/>
      <c r="Q141" s="85"/>
      <c r="R141" s="23"/>
      <c r="S141" s="23"/>
      <c r="T141" s="23"/>
      <c r="U141" s="23" t="s">
        <v>631</v>
      </c>
      <c r="V141" s="23"/>
      <c r="W141" s="23"/>
      <c r="X141" s="23"/>
      <c r="Y141" s="23"/>
      <c r="Z141" s="23"/>
      <c r="AA141" s="23" t="s">
        <v>140</v>
      </c>
      <c r="AB141" s="32"/>
    </row>
    <row r="142" spans="1:28" x14ac:dyDescent="0.25">
      <c r="A142" s="31">
        <v>141</v>
      </c>
      <c r="B142" s="23" t="s">
        <v>1611</v>
      </c>
      <c r="C142" s="23" t="s">
        <v>119</v>
      </c>
      <c r="D142" s="23"/>
      <c r="E142" s="85"/>
      <c r="F142" s="85" t="s">
        <v>3185</v>
      </c>
      <c r="G142" s="85"/>
      <c r="H142" s="85" t="s">
        <v>3185</v>
      </c>
      <c r="I142" s="85" t="s">
        <v>3185</v>
      </c>
      <c r="J142" s="85" t="s">
        <v>3185</v>
      </c>
      <c r="K142" s="85" t="s">
        <v>3185</v>
      </c>
      <c r="L142" s="85" t="s">
        <v>3185</v>
      </c>
      <c r="M142" s="85" t="s">
        <v>3185</v>
      </c>
      <c r="N142" s="85" t="s">
        <v>3185</v>
      </c>
      <c r="O142" s="85" t="s">
        <v>3185</v>
      </c>
      <c r="P142" s="85"/>
      <c r="Q142" s="160" t="s">
        <v>852</v>
      </c>
      <c r="R142" s="23"/>
      <c r="S142" s="23"/>
      <c r="T142" s="23"/>
      <c r="U142" s="23"/>
      <c r="V142" s="23"/>
      <c r="W142" s="23"/>
      <c r="X142" s="23"/>
      <c r="Y142" s="23"/>
      <c r="Z142" s="23"/>
      <c r="AA142" s="23" t="s">
        <v>162</v>
      </c>
      <c r="AB142" s="32" t="s">
        <v>1618</v>
      </c>
    </row>
    <row r="143" spans="1:28" x14ac:dyDescent="0.25">
      <c r="A143" s="31">
        <v>142</v>
      </c>
      <c r="B143" s="23" t="s">
        <v>1620</v>
      </c>
      <c r="C143" s="23" t="s">
        <v>119</v>
      </c>
      <c r="D143" s="23"/>
      <c r="E143" s="85"/>
      <c r="F143" s="85" t="s">
        <v>3185</v>
      </c>
      <c r="G143" s="85"/>
      <c r="H143" s="85" t="s">
        <v>3185</v>
      </c>
      <c r="I143" s="85" t="s">
        <v>3185</v>
      </c>
      <c r="J143" s="85" t="s">
        <v>3185</v>
      </c>
      <c r="K143" s="85" t="s">
        <v>3185</v>
      </c>
      <c r="L143" s="85" t="s">
        <v>3185</v>
      </c>
      <c r="M143" s="85" t="s">
        <v>3185</v>
      </c>
      <c r="N143" s="85" t="s">
        <v>3185</v>
      </c>
      <c r="O143" s="85" t="s">
        <v>3185</v>
      </c>
      <c r="P143" s="85" t="s">
        <v>3184</v>
      </c>
      <c r="Q143" s="85"/>
      <c r="R143" s="23"/>
      <c r="S143" s="23"/>
      <c r="T143" s="23"/>
      <c r="U143" s="23"/>
      <c r="V143" s="23"/>
      <c r="W143" s="23"/>
      <c r="X143" s="23"/>
      <c r="Y143" s="23"/>
      <c r="Z143" s="23"/>
      <c r="AA143" s="23" t="s">
        <v>140</v>
      </c>
      <c r="AB143" s="32"/>
    </row>
    <row r="144" spans="1:28" x14ac:dyDescent="0.25">
      <c r="A144" s="31">
        <v>143</v>
      </c>
      <c r="B144" s="23" t="s">
        <v>1627</v>
      </c>
      <c r="C144" s="23" t="s">
        <v>119</v>
      </c>
      <c r="D144" s="23"/>
      <c r="E144" s="85"/>
      <c r="F144" s="85" t="s">
        <v>3185</v>
      </c>
      <c r="G144" s="85"/>
      <c r="H144" s="85" t="s">
        <v>3185</v>
      </c>
      <c r="I144" s="85" t="s">
        <v>3185</v>
      </c>
      <c r="J144" s="85" t="s">
        <v>3185</v>
      </c>
      <c r="K144" s="85" t="s">
        <v>3185</v>
      </c>
      <c r="L144" s="85" t="s">
        <v>3185</v>
      </c>
      <c r="M144" s="85" t="s">
        <v>3185</v>
      </c>
      <c r="N144" s="85" t="s">
        <v>3185</v>
      </c>
      <c r="O144" s="85" t="s">
        <v>3185</v>
      </c>
      <c r="P144" s="85" t="s">
        <v>3184</v>
      </c>
      <c r="Q144" s="85"/>
      <c r="R144" s="23"/>
      <c r="S144" s="23"/>
      <c r="T144" s="23"/>
      <c r="U144" s="23"/>
      <c r="V144" s="23"/>
      <c r="W144" s="23"/>
      <c r="X144" s="23"/>
      <c r="Y144" s="23"/>
      <c r="Z144" s="23"/>
      <c r="AA144" s="23" t="s">
        <v>140</v>
      </c>
      <c r="AB144" s="32"/>
    </row>
    <row r="145" spans="1:28" x14ac:dyDescent="0.25">
      <c r="A145" s="31">
        <v>144</v>
      </c>
      <c r="B145" s="23" t="s">
        <v>1637</v>
      </c>
      <c r="C145" s="23" t="s">
        <v>119</v>
      </c>
      <c r="D145" s="23"/>
      <c r="E145" s="85"/>
      <c r="F145" s="85" t="s">
        <v>3185</v>
      </c>
      <c r="G145" s="85"/>
      <c r="H145" s="85" t="s">
        <v>3185</v>
      </c>
      <c r="I145" s="85" t="s">
        <v>3185</v>
      </c>
      <c r="J145" s="85" t="s">
        <v>3185</v>
      </c>
      <c r="K145" s="85" t="s">
        <v>3185</v>
      </c>
      <c r="L145" s="85" t="s">
        <v>3185</v>
      </c>
      <c r="M145" s="85" t="s">
        <v>3185</v>
      </c>
      <c r="N145" s="85" t="s">
        <v>3185</v>
      </c>
      <c r="O145" s="85" t="s">
        <v>3185</v>
      </c>
      <c r="P145" s="85"/>
      <c r="Q145" s="85"/>
      <c r="R145" s="23" t="s">
        <v>161</v>
      </c>
      <c r="S145" s="23"/>
      <c r="T145" s="23"/>
      <c r="U145" s="23"/>
      <c r="V145" s="23"/>
      <c r="W145" s="23"/>
      <c r="X145" s="23"/>
      <c r="Y145" s="23"/>
      <c r="Z145" s="23"/>
      <c r="AA145" s="23" t="s">
        <v>162</v>
      </c>
      <c r="AB145" s="32" t="s">
        <v>163</v>
      </c>
    </row>
    <row r="146" spans="1:28" x14ac:dyDescent="0.25">
      <c r="A146" s="31">
        <v>145</v>
      </c>
      <c r="B146" s="23" t="s">
        <v>1646</v>
      </c>
      <c r="C146" s="23" t="s">
        <v>119</v>
      </c>
      <c r="D146" s="23"/>
      <c r="E146" s="85"/>
      <c r="F146" s="85" t="s">
        <v>3185</v>
      </c>
      <c r="G146" s="85"/>
      <c r="H146" s="85" t="s">
        <v>3185</v>
      </c>
      <c r="I146" s="85" t="s">
        <v>3185</v>
      </c>
      <c r="J146" s="85" t="s">
        <v>3185</v>
      </c>
      <c r="K146" s="85" t="s">
        <v>3185</v>
      </c>
      <c r="L146" s="85" t="s">
        <v>3185</v>
      </c>
      <c r="M146" s="85" t="s">
        <v>3185</v>
      </c>
      <c r="N146" s="85" t="s">
        <v>3185</v>
      </c>
      <c r="O146" s="85" t="s">
        <v>3185</v>
      </c>
      <c r="P146" s="85"/>
      <c r="Q146" s="85"/>
      <c r="R146" s="23"/>
      <c r="S146" s="23"/>
      <c r="T146" s="23"/>
      <c r="U146" s="23"/>
      <c r="V146" s="23"/>
      <c r="W146" s="23" t="s">
        <v>632</v>
      </c>
      <c r="X146" s="23" t="s">
        <v>1653</v>
      </c>
      <c r="Y146" s="23"/>
      <c r="Z146" s="23"/>
      <c r="AA146" s="23" t="s">
        <v>140</v>
      </c>
      <c r="AB146" s="32"/>
    </row>
    <row r="147" spans="1:28" x14ac:dyDescent="0.25">
      <c r="A147" s="31">
        <v>146</v>
      </c>
      <c r="B147" s="23" t="s">
        <v>1655</v>
      </c>
      <c r="C147" s="23" t="s">
        <v>119</v>
      </c>
      <c r="D147" s="23"/>
      <c r="E147" s="85"/>
      <c r="F147" s="85" t="s">
        <v>3185</v>
      </c>
      <c r="G147" s="85"/>
      <c r="H147" s="85" t="s">
        <v>3185</v>
      </c>
      <c r="I147" s="85" t="s">
        <v>3185</v>
      </c>
      <c r="J147" s="85" t="s">
        <v>3185</v>
      </c>
      <c r="K147" s="85" t="s">
        <v>3185</v>
      </c>
      <c r="L147" s="85" t="s">
        <v>3185</v>
      </c>
      <c r="M147" s="85" t="s">
        <v>3185</v>
      </c>
      <c r="N147" s="85" t="s">
        <v>3185</v>
      </c>
      <c r="O147" s="85" t="s">
        <v>3185</v>
      </c>
      <c r="P147" s="85" t="s">
        <v>3184</v>
      </c>
      <c r="Q147" s="85"/>
      <c r="R147" s="23"/>
      <c r="S147" s="23"/>
      <c r="T147" s="23"/>
      <c r="U147" s="23"/>
      <c r="V147" s="23"/>
      <c r="W147" s="23"/>
      <c r="X147" s="23"/>
      <c r="Y147" s="23"/>
      <c r="Z147" s="23"/>
      <c r="AA147" s="23" t="s">
        <v>140</v>
      </c>
      <c r="AB147" s="32"/>
    </row>
    <row r="148" spans="1:28" x14ac:dyDescent="0.25">
      <c r="A148" s="31">
        <v>147</v>
      </c>
      <c r="B148" s="23" t="s">
        <v>1664</v>
      </c>
      <c r="C148" s="23" t="s">
        <v>119</v>
      </c>
      <c r="D148" s="23"/>
      <c r="E148" s="85"/>
      <c r="F148" s="85" t="s">
        <v>3185</v>
      </c>
      <c r="G148" s="85"/>
      <c r="H148" s="85" t="s">
        <v>3185</v>
      </c>
      <c r="I148" s="85" t="s">
        <v>3185</v>
      </c>
      <c r="J148" s="85" t="s">
        <v>3185</v>
      </c>
      <c r="K148" s="85" t="s">
        <v>3185</v>
      </c>
      <c r="L148" s="85" t="s">
        <v>3185</v>
      </c>
      <c r="M148" s="85" t="s">
        <v>3185</v>
      </c>
      <c r="N148" s="85" t="s">
        <v>3185</v>
      </c>
      <c r="O148" s="85" t="s">
        <v>3185</v>
      </c>
      <c r="P148" s="85" t="s">
        <v>3184</v>
      </c>
      <c r="Q148" s="85"/>
      <c r="R148" s="23"/>
      <c r="S148" s="23"/>
      <c r="T148" s="23"/>
      <c r="U148" s="23"/>
      <c r="V148" s="23"/>
      <c r="W148" s="23"/>
      <c r="X148" s="23"/>
      <c r="Y148" s="23"/>
      <c r="Z148" s="23"/>
      <c r="AA148" s="23" t="s">
        <v>140</v>
      </c>
      <c r="AB148" s="32"/>
    </row>
    <row r="149" spans="1:28" x14ac:dyDescent="0.25">
      <c r="A149" s="31">
        <v>148</v>
      </c>
      <c r="B149" s="23" t="s">
        <v>1674</v>
      </c>
      <c r="C149" s="23" t="s">
        <v>119</v>
      </c>
      <c r="D149" s="23" t="s">
        <v>138</v>
      </c>
      <c r="E149" s="85" t="s">
        <v>1681</v>
      </c>
      <c r="F149" s="85" t="s">
        <v>3185</v>
      </c>
      <c r="G149" s="85"/>
      <c r="H149" s="85" t="s">
        <v>3185</v>
      </c>
      <c r="I149" s="85" t="s">
        <v>3185</v>
      </c>
      <c r="J149" s="85" t="s">
        <v>3185</v>
      </c>
      <c r="K149" s="85" t="s">
        <v>3185</v>
      </c>
      <c r="L149" s="85" t="s">
        <v>3185</v>
      </c>
      <c r="M149" s="85" t="s">
        <v>3185</v>
      </c>
      <c r="N149" s="85" t="s">
        <v>3185</v>
      </c>
      <c r="O149" s="85" t="s">
        <v>3185</v>
      </c>
      <c r="P149" s="85"/>
      <c r="Q149" s="85"/>
      <c r="R149" s="23"/>
      <c r="S149" s="23"/>
      <c r="T149" s="23"/>
      <c r="U149" s="23"/>
      <c r="V149" s="23"/>
      <c r="W149" s="23"/>
      <c r="X149" s="23"/>
      <c r="Y149" s="23"/>
      <c r="Z149" s="23"/>
      <c r="AA149" s="23" t="s">
        <v>162</v>
      </c>
      <c r="AB149" s="32" t="s">
        <v>1682</v>
      </c>
    </row>
    <row r="150" spans="1:28" x14ac:dyDescent="0.25">
      <c r="A150" s="31">
        <v>149</v>
      </c>
      <c r="B150" s="23" t="s">
        <v>1684</v>
      </c>
      <c r="C150" s="23" t="s">
        <v>119</v>
      </c>
      <c r="D150" s="23"/>
      <c r="E150" s="85"/>
      <c r="F150" s="85" t="s">
        <v>3185</v>
      </c>
      <c r="G150" s="85"/>
      <c r="H150" s="85" t="s">
        <v>3185</v>
      </c>
      <c r="I150" s="85" t="s">
        <v>3185</v>
      </c>
      <c r="J150" s="85" t="s">
        <v>3185</v>
      </c>
      <c r="K150" s="85" t="s">
        <v>3185</v>
      </c>
      <c r="L150" s="85" t="s">
        <v>3185</v>
      </c>
      <c r="M150" s="85" t="s">
        <v>3185</v>
      </c>
      <c r="N150" s="85" t="s">
        <v>3185</v>
      </c>
      <c r="O150" s="85" t="s">
        <v>3185</v>
      </c>
      <c r="P150" s="85" t="s">
        <v>3184</v>
      </c>
      <c r="Q150" s="85"/>
      <c r="R150" s="23"/>
      <c r="S150" s="23"/>
      <c r="T150" s="23"/>
      <c r="U150" s="23"/>
      <c r="V150" s="23"/>
      <c r="W150" s="23"/>
      <c r="X150" s="23"/>
      <c r="Y150" s="23"/>
      <c r="Z150" s="23"/>
      <c r="AA150" s="23" t="s">
        <v>140</v>
      </c>
      <c r="AB150" s="32"/>
    </row>
    <row r="151" spans="1:28" x14ac:dyDescent="0.25">
      <c r="A151" s="31">
        <v>150</v>
      </c>
      <c r="B151" s="23" t="s">
        <v>1692</v>
      </c>
      <c r="C151" s="23" t="s">
        <v>119</v>
      </c>
      <c r="D151" s="23"/>
      <c r="E151" s="85"/>
      <c r="F151" s="85" t="s">
        <v>3185</v>
      </c>
      <c r="G151" s="85"/>
      <c r="H151" s="85" t="s">
        <v>3185</v>
      </c>
      <c r="I151" s="85" t="s">
        <v>3185</v>
      </c>
      <c r="J151" s="85" t="s">
        <v>3185</v>
      </c>
      <c r="K151" s="85" t="s">
        <v>3185</v>
      </c>
      <c r="L151" s="85" t="s">
        <v>3185</v>
      </c>
      <c r="M151" s="85" t="s">
        <v>3185</v>
      </c>
      <c r="N151" s="85" t="s">
        <v>3185</v>
      </c>
      <c r="O151" s="85" t="s">
        <v>3185</v>
      </c>
      <c r="P151" s="85" t="s">
        <v>3184</v>
      </c>
      <c r="Q151" s="85"/>
      <c r="R151" s="23"/>
      <c r="S151" s="23"/>
      <c r="T151" s="23"/>
      <c r="U151" s="23"/>
      <c r="V151" s="23"/>
      <c r="W151" s="23"/>
      <c r="X151" s="23"/>
      <c r="Y151" s="23"/>
      <c r="Z151" s="23"/>
      <c r="AA151" s="23" t="s">
        <v>162</v>
      </c>
      <c r="AB151" s="32" t="s">
        <v>1698</v>
      </c>
    </row>
    <row r="152" spans="1:28" x14ac:dyDescent="0.25">
      <c r="A152" s="31">
        <v>151</v>
      </c>
      <c r="B152" s="23" t="s">
        <v>1701</v>
      </c>
      <c r="C152" s="23" t="s">
        <v>119</v>
      </c>
      <c r="D152" s="23"/>
      <c r="E152" s="85"/>
      <c r="F152" s="85" t="s">
        <v>3185</v>
      </c>
      <c r="G152" s="85"/>
      <c r="H152" s="85" t="s">
        <v>3185</v>
      </c>
      <c r="I152" s="85" t="s">
        <v>3185</v>
      </c>
      <c r="J152" s="85" t="s">
        <v>3185</v>
      </c>
      <c r="K152" s="85" t="s">
        <v>3185</v>
      </c>
      <c r="L152" s="85" t="s">
        <v>3185</v>
      </c>
      <c r="M152" s="85" t="s">
        <v>3185</v>
      </c>
      <c r="N152" s="85" t="s">
        <v>3185</v>
      </c>
      <c r="O152" s="85" t="s">
        <v>3185</v>
      </c>
      <c r="P152" s="85" t="s">
        <v>3184</v>
      </c>
      <c r="Q152" s="85"/>
      <c r="R152" s="23"/>
      <c r="S152" s="23"/>
      <c r="T152" s="23"/>
      <c r="U152" s="23"/>
      <c r="V152" s="23"/>
      <c r="W152" s="23"/>
      <c r="X152" s="23"/>
      <c r="Y152" s="23"/>
      <c r="Z152" s="23"/>
      <c r="AA152" s="23" t="s">
        <v>140</v>
      </c>
      <c r="AB152" s="32"/>
    </row>
    <row r="153" spans="1:28" x14ac:dyDescent="0.25">
      <c r="A153" s="31">
        <v>152</v>
      </c>
      <c r="B153" s="23" t="s">
        <v>1711</v>
      </c>
      <c r="C153" s="23" t="s">
        <v>119</v>
      </c>
      <c r="D153" s="23"/>
      <c r="E153" s="85"/>
      <c r="F153" s="85" t="s">
        <v>3185</v>
      </c>
      <c r="G153" s="85"/>
      <c r="H153" s="85" t="s">
        <v>3185</v>
      </c>
      <c r="I153" s="85" t="s">
        <v>3185</v>
      </c>
      <c r="J153" s="85" t="s">
        <v>3185</v>
      </c>
      <c r="K153" s="85" t="s">
        <v>3185</v>
      </c>
      <c r="L153" s="85" t="s">
        <v>3185</v>
      </c>
      <c r="M153" s="85" t="s">
        <v>3185</v>
      </c>
      <c r="N153" s="85" t="s">
        <v>3185</v>
      </c>
      <c r="O153" s="85" t="s">
        <v>3185</v>
      </c>
      <c r="P153" s="85"/>
      <c r="Q153" s="85"/>
      <c r="R153" s="23"/>
      <c r="S153" s="23"/>
      <c r="T153" s="23"/>
      <c r="U153" s="23"/>
      <c r="V153" s="23"/>
      <c r="W153" s="23"/>
      <c r="X153" s="23"/>
      <c r="Y153" s="22" t="s">
        <v>634</v>
      </c>
      <c r="Z153" s="23"/>
      <c r="AA153" s="23" t="s">
        <v>140</v>
      </c>
      <c r="AB153" s="32"/>
    </row>
    <row r="154" spans="1:28" x14ac:dyDescent="0.25">
      <c r="A154" s="31">
        <v>153</v>
      </c>
      <c r="B154" s="23" t="s">
        <v>1721</v>
      </c>
      <c r="C154" s="23" t="s">
        <v>119</v>
      </c>
      <c r="D154" s="23"/>
      <c r="E154" s="85"/>
      <c r="F154" s="85" t="s">
        <v>3185</v>
      </c>
      <c r="G154" s="85"/>
      <c r="H154" s="85" t="s">
        <v>3185</v>
      </c>
      <c r="I154" s="85" t="s">
        <v>3185</v>
      </c>
      <c r="J154" s="85" t="s">
        <v>3185</v>
      </c>
      <c r="K154" s="85" t="s">
        <v>3185</v>
      </c>
      <c r="L154" s="85" t="s">
        <v>3185</v>
      </c>
      <c r="M154" s="85" t="s">
        <v>3185</v>
      </c>
      <c r="N154" s="85" t="s">
        <v>3185</v>
      </c>
      <c r="O154" s="85" t="s">
        <v>3185</v>
      </c>
      <c r="P154" s="85" t="s">
        <v>3184</v>
      </c>
      <c r="Q154" s="85"/>
      <c r="R154" s="23"/>
      <c r="S154" s="23"/>
      <c r="T154" s="23"/>
      <c r="U154" s="23"/>
      <c r="V154" s="23"/>
      <c r="W154" s="23"/>
      <c r="X154" s="23"/>
      <c r="Y154" s="23"/>
      <c r="Z154" s="23"/>
      <c r="AA154" s="23" t="s">
        <v>140</v>
      </c>
      <c r="AB154" s="32"/>
    </row>
    <row r="155" spans="1:28" x14ac:dyDescent="0.25">
      <c r="A155" s="31">
        <v>154</v>
      </c>
      <c r="B155" s="23" t="s">
        <v>1731</v>
      </c>
      <c r="C155" s="23" t="s">
        <v>119</v>
      </c>
      <c r="D155" s="23"/>
      <c r="E155" s="85"/>
      <c r="F155" s="85" t="s">
        <v>3185</v>
      </c>
      <c r="G155" s="85"/>
      <c r="H155" s="85" t="s">
        <v>3185</v>
      </c>
      <c r="I155" s="85" t="s">
        <v>3185</v>
      </c>
      <c r="J155" s="85" t="s">
        <v>3185</v>
      </c>
      <c r="K155" s="85" t="s">
        <v>3185</v>
      </c>
      <c r="L155" s="85" t="s">
        <v>3185</v>
      </c>
      <c r="M155" s="85" t="s">
        <v>3185</v>
      </c>
      <c r="N155" s="85" t="s">
        <v>3185</v>
      </c>
      <c r="O155" s="85" t="s">
        <v>3185</v>
      </c>
      <c r="P155" s="85"/>
      <c r="Q155" s="85"/>
      <c r="R155" s="23"/>
      <c r="S155" s="23"/>
      <c r="T155" s="23"/>
      <c r="U155" s="23"/>
      <c r="V155" s="23"/>
      <c r="W155" s="23" t="s">
        <v>632</v>
      </c>
      <c r="X155" s="23" t="s">
        <v>1738</v>
      </c>
      <c r="Y155" s="23"/>
      <c r="Z155" s="23"/>
      <c r="AA155" s="23" t="s">
        <v>162</v>
      </c>
      <c r="AB155" s="32" t="s">
        <v>1739</v>
      </c>
    </row>
    <row r="156" spans="1:28" x14ac:dyDescent="0.25">
      <c r="A156" s="31">
        <v>155</v>
      </c>
      <c r="B156" s="23" t="s">
        <v>1742</v>
      </c>
      <c r="C156" s="23" t="s">
        <v>119</v>
      </c>
      <c r="D156" s="23"/>
      <c r="E156" s="48"/>
      <c r="F156" s="85" t="s">
        <v>3185</v>
      </c>
      <c r="G156" s="85"/>
      <c r="H156" s="85" t="s">
        <v>3185</v>
      </c>
      <c r="I156" s="85" t="s">
        <v>3185</v>
      </c>
      <c r="J156" s="85" t="s">
        <v>3185</v>
      </c>
      <c r="K156" s="85" t="s">
        <v>3185</v>
      </c>
      <c r="L156" s="85" t="s">
        <v>3183</v>
      </c>
      <c r="M156" s="85" t="s">
        <v>3185</v>
      </c>
      <c r="N156" s="85" t="s">
        <v>3185</v>
      </c>
      <c r="O156" s="85" t="s">
        <v>3185</v>
      </c>
      <c r="P156" s="85"/>
      <c r="Q156" s="160" t="s">
        <v>852</v>
      </c>
      <c r="R156" s="23"/>
      <c r="S156" s="23"/>
      <c r="T156" s="23"/>
      <c r="U156" s="23"/>
      <c r="V156" s="23"/>
      <c r="W156" s="23"/>
      <c r="X156" s="23"/>
      <c r="Y156" s="23"/>
      <c r="Z156" s="23"/>
      <c r="AA156" s="23" t="s">
        <v>162</v>
      </c>
      <c r="AB156" s="32" t="s">
        <v>1750</v>
      </c>
    </row>
    <row r="157" spans="1:28" x14ac:dyDescent="0.25">
      <c r="A157" s="31">
        <v>156</v>
      </c>
      <c r="B157" s="23" t="s">
        <v>1754</v>
      </c>
      <c r="C157" s="23" t="s">
        <v>119</v>
      </c>
      <c r="D157" s="23" t="s">
        <v>138</v>
      </c>
      <c r="E157" s="85" t="s">
        <v>1761</v>
      </c>
      <c r="F157" s="85" t="s">
        <v>3185</v>
      </c>
      <c r="G157" s="85"/>
      <c r="H157" s="85" t="s">
        <v>3185</v>
      </c>
      <c r="I157" s="85" t="s">
        <v>3185</v>
      </c>
      <c r="J157" s="85" t="s">
        <v>3185</v>
      </c>
      <c r="K157" s="85" t="s">
        <v>3185</v>
      </c>
      <c r="L157" s="85" t="s">
        <v>3185</v>
      </c>
      <c r="M157" s="85" t="s">
        <v>3185</v>
      </c>
      <c r="N157" s="85" t="s">
        <v>3185</v>
      </c>
      <c r="O157" s="85" t="s">
        <v>3185</v>
      </c>
      <c r="P157" s="85"/>
      <c r="Q157" s="85"/>
      <c r="R157" s="23"/>
      <c r="S157" s="23"/>
      <c r="T157" s="23"/>
      <c r="U157" s="23"/>
      <c r="V157" s="23"/>
      <c r="W157" s="23"/>
      <c r="X157" s="23"/>
      <c r="Y157" s="23" t="s">
        <v>634</v>
      </c>
      <c r="Z157" s="23"/>
      <c r="AA157" s="23" t="s">
        <v>140</v>
      </c>
      <c r="AB157" s="32"/>
    </row>
    <row r="158" spans="1:28" x14ac:dyDescent="0.25">
      <c r="A158" s="31">
        <v>157</v>
      </c>
      <c r="B158" s="23" t="s">
        <v>1763</v>
      </c>
      <c r="C158" s="23" t="s">
        <v>119</v>
      </c>
      <c r="D158" s="23"/>
      <c r="E158" s="85"/>
      <c r="F158" s="85" t="s">
        <v>3185</v>
      </c>
      <c r="G158" s="85"/>
      <c r="H158" s="85" t="s">
        <v>3185</v>
      </c>
      <c r="I158" s="85" t="s">
        <v>3185</v>
      </c>
      <c r="J158" s="85" t="s">
        <v>3185</v>
      </c>
      <c r="K158" s="85" t="s">
        <v>3185</v>
      </c>
      <c r="L158" s="85" t="s">
        <v>3185</v>
      </c>
      <c r="M158" s="85" t="s">
        <v>3185</v>
      </c>
      <c r="N158" s="85" t="s">
        <v>3185</v>
      </c>
      <c r="O158" s="85" t="s">
        <v>3185</v>
      </c>
      <c r="P158" s="85" t="s">
        <v>3184</v>
      </c>
      <c r="Q158" s="85"/>
      <c r="R158" s="23"/>
      <c r="S158" s="23"/>
      <c r="T158" s="23"/>
      <c r="U158" s="23"/>
      <c r="V158" s="23"/>
      <c r="W158" s="23"/>
      <c r="X158" s="23"/>
      <c r="Y158" s="23"/>
      <c r="Z158" s="23"/>
      <c r="AA158" s="23" t="s">
        <v>140</v>
      </c>
      <c r="AB158" s="32"/>
    </row>
    <row r="159" spans="1:28" x14ac:dyDescent="0.25">
      <c r="A159" s="31">
        <v>158</v>
      </c>
      <c r="B159" s="23" t="s">
        <v>1771</v>
      </c>
      <c r="C159" s="23" t="s">
        <v>119</v>
      </c>
      <c r="D159" s="23"/>
      <c r="E159" s="85"/>
      <c r="F159" s="85" t="s">
        <v>3185</v>
      </c>
      <c r="G159" s="85"/>
      <c r="H159" s="85" t="s">
        <v>3185</v>
      </c>
      <c r="I159" s="85" t="s">
        <v>3185</v>
      </c>
      <c r="J159" s="85" t="s">
        <v>3185</v>
      </c>
      <c r="K159" s="85" t="s">
        <v>3185</v>
      </c>
      <c r="L159" s="85" t="s">
        <v>3185</v>
      </c>
      <c r="M159" s="85" t="s">
        <v>3185</v>
      </c>
      <c r="N159" s="85" t="s">
        <v>3185</v>
      </c>
      <c r="O159" s="85" t="s">
        <v>3185</v>
      </c>
      <c r="P159" s="85" t="s">
        <v>3184</v>
      </c>
      <c r="Q159" s="85"/>
      <c r="R159" s="23"/>
      <c r="S159" s="23"/>
      <c r="T159" s="23"/>
      <c r="U159" s="23"/>
      <c r="V159" s="23"/>
      <c r="W159" s="23"/>
      <c r="X159" s="23"/>
      <c r="Y159" s="23"/>
      <c r="Z159" s="23"/>
      <c r="AA159" s="23" t="s">
        <v>140</v>
      </c>
      <c r="AB159" s="32"/>
    </row>
    <row r="160" spans="1:28" x14ac:dyDescent="0.25">
      <c r="A160" s="31">
        <v>159</v>
      </c>
      <c r="B160" s="23" t="s">
        <v>1777</v>
      </c>
      <c r="C160" s="23" t="s">
        <v>119</v>
      </c>
      <c r="D160" s="23"/>
      <c r="E160" s="85"/>
      <c r="F160" s="85" t="s">
        <v>3185</v>
      </c>
      <c r="G160" s="85"/>
      <c r="H160" s="85" t="s">
        <v>3185</v>
      </c>
      <c r="I160" s="85" t="s">
        <v>3185</v>
      </c>
      <c r="J160" s="85" t="s">
        <v>3185</v>
      </c>
      <c r="K160" s="85" t="s">
        <v>3185</v>
      </c>
      <c r="L160" s="85" t="s">
        <v>3185</v>
      </c>
      <c r="M160" s="85" t="s">
        <v>3185</v>
      </c>
      <c r="N160" s="85" t="s">
        <v>3185</v>
      </c>
      <c r="O160" s="85" t="s">
        <v>3185</v>
      </c>
      <c r="P160" s="85" t="s">
        <v>3184</v>
      </c>
      <c r="Q160" s="85"/>
      <c r="R160" s="23"/>
      <c r="S160" s="23"/>
      <c r="T160" s="23"/>
      <c r="U160" s="23"/>
      <c r="V160" s="23"/>
      <c r="W160" s="23"/>
      <c r="X160" s="23"/>
      <c r="Y160" s="23"/>
      <c r="Z160" s="23"/>
      <c r="AA160" s="23" t="s">
        <v>140</v>
      </c>
      <c r="AB160" s="32"/>
    </row>
    <row r="161" spans="1:28" x14ac:dyDescent="0.25">
      <c r="A161" s="31">
        <v>160</v>
      </c>
      <c r="B161" s="23" t="s">
        <v>1785</v>
      </c>
      <c r="C161" s="23" t="s">
        <v>119</v>
      </c>
      <c r="D161" s="23"/>
      <c r="E161" s="85"/>
      <c r="F161" s="85" t="s">
        <v>3185</v>
      </c>
      <c r="G161" s="85"/>
      <c r="H161" s="85" t="s">
        <v>3185</v>
      </c>
      <c r="I161" s="85" t="s">
        <v>3185</v>
      </c>
      <c r="J161" s="85" t="s">
        <v>3185</v>
      </c>
      <c r="K161" s="85" t="s">
        <v>3185</v>
      </c>
      <c r="L161" s="85" t="s">
        <v>3185</v>
      </c>
      <c r="M161" s="85" t="s">
        <v>3185</v>
      </c>
      <c r="N161" s="85" t="s">
        <v>3185</v>
      </c>
      <c r="O161" s="85" t="s">
        <v>3185</v>
      </c>
      <c r="P161" s="85" t="s">
        <v>3184</v>
      </c>
      <c r="Q161" s="85"/>
      <c r="R161" s="23"/>
      <c r="S161" s="23"/>
      <c r="T161" s="23"/>
      <c r="U161" s="23"/>
      <c r="V161" s="23"/>
      <c r="W161" s="23"/>
      <c r="X161" s="23"/>
      <c r="Y161" s="23"/>
      <c r="Z161" s="23"/>
      <c r="AA161" s="23" t="s">
        <v>162</v>
      </c>
      <c r="AB161" s="32" t="s">
        <v>1792</v>
      </c>
    </row>
    <row r="162" spans="1:28" x14ac:dyDescent="0.25">
      <c r="A162" s="31">
        <v>161</v>
      </c>
      <c r="B162" s="23" t="s">
        <v>1795</v>
      </c>
      <c r="C162" s="23" t="s">
        <v>119</v>
      </c>
      <c r="D162" s="23"/>
      <c r="E162" s="85"/>
      <c r="F162" s="85" t="s">
        <v>3185</v>
      </c>
      <c r="G162" s="85"/>
      <c r="H162" s="85" t="s">
        <v>3185</v>
      </c>
      <c r="I162" s="85" t="s">
        <v>3185</v>
      </c>
      <c r="J162" s="85" t="s">
        <v>3185</v>
      </c>
      <c r="K162" s="85" t="s">
        <v>3185</v>
      </c>
      <c r="L162" s="85" t="s">
        <v>3185</v>
      </c>
      <c r="M162" s="85" t="s">
        <v>3185</v>
      </c>
      <c r="N162" s="85" t="s">
        <v>3185</v>
      </c>
      <c r="O162" s="85" t="s">
        <v>3185</v>
      </c>
      <c r="P162" s="85"/>
      <c r="Q162" s="85"/>
      <c r="R162" s="23" t="s">
        <v>161</v>
      </c>
      <c r="S162" s="23"/>
      <c r="T162" s="23"/>
      <c r="U162" s="23"/>
      <c r="V162" s="23"/>
      <c r="W162" s="23"/>
      <c r="X162" s="23"/>
      <c r="Y162" s="23"/>
      <c r="Z162" s="23"/>
      <c r="AA162" s="23" t="s">
        <v>162</v>
      </c>
      <c r="AB162" s="32"/>
    </row>
    <row r="163" spans="1:28" x14ac:dyDescent="0.25">
      <c r="A163" s="31">
        <v>162</v>
      </c>
      <c r="B163" s="23" t="s">
        <v>1803</v>
      </c>
      <c r="C163" s="23" t="s">
        <v>119</v>
      </c>
      <c r="D163" s="23"/>
      <c r="E163" s="85"/>
      <c r="F163" s="85" t="s">
        <v>3185</v>
      </c>
      <c r="G163" s="85"/>
      <c r="H163" s="85" t="s">
        <v>3185</v>
      </c>
      <c r="I163" s="85" t="s">
        <v>3185</v>
      </c>
      <c r="J163" s="85" t="s">
        <v>3185</v>
      </c>
      <c r="K163" s="85" t="s">
        <v>3185</v>
      </c>
      <c r="L163" s="85" t="s">
        <v>3185</v>
      </c>
      <c r="M163" s="85" t="s">
        <v>3185</v>
      </c>
      <c r="N163" s="85" t="s">
        <v>3185</v>
      </c>
      <c r="O163" s="85" t="s">
        <v>3185</v>
      </c>
      <c r="P163" s="85" t="s">
        <v>3184</v>
      </c>
      <c r="Q163" s="85"/>
      <c r="R163" s="23"/>
      <c r="S163" s="23"/>
      <c r="T163" s="23"/>
      <c r="U163" s="23"/>
      <c r="V163" s="23"/>
      <c r="W163" s="23"/>
      <c r="X163" s="23"/>
      <c r="Y163" s="23"/>
      <c r="Z163" s="23"/>
      <c r="AA163" s="23" t="s">
        <v>140</v>
      </c>
      <c r="AB163" s="32"/>
    </row>
    <row r="164" spans="1:28" x14ac:dyDescent="0.25">
      <c r="A164" s="31">
        <v>163</v>
      </c>
      <c r="B164" s="23" t="s">
        <v>1812</v>
      </c>
      <c r="C164" s="23" t="s">
        <v>119</v>
      </c>
      <c r="D164" s="23" t="s">
        <v>138</v>
      </c>
      <c r="E164" s="85" t="s">
        <v>1819</v>
      </c>
      <c r="F164" s="85" t="s">
        <v>3185</v>
      </c>
      <c r="G164" s="85"/>
      <c r="H164" s="85" t="s">
        <v>3185</v>
      </c>
      <c r="I164" s="85" t="s">
        <v>3185</v>
      </c>
      <c r="J164" s="85" t="s">
        <v>3185</v>
      </c>
      <c r="K164" s="85" t="s">
        <v>3185</v>
      </c>
      <c r="L164" s="85" t="s">
        <v>3185</v>
      </c>
      <c r="M164" s="85" t="s">
        <v>3185</v>
      </c>
      <c r="N164" s="85" t="s">
        <v>3185</v>
      </c>
      <c r="O164" s="85" t="s">
        <v>3185</v>
      </c>
      <c r="P164" s="85"/>
      <c r="Q164" s="85"/>
      <c r="R164" s="23"/>
      <c r="S164" s="23"/>
      <c r="T164" s="23"/>
      <c r="U164" s="23"/>
      <c r="V164" s="23"/>
      <c r="W164" s="23"/>
      <c r="X164" s="23"/>
      <c r="Y164" s="23"/>
      <c r="Z164" s="23"/>
      <c r="AA164" s="23" t="s">
        <v>140</v>
      </c>
      <c r="AB164" s="32"/>
    </row>
    <row r="165" spans="1:28" x14ac:dyDescent="0.25">
      <c r="A165" s="31">
        <v>164</v>
      </c>
      <c r="B165" s="23" t="s">
        <v>1822</v>
      </c>
      <c r="C165" s="23" t="s">
        <v>119</v>
      </c>
      <c r="D165" s="23"/>
      <c r="E165" s="85"/>
      <c r="F165" s="85" t="s">
        <v>3185</v>
      </c>
      <c r="G165" s="85"/>
      <c r="H165" s="85" t="s">
        <v>3185</v>
      </c>
      <c r="I165" s="85" t="s">
        <v>3185</v>
      </c>
      <c r="J165" s="85" t="s">
        <v>3185</v>
      </c>
      <c r="K165" s="85" t="s">
        <v>3185</v>
      </c>
      <c r="L165" s="85" t="s">
        <v>3185</v>
      </c>
      <c r="M165" s="85" t="s">
        <v>3185</v>
      </c>
      <c r="N165" s="85" t="s">
        <v>3185</v>
      </c>
      <c r="O165" s="85" t="s">
        <v>3185</v>
      </c>
      <c r="P165" s="85" t="s">
        <v>3184</v>
      </c>
      <c r="Q165" s="85"/>
      <c r="R165" s="23"/>
      <c r="S165" s="23"/>
      <c r="T165" s="23"/>
      <c r="U165" s="23"/>
      <c r="V165" s="23"/>
      <c r="W165" s="23"/>
      <c r="X165" s="23"/>
      <c r="Y165" s="23"/>
      <c r="Z165" s="23"/>
      <c r="AA165" s="23" t="s">
        <v>140</v>
      </c>
      <c r="AB165" s="32"/>
    </row>
    <row r="166" spans="1:28" x14ac:dyDescent="0.25">
      <c r="A166" s="31">
        <v>165</v>
      </c>
      <c r="B166" s="23" t="s">
        <v>1832</v>
      </c>
      <c r="C166" s="23" t="s">
        <v>119</v>
      </c>
      <c r="D166" s="23"/>
      <c r="E166" s="85"/>
      <c r="F166" s="85" t="s">
        <v>3185</v>
      </c>
      <c r="G166" s="85"/>
      <c r="H166" s="85" t="s">
        <v>3185</v>
      </c>
      <c r="I166" s="85" t="s">
        <v>3185</v>
      </c>
      <c r="J166" s="85" t="s">
        <v>3185</v>
      </c>
      <c r="K166" s="85" t="s">
        <v>3185</v>
      </c>
      <c r="L166" s="85" t="s">
        <v>3185</v>
      </c>
      <c r="M166" s="85" t="s">
        <v>3185</v>
      </c>
      <c r="N166" s="85" t="s">
        <v>3185</v>
      </c>
      <c r="O166" s="85" t="s">
        <v>3185</v>
      </c>
      <c r="P166" s="85" t="s">
        <v>3184</v>
      </c>
      <c r="Q166" s="85"/>
      <c r="R166" s="23"/>
      <c r="S166" s="23"/>
      <c r="T166" s="23"/>
      <c r="U166" s="23"/>
      <c r="V166" s="23"/>
      <c r="W166" s="23"/>
      <c r="X166" s="23"/>
      <c r="Y166" s="23"/>
      <c r="Z166" s="23"/>
      <c r="AA166" s="23" t="s">
        <v>140</v>
      </c>
      <c r="AB166" s="32"/>
    </row>
    <row r="167" spans="1:28" x14ac:dyDescent="0.25">
      <c r="A167" s="31">
        <v>166</v>
      </c>
      <c r="B167" s="23" t="s">
        <v>1841</v>
      </c>
      <c r="C167" s="23" t="s">
        <v>119</v>
      </c>
      <c r="D167" s="23"/>
      <c r="E167" s="85"/>
      <c r="F167" s="85" t="s">
        <v>3185</v>
      </c>
      <c r="G167" s="85"/>
      <c r="H167" s="85" t="s">
        <v>3185</v>
      </c>
      <c r="I167" s="85" t="s">
        <v>3185</v>
      </c>
      <c r="J167" s="85" t="s">
        <v>3185</v>
      </c>
      <c r="K167" s="85" t="s">
        <v>3185</v>
      </c>
      <c r="L167" s="85" t="s">
        <v>3185</v>
      </c>
      <c r="M167" s="85" t="s">
        <v>3185</v>
      </c>
      <c r="N167" s="85" t="s">
        <v>3185</v>
      </c>
      <c r="O167" s="85" t="s">
        <v>3185</v>
      </c>
      <c r="P167" s="85" t="s">
        <v>3184</v>
      </c>
      <c r="Q167" s="85"/>
      <c r="R167" s="23"/>
      <c r="S167" s="23"/>
      <c r="T167" s="23"/>
      <c r="U167" s="23"/>
      <c r="V167" s="23"/>
      <c r="W167" s="23"/>
      <c r="X167" s="23"/>
      <c r="Y167" s="23"/>
      <c r="Z167" s="23"/>
      <c r="AA167" s="23" t="s">
        <v>140</v>
      </c>
      <c r="AB167" s="32"/>
    </row>
    <row r="168" spans="1:28" x14ac:dyDescent="0.25">
      <c r="A168" s="31">
        <v>167</v>
      </c>
      <c r="B168" s="23" t="s">
        <v>1851</v>
      </c>
      <c r="C168" s="23" t="s">
        <v>119</v>
      </c>
      <c r="D168" s="23"/>
      <c r="E168" s="85"/>
      <c r="F168" s="85" t="s">
        <v>3185</v>
      </c>
      <c r="G168" s="85"/>
      <c r="H168" s="85" t="s">
        <v>3185</v>
      </c>
      <c r="I168" s="85" t="s">
        <v>3185</v>
      </c>
      <c r="J168" s="85" t="s">
        <v>3185</v>
      </c>
      <c r="K168" s="85" t="s">
        <v>3185</v>
      </c>
      <c r="L168" s="85" t="s">
        <v>3185</v>
      </c>
      <c r="M168" s="85" t="s">
        <v>3185</v>
      </c>
      <c r="N168" s="85" t="s">
        <v>3185</v>
      </c>
      <c r="O168" s="85" t="s">
        <v>3185</v>
      </c>
      <c r="P168" s="85"/>
      <c r="Q168" s="85"/>
      <c r="R168" s="23" t="s">
        <v>161</v>
      </c>
      <c r="S168" s="23"/>
      <c r="T168" s="23"/>
      <c r="U168" s="23"/>
      <c r="V168" s="23"/>
      <c r="W168" s="23"/>
      <c r="X168" s="23"/>
      <c r="Y168" s="23"/>
      <c r="Z168" s="23"/>
      <c r="AA168" s="23" t="s">
        <v>162</v>
      </c>
      <c r="AB168" s="32"/>
    </row>
    <row r="169" spans="1:28" x14ac:dyDescent="0.25">
      <c r="A169" s="31">
        <v>168</v>
      </c>
      <c r="B169" s="23" t="s">
        <v>1860</v>
      </c>
      <c r="C169" s="23" t="s">
        <v>119</v>
      </c>
      <c r="D169" s="23"/>
      <c r="E169" s="85"/>
      <c r="F169" s="85" t="s">
        <v>3185</v>
      </c>
      <c r="G169" s="85"/>
      <c r="H169" s="85" t="s">
        <v>3185</v>
      </c>
      <c r="I169" s="85" t="s">
        <v>3185</v>
      </c>
      <c r="J169" s="85" t="s">
        <v>3185</v>
      </c>
      <c r="K169" s="85" t="s">
        <v>3185</v>
      </c>
      <c r="L169" s="85" t="s">
        <v>3185</v>
      </c>
      <c r="M169" s="85" t="s">
        <v>3185</v>
      </c>
      <c r="N169" s="85" t="s">
        <v>3185</v>
      </c>
      <c r="O169" s="85" t="s">
        <v>3185</v>
      </c>
      <c r="P169" s="85" t="s">
        <v>3184</v>
      </c>
      <c r="Q169" s="85"/>
      <c r="R169" s="23"/>
      <c r="S169" s="23"/>
      <c r="T169" s="23"/>
      <c r="U169" s="23"/>
      <c r="V169" s="23"/>
      <c r="W169" s="23"/>
      <c r="X169" s="23"/>
      <c r="Y169" s="23"/>
      <c r="Z169" s="23"/>
      <c r="AA169" s="23" t="s">
        <v>140</v>
      </c>
      <c r="AB169" s="32"/>
    </row>
    <row r="170" spans="1:28" x14ac:dyDescent="0.25">
      <c r="A170" s="31">
        <v>169</v>
      </c>
      <c r="B170" s="23" t="s">
        <v>1869</v>
      </c>
      <c r="C170" s="23" t="s">
        <v>119</v>
      </c>
      <c r="D170" s="23"/>
      <c r="E170" s="85"/>
      <c r="F170" s="85" t="s">
        <v>3185</v>
      </c>
      <c r="G170" s="85"/>
      <c r="H170" s="85" t="s">
        <v>3185</v>
      </c>
      <c r="I170" s="85" t="s">
        <v>3185</v>
      </c>
      <c r="J170" s="85" t="s">
        <v>3185</v>
      </c>
      <c r="K170" s="85" t="s">
        <v>3185</v>
      </c>
      <c r="L170" s="85" t="s">
        <v>3185</v>
      </c>
      <c r="M170" s="85" t="s">
        <v>3185</v>
      </c>
      <c r="N170" s="85" t="s">
        <v>3185</v>
      </c>
      <c r="O170" s="85" t="s">
        <v>3185</v>
      </c>
      <c r="P170" s="85" t="s">
        <v>3184</v>
      </c>
      <c r="Q170" s="85"/>
      <c r="R170" s="23"/>
      <c r="S170" s="23"/>
      <c r="T170" s="23"/>
      <c r="U170" s="23"/>
      <c r="V170" s="23"/>
      <c r="W170" s="23"/>
      <c r="X170" s="23"/>
      <c r="Y170" s="23"/>
      <c r="Z170" s="23"/>
      <c r="AA170" s="23" t="s">
        <v>140</v>
      </c>
      <c r="AB170" s="32"/>
    </row>
    <row r="171" spans="1:28" x14ac:dyDescent="0.25">
      <c r="A171" s="31">
        <v>170</v>
      </c>
      <c r="B171" s="23" t="s">
        <v>1876</v>
      </c>
      <c r="C171" s="23" t="s">
        <v>119</v>
      </c>
      <c r="D171" s="23"/>
      <c r="E171" s="85"/>
      <c r="F171" s="85" t="s">
        <v>3185</v>
      </c>
      <c r="G171" s="85"/>
      <c r="H171" s="85" t="s">
        <v>3185</v>
      </c>
      <c r="I171" s="85" t="s">
        <v>3185</v>
      </c>
      <c r="J171" s="85" t="s">
        <v>3185</v>
      </c>
      <c r="K171" s="85" t="s">
        <v>3185</v>
      </c>
      <c r="L171" s="85" t="s">
        <v>3185</v>
      </c>
      <c r="M171" s="85" t="s">
        <v>3185</v>
      </c>
      <c r="N171" s="85" t="s">
        <v>3185</v>
      </c>
      <c r="O171" s="85" t="s">
        <v>3185</v>
      </c>
      <c r="P171" s="85" t="s">
        <v>3184</v>
      </c>
      <c r="Q171" s="85"/>
      <c r="R171" s="23"/>
      <c r="S171" s="23"/>
      <c r="T171" s="23"/>
      <c r="U171" s="23"/>
      <c r="V171" s="23"/>
      <c r="W171" s="23"/>
      <c r="X171" s="23"/>
      <c r="Y171" s="23"/>
      <c r="Z171" s="23"/>
      <c r="AA171" s="23" t="s">
        <v>140</v>
      </c>
      <c r="AB171" s="32"/>
    </row>
    <row r="172" spans="1:28" x14ac:dyDescent="0.25">
      <c r="A172" s="31">
        <v>171</v>
      </c>
      <c r="B172" s="23" t="s">
        <v>1883</v>
      </c>
      <c r="C172" s="23" t="s">
        <v>119</v>
      </c>
      <c r="D172" s="23"/>
      <c r="E172" s="85"/>
      <c r="F172" s="85" t="s">
        <v>3185</v>
      </c>
      <c r="G172" s="85"/>
      <c r="H172" s="85" t="s">
        <v>3185</v>
      </c>
      <c r="I172" s="85" t="s">
        <v>3185</v>
      </c>
      <c r="J172" s="85" t="s">
        <v>3185</v>
      </c>
      <c r="K172" s="85" t="s">
        <v>3185</v>
      </c>
      <c r="L172" s="85" t="s">
        <v>3185</v>
      </c>
      <c r="M172" s="85" t="s">
        <v>3185</v>
      </c>
      <c r="N172" s="85" t="s">
        <v>3185</v>
      </c>
      <c r="O172" s="85" t="s">
        <v>3185</v>
      </c>
      <c r="P172" s="85" t="s">
        <v>3184</v>
      </c>
      <c r="Q172" s="85"/>
      <c r="R172" s="23"/>
      <c r="S172" s="23"/>
      <c r="T172" s="23"/>
      <c r="U172" s="23"/>
      <c r="V172" s="23"/>
      <c r="W172" s="23"/>
      <c r="X172" s="23"/>
      <c r="Y172" s="23"/>
      <c r="Z172" s="23"/>
      <c r="AA172" s="23" t="s">
        <v>140</v>
      </c>
      <c r="AB172" s="32"/>
    </row>
    <row r="173" spans="1:28" x14ac:dyDescent="0.25">
      <c r="A173" s="31">
        <v>172</v>
      </c>
      <c r="B173" s="23" t="s">
        <v>1891</v>
      </c>
      <c r="C173" s="23" t="s">
        <v>119</v>
      </c>
      <c r="D173" s="23"/>
      <c r="E173" s="85"/>
      <c r="F173" s="85" t="s">
        <v>3185</v>
      </c>
      <c r="G173" s="85"/>
      <c r="H173" s="85" t="s">
        <v>3185</v>
      </c>
      <c r="I173" s="85" t="s">
        <v>3185</v>
      </c>
      <c r="J173" s="85" t="s">
        <v>3185</v>
      </c>
      <c r="K173" s="85" t="s">
        <v>3185</v>
      </c>
      <c r="L173" s="85" t="s">
        <v>3185</v>
      </c>
      <c r="M173" s="85" t="s">
        <v>3185</v>
      </c>
      <c r="N173" s="85" t="s">
        <v>3185</v>
      </c>
      <c r="O173" s="85" t="s">
        <v>3185</v>
      </c>
      <c r="P173" s="85" t="s">
        <v>3184</v>
      </c>
      <c r="Q173" s="85"/>
      <c r="R173" s="23"/>
      <c r="S173" s="23"/>
      <c r="T173" s="23"/>
      <c r="U173" s="23"/>
      <c r="V173" s="23"/>
      <c r="W173" s="23"/>
      <c r="X173" s="23"/>
      <c r="Y173" s="23"/>
      <c r="Z173" s="23"/>
      <c r="AA173" s="23" t="s">
        <v>140</v>
      </c>
      <c r="AB173" s="32"/>
    </row>
    <row r="174" spans="1:28" x14ac:dyDescent="0.25">
      <c r="A174" s="31">
        <v>173</v>
      </c>
      <c r="B174" s="23" t="s">
        <v>1899</v>
      </c>
      <c r="C174" s="23" t="s">
        <v>119</v>
      </c>
      <c r="D174" s="23"/>
      <c r="E174" s="48"/>
      <c r="F174" s="85" t="s">
        <v>3185</v>
      </c>
      <c r="G174" s="85"/>
      <c r="H174" s="85" t="s">
        <v>3185</v>
      </c>
      <c r="I174" s="85" t="s">
        <v>1344</v>
      </c>
      <c r="J174" s="85" t="s">
        <v>3185</v>
      </c>
      <c r="K174" s="85" t="s">
        <v>3185</v>
      </c>
      <c r="L174" s="85" t="s">
        <v>3185</v>
      </c>
      <c r="M174" s="85" t="s">
        <v>3185</v>
      </c>
      <c r="N174" s="85" t="s">
        <v>3185</v>
      </c>
      <c r="O174" s="85" t="s">
        <v>3185</v>
      </c>
      <c r="P174" s="85"/>
      <c r="Q174" s="160" t="s">
        <v>852</v>
      </c>
      <c r="R174" s="23"/>
      <c r="S174" s="23"/>
      <c r="T174" s="23"/>
      <c r="U174" s="23"/>
      <c r="V174" s="23"/>
      <c r="W174" s="23"/>
      <c r="X174" s="23"/>
      <c r="Y174" s="23"/>
      <c r="Z174" s="23"/>
      <c r="AA174" s="23" t="s">
        <v>140</v>
      </c>
      <c r="AB174" s="32"/>
    </row>
    <row r="175" spans="1:28" x14ac:dyDescent="0.25">
      <c r="A175" s="31">
        <v>174</v>
      </c>
      <c r="B175" s="23" t="s">
        <v>1907</v>
      </c>
      <c r="C175" s="23" t="s">
        <v>119</v>
      </c>
      <c r="D175" s="23"/>
      <c r="E175" s="85"/>
      <c r="F175" s="85" t="s">
        <v>3185</v>
      </c>
      <c r="G175" s="85"/>
      <c r="H175" s="85" t="s">
        <v>3185</v>
      </c>
      <c r="I175" s="85" t="s">
        <v>3185</v>
      </c>
      <c r="J175" s="85" t="s">
        <v>3185</v>
      </c>
      <c r="K175" s="85" t="s">
        <v>3185</v>
      </c>
      <c r="L175" s="85" t="s">
        <v>3185</v>
      </c>
      <c r="M175" s="85" t="s">
        <v>3185</v>
      </c>
      <c r="N175" s="85" t="s">
        <v>3185</v>
      </c>
      <c r="O175" s="85" t="s">
        <v>3185</v>
      </c>
      <c r="P175" s="85" t="s">
        <v>3184</v>
      </c>
      <c r="Q175" s="85"/>
      <c r="R175" s="23"/>
      <c r="S175" s="23"/>
      <c r="T175" s="23"/>
      <c r="U175" s="23"/>
      <c r="V175" s="23"/>
      <c r="W175" s="23"/>
      <c r="X175" s="23"/>
      <c r="Y175" s="23"/>
      <c r="Z175" s="23"/>
      <c r="AA175" s="23" t="s">
        <v>140</v>
      </c>
      <c r="AB175" s="32"/>
    </row>
    <row r="176" spans="1:28" x14ac:dyDescent="0.25">
      <c r="A176" s="31">
        <v>175</v>
      </c>
      <c r="B176" s="23" t="s">
        <v>1917</v>
      </c>
      <c r="C176" s="23" t="s">
        <v>119</v>
      </c>
      <c r="D176" s="23"/>
      <c r="E176" s="85"/>
      <c r="F176" s="85" t="s">
        <v>3185</v>
      </c>
      <c r="G176" s="85"/>
      <c r="H176" s="85" t="s">
        <v>3185</v>
      </c>
      <c r="I176" s="85" t="s">
        <v>3185</v>
      </c>
      <c r="J176" s="85" t="s">
        <v>3185</v>
      </c>
      <c r="K176" s="85" t="s">
        <v>3185</v>
      </c>
      <c r="L176" s="85" t="s">
        <v>3185</v>
      </c>
      <c r="M176" s="85" t="s">
        <v>3185</v>
      </c>
      <c r="N176" s="85" t="s">
        <v>3185</v>
      </c>
      <c r="O176" s="85" t="s">
        <v>955</v>
      </c>
      <c r="P176" s="85"/>
      <c r="Q176" s="85"/>
      <c r="R176" s="23"/>
      <c r="S176" s="23"/>
      <c r="T176" s="23"/>
      <c r="U176" s="23"/>
      <c r="V176" s="23"/>
      <c r="W176" s="23" t="s">
        <v>632</v>
      </c>
      <c r="X176" s="23" t="s">
        <v>633</v>
      </c>
      <c r="Y176" s="23"/>
      <c r="Z176" s="23"/>
      <c r="AA176" s="23" t="s">
        <v>162</v>
      </c>
      <c r="AB176" s="32" t="s">
        <v>633</v>
      </c>
    </row>
    <row r="177" spans="1:28" x14ac:dyDescent="0.25">
      <c r="A177" s="31">
        <v>176</v>
      </c>
      <c r="B177" s="23" t="s">
        <v>1925</v>
      </c>
      <c r="C177" s="23" t="s">
        <v>119</v>
      </c>
      <c r="D177" s="23"/>
      <c r="E177" s="85"/>
      <c r="F177" s="85" t="s">
        <v>3185</v>
      </c>
      <c r="G177" s="160" t="s">
        <v>252</v>
      </c>
      <c r="H177" s="85" t="s">
        <v>3185</v>
      </c>
      <c r="I177" s="85" t="s">
        <v>3185</v>
      </c>
      <c r="J177" s="85" t="s">
        <v>3185</v>
      </c>
      <c r="K177" s="85" t="s">
        <v>3185</v>
      </c>
      <c r="L177" s="85" t="s">
        <v>3185</v>
      </c>
      <c r="M177" s="85" t="s">
        <v>3185</v>
      </c>
      <c r="N177" s="85" t="s">
        <v>3185</v>
      </c>
      <c r="O177" s="85" t="s">
        <v>3185</v>
      </c>
      <c r="P177" s="85"/>
      <c r="Q177" s="85"/>
      <c r="R177" s="23"/>
      <c r="S177" s="23"/>
      <c r="T177" s="23"/>
      <c r="U177" s="23"/>
      <c r="V177" s="23"/>
      <c r="W177" s="23"/>
      <c r="X177" s="23"/>
      <c r="Y177" s="23"/>
      <c r="Z177" s="23"/>
      <c r="AA177" s="23" t="s">
        <v>140</v>
      </c>
      <c r="AB177" s="32"/>
    </row>
    <row r="178" spans="1:28" x14ac:dyDescent="0.25">
      <c r="A178" s="31">
        <v>177</v>
      </c>
      <c r="B178" s="23" t="s">
        <v>1933</v>
      </c>
      <c r="C178" s="23" t="s">
        <v>119</v>
      </c>
      <c r="D178" s="23"/>
      <c r="E178" s="85"/>
      <c r="F178" s="85" t="s">
        <v>3185</v>
      </c>
      <c r="G178" s="85"/>
      <c r="H178" s="85" t="s">
        <v>3185</v>
      </c>
      <c r="I178" s="85" t="s">
        <v>3185</v>
      </c>
      <c r="J178" s="85" t="s">
        <v>3185</v>
      </c>
      <c r="K178" s="85" t="s">
        <v>3185</v>
      </c>
      <c r="L178" s="85" t="s">
        <v>3185</v>
      </c>
      <c r="M178" s="85" t="s">
        <v>3185</v>
      </c>
      <c r="N178" s="85" t="s">
        <v>3185</v>
      </c>
      <c r="O178" s="85" t="s">
        <v>3185</v>
      </c>
      <c r="P178" s="85"/>
      <c r="Q178" s="160" t="s">
        <v>852</v>
      </c>
      <c r="R178" s="23"/>
      <c r="S178" s="23"/>
      <c r="T178" s="23"/>
      <c r="U178" s="23"/>
      <c r="V178" s="23"/>
      <c r="W178" s="23"/>
      <c r="X178" s="23"/>
      <c r="Y178" s="23"/>
      <c r="Z178" s="23"/>
      <c r="AA178" s="23" t="s">
        <v>162</v>
      </c>
      <c r="AB178" s="32" t="s">
        <v>667</v>
      </c>
    </row>
    <row r="179" spans="1:28" x14ac:dyDescent="0.25">
      <c r="A179" s="31">
        <v>178</v>
      </c>
      <c r="B179" s="23" t="s">
        <v>1938</v>
      </c>
      <c r="C179" s="23" t="s">
        <v>119</v>
      </c>
      <c r="D179" s="23"/>
      <c r="E179" s="85"/>
      <c r="F179" s="85" t="s">
        <v>3185</v>
      </c>
      <c r="G179" s="85"/>
      <c r="H179" s="85" t="s">
        <v>3185</v>
      </c>
      <c r="I179" s="85" t="s">
        <v>3185</v>
      </c>
      <c r="J179" s="85" t="s">
        <v>3185</v>
      </c>
      <c r="K179" s="85" t="s">
        <v>3185</v>
      </c>
      <c r="L179" s="85" t="s">
        <v>3185</v>
      </c>
      <c r="M179" s="85" t="s">
        <v>3185</v>
      </c>
      <c r="N179" s="85" t="s">
        <v>3185</v>
      </c>
      <c r="O179" s="85" t="s">
        <v>3185</v>
      </c>
      <c r="P179" s="85"/>
      <c r="Q179" s="160" t="s">
        <v>852</v>
      </c>
      <c r="R179" s="23"/>
      <c r="S179" s="23"/>
      <c r="T179" s="23"/>
      <c r="U179" s="23"/>
      <c r="V179" s="23"/>
      <c r="W179" s="23"/>
      <c r="X179" s="23"/>
      <c r="Y179" s="23"/>
      <c r="Z179" s="23"/>
      <c r="AA179" s="23" t="s">
        <v>162</v>
      </c>
      <c r="AB179" s="32" t="s">
        <v>667</v>
      </c>
    </row>
    <row r="180" spans="1:28" x14ac:dyDescent="0.25">
      <c r="A180" s="31">
        <v>179</v>
      </c>
      <c r="B180" s="23" t="s">
        <v>1947</v>
      </c>
      <c r="C180" s="23" t="s">
        <v>119</v>
      </c>
      <c r="D180" s="23"/>
      <c r="E180" s="85"/>
      <c r="F180" s="85" t="s">
        <v>3185</v>
      </c>
      <c r="G180" s="85"/>
      <c r="H180" s="85" t="s">
        <v>3185</v>
      </c>
      <c r="I180" s="85" t="s">
        <v>3185</v>
      </c>
      <c r="J180" s="85" t="s">
        <v>3185</v>
      </c>
      <c r="K180" s="85" t="s">
        <v>3185</v>
      </c>
      <c r="L180" s="85" t="s">
        <v>3185</v>
      </c>
      <c r="M180" s="85" t="s">
        <v>3185</v>
      </c>
      <c r="N180" s="85" t="s">
        <v>3185</v>
      </c>
      <c r="O180" s="85" t="s">
        <v>3185</v>
      </c>
      <c r="P180" s="85" t="s">
        <v>3184</v>
      </c>
      <c r="Q180" s="85"/>
      <c r="R180" s="23"/>
      <c r="S180" s="23"/>
      <c r="T180" s="23"/>
      <c r="U180" s="23"/>
      <c r="V180" s="23"/>
      <c r="W180" s="23"/>
      <c r="X180" s="23"/>
      <c r="Y180" s="23"/>
      <c r="Z180" s="23"/>
      <c r="AA180" s="23" t="s">
        <v>140</v>
      </c>
      <c r="AB180" s="32"/>
    </row>
    <row r="181" spans="1:28" x14ac:dyDescent="0.25">
      <c r="A181" s="31">
        <v>180</v>
      </c>
      <c r="B181" s="23" t="s">
        <v>1952</v>
      </c>
      <c r="C181" s="23" t="s">
        <v>119</v>
      </c>
      <c r="D181" s="23" t="s">
        <v>138</v>
      </c>
      <c r="E181" s="85" t="s">
        <v>1959</v>
      </c>
      <c r="F181" s="85" t="s">
        <v>3185</v>
      </c>
      <c r="G181" s="85"/>
      <c r="H181" s="85" t="s">
        <v>3185</v>
      </c>
      <c r="I181" s="85" t="s">
        <v>3185</v>
      </c>
      <c r="J181" s="85" t="s">
        <v>3185</v>
      </c>
      <c r="K181" s="85" t="s">
        <v>3185</v>
      </c>
      <c r="L181" s="85" t="s">
        <v>3185</v>
      </c>
      <c r="M181" s="85" t="s">
        <v>3185</v>
      </c>
      <c r="N181" s="85" t="s">
        <v>3185</v>
      </c>
      <c r="O181" s="85" t="s">
        <v>3185</v>
      </c>
      <c r="P181" s="85"/>
      <c r="Q181" s="85"/>
      <c r="R181" s="23"/>
      <c r="S181" s="23"/>
      <c r="T181" s="23"/>
      <c r="U181" s="23"/>
      <c r="V181" s="23"/>
      <c r="W181" s="23"/>
      <c r="X181" s="23"/>
      <c r="Y181" s="23"/>
      <c r="Z181" s="23"/>
      <c r="AA181" s="23" t="s">
        <v>140</v>
      </c>
      <c r="AB181" s="32"/>
    </row>
    <row r="182" spans="1:28" x14ac:dyDescent="0.25">
      <c r="A182" s="31">
        <v>181</v>
      </c>
      <c r="B182" s="23" t="s">
        <v>1962</v>
      </c>
      <c r="C182" s="23" t="s">
        <v>119</v>
      </c>
      <c r="D182" s="23"/>
      <c r="E182" s="85"/>
      <c r="F182" s="85" t="s">
        <v>3185</v>
      </c>
      <c r="G182" s="85"/>
      <c r="H182" s="85" t="s">
        <v>3185</v>
      </c>
      <c r="I182" s="85" t="s">
        <v>3185</v>
      </c>
      <c r="J182" s="85" t="s">
        <v>3185</v>
      </c>
      <c r="K182" s="85" t="s">
        <v>3185</v>
      </c>
      <c r="L182" s="85" t="s">
        <v>3185</v>
      </c>
      <c r="M182" s="85" t="s">
        <v>3185</v>
      </c>
      <c r="N182" s="85" t="s">
        <v>3185</v>
      </c>
      <c r="O182" s="85" t="s">
        <v>3185</v>
      </c>
      <c r="P182" s="85" t="s">
        <v>3184</v>
      </c>
      <c r="Q182" s="85"/>
      <c r="R182" s="23"/>
      <c r="S182" s="23"/>
      <c r="T182" s="23"/>
      <c r="U182" s="23"/>
      <c r="V182" s="23"/>
      <c r="W182" s="23"/>
      <c r="X182" s="23"/>
      <c r="Y182" s="23"/>
      <c r="Z182" s="23"/>
      <c r="AA182" s="23" t="s">
        <v>140</v>
      </c>
      <c r="AB182" s="32"/>
    </row>
    <row r="183" spans="1:28" x14ac:dyDescent="0.25">
      <c r="A183" s="31">
        <v>182</v>
      </c>
      <c r="B183" s="23" t="s">
        <v>1970</v>
      </c>
      <c r="C183" s="23" t="s">
        <v>119</v>
      </c>
      <c r="D183" s="23" t="s">
        <v>138</v>
      </c>
      <c r="E183" s="85" t="s">
        <v>1976</v>
      </c>
      <c r="F183" s="85" t="s">
        <v>3185</v>
      </c>
      <c r="G183" s="85"/>
      <c r="H183" s="85" t="s">
        <v>3185</v>
      </c>
      <c r="I183" s="85" t="s">
        <v>3185</v>
      </c>
      <c r="J183" s="85" t="s">
        <v>3185</v>
      </c>
      <c r="K183" s="85" t="s">
        <v>3185</v>
      </c>
      <c r="L183" s="85" t="s">
        <v>3185</v>
      </c>
      <c r="M183" s="85" t="s">
        <v>3185</v>
      </c>
      <c r="N183" s="85" t="s">
        <v>3185</v>
      </c>
      <c r="O183" s="85" t="s">
        <v>3185</v>
      </c>
      <c r="P183" s="85"/>
      <c r="Q183" s="85"/>
      <c r="R183" s="23"/>
      <c r="S183" s="23"/>
      <c r="T183" s="23"/>
      <c r="U183" s="23"/>
      <c r="V183" s="23"/>
      <c r="W183" s="23"/>
      <c r="X183" s="23"/>
      <c r="Y183" s="23"/>
      <c r="Z183" s="23"/>
      <c r="AA183" s="23" t="s">
        <v>162</v>
      </c>
      <c r="AB183" s="32" t="s">
        <v>1977</v>
      </c>
    </row>
    <row r="184" spans="1:28" x14ac:dyDescent="0.25">
      <c r="A184" s="31">
        <v>183</v>
      </c>
      <c r="B184" s="23" t="s">
        <v>1979</v>
      </c>
      <c r="C184" s="23" t="s">
        <v>119</v>
      </c>
      <c r="D184" s="23"/>
      <c r="E184" s="48"/>
      <c r="F184" s="85" t="s">
        <v>3185</v>
      </c>
      <c r="G184" s="85"/>
      <c r="H184" s="85" t="s">
        <v>3185</v>
      </c>
      <c r="I184" s="85" t="s">
        <v>3185</v>
      </c>
      <c r="J184" s="85" t="s">
        <v>3185</v>
      </c>
      <c r="K184" s="85" t="s">
        <v>3185</v>
      </c>
      <c r="L184" s="48" t="s">
        <v>3183</v>
      </c>
      <c r="M184" s="85" t="s">
        <v>3185</v>
      </c>
      <c r="N184" s="85" t="s">
        <v>3185</v>
      </c>
      <c r="O184" s="85" t="s">
        <v>3185</v>
      </c>
      <c r="P184" s="85"/>
      <c r="Q184" s="160" t="s">
        <v>852</v>
      </c>
      <c r="R184" s="23"/>
      <c r="S184" s="23"/>
      <c r="T184" s="23"/>
      <c r="U184" s="23"/>
      <c r="V184" s="23"/>
      <c r="W184" s="23"/>
      <c r="X184" s="23"/>
      <c r="Y184" s="23"/>
      <c r="Z184" s="23"/>
      <c r="AA184" s="23" t="s">
        <v>162</v>
      </c>
      <c r="AB184" s="32" t="s">
        <v>667</v>
      </c>
    </row>
    <row r="185" spans="1:28" x14ac:dyDescent="0.25">
      <c r="A185" s="31">
        <v>184</v>
      </c>
      <c r="B185" s="23" t="s">
        <v>1990</v>
      </c>
      <c r="C185" s="23" t="s">
        <v>119</v>
      </c>
      <c r="D185" s="23"/>
      <c r="E185" s="85"/>
      <c r="F185" s="85" t="s">
        <v>3185</v>
      </c>
      <c r="G185" s="85"/>
      <c r="H185" s="85" t="s">
        <v>3185</v>
      </c>
      <c r="I185" s="85" t="s">
        <v>3185</v>
      </c>
      <c r="J185" s="85" t="s">
        <v>3185</v>
      </c>
      <c r="K185" s="85" t="s">
        <v>3185</v>
      </c>
      <c r="L185" s="85" t="s">
        <v>3185</v>
      </c>
      <c r="M185" s="85" t="s">
        <v>3185</v>
      </c>
      <c r="N185" s="85" t="s">
        <v>3185</v>
      </c>
      <c r="O185" s="85" t="s">
        <v>3185</v>
      </c>
      <c r="P185" s="85" t="s">
        <v>3184</v>
      </c>
      <c r="Q185" s="85"/>
      <c r="R185" s="23"/>
      <c r="S185" s="23"/>
      <c r="T185" s="23"/>
      <c r="U185" s="23"/>
      <c r="V185" s="23"/>
      <c r="W185" s="23"/>
      <c r="X185" s="23"/>
      <c r="Y185" s="23"/>
      <c r="Z185" s="23"/>
      <c r="AA185" s="23" t="s">
        <v>140</v>
      </c>
      <c r="AB185" s="32"/>
    </row>
    <row r="186" spans="1:28" x14ac:dyDescent="0.25">
      <c r="A186" s="31">
        <v>185</v>
      </c>
      <c r="B186" s="23" t="s">
        <v>1997</v>
      </c>
      <c r="C186" s="23" t="s">
        <v>119</v>
      </c>
      <c r="D186" s="23"/>
      <c r="E186" s="48"/>
      <c r="F186" s="85" t="s">
        <v>3185</v>
      </c>
      <c r="G186" s="85"/>
      <c r="H186" s="85" t="s">
        <v>3185</v>
      </c>
      <c r="I186" s="85" t="s">
        <v>3185</v>
      </c>
      <c r="J186" s="85" t="s">
        <v>1146</v>
      </c>
      <c r="K186" s="85" t="s">
        <v>3185</v>
      </c>
      <c r="L186" s="85" t="s">
        <v>3185</v>
      </c>
      <c r="M186" s="85" t="s">
        <v>3185</v>
      </c>
      <c r="N186" s="85" t="s">
        <v>3185</v>
      </c>
      <c r="O186" s="85" t="s">
        <v>3185</v>
      </c>
      <c r="P186" s="85" t="s">
        <v>3184</v>
      </c>
      <c r="Q186" s="85"/>
      <c r="R186" s="23"/>
      <c r="S186" s="23"/>
      <c r="T186" s="23"/>
      <c r="U186" s="23" t="s">
        <v>631</v>
      </c>
      <c r="V186" s="23" t="s">
        <v>2004</v>
      </c>
      <c r="W186" s="23"/>
      <c r="X186" s="23"/>
      <c r="Y186" s="23"/>
      <c r="Z186" s="23"/>
      <c r="AA186" s="23" t="s">
        <v>162</v>
      </c>
      <c r="AB186" s="32" t="s">
        <v>2005</v>
      </c>
    </row>
    <row r="187" spans="1:28" x14ac:dyDescent="0.25">
      <c r="A187" s="31">
        <v>186</v>
      </c>
      <c r="B187" s="23" t="s">
        <v>2008</v>
      </c>
      <c r="C187" s="23" t="s">
        <v>119</v>
      </c>
      <c r="D187" s="23"/>
      <c r="E187" s="85"/>
      <c r="F187" s="85" t="s">
        <v>3185</v>
      </c>
      <c r="G187" s="85"/>
      <c r="H187" s="85" t="s">
        <v>3185</v>
      </c>
      <c r="I187" s="85" t="s">
        <v>3185</v>
      </c>
      <c r="J187" s="85" t="s">
        <v>3185</v>
      </c>
      <c r="K187" s="85" t="s">
        <v>3185</v>
      </c>
      <c r="L187" s="85" t="s">
        <v>3185</v>
      </c>
      <c r="M187" s="85" t="s">
        <v>3185</v>
      </c>
      <c r="N187" s="85" t="s">
        <v>3185</v>
      </c>
      <c r="O187" s="85" t="s">
        <v>3185</v>
      </c>
      <c r="P187" s="85" t="s">
        <v>3184</v>
      </c>
      <c r="Q187" s="85"/>
      <c r="R187" s="23"/>
      <c r="S187" s="23"/>
      <c r="T187" s="23"/>
      <c r="U187" s="23"/>
      <c r="V187" s="23"/>
      <c r="W187" s="23"/>
      <c r="X187" s="23"/>
      <c r="Y187" s="23"/>
      <c r="Z187" s="23"/>
      <c r="AA187" s="23" t="s">
        <v>140</v>
      </c>
      <c r="AB187" s="32"/>
    </row>
    <row r="188" spans="1:28" x14ac:dyDescent="0.25">
      <c r="A188" s="31">
        <v>187</v>
      </c>
      <c r="B188" s="23" t="s">
        <v>2015</v>
      </c>
      <c r="C188" s="23" t="s">
        <v>119</v>
      </c>
      <c r="D188" s="23"/>
      <c r="E188" s="85"/>
      <c r="F188" s="85" t="s">
        <v>3185</v>
      </c>
      <c r="G188" s="85"/>
      <c r="H188" s="85" t="s">
        <v>3185</v>
      </c>
      <c r="I188" s="85" t="s">
        <v>3185</v>
      </c>
      <c r="J188" s="85" t="s">
        <v>3185</v>
      </c>
      <c r="K188" s="85" t="s">
        <v>3185</v>
      </c>
      <c r="L188" s="85" t="s">
        <v>3185</v>
      </c>
      <c r="M188" s="85" t="s">
        <v>3185</v>
      </c>
      <c r="N188" s="85" t="s">
        <v>3185</v>
      </c>
      <c r="O188" s="85" t="s">
        <v>3185</v>
      </c>
      <c r="P188" s="85" t="s">
        <v>3184</v>
      </c>
      <c r="Q188" s="85"/>
      <c r="R188" s="23"/>
      <c r="S188" s="23"/>
      <c r="T188" s="23"/>
      <c r="U188" s="23"/>
      <c r="V188" s="23"/>
      <c r="W188" s="23"/>
      <c r="X188" s="23"/>
      <c r="Y188" s="23"/>
      <c r="Z188" s="23"/>
      <c r="AA188" s="23" t="s">
        <v>140</v>
      </c>
      <c r="AB188" s="32"/>
    </row>
    <row r="189" spans="1:28" x14ac:dyDescent="0.25">
      <c r="A189" s="31">
        <v>188</v>
      </c>
      <c r="B189" s="23" t="s">
        <v>2023</v>
      </c>
      <c r="C189" s="23" t="s">
        <v>119</v>
      </c>
      <c r="D189" s="23"/>
      <c r="E189" s="85"/>
      <c r="F189" s="85" t="s">
        <v>3185</v>
      </c>
      <c r="G189" s="85"/>
      <c r="H189" s="85" t="s">
        <v>3185</v>
      </c>
      <c r="I189" s="85" t="s">
        <v>3185</v>
      </c>
      <c r="J189" s="85" t="s">
        <v>3185</v>
      </c>
      <c r="K189" s="85" t="s">
        <v>3185</v>
      </c>
      <c r="L189" s="85" t="s">
        <v>3185</v>
      </c>
      <c r="M189" s="85" t="s">
        <v>3185</v>
      </c>
      <c r="N189" s="85" t="s">
        <v>3185</v>
      </c>
      <c r="O189" s="85" t="s">
        <v>3185</v>
      </c>
      <c r="P189" s="85" t="s">
        <v>3184</v>
      </c>
      <c r="Q189" s="85"/>
      <c r="R189" s="23"/>
      <c r="S189" s="23"/>
      <c r="T189" s="23"/>
      <c r="U189" s="23"/>
      <c r="V189" s="23"/>
      <c r="W189" s="23"/>
      <c r="X189" s="23"/>
      <c r="Y189" s="23"/>
      <c r="Z189" s="23"/>
      <c r="AA189" s="23" t="s">
        <v>140</v>
      </c>
      <c r="AB189" s="32"/>
    </row>
    <row r="190" spans="1:28" x14ac:dyDescent="0.25">
      <c r="A190" s="31">
        <v>189</v>
      </c>
      <c r="B190" s="23" t="s">
        <v>2030</v>
      </c>
      <c r="C190" s="23" t="s">
        <v>119</v>
      </c>
      <c r="D190" s="23" t="s">
        <v>138</v>
      </c>
      <c r="E190" s="85" t="s">
        <v>2037</v>
      </c>
      <c r="F190" s="85" t="s">
        <v>3185</v>
      </c>
      <c r="G190" s="85"/>
      <c r="H190" s="85" t="s">
        <v>3185</v>
      </c>
      <c r="I190" s="85" t="s">
        <v>3185</v>
      </c>
      <c r="J190" s="85" t="s">
        <v>3185</v>
      </c>
      <c r="K190" s="85" t="s">
        <v>3185</v>
      </c>
      <c r="L190" s="85" t="s">
        <v>3185</v>
      </c>
      <c r="M190" s="85" t="s">
        <v>3185</v>
      </c>
      <c r="N190" s="85" t="s">
        <v>3185</v>
      </c>
      <c r="O190" s="85" t="s">
        <v>3185</v>
      </c>
      <c r="P190" s="85"/>
      <c r="Q190" s="85"/>
      <c r="R190" s="23"/>
      <c r="S190" s="23"/>
      <c r="T190" s="23"/>
      <c r="U190" s="23"/>
      <c r="V190" s="23"/>
      <c r="W190" s="23"/>
      <c r="X190" s="23"/>
      <c r="Y190" s="23"/>
      <c r="Z190" s="23"/>
      <c r="AA190" s="23" t="s">
        <v>140</v>
      </c>
      <c r="AB190" s="32"/>
    </row>
    <row r="191" spans="1:28" x14ac:dyDescent="0.25">
      <c r="A191" s="31">
        <v>190</v>
      </c>
      <c r="B191" s="23" t="s">
        <v>2040</v>
      </c>
      <c r="C191" s="23" t="s">
        <v>119</v>
      </c>
      <c r="D191" s="23"/>
      <c r="E191" s="85"/>
      <c r="F191" s="85" t="s">
        <v>3185</v>
      </c>
      <c r="G191" s="85"/>
      <c r="H191" s="85" t="s">
        <v>3185</v>
      </c>
      <c r="I191" s="85" t="s">
        <v>3185</v>
      </c>
      <c r="J191" s="85" t="s">
        <v>3185</v>
      </c>
      <c r="K191" s="85" t="s">
        <v>1403</v>
      </c>
      <c r="L191" s="85" t="s">
        <v>3185</v>
      </c>
      <c r="M191" s="85" t="s">
        <v>3185</v>
      </c>
      <c r="N191" s="85" t="s">
        <v>3185</v>
      </c>
      <c r="O191" s="85" t="s">
        <v>3185</v>
      </c>
      <c r="P191" s="85"/>
      <c r="Q191" s="85"/>
      <c r="R191" s="23"/>
      <c r="S191" s="23"/>
      <c r="T191" s="23"/>
      <c r="U191" s="23"/>
      <c r="V191" s="23"/>
      <c r="W191" s="23"/>
      <c r="X191" s="23"/>
      <c r="Y191" s="23"/>
      <c r="Z191" s="23"/>
      <c r="AA191" s="23" t="s">
        <v>162</v>
      </c>
      <c r="AB191" s="161" t="s">
        <v>2047</v>
      </c>
    </row>
    <row r="192" spans="1:28" x14ac:dyDescent="0.25">
      <c r="A192" s="31">
        <v>191</v>
      </c>
      <c r="B192" s="23" t="s">
        <v>2050</v>
      </c>
      <c r="C192" s="23" t="s">
        <v>119</v>
      </c>
      <c r="D192" s="23"/>
      <c r="E192" s="85"/>
      <c r="F192" s="85" t="s">
        <v>3185</v>
      </c>
      <c r="G192" s="85"/>
      <c r="H192" s="85" t="s">
        <v>3185</v>
      </c>
      <c r="I192" s="85" t="s">
        <v>3185</v>
      </c>
      <c r="J192" s="85" t="s">
        <v>3185</v>
      </c>
      <c r="K192" s="85" t="s">
        <v>3185</v>
      </c>
      <c r="L192" s="85" t="s">
        <v>3185</v>
      </c>
      <c r="M192" s="85" t="s">
        <v>3185</v>
      </c>
      <c r="N192" s="85" t="s">
        <v>3185</v>
      </c>
      <c r="O192" s="85" t="s">
        <v>3185</v>
      </c>
      <c r="P192" s="85" t="s">
        <v>3184</v>
      </c>
      <c r="Q192" s="85"/>
      <c r="R192" s="23"/>
      <c r="S192" s="23"/>
      <c r="T192" s="23"/>
      <c r="U192" s="23"/>
      <c r="V192" s="23"/>
      <c r="W192" s="23"/>
      <c r="X192" s="23"/>
      <c r="Y192" s="23"/>
      <c r="Z192" s="23"/>
      <c r="AA192" s="23" t="s">
        <v>140</v>
      </c>
      <c r="AB192" s="32"/>
    </row>
    <row r="193" spans="1:28" x14ac:dyDescent="0.25">
      <c r="A193" s="31">
        <v>192</v>
      </c>
      <c r="B193" s="23" t="s">
        <v>2058</v>
      </c>
      <c r="C193" s="23" t="s">
        <v>119</v>
      </c>
      <c r="D193" s="23"/>
      <c r="E193" s="85"/>
      <c r="F193" s="85" t="s">
        <v>3185</v>
      </c>
      <c r="G193" s="85"/>
      <c r="H193" s="85" t="s">
        <v>3185</v>
      </c>
      <c r="I193" s="85" t="s">
        <v>3185</v>
      </c>
      <c r="J193" s="85" t="s">
        <v>3185</v>
      </c>
      <c r="K193" s="85" t="s">
        <v>1403</v>
      </c>
      <c r="L193" s="85" t="s">
        <v>3185</v>
      </c>
      <c r="M193" s="85" t="s">
        <v>3185</v>
      </c>
      <c r="N193" s="85" t="s">
        <v>3185</v>
      </c>
      <c r="O193" s="85" t="s">
        <v>3185</v>
      </c>
      <c r="P193" s="85"/>
      <c r="Q193" s="85"/>
      <c r="R193" s="23"/>
      <c r="S193" s="23"/>
      <c r="T193" s="23"/>
      <c r="U193" s="23"/>
      <c r="V193" s="23"/>
      <c r="W193" s="23"/>
      <c r="X193" s="23"/>
      <c r="Y193" s="23"/>
      <c r="Z193" s="23"/>
      <c r="AA193" s="23" t="s">
        <v>162</v>
      </c>
      <c r="AB193" s="32" t="s">
        <v>2047</v>
      </c>
    </row>
    <row r="194" spans="1:28" x14ac:dyDescent="0.25">
      <c r="A194" s="31">
        <v>193</v>
      </c>
      <c r="B194" s="23" t="s">
        <v>2068</v>
      </c>
      <c r="C194" s="23" t="s">
        <v>119</v>
      </c>
      <c r="D194" s="23" t="s">
        <v>138</v>
      </c>
      <c r="E194" s="85" t="s">
        <v>2075</v>
      </c>
      <c r="F194" s="85" t="s">
        <v>3185</v>
      </c>
      <c r="G194" s="85"/>
      <c r="H194" s="85" t="s">
        <v>3185</v>
      </c>
      <c r="I194" s="85" t="s">
        <v>3185</v>
      </c>
      <c r="J194" s="85" t="s">
        <v>3185</v>
      </c>
      <c r="K194" s="85" t="s">
        <v>3185</v>
      </c>
      <c r="L194" s="85" t="s">
        <v>3185</v>
      </c>
      <c r="M194" s="85" t="s">
        <v>3185</v>
      </c>
      <c r="N194" s="85" t="s">
        <v>3185</v>
      </c>
      <c r="O194" s="85" t="s">
        <v>3185</v>
      </c>
      <c r="P194" s="85"/>
      <c r="Q194" s="85"/>
      <c r="R194" s="23"/>
      <c r="S194" s="23"/>
      <c r="T194" s="23"/>
      <c r="U194" s="23"/>
      <c r="V194" s="23"/>
      <c r="W194" s="23"/>
      <c r="X194" s="23"/>
      <c r="Y194" s="23"/>
      <c r="Z194" s="23"/>
      <c r="AA194" s="23" t="s">
        <v>162</v>
      </c>
      <c r="AB194" s="32" t="s">
        <v>2076</v>
      </c>
    </row>
    <row r="195" spans="1:28" x14ac:dyDescent="0.25">
      <c r="A195" s="31">
        <v>194</v>
      </c>
      <c r="B195" s="23" t="s">
        <v>2077</v>
      </c>
      <c r="C195" s="23" t="s">
        <v>119</v>
      </c>
      <c r="D195" s="23"/>
      <c r="E195" s="85"/>
      <c r="F195" s="85" t="s">
        <v>3185</v>
      </c>
      <c r="G195" s="85"/>
      <c r="H195" s="85" t="s">
        <v>3185</v>
      </c>
      <c r="I195" s="85" t="s">
        <v>3185</v>
      </c>
      <c r="J195" s="85" t="s">
        <v>3185</v>
      </c>
      <c r="K195" s="85" t="s">
        <v>3185</v>
      </c>
      <c r="L195" s="85" t="s">
        <v>3185</v>
      </c>
      <c r="M195" s="85" t="s">
        <v>3185</v>
      </c>
      <c r="N195" s="85" t="s">
        <v>3185</v>
      </c>
      <c r="O195" s="85" t="s">
        <v>3185</v>
      </c>
      <c r="P195" s="85" t="s">
        <v>3184</v>
      </c>
      <c r="Q195" s="85"/>
      <c r="R195" s="23"/>
      <c r="S195" s="23"/>
      <c r="T195" s="23"/>
      <c r="U195" s="23"/>
      <c r="V195" s="23"/>
      <c r="W195" s="23"/>
      <c r="X195" s="23"/>
      <c r="Y195" s="23"/>
      <c r="Z195" s="23"/>
      <c r="AA195" s="23" t="s">
        <v>140</v>
      </c>
      <c r="AB195" s="32"/>
    </row>
    <row r="196" spans="1:28" x14ac:dyDescent="0.25">
      <c r="A196" s="31">
        <v>195</v>
      </c>
      <c r="B196" s="23" t="s">
        <v>2085</v>
      </c>
      <c r="C196" s="23" t="s">
        <v>119</v>
      </c>
      <c r="D196" s="23"/>
      <c r="E196" s="85"/>
      <c r="F196" s="85" t="s">
        <v>3185</v>
      </c>
      <c r="G196" s="85"/>
      <c r="H196" s="85" t="s">
        <v>3185</v>
      </c>
      <c r="I196" s="85" t="s">
        <v>3185</v>
      </c>
      <c r="J196" s="85" t="s">
        <v>3185</v>
      </c>
      <c r="K196" s="85" t="s">
        <v>3185</v>
      </c>
      <c r="L196" s="85" t="s">
        <v>3185</v>
      </c>
      <c r="M196" s="85" t="s">
        <v>3185</v>
      </c>
      <c r="N196" s="85" t="s">
        <v>3185</v>
      </c>
      <c r="O196" s="85" t="s">
        <v>3185</v>
      </c>
      <c r="P196" s="85" t="s">
        <v>3184</v>
      </c>
      <c r="Q196" s="85"/>
      <c r="R196" s="23"/>
      <c r="S196" s="23"/>
      <c r="T196" s="23"/>
      <c r="U196" s="23"/>
      <c r="V196" s="23"/>
      <c r="W196" s="23"/>
      <c r="X196" s="23"/>
      <c r="Y196" s="23"/>
      <c r="Z196" s="23"/>
      <c r="AA196" s="23" t="s">
        <v>140</v>
      </c>
      <c r="AB196" s="32"/>
    </row>
    <row r="197" spans="1:28" x14ac:dyDescent="0.25">
      <c r="A197" s="31">
        <v>196</v>
      </c>
      <c r="B197" s="23" t="s">
        <v>2093</v>
      </c>
      <c r="C197" s="23" t="s">
        <v>119</v>
      </c>
      <c r="D197" s="23"/>
      <c r="E197" s="85"/>
      <c r="F197" s="85" t="s">
        <v>3185</v>
      </c>
      <c r="G197" s="85"/>
      <c r="H197" s="85" t="s">
        <v>3185</v>
      </c>
      <c r="I197" s="85" t="s">
        <v>3185</v>
      </c>
      <c r="J197" s="85" t="s">
        <v>3185</v>
      </c>
      <c r="K197" s="85" t="s">
        <v>1403</v>
      </c>
      <c r="L197" s="85" t="s">
        <v>3185</v>
      </c>
      <c r="M197" s="85" t="s">
        <v>3185</v>
      </c>
      <c r="N197" s="85" t="s">
        <v>3185</v>
      </c>
      <c r="O197" s="85" t="s">
        <v>3185</v>
      </c>
      <c r="P197" s="85"/>
      <c r="Q197" s="85"/>
      <c r="R197" s="23"/>
      <c r="S197" s="23"/>
      <c r="T197" s="23"/>
      <c r="U197" s="23"/>
      <c r="V197" s="23"/>
      <c r="W197" s="23"/>
      <c r="X197" s="23"/>
      <c r="Y197" s="23"/>
      <c r="Z197" s="23"/>
      <c r="AA197" s="23" t="s">
        <v>162</v>
      </c>
      <c r="AB197" s="32" t="s">
        <v>2047</v>
      </c>
    </row>
    <row r="198" spans="1:28" x14ac:dyDescent="0.25">
      <c r="A198" s="31">
        <v>197</v>
      </c>
      <c r="B198" s="23" t="s">
        <v>2101</v>
      </c>
      <c r="C198" s="23" t="s">
        <v>119</v>
      </c>
      <c r="D198" s="23" t="s">
        <v>138</v>
      </c>
      <c r="E198" s="85" t="s">
        <v>2108</v>
      </c>
      <c r="F198" s="85" t="s">
        <v>3185</v>
      </c>
      <c r="G198" s="85"/>
      <c r="H198" s="85" t="s">
        <v>3185</v>
      </c>
      <c r="I198" s="85" t="s">
        <v>3185</v>
      </c>
      <c r="J198" s="85" t="s">
        <v>3185</v>
      </c>
      <c r="K198" s="85" t="s">
        <v>3185</v>
      </c>
      <c r="L198" s="85" t="s">
        <v>3185</v>
      </c>
      <c r="M198" s="85" t="s">
        <v>3185</v>
      </c>
      <c r="N198" s="85" t="s">
        <v>3185</v>
      </c>
      <c r="O198" s="85" t="s">
        <v>3185</v>
      </c>
      <c r="P198" s="85"/>
      <c r="Q198" s="85"/>
      <c r="R198" s="23"/>
      <c r="S198" s="23"/>
      <c r="T198" s="23"/>
      <c r="U198" s="23"/>
      <c r="V198" s="23"/>
      <c r="W198" s="23"/>
      <c r="X198" s="23"/>
      <c r="Y198" s="23"/>
      <c r="Z198" s="23"/>
      <c r="AA198" s="23" t="s">
        <v>140</v>
      </c>
      <c r="AB198" s="32"/>
    </row>
    <row r="199" spans="1:28" x14ac:dyDescent="0.25">
      <c r="A199" s="31">
        <v>198</v>
      </c>
      <c r="B199" s="23" t="s">
        <v>2110</v>
      </c>
      <c r="C199" s="23" t="s">
        <v>119</v>
      </c>
      <c r="D199" s="23"/>
      <c r="E199" s="85"/>
      <c r="F199" s="85" t="s">
        <v>3185</v>
      </c>
      <c r="G199" s="85"/>
      <c r="H199" s="85" t="s">
        <v>3185</v>
      </c>
      <c r="I199" s="85" t="s">
        <v>3185</v>
      </c>
      <c r="J199" s="85" t="s">
        <v>3185</v>
      </c>
      <c r="K199" s="85" t="s">
        <v>3185</v>
      </c>
      <c r="L199" s="85" t="s">
        <v>3185</v>
      </c>
      <c r="M199" s="85" t="s">
        <v>2412</v>
      </c>
      <c r="N199" s="85" t="s">
        <v>3185</v>
      </c>
      <c r="O199" s="85" t="s">
        <v>3185</v>
      </c>
      <c r="P199" s="85"/>
      <c r="Q199" s="85"/>
      <c r="R199" s="23"/>
      <c r="S199" s="23"/>
      <c r="T199" s="23"/>
      <c r="U199" s="23"/>
      <c r="V199" s="23"/>
      <c r="W199" s="23"/>
      <c r="X199" s="23"/>
      <c r="Y199" s="23"/>
      <c r="Z199" s="23"/>
      <c r="AA199" s="23" t="s">
        <v>162</v>
      </c>
      <c r="AB199" s="32" t="s">
        <v>1574</v>
      </c>
    </row>
    <row r="200" spans="1:28" x14ac:dyDescent="0.25">
      <c r="A200" s="31">
        <v>199</v>
      </c>
      <c r="B200" s="23" t="s">
        <v>2119</v>
      </c>
      <c r="C200" s="23" t="s">
        <v>119</v>
      </c>
      <c r="D200" s="23"/>
      <c r="E200" s="85"/>
      <c r="F200" s="85" t="s">
        <v>3185</v>
      </c>
      <c r="G200" s="85"/>
      <c r="H200" s="85" t="s">
        <v>3185</v>
      </c>
      <c r="I200" s="85" t="s">
        <v>3185</v>
      </c>
      <c r="J200" s="85" t="s">
        <v>3185</v>
      </c>
      <c r="K200" s="85" t="s">
        <v>3185</v>
      </c>
      <c r="L200" s="85" t="s">
        <v>3185</v>
      </c>
      <c r="M200" s="85" t="s">
        <v>3185</v>
      </c>
      <c r="N200" s="85" t="s">
        <v>3185</v>
      </c>
      <c r="O200" s="85" t="s">
        <v>3185</v>
      </c>
      <c r="P200" s="85" t="s">
        <v>3184</v>
      </c>
      <c r="Q200" s="85"/>
      <c r="R200" s="23"/>
      <c r="S200" s="23"/>
      <c r="T200" s="23"/>
      <c r="U200" s="23"/>
      <c r="V200" s="23"/>
      <c r="W200" s="23"/>
      <c r="X200" s="23"/>
      <c r="Y200" s="23"/>
      <c r="Z200" s="23"/>
      <c r="AA200" s="23" t="s">
        <v>140</v>
      </c>
      <c r="AB200" s="32"/>
    </row>
    <row r="201" spans="1:28" x14ac:dyDescent="0.25">
      <c r="A201" s="31">
        <v>200</v>
      </c>
      <c r="B201" s="23" t="s">
        <v>2128</v>
      </c>
      <c r="C201" s="23" t="s">
        <v>119</v>
      </c>
      <c r="D201" s="23"/>
      <c r="E201" s="85"/>
      <c r="F201" s="85" t="s">
        <v>3185</v>
      </c>
      <c r="G201" s="85"/>
      <c r="H201" s="85" t="s">
        <v>3185</v>
      </c>
      <c r="I201" s="85" t="s">
        <v>3185</v>
      </c>
      <c r="J201" s="85" t="s">
        <v>3185</v>
      </c>
      <c r="K201" s="85" t="s">
        <v>3185</v>
      </c>
      <c r="L201" s="85" t="s">
        <v>3185</v>
      </c>
      <c r="M201" s="85" t="s">
        <v>3185</v>
      </c>
      <c r="N201" s="85" t="s">
        <v>3185</v>
      </c>
      <c r="O201" s="85" t="s">
        <v>3185</v>
      </c>
      <c r="P201" s="85" t="s">
        <v>3184</v>
      </c>
      <c r="Q201" s="85"/>
      <c r="R201" s="23"/>
      <c r="S201" s="23"/>
      <c r="T201" s="23"/>
      <c r="U201" s="23"/>
      <c r="V201" s="23"/>
      <c r="W201" s="23"/>
      <c r="X201" s="23"/>
      <c r="Y201" s="23"/>
      <c r="Z201" s="23"/>
      <c r="AA201" s="23" t="s">
        <v>140</v>
      </c>
      <c r="AB201" s="32"/>
    </row>
    <row r="202" spans="1:28" x14ac:dyDescent="0.25">
      <c r="A202" s="31">
        <v>201</v>
      </c>
      <c r="B202" s="23" t="s">
        <v>2137</v>
      </c>
      <c r="C202" s="23" t="s">
        <v>119</v>
      </c>
      <c r="D202" s="23"/>
      <c r="E202" s="85"/>
      <c r="F202" s="85" t="s">
        <v>3185</v>
      </c>
      <c r="G202" s="85"/>
      <c r="H202" s="85" t="s">
        <v>3185</v>
      </c>
      <c r="I202" s="85" t="s">
        <v>3185</v>
      </c>
      <c r="J202" s="85" t="s">
        <v>3185</v>
      </c>
      <c r="K202" s="85" t="s">
        <v>3185</v>
      </c>
      <c r="L202" s="85" t="s">
        <v>3185</v>
      </c>
      <c r="M202" s="85" t="s">
        <v>3185</v>
      </c>
      <c r="N202" s="85" t="s">
        <v>3185</v>
      </c>
      <c r="O202" s="85" t="s">
        <v>3185</v>
      </c>
      <c r="P202" s="85" t="s">
        <v>3184</v>
      </c>
      <c r="Q202" s="85"/>
      <c r="R202" s="23"/>
      <c r="S202" s="23"/>
      <c r="T202" s="23"/>
      <c r="U202" s="23"/>
      <c r="V202" s="23"/>
      <c r="W202" s="23"/>
      <c r="X202" s="23"/>
      <c r="Y202" s="23"/>
      <c r="Z202" s="23"/>
      <c r="AA202" s="23" t="s">
        <v>140</v>
      </c>
      <c r="AB202" s="32"/>
    </row>
    <row r="203" spans="1:28" x14ac:dyDescent="0.25">
      <c r="A203" s="31">
        <v>202</v>
      </c>
      <c r="B203" s="23" t="s">
        <v>2145</v>
      </c>
      <c r="C203" s="23" t="s">
        <v>119</v>
      </c>
      <c r="D203" s="23"/>
      <c r="E203" s="85"/>
      <c r="F203" s="85" t="s">
        <v>3185</v>
      </c>
      <c r="G203" s="85"/>
      <c r="H203" s="85" t="s">
        <v>3185</v>
      </c>
      <c r="I203" s="85" t="s">
        <v>3185</v>
      </c>
      <c r="J203" s="85" t="s">
        <v>3185</v>
      </c>
      <c r="K203" s="85" t="s">
        <v>3185</v>
      </c>
      <c r="L203" s="85" t="s">
        <v>3185</v>
      </c>
      <c r="M203" s="85" t="s">
        <v>3185</v>
      </c>
      <c r="N203" s="85" t="s">
        <v>3185</v>
      </c>
      <c r="O203" s="85" t="s">
        <v>3185</v>
      </c>
      <c r="P203" s="85" t="s">
        <v>3184</v>
      </c>
      <c r="Q203" s="85"/>
      <c r="R203" s="23"/>
      <c r="S203" s="23"/>
      <c r="T203" s="23"/>
      <c r="U203" s="23"/>
      <c r="V203" s="23"/>
      <c r="W203" s="23"/>
      <c r="X203" s="23"/>
      <c r="Y203" s="23"/>
      <c r="Z203" s="23"/>
      <c r="AA203" s="23" t="s">
        <v>140</v>
      </c>
      <c r="AB203" s="32"/>
    </row>
    <row r="204" spans="1:28" x14ac:dyDescent="0.25">
      <c r="A204" s="31">
        <v>203</v>
      </c>
      <c r="B204" s="23" t="s">
        <v>2154</v>
      </c>
      <c r="C204" s="23" t="s">
        <v>119</v>
      </c>
      <c r="D204" s="23"/>
      <c r="E204" s="85"/>
      <c r="F204" s="85" t="s">
        <v>3185</v>
      </c>
      <c r="G204" s="85"/>
      <c r="H204" s="85" t="s">
        <v>3185</v>
      </c>
      <c r="I204" s="85" t="s">
        <v>3185</v>
      </c>
      <c r="J204" s="85" t="s">
        <v>3185</v>
      </c>
      <c r="K204" s="85" t="s">
        <v>3185</v>
      </c>
      <c r="L204" s="85" t="s">
        <v>3185</v>
      </c>
      <c r="M204" s="85" t="s">
        <v>3185</v>
      </c>
      <c r="N204" s="85" t="s">
        <v>3185</v>
      </c>
      <c r="O204" s="85" t="s">
        <v>3185</v>
      </c>
      <c r="P204" s="85" t="s">
        <v>3184</v>
      </c>
      <c r="Q204" s="85"/>
      <c r="R204" s="23"/>
      <c r="S204" s="23"/>
      <c r="T204" s="23"/>
      <c r="U204" s="23"/>
      <c r="V204" s="23"/>
      <c r="W204" s="23"/>
      <c r="X204" s="23"/>
      <c r="Y204" s="23"/>
      <c r="Z204" s="23"/>
      <c r="AA204" s="23" t="s">
        <v>140</v>
      </c>
      <c r="AB204" s="32"/>
    </row>
    <row r="205" spans="1:28" x14ac:dyDescent="0.25">
      <c r="A205" s="31">
        <v>204</v>
      </c>
      <c r="B205" s="23" t="s">
        <v>2164</v>
      </c>
      <c r="C205" s="23" t="s">
        <v>119</v>
      </c>
      <c r="D205" s="23"/>
      <c r="E205" s="85"/>
      <c r="F205" s="85" t="s">
        <v>3185</v>
      </c>
      <c r="G205" s="85"/>
      <c r="H205" s="85" t="s">
        <v>3185</v>
      </c>
      <c r="I205" s="85" t="s">
        <v>3185</v>
      </c>
      <c r="J205" s="85" t="s">
        <v>3185</v>
      </c>
      <c r="K205" s="85" t="s">
        <v>3185</v>
      </c>
      <c r="L205" s="85" t="s">
        <v>3185</v>
      </c>
      <c r="M205" s="85" t="s">
        <v>3185</v>
      </c>
      <c r="N205" s="85" t="s">
        <v>3185</v>
      </c>
      <c r="O205" s="85" t="s">
        <v>3185</v>
      </c>
      <c r="P205" s="85" t="s">
        <v>3184</v>
      </c>
      <c r="Q205" s="85"/>
      <c r="R205" s="23"/>
      <c r="S205" s="23"/>
      <c r="T205" s="23"/>
      <c r="U205" s="23"/>
      <c r="V205" s="23"/>
      <c r="W205" s="23"/>
      <c r="X205" s="23"/>
      <c r="Y205" s="23"/>
      <c r="Z205" s="23"/>
      <c r="AA205" s="23" t="s">
        <v>140</v>
      </c>
      <c r="AB205" s="32"/>
    </row>
    <row r="206" spans="1:28" x14ac:dyDescent="0.25">
      <c r="A206" s="31">
        <v>205</v>
      </c>
      <c r="B206" s="23" t="s">
        <v>2172</v>
      </c>
      <c r="C206" s="23" t="s">
        <v>119</v>
      </c>
      <c r="D206" s="23"/>
      <c r="E206" s="85"/>
      <c r="F206" s="85" t="s">
        <v>3185</v>
      </c>
      <c r="G206" s="85"/>
      <c r="H206" s="85" t="s">
        <v>3185</v>
      </c>
      <c r="I206" s="85" t="s">
        <v>3185</v>
      </c>
      <c r="J206" s="85" t="s">
        <v>3185</v>
      </c>
      <c r="K206" s="85" t="s">
        <v>3185</v>
      </c>
      <c r="L206" s="85" t="s">
        <v>3185</v>
      </c>
      <c r="M206" s="85" t="s">
        <v>3185</v>
      </c>
      <c r="N206" s="85" t="s">
        <v>3185</v>
      </c>
      <c r="O206" s="85" t="s">
        <v>3185</v>
      </c>
      <c r="P206" s="85" t="s">
        <v>3184</v>
      </c>
      <c r="Q206" s="85"/>
      <c r="R206" s="23"/>
      <c r="S206" s="23"/>
      <c r="T206" s="23"/>
      <c r="U206" s="23"/>
      <c r="V206" s="23"/>
      <c r="W206" s="23"/>
      <c r="X206" s="23"/>
      <c r="Y206" s="23"/>
      <c r="Z206" s="23"/>
      <c r="AA206" s="23" t="s">
        <v>140</v>
      </c>
      <c r="AB206" s="32"/>
    </row>
    <row r="207" spans="1:28" x14ac:dyDescent="0.25">
      <c r="A207" s="31">
        <v>206</v>
      </c>
      <c r="B207" s="23" t="s">
        <v>2181</v>
      </c>
      <c r="C207" s="23" t="s">
        <v>119</v>
      </c>
      <c r="D207" s="23"/>
      <c r="E207" s="85"/>
      <c r="F207" s="85" t="s">
        <v>3185</v>
      </c>
      <c r="G207" s="85"/>
      <c r="H207" s="85" t="s">
        <v>3185</v>
      </c>
      <c r="I207" s="85" t="s">
        <v>3185</v>
      </c>
      <c r="J207" s="85" t="s">
        <v>3185</v>
      </c>
      <c r="K207" s="85" t="s">
        <v>3185</v>
      </c>
      <c r="L207" s="85" t="s">
        <v>3185</v>
      </c>
      <c r="M207" s="85" t="s">
        <v>3185</v>
      </c>
      <c r="N207" s="85" t="s">
        <v>3185</v>
      </c>
      <c r="O207" s="85" t="s">
        <v>3185</v>
      </c>
      <c r="P207" s="85" t="s">
        <v>3184</v>
      </c>
      <c r="Q207" s="85"/>
      <c r="R207" s="23"/>
      <c r="S207" s="23"/>
      <c r="T207" s="23"/>
      <c r="U207" s="23"/>
      <c r="V207" s="23"/>
      <c r="W207" s="23"/>
      <c r="X207" s="23"/>
      <c r="Y207" s="23"/>
      <c r="Z207" s="23"/>
      <c r="AA207" s="23" t="s">
        <v>140</v>
      </c>
      <c r="AB207" s="32"/>
    </row>
    <row r="208" spans="1:28" x14ac:dyDescent="0.25">
      <c r="A208" s="31">
        <v>207</v>
      </c>
      <c r="B208" s="23" t="s">
        <v>2190</v>
      </c>
      <c r="C208" s="23" t="s">
        <v>119</v>
      </c>
      <c r="D208" s="23"/>
      <c r="E208" s="48"/>
      <c r="F208" s="85" t="s">
        <v>3185</v>
      </c>
      <c r="G208" s="85"/>
      <c r="H208" s="85" t="s">
        <v>3185</v>
      </c>
      <c r="I208" s="85" t="s">
        <v>3185</v>
      </c>
      <c r="J208" s="85" t="s">
        <v>3185</v>
      </c>
      <c r="K208" s="85" t="s">
        <v>3185</v>
      </c>
      <c r="L208" s="85" t="s">
        <v>3183</v>
      </c>
      <c r="M208" s="85" t="s">
        <v>3185</v>
      </c>
      <c r="N208" s="85" t="s">
        <v>3185</v>
      </c>
      <c r="O208" s="85" t="s">
        <v>3185</v>
      </c>
      <c r="P208" s="85"/>
      <c r="Q208" s="160" t="s">
        <v>852</v>
      </c>
      <c r="R208" s="23"/>
      <c r="S208" s="23"/>
      <c r="T208" s="23"/>
      <c r="U208" s="23"/>
      <c r="V208" s="23"/>
      <c r="W208" s="23"/>
      <c r="X208" s="23"/>
      <c r="Y208" s="23"/>
      <c r="Z208" s="23"/>
      <c r="AA208" s="23" t="s">
        <v>162</v>
      </c>
      <c r="AB208" s="32" t="s">
        <v>2198</v>
      </c>
    </row>
    <row r="209" spans="1:28" x14ac:dyDescent="0.25">
      <c r="A209" s="31">
        <v>208</v>
      </c>
      <c r="B209" s="23" t="s">
        <v>2201</v>
      </c>
      <c r="C209" s="23" t="s">
        <v>119</v>
      </c>
      <c r="D209" s="23"/>
      <c r="E209" s="85"/>
      <c r="F209" s="85" t="s">
        <v>3185</v>
      </c>
      <c r="G209" s="85"/>
      <c r="H209" s="85" t="s">
        <v>3185</v>
      </c>
      <c r="I209" s="85" t="s">
        <v>3185</v>
      </c>
      <c r="J209" s="85" t="s">
        <v>3185</v>
      </c>
      <c r="K209" s="85" t="s">
        <v>3185</v>
      </c>
      <c r="L209" s="85" t="s">
        <v>3185</v>
      </c>
      <c r="M209" s="85" t="s">
        <v>3185</v>
      </c>
      <c r="N209" s="85" t="s">
        <v>3185</v>
      </c>
      <c r="O209" s="85" t="s">
        <v>3185</v>
      </c>
      <c r="P209" s="85" t="s">
        <v>3184</v>
      </c>
      <c r="Q209" s="85"/>
      <c r="R209" s="23"/>
      <c r="S209" s="23"/>
      <c r="T209" s="23"/>
      <c r="U209" s="23"/>
      <c r="V209" s="23"/>
      <c r="W209" s="23"/>
      <c r="X209" s="23"/>
      <c r="Y209" s="23"/>
      <c r="Z209" s="23"/>
      <c r="AA209" s="23" t="s">
        <v>140</v>
      </c>
      <c r="AB209" s="32"/>
    </row>
    <row r="210" spans="1:28" x14ac:dyDescent="0.25">
      <c r="A210" s="31">
        <v>209</v>
      </c>
      <c r="B210" s="23" t="s">
        <v>2210</v>
      </c>
      <c r="C210" s="23" t="s">
        <v>119</v>
      </c>
      <c r="D210" s="23"/>
      <c r="E210" s="85"/>
      <c r="F210" s="85" t="s">
        <v>3185</v>
      </c>
      <c r="G210" s="85"/>
      <c r="H210" s="85" t="s">
        <v>3185</v>
      </c>
      <c r="I210" s="85" t="s">
        <v>3185</v>
      </c>
      <c r="J210" s="85" t="s">
        <v>3185</v>
      </c>
      <c r="K210" s="85" t="s">
        <v>3185</v>
      </c>
      <c r="L210" s="85" t="s">
        <v>3185</v>
      </c>
      <c r="M210" s="85" t="s">
        <v>3185</v>
      </c>
      <c r="N210" s="85" t="s">
        <v>3185</v>
      </c>
      <c r="O210" s="85" t="s">
        <v>3185</v>
      </c>
      <c r="P210" s="85" t="s">
        <v>3184</v>
      </c>
      <c r="Q210" s="85"/>
      <c r="R210" s="23"/>
      <c r="S210" s="23"/>
      <c r="T210" s="23"/>
      <c r="U210" s="23"/>
      <c r="V210" s="23"/>
      <c r="W210" s="23"/>
      <c r="X210" s="23"/>
      <c r="Y210" s="23"/>
      <c r="Z210" s="23"/>
      <c r="AA210" s="23" t="s">
        <v>140</v>
      </c>
      <c r="AB210" s="32"/>
    </row>
    <row r="211" spans="1:28" x14ac:dyDescent="0.25">
      <c r="A211" s="31">
        <v>210</v>
      </c>
      <c r="B211" s="23" t="s">
        <v>2219</v>
      </c>
      <c r="C211" s="23" t="s">
        <v>119</v>
      </c>
      <c r="D211" s="23"/>
      <c r="E211" s="85"/>
      <c r="F211" s="85" t="s">
        <v>3185</v>
      </c>
      <c r="G211" s="85"/>
      <c r="H211" s="85" t="s">
        <v>3185</v>
      </c>
      <c r="I211" s="85" t="s">
        <v>3185</v>
      </c>
      <c r="J211" s="85" t="s">
        <v>3185</v>
      </c>
      <c r="K211" s="85" t="s">
        <v>3185</v>
      </c>
      <c r="L211" s="85" t="s">
        <v>3185</v>
      </c>
      <c r="M211" s="85" t="s">
        <v>3185</v>
      </c>
      <c r="N211" s="85" t="s">
        <v>3185</v>
      </c>
      <c r="O211" s="85" t="s">
        <v>3185</v>
      </c>
      <c r="P211" s="85" t="s">
        <v>3184</v>
      </c>
      <c r="Q211" s="85"/>
      <c r="R211" s="23"/>
      <c r="S211" s="23"/>
      <c r="T211" s="23"/>
      <c r="U211" s="23"/>
      <c r="V211" s="23"/>
      <c r="W211" s="23"/>
      <c r="X211" s="23"/>
      <c r="Y211" s="23"/>
      <c r="Z211" s="23"/>
      <c r="AA211" s="23" t="s">
        <v>140</v>
      </c>
      <c r="AB211" s="32"/>
    </row>
    <row r="212" spans="1:28" x14ac:dyDescent="0.25">
      <c r="A212" s="31">
        <v>211</v>
      </c>
      <c r="B212" s="23" t="s">
        <v>2229</v>
      </c>
      <c r="C212" s="23" t="s">
        <v>119</v>
      </c>
      <c r="D212" s="23"/>
      <c r="E212" s="85"/>
      <c r="F212" s="85" t="s">
        <v>3185</v>
      </c>
      <c r="G212" s="85"/>
      <c r="H212" s="85" t="s">
        <v>3185</v>
      </c>
      <c r="I212" s="85" t="s">
        <v>3185</v>
      </c>
      <c r="J212" s="85" t="s">
        <v>3185</v>
      </c>
      <c r="K212" s="85" t="s">
        <v>3185</v>
      </c>
      <c r="L212" s="85" t="s">
        <v>3185</v>
      </c>
      <c r="M212" s="85" t="s">
        <v>3185</v>
      </c>
      <c r="N212" s="85" t="s">
        <v>3185</v>
      </c>
      <c r="O212" s="85" t="s">
        <v>3185</v>
      </c>
      <c r="P212" s="85" t="s">
        <v>3184</v>
      </c>
      <c r="Q212" s="85"/>
      <c r="R212" s="23"/>
      <c r="S212" s="23"/>
      <c r="T212" s="23"/>
      <c r="U212" s="23"/>
      <c r="V212" s="23"/>
      <c r="W212" s="23"/>
      <c r="X212" s="23"/>
      <c r="Y212" s="23"/>
      <c r="Z212" s="23"/>
      <c r="AA212" s="23" t="s">
        <v>140</v>
      </c>
      <c r="AB212" s="32"/>
    </row>
    <row r="213" spans="1:28" x14ac:dyDescent="0.25">
      <c r="A213" s="31">
        <v>212</v>
      </c>
      <c r="B213" s="23" t="s">
        <v>2235</v>
      </c>
      <c r="C213" s="23" t="s">
        <v>119</v>
      </c>
      <c r="D213" s="23"/>
      <c r="E213" s="85"/>
      <c r="F213" s="85" t="s">
        <v>3185</v>
      </c>
      <c r="G213" s="85"/>
      <c r="H213" s="85" t="s">
        <v>3185</v>
      </c>
      <c r="I213" s="85" t="s">
        <v>3185</v>
      </c>
      <c r="J213" s="85" t="s">
        <v>3185</v>
      </c>
      <c r="K213" s="85" t="s">
        <v>3185</v>
      </c>
      <c r="L213" s="85" t="s">
        <v>3185</v>
      </c>
      <c r="M213" s="85" t="s">
        <v>3185</v>
      </c>
      <c r="N213" s="85" t="s">
        <v>3185</v>
      </c>
      <c r="O213" s="85" t="s">
        <v>3185</v>
      </c>
      <c r="P213" s="85" t="s">
        <v>3184</v>
      </c>
      <c r="Q213" s="85"/>
      <c r="R213" s="23"/>
      <c r="S213" s="23"/>
      <c r="T213" s="23"/>
      <c r="U213" s="23"/>
      <c r="V213" s="23"/>
      <c r="W213" s="23"/>
      <c r="X213" s="23"/>
      <c r="Y213" s="23"/>
      <c r="Z213" s="23"/>
      <c r="AA213" s="23" t="s">
        <v>140</v>
      </c>
      <c r="AB213" s="32"/>
    </row>
    <row r="214" spans="1:28" x14ac:dyDescent="0.25">
      <c r="A214" s="31">
        <v>213</v>
      </c>
      <c r="B214" s="23" t="s">
        <v>2245</v>
      </c>
      <c r="C214" s="23" t="s">
        <v>119</v>
      </c>
      <c r="D214" s="23"/>
      <c r="E214" s="85"/>
      <c r="F214" s="85" t="s">
        <v>3185</v>
      </c>
      <c r="G214" s="85"/>
      <c r="H214" s="85" t="s">
        <v>3185</v>
      </c>
      <c r="I214" s="85" t="s">
        <v>3185</v>
      </c>
      <c r="J214" s="85" t="s">
        <v>3185</v>
      </c>
      <c r="K214" s="85" t="s">
        <v>3185</v>
      </c>
      <c r="L214" s="85" t="s">
        <v>3185</v>
      </c>
      <c r="M214" s="85" t="s">
        <v>3185</v>
      </c>
      <c r="N214" s="85" t="s">
        <v>3185</v>
      </c>
      <c r="O214" s="85" t="s">
        <v>3185</v>
      </c>
      <c r="P214" s="85" t="s">
        <v>3184</v>
      </c>
      <c r="Q214" s="85"/>
      <c r="R214" s="23"/>
      <c r="S214" s="23"/>
      <c r="T214" s="23"/>
      <c r="U214" s="23"/>
      <c r="V214" s="23"/>
      <c r="W214" s="23"/>
      <c r="X214" s="23"/>
      <c r="Y214" s="23"/>
      <c r="Z214" s="23"/>
      <c r="AA214" s="23" t="s">
        <v>140</v>
      </c>
      <c r="AB214" s="32"/>
    </row>
    <row r="215" spans="1:28" x14ac:dyDescent="0.25">
      <c r="A215" s="31">
        <v>214</v>
      </c>
      <c r="B215" s="23" t="s">
        <v>2253</v>
      </c>
      <c r="C215" s="23" t="s">
        <v>119</v>
      </c>
      <c r="D215" s="23"/>
      <c r="E215" s="85"/>
      <c r="F215" s="85" t="s">
        <v>3185</v>
      </c>
      <c r="G215" s="85"/>
      <c r="H215" s="85" t="s">
        <v>3185</v>
      </c>
      <c r="I215" s="85" t="s">
        <v>3185</v>
      </c>
      <c r="J215" s="85" t="s">
        <v>3185</v>
      </c>
      <c r="K215" s="85" t="s">
        <v>3185</v>
      </c>
      <c r="L215" s="85" t="s">
        <v>3185</v>
      </c>
      <c r="M215" s="85" t="s">
        <v>3185</v>
      </c>
      <c r="N215" s="85" t="s">
        <v>3185</v>
      </c>
      <c r="O215" s="85" t="s">
        <v>3185</v>
      </c>
      <c r="P215" s="85"/>
      <c r="Q215" s="160" t="s">
        <v>852</v>
      </c>
      <c r="R215" s="23"/>
      <c r="S215" s="23"/>
      <c r="T215" s="23"/>
      <c r="U215" s="23"/>
      <c r="V215" s="23"/>
      <c r="W215" s="23"/>
      <c r="X215" s="23"/>
      <c r="Y215" s="23"/>
      <c r="Z215" s="23"/>
      <c r="AA215" s="23" t="s">
        <v>162</v>
      </c>
      <c r="AB215" s="32" t="s">
        <v>667</v>
      </c>
    </row>
    <row r="216" spans="1:28" x14ac:dyDescent="0.25">
      <c r="A216" s="31">
        <v>215</v>
      </c>
      <c r="B216" s="23" t="s">
        <v>2260</v>
      </c>
      <c r="C216" s="23" t="s">
        <v>119</v>
      </c>
      <c r="D216" s="23"/>
      <c r="E216" s="85"/>
      <c r="F216" s="85" t="s">
        <v>3185</v>
      </c>
      <c r="G216" s="85"/>
      <c r="H216" s="85" t="s">
        <v>3185</v>
      </c>
      <c r="I216" s="85" t="s">
        <v>3185</v>
      </c>
      <c r="J216" s="85" t="s">
        <v>3185</v>
      </c>
      <c r="K216" s="85" t="s">
        <v>3185</v>
      </c>
      <c r="L216" s="85" t="s">
        <v>3185</v>
      </c>
      <c r="M216" s="85" t="s">
        <v>3185</v>
      </c>
      <c r="N216" s="85" t="s">
        <v>3185</v>
      </c>
      <c r="O216" s="85" t="s">
        <v>3185</v>
      </c>
      <c r="P216" s="85" t="s">
        <v>3184</v>
      </c>
      <c r="Q216" s="85"/>
      <c r="R216" s="23"/>
      <c r="S216" s="23"/>
      <c r="T216" s="23"/>
      <c r="U216" s="23"/>
      <c r="V216" s="23"/>
      <c r="W216" s="23"/>
      <c r="X216" s="23"/>
      <c r="Y216" s="23"/>
      <c r="Z216" s="23"/>
      <c r="AA216" s="23" t="s">
        <v>140</v>
      </c>
      <c r="AB216" s="32"/>
    </row>
    <row r="217" spans="1:28" x14ac:dyDescent="0.25">
      <c r="A217" s="31">
        <v>216</v>
      </c>
      <c r="B217" s="23" t="s">
        <v>2267</v>
      </c>
      <c r="C217" s="23" t="s">
        <v>119</v>
      </c>
      <c r="D217" s="23"/>
      <c r="E217" s="85"/>
      <c r="F217" s="85" t="s">
        <v>3185</v>
      </c>
      <c r="G217" s="85"/>
      <c r="H217" s="85" t="s">
        <v>3185</v>
      </c>
      <c r="I217" s="85" t="s">
        <v>3185</v>
      </c>
      <c r="J217" s="85" t="s">
        <v>3185</v>
      </c>
      <c r="K217" s="85" t="s">
        <v>3185</v>
      </c>
      <c r="L217" s="85" t="s">
        <v>3185</v>
      </c>
      <c r="M217" s="85" t="s">
        <v>3185</v>
      </c>
      <c r="N217" s="85" t="s">
        <v>3185</v>
      </c>
      <c r="O217" s="85" t="s">
        <v>3185</v>
      </c>
      <c r="P217" s="85"/>
      <c r="Q217" s="85"/>
      <c r="R217" s="23" t="s">
        <v>161</v>
      </c>
      <c r="S217" s="23"/>
      <c r="T217" s="23"/>
      <c r="U217" s="23"/>
      <c r="V217" s="23"/>
      <c r="W217" s="23"/>
      <c r="X217" s="23"/>
      <c r="Y217" s="23"/>
      <c r="Z217" s="23"/>
      <c r="AA217" s="23" t="s">
        <v>162</v>
      </c>
      <c r="AB217" s="32" t="s">
        <v>2274</v>
      </c>
    </row>
    <row r="218" spans="1:28" x14ac:dyDescent="0.25">
      <c r="A218" s="31">
        <v>217</v>
      </c>
      <c r="B218" s="23" t="s">
        <v>2276</v>
      </c>
      <c r="C218" s="23" t="s">
        <v>119</v>
      </c>
      <c r="D218" s="23"/>
      <c r="E218" s="85"/>
      <c r="F218" s="85" t="s">
        <v>3185</v>
      </c>
      <c r="G218" s="85"/>
      <c r="H218" s="85" t="s">
        <v>3185</v>
      </c>
      <c r="I218" s="85" t="s">
        <v>3185</v>
      </c>
      <c r="J218" s="85" t="s">
        <v>3185</v>
      </c>
      <c r="K218" s="85" t="s">
        <v>3185</v>
      </c>
      <c r="L218" s="85" t="s">
        <v>3185</v>
      </c>
      <c r="M218" s="85" t="s">
        <v>3185</v>
      </c>
      <c r="N218" s="85" t="s">
        <v>3185</v>
      </c>
      <c r="O218" s="85" t="s">
        <v>3185</v>
      </c>
      <c r="P218" s="85" t="s">
        <v>3184</v>
      </c>
      <c r="Q218" s="85"/>
      <c r="R218" s="23"/>
      <c r="S218" s="23"/>
      <c r="T218" s="23"/>
      <c r="U218" s="23"/>
      <c r="V218" s="23"/>
      <c r="W218" s="23"/>
      <c r="X218" s="23"/>
      <c r="Y218" s="23"/>
      <c r="Z218" s="23"/>
      <c r="AA218" s="23" t="s">
        <v>140</v>
      </c>
      <c r="AB218" s="32"/>
    </row>
    <row r="219" spans="1:28" x14ac:dyDescent="0.25">
      <c r="A219" s="31">
        <v>218</v>
      </c>
      <c r="B219" s="23" t="s">
        <v>2283</v>
      </c>
      <c r="C219" s="23" t="s">
        <v>119</v>
      </c>
      <c r="D219" s="23"/>
      <c r="E219" s="85"/>
      <c r="F219" s="85" t="s">
        <v>3185</v>
      </c>
      <c r="G219" s="85"/>
      <c r="H219" s="85" t="s">
        <v>3185</v>
      </c>
      <c r="I219" s="85" t="s">
        <v>3185</v>
      </c>
      <c r="J219" s="85" t="s">
        <v>3185</v>
      </c>
      <c r="K219" s="85" t="s">
        <v>3185</v>
      </c>
      <c r="L219" s="85" t="s">
        <v>3185</v>
      </c>
      <c r="M219" s="85" t="s">
        <v>3185</v>
      </c>
      <c r="N219" s="85" t="s">
        <v>3185</v>
      </c>
      <c r="O219" s="85" t="s">
        <v>3185</v>
      </c>
      <c r="P219" s="85" t="s">
        <v>3184</v>
      </c>
      <c r="Q219" s="85"/>
      <c r="R219" s="23"/>
      <c r="S219" s="23"/>
      <c r="T219" s="23"/>
      <c r="U219" s="23"/>
      <c r="V219" s="23"/>
      <c r="W219" s="23"/>
      <c r="X219" s="23"/>
      <c r="Y219" s="23"/>
      <c r="Z219" s="23"/>
      <c r="AA219" s="23" t="s">
        <v>140</v>
      </c>
      <c r="AB219" s="32"/>
    </row>
    <row r="220" spans="1:28" x14ac:dyDescent="0.25">
      <c r="A220" s="31">
        <v>219</v>
      </c>
      <c r="B220" s="23" t="s">
        <v>2292</v>
      </c>
      <c r="C220" s="23" t="s">
        <v>119</v>
      </c>
      <c r="D220" s="23"/>
      <c r="E220" s="85"/>
      <c r="F220" s="85" t="s">
        <v>3185</v>
      </c>
      <c r="G220" s="85"/>
      <c r="H220" s="85" t="s">
        <v>3185</v>
      </c>
      <c r="I220" s="85" t="s">
        <v>3185</v>
      </c>
      <c r="J220" s="85" t="s">
        <v>3185</v>
      </c>
      <c r="K220" s="85" t="s">
        <v>3185</v>
      </c>
      <c r="L220" s="85" t="s">
        <v>3185</v>
      </c>
      <c r="M220" s="85" t="s">
        <v>3185</v>
      </c>
      <c r="N220" s="85" t="s">
        <v>3185</v>
      </c>
      <c r="O220" s="85" t="s">
        <v>3185</v>
      </c>
      <c r="P220" s="85" t="s">
        <v>3184</v>
      </c>
      <c r="Q220" s="85"/>
      <c r="R220" s="23"/>
      <c r="S220" s="23"/>
      <c r="T220" s="23"/>
      <c r="U220" s="23"/>
      <c r="V220" s="23"/>
      <c r="W220" s="23"/>
      <c r="X220" s="23"/>
      <c r="Y220" s="23"/>
      <c r="Z220" s="23"/>
      <c r="AA220" s="23" t="s">
        <v>140</v>
      </c>
      <c r="AB220" s="32"/>
    </row>
    <row r="221" spans="1:28" x14ac:dyDescent="0.25">
      <c r="A221" s="31">
        <v>220</v>
      </c>
      <c r="B221" s="23" t="s">
        <v>2302</v>
      </c>
      <c r="C221" s="23" t="s">
        <v>119</v>
      </c>
      <c r="D221" s="23"/>
      <c r="E221" s="85"/>
      <c r="F221" s="85" t="s">
        <v>3185</v>
      </c>
      <c r="G221" s="85"/>
      <c r="H221" s="85" t="s">
        <v>3185</v>
      </c>
      <c r="I221" s="85" t="s">
        <v>3185</v>
      </c>
      <c r="J221" s="85" t="s">
        <v>3185</v>
      </c>
      <c r="K221" s="85" t="s">
        <v>3185</v>
      </c>
      <c r="L221" s="85" t="s">
        <v>3185</v>
      </c>
      <c r="M221" s="85" t="s">
        <v>3185</v>
      </c>
      <c r="N221" s="85" t="s">
        <v>3185</v>
      </c>
      <c r="O221" s="85" t="s">
        <v>3185</v>
      </c>
      <c r="P221" s="85" t="s">
        <v>3184</v>
      </c>
      <c r="Q221" s="85"/>
      <c r="R221" s="23"/>
      <c r="S221" s="23"/>
      <c r="T221" s="23"/>
      <c r="U221" s="23"/>
      <c r="V221" s="23"/>
      <c r="W221" s="23"/>
      <c r="X221" s="23"/>
      <c r="Y221" s="23"/>
      <c r="Z221" s="23"/>
      <c r="AA221" s="23" t="s">
        <v>140</v>
      </c>
      <c r="AB221" s="32"/>
    </row>
    <row r="222" spans="1:28" x14ac:dyDescent="0.25">
      <c r="A222" s="31">
        <v>221</v>
      </c>
      <c r="B222" s="23" t="s">
        <v>2311</v>
      </c>
      <c r="C222" s="23" t="s">
        <v>119</v>
      </c>
      <c r="D222" s="23"/>
      <c r="E222" s="85"/>
      <c r="F222" s="85" t="s">
        <v>3185</v>
      </c>
      <c r="G222" s="85"/>
      <c r="H222" s="85" t="s">
        <v>3185</v>
      </c>
      <c r="I222" s="85" t="s">
        <v>3185</v>
      </c>
      <c r="J222" s="85" t="s">
        <v>3185</v>
      </c>
      <c r="K222" s="85" t="s">
        <v>3185</v>
      </c>
      <c r="L222" s="85" t="s">
        <v>3185</v>
      </c>
      <c r="M222" s="85" t="s">
        <v>3185</v>
      </c>
      <c r="N222" s="85" t="s">
        <v>3185</v>
      </c>
      <c r="O222" s="85" t="s">
        <v>3185</v>
      </c>
      <c r="P222" s="85" t="s">
        <v>3184</v>
      </c>
      <c r="Q222" s="85"/>
      <c r="R222" s="23"/>
      <c r="S222" s="23"/>
      <c r="T222" s="23"/>
      <c r="U222" s="23"/>
      <c r="V222" s="23"/>
      <c r="W222" s="23"/>
      <c r="X222" s="23"/>
      <c r="Y222" s="23"/>
      <c r="Z222" s="23"/>
      <c r="AA222" s="23" t="s">
        <v>140</v>
      </c>
      <c r="AB222" s="32"/>
    </row>
    <row r="223" spans="1:28" x14ac:dyDescent="0.25">
      <c r="A223" s="31">
        <v>222</v>
      </c>
      <c r="B223" s="23" t="s">
        <v>2320</v>
      </c>
      <c r="C223" s="23" t="s">
        <v>119</v>
      </c>
      <c r="D223" s="23"/>
      <c r="E223" s="85"/>
      <c r="F223" s="85" t="s">
        <v>3185</v>
      </c>
      <c r="G223" s="85"/>
      <c r="H223" s="85" t="s">
        <v>3185</v>
      </c>
      <c r="I223" s="85" t="s">
        <v>3185</v>
      </c>
      <c r="J223" s="85" t="s">
        <v>3185</v>
      </c>
      <c r="K223" s="85" t="s">
        <v>3185</v>
      </c>
      <c r="L223" s="85" t="s">
        <v>3185</v>
      </c>
      <c r="M223" s="85" t="s">
        <v>3185</v>
      </c>
      <c r="N223" s="85" t="s">
        <v>3185</v>
      </c>
      <c r="O223" s="85" t="s">
        <v>3185</v>
      </c>
      <c r="P223" s="85" t="s">
        <v>3184</v>
      </c>
      <c r="Q223" s="85"/>
      <c r="R223" s="23"/>
      <c r="S223" s="23"/>
      <c r="T223" s="23"/>
      <c r="U223" s="23"/>
      <c r="V223" s="23"/>
      <c r="W223" s="23"/>
      <c r="X223" s="23"/>
      <c r="Y223" s="23"/>
      <c r="Z223" s="23"/>
      <c r="AA223" s="23" t="s">
        <v>140</v>
      </c>
      <c r="AB223" s="32"/>
    </row>
    <row r="224" spans="1:28" x14ac:dyDescent="0.25">
      <c r="A224" s="31">
        <v>223</v>
      </c>
      <c r="B224" s="23" t="s">
        <v>2329</v>
      </c>
      <c r="C224" s="23" t="s">
        <v>119</v>
      </c>
      <c r="D224" s="23"/>
      <c r="E224" s="85"/>
      <c r="F224" s="85" t="s">
        <v>3185</v>
      </c>
      <c r="G224" s="85"/>
      <c r="H224" s="85" t="s">
        <v>3185</v>
      </c>
      <c r="I224" s="85" t="s">
        <v>3185</v>
      </c>
      <c r="J224" s="85" t="s">
        <v>3185</v>
      </c>
      <c r="K224" s="85" t="s">
        <v>3185</v>
      </c>
      <c r="L224" s="85" t="s">
        <v>3185</v>
      </c>
      <c r="M224" s="85" t="s">
        <v>3185</v>
      </c>
      <c r="N224" s="85" t="s">
        <v>3185</v>
      </c>
      <c r="O224" s="85" t="s">
        <v>3185</v>
      </c>
      <c r="P224" s="85" t="s">
        <v>3184</v>
      </c>
      <c r="Q224" s="85"/>
      <c r="R224" s="23"/>
      <c r="S224" s="23"/>
      <c r="T224" s="23"/>
      <c r="U224" s="23"/>
      <c r="V224" s="23"/>
      <c r="W224" s="23"/>
      <c r="X224" s="23"/>
      <c r="Y224" s="23"/>
      <c r="Z224" s="23"/>
      <c r="AA224" s="23" t="s">
        <v>140</v>
      </c>
      <c r="AB224" s="32"/>
    </row>
    <row r="225" spans="1:28" x14ac:dyDescent="0.25">
      <c r="A225" s="31">
        <v>224</v>
      </c>
      <c r="B225" s="23" t="s">
        <v>2339</v>
      </c>
      <c r="C225" s="23" t="s">
        <v>119</v>
      </c>
      <c r="D225" s="23"/>
      <c r="E225" s="85"/>
      <c r="F225" s="85" t="s">
        <v>3185</v>
      </c>
      <c r="G225" s="85"/>
      <c r="H225" s="85" t="s">
        <v>3185</v>
      </c>
      <c r="I225" s="85" t="s">
        <v>3185</v>
      </c>
      <c r="J225" s="85" t="s">
        <v>1146</v>
      </c>
      <c r="K225" s="85" t="s">
        <v>3185</v>
      </c>
      <c r="L225" s="85" t="s">
        <v>3185</v>
      </c>
      <c r="M225" s="85" t="s">
        <v>3185</v>
      </c>
      <c r="N225" s="85" t="s">
        <v>3185</v>
      </c>
      <c r="O225" s="85" t="s">
        <v>3185</v>
      </c>
      <c r="P225" s="85"/>
      <c r="Q225" s="85"/>
      <c r="R225" s="23"/>
      <c r="S225" s="23"/>
      <c r="T225" s="23"/>
      <c r="U225" s="23"/>
      <c r="V225" s="23"/>
      <c r="W225" s="23"/>
      <c r="X225" s="23"/>
      <c r="Y225" s="23"/>
      <c r="Z225" s="23"/>
      <c r="AA225" s="23" t="s">
        <v>162</v>
      </c>
      <c r="AB225" s="32" t="s">
        <v>633</v>
      </c>
    </row>
    <row r="226" spans="1:28" x14ac:dyDescent="0.25">
      <c r="A226" s="31">
        <v>225</v>
      </c>
      <c r="B226" s="23" t="s">
        <v>2349</v>
      </c>
      <c r="C226" s="23" t="s">
        <v>119</v>
      </c>
      <c r="D226" s="23"/>
      <c r="E226" s="48"/>
      <c r="F226" s="85" t="s">
        <v>3185</v>
      </c>
      <c r="G226" s="85"/>
      <c r="H226" s="85" t="s">
        <v>3185</v>
      </c>
      <c r="I226" s="85" t="s">
        <v>1344</v>
      </c>
      <c r="J226" s="85" t="s">
        <v>3185</v>
      </c>
      <c r="K226" s="85" t="s">
        <v>3185</v>
      </c>
      <c r="L226" s="85" t="s">
        <v>3185</v>
      </c>
      <c r="M226" s="85" t="s">
        <v>3185</v>
      </c>
      <c r="N226" s="85" t="s">
        <v>3185</v>
      </c>
      <c r="O226" s="85" t="s">
        <v>3185</v>
      </c>
      <c r="P226" s="85"/>
      <c r="Q226" s="160" t="s">
        <v>852</v>
      </c>
      <c r="R226" s="23"/>
      <c r="S226" s="23"/>
      <c r="T226" s="23"/>
      <c r="U226" s="23"/>
      <c r="V226" s="23"/>
      <c r="W226" s="23"/>
      <c r="X226" s="23"/>
      <c r="Y226" s="23"/>
      <c r="Z226" s="23"/>
      <c r="AA226" s="23" t="s">
        <v>162</v>
      </c>
      <c r="AB226" s="32" t="s">
        <v>2356</v>
      </c>
    </row>
    <row r="227" spans="1:28" x14ac:dyDescent="0.25">
      <c r="A227" s="31">
        <v>226</v>
      </c>
      <c r="B227" s="23" t="s">
        <v>2357</v>
      </c>
      <c r="C227" s="23" t="s">
        <v>119</v>
      </c>
      <c r="D227" s="23"/>
      <c r="E227" s="85"/>
      <c r="F227" s="85" t="s">
        <v>3185</v>
      </c>
      <c r="G227" s="85"/>
      <c r="H227" s="85" t="s">
        <v>3185</v>
      </c>
      <c r="I227" s="85" t="s">
        <v>3185</v>
      </c>
      <c r="J227" s="85" t="s">
        <v>3185</v>
      </c>
      <c r="K227" s="85" t="s">
        <v>3185</v>
      </c>
      <c r="L227" s="85" t="s">
        <v>3185</v>
      </c>
      <c r="M227" s="85" t="s">
        <v>3185</v>
      </c>
      <c r="N227" s="85" t="s">
        <v>3185</v>
      </c>
      <c r="O227" s="85" t="s">
        <v>3185</v>
      </c>
      <c r="P227" s="85"/>
      <c r="Q227" s="85"/>
      <c r="R227" s="23"/>
      <c r="S227" s="23"/>
      <c r="T227" s="23"/>
      <c r="U227" s="23"/>
      <c r="V227" s="23"/>
      <c r="W227" s="23" t="s">
        <v>632</v>
      </c>
      <c r="X227" s="23" t="s">
        <v>2364</v>
      </c>
      <c r="Y227" s="23"/>
      <c r="Z227" s="23"/>
      <c r="AA227" s="23" t="s">
        <v>162</v>
      </c>
      <c r="AB227" s="32" t="s">
        <v>2365</v>
      </c>
    </row>
    <row r="228" spans="1:28" x14ac:dyDescent="0.25">
      <c r="A228" s="31">
        <v>227</v>
      </c>
      <c r="B228" s="23" t="s">
        <v>2368</v>
      </c>
      <c r="C228" s="23" t="s">
        <v>119</v>
      </c>
      <c r="D228" s="23"/>
      <c r="E228" s="85"/>
      <c r="F228" s="85" t="s">
        <v>3185</v>
      </c>
      <c r="G228" s="85"/>
      <c r="H228" s="85" t="s">
        <v>3185</v>
      </c>
      <c r="I228" s="85" t="s">
        <v>3185</v>
      </c>
      <c r="J228" s="85" t="s">
        <v>3185</v>
      </c>
      <c r="K228" s="85" t="s">
        <v>3185</v>
      </c>
      <c r="L228" s="85" t="s">
        <v>3185</v>
      </c>
      <c r="M228" s="85" t="s">
        <v>3185</v>
      </c>
      <c r="N228" s="85" t="s">
        <v>3185</v>
      </c>
      <c r="O228" s="85" t="s">
        <v>3185</v>
      </c>
      <c r="P228" s="85" t="s">
        <v>3184</v>
      </c>
      <c r="Q228" s="85"/>
      <c r="R228" s="23"/>
      <c r="S228" s="23"/>
      <c r="T228" s="23"/>
      <c r="U228" s="23"/>
      <c r="V228" s="23"/>
      <c r="W228" s="23"/>
      <c r="X228" s="23"/>
      <c r="Y228" s="23"/>
      <c r="Z228" s="23"/>
      <c r="AA228" s="23" t="s">
        <v>140</v>
      </c>
      <c r="AB228" s="32"/>
    </row>
    <row r="229" spans="1:28" x14ac:dyDescent="0.25">
      <c r="A229" s="31">
        <v>228</v>
      </c>
      <c r="B229" s="23" t="s">
        <v>2378</v>
      </c>
      <c r="C229" s="23" t="s">
        <v>119</v>
      </c>
      <c r="D229" s="23"/>
      <c r="E229" s="85"/>
      <c r="F229" s="85" t="s">
        <v>3185</v>
      </c>
      <c r="G229" s="85"/>
      <c r="H229" s="85" t="s">
        <v>3185</v>
      </c>
      <c r="I229" s="85" t="s">
        <v>3185</v>
      </c>
      <c r="J229" s="85" t="s">
        <v>3185</v>
      </c>
      <c r="K229" s="85" t="s">
        <v>3185</v>
      </c>
      <c r="L229" s="85" t="s">
        <v>3185</v>
      </c>
      <c r="M229" s="85" t="s">
        <v>3185</v>
      </c>
      <c r="N229" s="85" t="s">
        <v>3185</v>
      </c>
      <c r="O229" s="85" t="s">
        <v>3185</v>
      </c>
      <c r="P229" s="85" t="s">
        <v>3184</v>
      </c>
      <c r="Q229" s="85"/>
      <c r="R229" s="23"/>
      <c r="S229" s="23"/>
      <c r="T229" s="23"/>
      <c r="U229" s="23"/>
      <c r="V229" s="23"/>
      <c r="W229" s="23"/>
      <c r="X229" s="23"/>
      <c r="Y229" s="23"/>
      <c r="Z229" s="23"/>
      <c r="AA229" s="23" t="s">
        <v>140</v>
      </c>
      <c r="AB229" s="32"/>
    </row>
    <row r="230" spans="1:28" x14ac:dyDescent="0.25">
      <c r="A230" s="31">
        <v>229</v>
      </c>
      <c r="B230" s="23" t="s">
        <v>2386</v>
      </c>
      <c r="C230" s="23" t="s">
        <v>119</v>
      </c>
      <c r="D230" s="23" t="s">
        <v>138</v>
      </c>
      <c r="E230" s="85" t="s">
        <v>2393</v>
      </c>
      <c r="F230" s="85" t="s">
        <v>3185</v>
      </c>
      <c r="G230" s="85"/>
      <c r="H230" s="85" t="s">
        <v>3185</v>
      </c>
      <c r="I230" s="85" t="s">
        <v>3185</v>
      </c>
      <c r="J230" s="85" t="s">
        <v>3185</v>
      </c>
      <c r="K230" s="85" t="s">
        <v>3185</v>
      </c>
      <c r="L230" s="85" t="s">
        <v>3185</v>
      </c>
      <c r="M230" s="85" t="s">
        <v>3185</v>
      </c>
      <c r="N230" s="85" t="s">
        <v>3185</v>
      </c>
      <c r="O230" s="85" t="s">
        <v>3185</v>
      </c>
      <c r="P230" s="85"/>
      <c r="Q230" s="85"/>
      <c r="R230" s="23"/>
      <c r="S230" s="23"/>
      <c r="T230" s="23"/>
      <c r="U230" s="23"/>
      <c r="V230" s="23"/>
      <c r="W230" s="23"/>
      <c r="X230" s="23"/>
      <c r="Y230" s="23"/>
      <c r="Z230" s="23"/>
      <c r="AA230" s="23" t="s">
        <v>162</v>
      </c>
      <c r="AB230" s="32" t="s">
        <v>2394</v>
      </c>
    </row>
    <row r="231" spans="1:28" x14ac:dyDescent="0.25">
      <c r="A231" s="31">
        <v>230</v>
      </c>
      <c r="B231" s="23" t="s">
        <v>2396</v>
      </c>
      <c r="C231" s="23" t="s">
        <v>119</v>
      </c>
      <c r="D231" s="23"/>
      <c r="E231" s="85"/>
      <c r="F231" s="85" t="s">
        <v>3185</v>
      </c>
      <c r="G231" s="85"/>
      <c r="H231" s="85" t="s">
        <v>3185</v>
      </c>
      <c r="I231" s="85" t="s">
        <v>3185</v>
      </c>
      <c r="J231" s="85" t="s">
        <v>3185</v>
      </c>
      <c r="K231" s="85" t="s">
        <v>3185</v>
      </c>
      <c r="L231" s="85" t="s">
        <v>3185</v>
      </c>
      <c r="M231" s="85" t="s">
        <v>3185</v>
      </c>
      <c r="N231" s="85" t="s">
        <v>3185</v>
      </c>
      <c r="O231" s="85" t="s">
        <v>3185</v>
      </c>
      <c r="P231" s="85" t="s">
        <v>3184</v>
      </c>
      <c r="Q231" s="85"/>
      <c r="R231" s="23"/>
      <c r="S231" s="23"/>
      <c r="T231" s="23"/>
      <c r="U231" s="23"/>
      <c r="V231" s="23"/>
      <c r="W231" s="23"/>
      <c r="X231" s="23"/>
      <c r="Y231" s="23"/>
      <c r="Z231" s="23"/>
      <c r="AA231" s="23" t="s">
        <v>140</v>
      </c>
      <c r="AB231" s="32"/>
    </row>
    <row r="232" spans="1:28" x14ac:dyDescent="0.25">
      <c r="A232" s="31">
        <v>231</v>
      </c>
      <c r="B232" s="23" t="s">
        <v>2405</v>
      </c>
      <c r="C232" s="23" t="s">
        <v>119</v>
      </c>
      <c r="D232" s="23"/>
      <c r="E232" s="48"/>
      <c r="F232" s="85" t="s">
        <v>3185</v>
      </c>
      <c r="G232" s="85"/>
      <c r="H232" s="85" t="s">
        <v>3185</v>
      </c>
      <c r="I232" s="85" t="s">
        <v>3185</v>
      </c>
      <c r="J232" s="85" t="s">
        <v>3185</v>
      </c>
      <c r="K232" s="85" t="s">
        <v>3185</v>
      </c>
      <c r="L232" s="85" t="s">
        <v>3185</v>
      </c>
      <c r="M232" s="85" t="s">
        <v>2412</v>
      </c>
      <c r="N232" s="85" t="s">
        <v>3185</v>
      </c>
      <c r="O232" s="85" t="s">
        <v>3185</v>
      </c>
      <c r="P232" s="85"/>
      <c r="Q232" s="85"/>
      <c r="R232" s="23"/>
      <c r="S232" s="23"/>
      <c r="T232" s="23"/>
      <c r="U232" s="23"/>
      <c r="V232" s="23"/>
      <c r="W232" s="23"/>
      <c r="X232" s="23"/>
      <c r="Y232" s="23"/>
      <c r="Z232" s="23"/>
      <c r="AA232" s="23" t="s">
        <v>140</v>
      </c>
      <c r="AB232" s="32"/>
    </row>
    <row r="233" spans="1:28" x14ac:dyDescent="0.25">
      <c r="A233" s="31">
        <v>232</v>
      </c>
      <c r="B233" s="23" t="s">
        <v>2414</v>
      </c>
      <c r="C233" s="23" t="s">
        <v>119</v>
      </c>
      <c r="D233" s="23"/>
      <c r="E233" s="85"/>
      <c r="F233" s="85" t="s">
        <v>3185</v>
      </c>
      <c r="G233" s="85"/>
      <c r="H233" s="85" t="s">
        <v>3185</v>
      </c>
      <c r="I233" s="85" t="s">
        <v>3185</v>
      </c>
      <c r="J233" s="85" t="s">
        <v>3185</v>
      </c>
      <c r="K233" s="85" t="s">
        <v>3185</v>
      </c>
      <c r="L233" s="85" t="s">
        <v>3185</v>
      </c>
      <c r="M233" s="85" t="s">
        <v>3185</v>
      </c>
      <c r="N233" s="85" t="s">
        <v>3185</v>
      </c>
      <c r="O233" s="85" t="s">
        <v>3185</v>
      </c>
      <c r="P233" s="85" t="s">
        <v>3184</v>
      </c>
      <c r="Q233" s="85"/>
      <c r="R233" s="23"/>
      <c r="S233" s="23"/>
      <c r="T233" s="23"/>
      <c r="U233" s="23"/>
      <c r="V233" s="23"/>
      <c r="W233" s="23"/>
      <c r="X233" s="23"/>
      <c r="Y233" s="23"/>
      <c r="Z233" s="23"/>
      <c r="AA233" s="23" t="s">
        <v>140</v>
      </c>
      <c r="AB233" s="32"/>
    </row>
    <row r="234" spans="1:28" x14ac:dyDescent="0.25">
      <c r="A234" s="31">
        <v>233</v>
      </c>
      <c r="B234" s="23" t="s">
        <v>2423</v>
      </c>
      <c r="C234" s="23" t="s">
        <v>119</v>
      </c>
      <c r="D234" s="23"/>
      <c r="E234" s="85"/>
      <c r="F234" s="85" t="s">
        <v>3185</v>
      </c>
      <c r="G234" s="85"/>
      <c r="H234" s="85" t="s">
        <v>3185</v>
      </c>
      <c r="I234" s="85" t="s">
        <v>3185</v>
      </c>
      <c r="J234" s="85" t="s">
        <v>3185</v>
      </c>
      <c r="K234" s="85" t="s">
        <v>3185</v>
      </c>
      <c r="L234" s="85" t="s">
        <v>3185</v>
      </c>
      <c r="M234" s="85" t="s">
        <v>3185</v>
      </c>
      <c r="N234" s="85" t="s">
        <v>3185</v>
      </c>
      <c r="O234" s="85" t="s">
        <v>3185</v>
      </c>
      <c r="P234" s="85" t="s">
        <v>3184</v>
      </c>
      <c r="Q234" s="85"/>
      <c r="R234" s="23"/>
      <c r="S234" s="23"/>
      <c r="T234" s="23"/>
      <c r="U234" s="23"/>
      <c r="V234" s="23"/>
      <c r="W234" s="23"/>
      <c r="X234" s="23"/>
      <c r="Y234" s="23"/>
      <c r="Z234" s="23"/>
      <c r="AA234" s="23" t="s">
        <v>140</v>
      </c>
      <c r="AB234" s="32"/>
    </row>
    <row r="235" spans="1:28" x14ac:dyDescent="0.25">
      <c r="A235" s="31">
        <v>234</v>
      </c>
      <c r="B235" s="23" t="s">
        <v>2432</v>
      </c>
      <c r="C235" s="23" t="s">
        <v>119</v>
      </c>
      <c r="D235" s="23"/>
      <c r="E235" s="85"/>
      <c r="F235" s="85" t="s">
        <v>3185</v>
      </c>
      <c r="G235" s="85"/>
      <c r="H235" s="85" t="s">
        <v>3185</v>
      </c>
      <c r="I235" s="85" t="s">
        <v>3185</v>
      </c>
      <c r="J235" s="85" t="s">
        <v>3185</v>
      </c>
      <c r="K235" s="85" t="s">
        <v>3185</v>
      </c>
      <c r="L235" s="85" t="s">
        <v>3185</v>
      </c>
      <c r="M235" s="85" t="s">
        <v>2412</v>
      </c>
      <c r="N235" s="85" t="s">
        <v>3185</v>
      </c>
      <c r="O235" s="85" t="s">
        <v>3185</v>
      </c>
      <c r="P235" s="85"/>
      <c r="Q235" s="85"/>
      <c r="R235" s="23"/>
      <c r="S235" s="23"/>
      <c r="T235" s="23"/>
      <c r="U235" s="23"/>
      <c r="V235" s="23"/>
      <c r="W235" s="23"/>
      <c r="X235" s="23"/>
      <c r="Y235" s="23"/>
      <c r="Z235" s="23"/>
      <c r="AA235" s="23" t="s">
        <v>140</v>
      </c>
      <c r="AB235" s="32"/>
    </row>
    <row r="236" spans="1:28" x14ac:dyDescent="0.25">
      <c r="A236" s="31">
        <v>235</v>
      </c>
      <c r="B236" s="23" t="s">
        <v>2437</v>
      </c>
      <c r="C236" s="23" t="s">
        <v>119</v>
      </c>
      <c r="D236" s="23"/>
      <c r="E236" s="85"/>
      <c r="F236" s="85" t="s">
        <v>3185</v>
      </c>
      <c r="G236" s="85"/>
      <c r="H236" s="85" t="s">
        <v>3185</v>
      </c>
      <c r="I236" s="85" t="s">
        <v>3185</v>
      </c>
      <c r="J236" s="85" t="s">
        <v>3185</v>
      </c>
      <c r="K236" s="85" t="s">
        <v>3185</v>
      </c>
      <c r="L236" s="85" t="s">
        <v>3185</v>
      </c>
      <c r="M236" s="85" t="s">
        <v>3185</v>
      </c>
      <c r="N236" s="85" t="s">
        <v>3185</v>
      </c>
      <c r="O236" s="85" t="s">
        <v>3185</v>
      </c>
      <c r="P236" s="85" t="s">
        <v>3184</v>
      </c>
      <c r="Q236" s="85"/>
      <c r="R236" s="23"/>
      <c r="S236" s="23"/>
      <c r="T236" s="23"/>
      <c r="U236" s="23"/>
      <c r="V236" s="23"/>
      <c r="W236" s="23"/>
      <c r="X236" s="23"/>
      <c r="Y236" s="23"/>
      <c r="Z236" s="23"/>
      <c r="AA236" s="23" t="s">
        <v>140</v>
      </c>
      <c r="AB236" s="32"/>
    </row>
    <row r="237" spans="1:28" x14ac:dyDescent="0.25">
      <c r="A237" s="31">
        <v>236</v>
      </c>
      <c r="B237" s="23" t="s">
        <v>2445</v>
      </c>
      <c r="C237" s="23" t="s">
        <v>119</v>
      </c>
      <c r="D237" s="23"/>
      <c r="E237" s="85"/>
      <c r="F237" s="85" t="s">
        <v>3185</v>
      </c>
      <c r="G237" s="85"/>
      <c r="H237" s="85" t="s">
        <v>3185</v>
      </c>
      <c r="I237" s="85" t="s">
        <v>3185</v>
      </c>
      <c r="J237" s="85" t="s">
        <v>3185</v>
      </c>
      <c r="K237" s="85" t="s">
        <v>3185</v>
      </c>
      <c r="L237" s="85" t="s">
        <v>3185</v>
      </c>
      <c r="M237" s="85" t="s">
        <v>3185</v>
      </c>
      <c r="N237" s="85" t="s">
        <v>3185</v>
      </c>
      <c r="O237" s="85" t="s">
        <v>3185</v>
      </c>
      <c r="P237" s="85" t="s">
        <v>3184</v>
      </c>
      <c r="Q237" s="85"/>
      <c r="R237" s="23"/>
      <c r="S237" s="23"/>
      <c r="T237" s="23"/>
      <c r="U237" s="23"/>
      <c r="V237" s="23"/>
      <c r="W237" s="23"/>
      <c r="X237" s="23"/>
      <c r="Y237" s="23"/>
      <c r="Z237" s="23"/>
      <c r="AA237" s="23" t="s">
        <v>140</v>
      </c>
      <c r="AB237" s="32"/>
    </row>
    <row r="238" spans="1:28" x14ac:dyDescent="0.25">
      <c r="A238" s="31">
        <v>237</v>
      </c>
      <c r="B238" s="23" t="s">
        <v>2455</v>
      </c>
      <c r="C238" s="23" t="s">
        <v>119</v>
      </c>
      <c r="D238" s="23"/>
      <c r="E238" s="85"/>
      <c r="F238" s="85" t="s">
        <v>3185</v>
      </c>
      <c r="G238" s="85"/>
      <c r="H238" s="85" t="s">
        <v>3185</v>
      </c>
      <c r="I238" s="85" t="s">
        <v>3185</v>
      </c>
      <c r="J238" s="85" t="s">
        <v>3185</v>
      </c>
      <c r="K238" s="85" t="s">
        <v>3185</v>
      </c>
      <c r="L238" s="85" t="s">
        <v>3185</v>
      </c>
      <c r="M238" s="85" t="s">
        <v>3185</v>
      </c>
      <c r="N238" s="85" t="s">
        <v>3185</v>
      </c>
      <c r="O238" s="85" t="s">
        <v>3185</v>
      </c>
      <c r="P238" s="85"/>
      <c r="Q238" s="85"/>
      <c r="R238" s="23" t="s">
        <v>161</v>
      </c>
      <c r="S238" s="23"/>
      <c r="T238" s="23"/>
      <c r="U238" s="23"/>
      <c r="V238" s="23"/>
      <c r="W238" s="23"/>
      <c r="X238" s="23"/>
      <c r="Y238" s="23"/>
      <c r="Z238" s="23"/>
      <c r="AA238" s="23" t="s">
        <v>162</v>
      </c>
      <c r="AB238" s="32" t="s">
        <v>163</v>
      </c>
    </row>
    <row r="239" spans="1:28" x14ac:dyDescent="0.25">
      <c r="A239" s="31">
        <v>238</v>
      </c>
      <c r="B239" s="23" t="s">
        <v>2463</v>
      </c>
      <c r="C239" s="23" t="s">
        <v>119</v>
      </c>
      <c r="D239" s="23"/>
      <c r="E239" s="85"/>
      <c r="F239" s="85" t="s">
        <v>3185</v>
      </c>
      <c r="G239" s="85"/>
      <c r="H239" s="85" t="s">
        <v>3185</v>
      </c>
      <c r="I239" s="85" t="s">
        <v>3185</v>
      </c>
      <c r="J239" s="85" t="s">
        <v>3185</v>
      </c>
      <c r="K239" s="85" t="s">
        <v>3185</v>
      </c>
      <c r="L239" s="85" t="s">
        <v>3185</v>
      </c>
      <c r="M239" s="85" t="s">
        <v>3185</v>
      </c>
      <c r="N239" s="85" t="s">
        <v>3185</v>
      </c>
      <c r="O239" s="85" t="s">
        <v>3185</v>
      </c>
      <c r="P239" s="85" t="s">
        <v>3184</v>
      </c>
      <c r="Q239" s="85"/>
      <c r="R239" s="23"/>
      <c r="S239" s="23"/>
      <c r="T239" s="23"/>
      <c r="U239" s="23"/>
      <c r="V239" s="23"/>
      <c r="W239" s="23"/>
      <c r="X239" s="23"/>
      <c r="Y239" s="23"/>
      <c r="Z239" s="23"/>
      <c r="AA239" s="23" t="s">
        <v>140</v>
      </c>
      <c r="AB239" s="32"/>
    </row>
    <row r="240" spans="1:28" x14ac:dyDescent="0.25">
      <c r="A240" s="31">
        <v>239</v>
      </c>
      <c r="B240" s="23" t="s">
        <v>2470</v>
      </c>
      <c r="C240" s="23" t="s">
        <v>119</v>
      </c>
      <c r="D240" s="23"/>
      <c r="E240" s="48"/>
      <c r="F240" s="85" t="s">
        <v>3185</v>
      </c>
      <c r="G240" s="85"/>
      <c r="H240" s="85" t="s">
        <v>3185</v>
      </c>
      <c r="I240" s="85" t="s">
        <v>1344</v>
      </c>
      <c r="J240" s="85" t="s">
        <v>3185</v>
      </c>
      <c r="K240" s="85" t="s">
        <v>3185</v>
      </c>
      <c r="L240" s="85" t="s">
        <v>3185</v>
      </c>
      <c r="M240" s="85" t="s">
        <v>3185</v>
      </c>
      <c r="N240" s="85" t="s">
        <v>3185</v>
      </c>
      <c r="O240" s="85" t="s">
        <v>3185</v>
      </c>
      <c r="P240" s="85"/>
      <c r="Q240" s="160" t="s">
        <v>852</v>
      </c>
      <c r="R240" s="23"/>
      <c r="S240" s="23"/>
      <c r="T240" s="23"/>
      <c r="U240" s="23"/>
      <c r="V240" s="23"/>
      <c r="W240" s="23"/>
      <c r="X240" s="23"/>
      <c r="Y240" s="23"/>
      <c r="Z240" s="23"/>
      <c r="AA240" s="23" t="s">
        <v>162</v>
      </c>
      <c r="AB240" s="32" t="s">
        <v>2477</v>
      </c>
    </row>
    <row r="241" spans="1:28" x14ac:dyDescent="0.25">
      <c r="A241" s="31">
        <v>240</v>
      </c>
      <c r="B241" s="23" t="s">
        <v>2480</v>
      </c>
      <c r="C241" s="23" t="s">
        <v>119</v>
      </c>
      <c r="D241" s="23"/>
      <c r="E241" s="85"/>
      <c r="F241" s="85" t="s">
        <v>3185</v>
      </c>
      <c r="G241" s="85"/>
      <c r="H241" s="85" t="s">
        <v>3185</v>
      </c>
      <c r="I241" s="85" t="s">
        <v>3185</v>
      </c>
      <c r="J241" s="85" t="s">
        <v>3185</v>
      </c>
      <c r="K241" s="85" t="s">
        <v>3185</v>
      </c>
      <c r="L241" s="85" t="s">
        <v>3185</v>
      </c>
      <c r="M241" s="85" t="s">
        <v>3185</v>
      </c>
      <c r="N241" s="85" t="s">
        <v>3185</v>
      </c>
      <c r="O241" s="85" t="s">
        <v>3185</v>
      </c>
      <c r="P241" s="85" t="s">
        <v>3184</v>
      </c>
      <c r="Q241" s="85"/>
      <c r="R241" s="23"/>
      <c r="S241" s="23"/>
      <c r="T241" s="23"/>
      <c r="U241" s="23"/>
      <c r="V241" s="23"/>
      <c r="W241" s="23"/>
      <c r="X241" s="23"/>
      <c r="Y241" s="23"/>
      <c r="Z241" s="23"/>
      <c r="AA241" s="23" t="s">
        <v>140</v>
      </c>
      <c r="AB241" s="32"/>
    </row>
    <row r="242" spans="1:28" x14ac:dyDescent="0.25">
      <c r="A242" s="31">
        <v>241</v>
      </c>
      <c r="B242" s="23" t="s">
        <v>2489</v>
      </c>
      <c r="C242" s="23" t="s">
        <v>119</v>
      </c>
      <c r="D242" s="23"/>
      <c r="E242" s="85"/>
      <c r="F242" s="85" t="s">
        <v>3185</v>
      </c>
      <c r="G242" s="85"/>
      <c r="H242" s="85" t="s">
        <v>3185</v>
      </c>
      <c r="I242" s="85" t="s">
        <v>3185</v>
      </c>
      <c r="J242" s="85" t="s">
        <v>3185</v>
      </c>
      <c r="K242" s="85" t="s">
        <v>3185</v>
      </c>
      <c r="L242" s="85" t="s">
        <v>3185</v>
      </c>
      <c r="M242" s="85" t="s">
        <v>3185</v>
      </c>
      <c r="N242" s="85" t="s">
        <v>3185</v>
      </c>
      <c r="O242" s="85" t="s">
        <v>3185</v>
      </c>
      <c r="P242" s="85" t="s">
        <v>3184</v>
      </c>
      <c r="Q242" s="85"/>
      <c r="R242" s="23"/>
      <c r="S242" s="23"/>
      <c r="T242" s="23"/>
      <c r="U242" s="23"/>
      <c r="V242" s="23"/>
      <c r="W242" s="23"/>
      <c r="X242" s="23"/>
      <c r="Y242" s="23"/>
      <c r="Z242" s="23"/>
      <c r="AA242" s="23" t="s">
        <v>140</v>
      </c>
      <c r="AB242" s="32"/>
    </row>
    <row r="243" spans="1:28" x14ac:dyDescent="0.25">
      <c r="A243" s="31">
        <v>242</v>
      </c>
      <c r="B243" s="23" t="s">
        <v>2497</v>
      </c>
      <c r="C243" s="23" t="s">
        <v>119</v>
      </c>
      <c r="D243" s="23"/>
      <c r="E243" s="85"/>
      <c r="F243" s="85" t="s">
        <v>3185</v>
      </c>
      <c r="G243" s="85"/>
      <c r="H243" s="85" t="s">
        <v>3185</v>
      </c>
      <c r="I243" s="85" t="s">
        <v>3185</v>
      </c>
      <c r="J243" s="85" t="s">
        <v>3185</v>
      </c>
      <c r="K243" s="85" t="s">
        <v>3185</v>
      </c>
      <c r="L243" s="85" t="s">
        <v>3185</v>
      </c>
      <c r="M243" s="85" t="s">
        <v>3185</v>
      </c>
      <c r="N243" s="85" t="s">
        <v>3185</v>
      </c>
      <c r="O243" s="85" t="s">
        <v>3185</v>
      </c>
      <c r="P243" s="85" t="s">
        <v>3184</v>
      </c>
      <c r="Q243" s="85"/>
      <c r="R243" s="23"/>
      <c r="S243" s="23"/>
      <c r="T243" s="23"/>
      <c r="U243" s="23"/>
      <c r="V243" s="23"/>
      <c r="W243" s="23"/>
      <c r="X243" s="23"/>
      <c r="Y243" s="23"/>
      <c r="Z243" s="23"/>
      <c r="AA243" s="23" t="s">
        <v>140</v>
      </c>
      <c r="AB243" s="32"/>
    </row>
    <row r="244" spans="1:28" x14ac:dyDescent="0.25">
      <c r="A244" s="31">
        <v>243</v>
      </c>
      <c r="B244" s="23" t="s">
        <v>2505</v>
      </c>
      <c r="C244" s="23" t="s">
        <v>119</v>
      </c>
      <c r="D244" s="23"/>
      <c r="E244" s="85"/>
      <c r="F244" s="85" t="s">
        <v>3185</v>
      </c>
      <c r="G244" s="85"/>
      <c r="H244" s="85" t="s">
        <v>3185</v>
      </c>
      <c r="I244" s="85" t="s">
        <v>3185</v>
      </c>
      <c r="J244" s="85" t="s">
        <v>3185</v>
      </c>
      <c r="K244" s="85" t="s">
        <v>3185</v>
      </c>
      <c r="L244" s="85" t="s">
        <v>3185</v>
      </c>
      <c r="M244" s="85" t="s">
        <v>3185</v>
      </c>
      <c r="N244" s="85" t="s">
        <v>3185</v>
      </c>
      <c r="O244" s="85" t="s">
        <v>3185</v>
      </c>
      <c r="P244" s="85" t="s">
        <v>3184</v>
      </c>
      <c r="Q244" s="85"/>
      <c r="R244" s="23"/>
      <c r="S244" s="23"/>
      <c r="T244" s="23"/>
      <c r="U244" s="23"/>
      <c r="V244" s="23"/>
      <c r="W244" s="23"/>
      <c r="X244" s="23"/>
      <c r="Y244" s="23"/>
      <c r="Z244" s="23"/>
      <c r="AA244" s="23" t="s">
        <v>140</v>
      </c>
      <c r="AB244" s="32"/>
    </row>
    <row r="245" spans="1:28" x14ac:dyDescent="0.25">
      <c r="A245" s="31">
        <v>244</v>
      </c>
      <c r="B245" s="23" t="s">
        <v>2515</v>
      </c>
      <c r="C245" s="23" t="s">
        <v>119</v>
      </c>
      <c r="D245" s="23"/>
      <c r="E245" s="85"/>
      <c r="F245" s="85" t="s">
        <v>3185</v>
      </c>
      <c r="G245" s="85"/>
      <c r="H245" s="85" t="s">
        <v>3185</v>
      </c>
      <c r="I245" s="85" t="s">
        <v>3185</v>
      </c>
      <c r="J245" s="85" t="s">
        <v>3185</v>
      </c>
      <c r="K245" s="85" t="s">
        <v>3185</v>
      </c>
      <c r="L245" s="85" t="s">
        <v>3185</v>
      </c>
      <c r="M245" s="85" t="s">
        <v>3185</v>
      </c>
      <c r="N245" s="85" t="s">
        <v>3185</v>
      </c>
      <c r="O245" s="85" t="s">
        <v>3185</v>
      </c>
      <c r="P245" s="85" t="s">
        <v>3184</v>
      </c>
      <c r="Q245" s="85"/>
      <c r="R245" s="23"/>
      <c r="S245" s="23"/>
      <c r="T245" s="23"/>
      <c r="U245" s="23"/>
      <c r="V245" s="23"/>
      <c r="W245" s="23"/>
      <c r="X245" s="23"/>
      <c r="Y245" s="23"/>
      <c r="Z245" s="23"/>
      <c r="AA245" s="23" t="s">
        <v>140</v>
      </c>
      <c r="AB245" s="32"/>
    </row>
    <row r="246" spans="1:28" x14ac:dyDescent="0.25">
      <c r="A246" s="31">
        <v>245</v>
      </c>
      <c r="B246" s="23" t="s">
        <v>2524</v>
      </c>
      <c r="C246" s="23" t="s">
        <v>119</v>
      </c>
      <c r="D246" s="23"/>
      <c r="E246" s="85"/>
      <c r="F246" s="85" t="s">
        <v>3185</v>
      </c>
      <c r="G246" s="85"/>
      <c r="H246" s="85" t="s">
        <v>3185</v>
      </c>
      <c r="I246" s="85" t="s">
        <v>3185</v>
      </c>
      <c r="J246" s="85" t="s">
        <v>3185</v>
      </c>
      <c r="K246" s="85" t="s">
        <v>3185</v>
      </c>
      <c r="L246" s="85" t="s">
        <v>3185</v>
      </c>
      <c r="M246" s="85" t="s">
        <v>3185</v>
      </c>
      <c r="N246" s="85" t="s">
        <v>3185</v>
      </c>
      <c r="O246" s="85" t="s">
        <v>3185</v>
      </c>
      <c r="P246" s="85"/>
      <c r="Q246" s="160" t="s">
        <v>852</v>
      </c>
      <c r="R246" s="23"/>
      <c r="S246" s="23"/>
      <c r="T246" s="23"/>
      <c r="U246" s="23"/>
      <c r="V246" s="23"/>
      <c r="W246" s="23"/>
      <c r="X246" s="23"/>
      <c r="Y246" s="23"/>
      <c r="Z246" s="23"/>
      <c r="AA246" s="23" t="s">
        <v>162</v>
      </c>
      <c r="AB246" s="32" t="s">
        <v>667</v>
      </c>
    </row>
    <row r="247" spans="1:28" x14ac:dyDescent="0.25">
      <c r="A247" s="31">
        <v>246</v>
      </c>
      <c r="B247" s="23" t="s">
        <v>2530</v>
      </c>
      <c r="C247" s="23" t="s">
        <v>119</v>
      </c>
      <c r="D247" s="23"/>
      <c r="E247" s="85"/>
      <c r="F247" s="85" t="s">
        <v>3185</v>
      </c>
      <c r="G247" s="85"/>
      <c r="H247" s="85" t="s">
        <v>3185</v>
      </c>
      <c r="I247" s="85" t="s">
        <v>3185</v>
      </c>
      <c r="J247" s="85" t="s">
        <v>3185</v>
      </c>
      <c r="K247" s="85" t="s">
        <v>3185</v>
      </c>
      <c r="L247" s="85" t="s">
        <v>3185</v>
      </c>
      <c r="M247" s="85" t="s">
        <v>3185</v>
      </c>
      <c r="N247" s="85" t="s">
        <v>3185</v>
      </c>
      <c r="O247" s="85" t="s">
        <v>3185</v>
      </c>
      <c r="P247" s="85"/>
      <c r="Q247" s="85"/>
      <c r="R247" s="23"/>
      <c r="S247" s="23"/>
      <c r="T247" s="23"/>
      <c r="U247" s="23" t="s">
        <v>631</v>
      </c>
      <c r="V247" s="23" t="s">
        <v>2537</v>
      </c>
      <c r="W247" s="23"/>
      <c r="X247" s="23"/>
      <c r="Y247" s="23"/>
      <c r="Z247" s="23"/>
      <c r="AA247" s="23" t="s">
        <v>162</v>
      </c>
      <c r="AB247" s="32" t="s">
        <v>2537</v>
      </c>
    </row>
    <row r="248" spans="1:28" x14ac:dyDescent="0.25">
      <c r="A248" s="31">
        <v>247</v>
      </c>
      <c r="B248" s="23" t="s">
        <v>2539</v>
      </c>
      <c r="C248" s="23" t="s">
        <v>119</v>
      </c>
      <c r="D248" s="23"/>
      <c r="E248" s="85"/>
      <c r="F248" s="85" t="s">
        <v>3185</v>
      </c>
      <c r="G248" s="85"/>
      <c r="H248" s="85" t="s">
        <v>3185</v>
      </c>
      <c r="I248" s="85" t="s">
        <v>3185</v>
      </c>
      <c r="J248" s="85" t="s">
        <v>3185</v>
      </c>
      <c r="K248" s="85" t="s">
        <v>3185</v>
      </c>
      <c r="L248" s="85" t="s">
        <v>3185</v>
      </c>
      <c r="M248" s="85" t="s">
        <v>3185</v>
      </c>
      <c r="N248" s="85" t="s">
        <v>3185</v>
      </c>
      <c r="O248" s="85" t="s">
        <v>3185</v>
      </c>
      <c r="P248" s="85" t="s">
        <v>3184</v>
      </c>
      <c r="Q248" s="85"/>
      <c r="R248" s="23"/>
      <c r="S248" s="23"/>
      <c r="T248" s="23"/>
      <c r="U248" s="23"/>
      <c r="V248" s="23"/>
      <c r="W248" s="23"/>
      <c r="X248" s="23"/>
      <c r="Y248" s="23"/>
      <c r="Z248" s="23"/>
      <c r="AA248" s="23" t="s">
        <v>140</v>
      </c>
      <c r="AB248" s="32"/>
    </row>
    <row r="249" spans="1:28" x14ac:dyDescent="0.25">
      <c r="A249" s="31">
        <v>248</v>
      </c>
      <c r="B249" s="23" t="s">
        <v>2549</v>
      </c>
      <c r="C249" s="23" t="s">
        <v>119</v>
      </c>
      <c r="D249" s="23"/>
      <c r="E249" s="85"/>
      <c r="F249" s="85" t="s">
        <v>3185</v>
      </c>
      <c r="G249" s="85"/>
      <c r="H249" s="85" t="s">
        <v>3185</v>
      </c>
      <c r="I249" s="85" t="s">
        <v>3185</v>
      </c>
      <c r="J249" s="85" t="s">
        <v>3185</v>
      </c>
      <c r="K249" s="85" t="s">
        <v>3185</v>
      </c>
      <c r="L249" s="85" t="s">
        <v>3185</v>
      </c>
      <c r="M249" s="85" t="s">
        <v>3185</v>
      </c>
      <c r="N249" s="85" t="s">
        <v>3185</v>
      </c>
      <c r="O249" s="85" t="s">
        <v>3185</v>
      </c>
      <c r="P249" s="85" t="s">
        <v>3184</v>
      </c>
      <c r="Q249" s="85"/>
      <c r="R249" s="23"/>
      <c r="S249" s="23"/>
      <c r="T249" s="23"/>
      <c r="U249" s="23"/>
      <c r="V249" s="23"/>
      <c r="W249" s="23"/>
      <c r="X249" s="23"/>
      <c r="Y249" s="23"/>
      <c r="Z249" s="23"/>
      <c r="AA249" s="23" t="s">
        <v>140</v>
      </c>
      <c r="AB249" s="32"/>
    </row>
    <row r="250" spans="1:28" x14ac:dyDescent="0.25">
      <c r="A250" s="31">
        <v>249</v>
      </c>
      <c r="B250" s="23" t="s">
        <v>2557</v>
      </c>
      <c r="C250" s="23" t="s">
        <v>119</v>
      </c>
      <c r="D250" s="23"/>
      <c r="E250" s="85"/>
      <c r="F250" s="85" t="s">
        <v>3185</v>
      </c>
      <c r="G250" s="85"/>
      <c r="H250" s="85" t="s">
        <v>3185</v>
      </c>
      <c r="I250" s="85" t="s">
        <v>3185</v>
      </c>
      <c r="J250" s="85" t="s">
        <v>3185</v>
      </c>
      <c r="K250" s="85" t="s">
        <v>3185</v>
      </c>
      <c r="L250" s="85" t="s">
        <v>3185</v>
      </c>
      <c r="M250" s="85" t="s">
        <v>3185</v>
      </c>
      <c r="N250" s="85" t="s">
        <v>3185</v>
      </c>
      <c r="O250" s="85" t="s">
        <v>3185</v>
      </c>
      <c r="P250" s="85" t="s">
        <v>3184</v>
      </c>
      <c r="Q250" s="85"/>
      <c r="R250" s="23"/>
      <c r="S250" s="23"/>
      <c r="T250" s="23"/>
      <c r="U250" s="23"/>
      <c r="V250" s="23"/>
      <c r="W250" s="23"/>
      <c r="X250" s="23"/>
      <c r="Y250" s="23"/>
      <c r="Z250" s="23"/>
      <c r="AA250" s="23" t="s">
        <v>140</v>
      </c>
      <c r="AB250" s="32"/>
    </row>
    <row r="251" spans="1:28" x14ac:dyDescent="0.25">
      <c r="A251" s="31">
        <v>250</v>
      </c>
      <c r="B251" s="23" t="s">
        <v>2566</v>
      </c>
      <c r="C251" s="23" t="s">
        <v>119</v>
      </c>
      <c r="D251" s="23"/>
      <c r="E251" s="85"/>
      <c r="F251" s="85" t="s">
        <v>3185</v>
      </c>
      <c r="G251" s="85"/>
      <c r="H251" s="85" t="s">
        <v>3185</v>
      </c>
      <c r="I251" s="85" t="s">
        <v>3185</v>
      </c>
      <c r="J251" s="85" t="s">
        <v>3185</v>
      </c>
      <c r="K251" s="85" t="s">
        <v>3185</v>
      </c>
      <c r="L251" s="85" t="s">
        <v>3185</v>
      </c>
      <c r="M251" s="85" t="s">
        <v>3185</v>
      </c>
      <c r="N251" s="85" t="s">
        <v>3185</v>
      </c>
      <c r="O251" s="85" t="s">
        <v>3185</v>
      </c>
      <c r="P251" s="85" t="s">
        <v>3184</v>
      </c>
      <c r="Q251" s="85"/>
      <c r="R251" s="23"/>
      <c r="S251" s="23"/>
      <c r="T251" s="23"/>
      <c r="U251" s="23"/>
      <c r="V251" s="23"/>
      <c r="W251" s="23"/>
      <c r="X251" s="23"/>
      <c r="Y251" s="23"/>
      <c r="Z251" s="23"/>
      <c r="AA251" s="23" t="s">
        <v>140</v>
      </c>
      <c r="AB251" s="32"/>
    </row>
    <row r="252" spans="1:28" x14ac:dyDescent="0.25">
      <c r="A252" s="31">
        <v>251</v>
      </c>
      <c r="B252" s="23" t="s">
        <v>2573</v>
      </c>
      <c r="C252" s="23" t="s">
        <v>119</v>
      </c>
      <c r="D252" s="23"/>
      <c r="E252" s="85"/>
      <c r="F252" s="85" t="s">
        <v>3185</v>
      </c>
      <c r="G252" s="85"/>
      <c r="H252" s="85" t="s">
        <v>3185</v>
      </c>
      <c r="I252" s="85" t="s">
        <v>3185</v>
      </c>
      <c r="J252" s="85" t="s">
        <v>3185</v>
      </c>
      <c r="K252" s="85" t="s">
        <v>3185</v>
      </c>
      <c r="L252" s="85" t="s">
        <v>3185</v>
      </c>
      <c r="M252" s="85" t="s">
        <v>3185</v>
      </c>
      <c r="N252" s="85" t="s">
        <v>3185</v>
      </c>
      <c r="O252" s="85" t="s">
        <v>3185</v>
      </c>
      <c r="P252" s="85" t="s">
        <v>3184</v>
      </c>
      <c r="Q252" s="85"/>
      <c r="R252" s="23"/>
      <c r="S252" s="23"/>
      <c r="T252" s="23"/>
      <c r="U252" s="23"/>
      <c r="V252" s="23"/>
      <c r="W252" s="23"/>
      <c r="X252" s="23"/>
      <c r="Y252" s="23"/>
      <c r="Z252" s="23"/>
      <c r="AA252" s="23" t="s">
        <v>140</v>
      </c>
      <c r="AB252" s="32"/>
    </row>
    <row r="253" spans="1:28" x14ac:dyDescent="0.25">
      <c r="A253" s="31">
        <v>252</v>
      </c>
      <c r="B253" s="23" t="s">
        <v>2580</v>
      </c>
      <c r="C253" s="23" t="s">
        <v>119</v>
      </c>
      <c r="D253" s="23"/>
      <c r="E253" s="85"/>
      <c r="F253" s="85" t="s">
        <v>3185</v>
      </c>
      <c r="G253" s="85"/>
      <c r="H253" s="85" t="s">
        <v>3185</v>
      </c>
      <c r="I253" s="85" t="s">
        <v>3185</v>
      </c>
      <c r="J253" s="85" t="s">
        <v>3185</v>
      </c>
      <c r="K253" s="85" t="s">
        <v>3185</v>
      </c>
      <c r="L253" s="85" t="s">
        <v>3185</v>
      </c>
      <c r="M253" s="85" t="s">
        <v>3185</v>
      </c>
      <c r="N253" s="85" t="s">
        <v>3185</v>
      </c>
      <c r="O253" s="85" t="s">
        <v>3185</v>
      </c>
      <c r="P253" s="85" t="s">
        <v>3184</v>
      </c>
      <c r="Q253" s="85"/>
      <c r="R253" s="23"/>
      <c r="S253" s="23"/>
      <c r="T253" s="23"/>
      <c r="U253" s="23"/>
      <c r="V253" s="23"/>
      <c r="W253" s="23"/>
      <c r="X253" s="23"/>
      <c r="Y253" s="23"/>
      <c r="Z253" s="23"/>
      <c r="AA253" s="23" t="s">
        <v>140</v>
      </c>
      <c r="AB253" s="32"/>
    </row>
    <row r="254" spans="1:28" x14ac:dyDescent="0.25">
      <c r="A254" s="31">
        <v>253</v>
      </c>
      <c r="B254" s="23" t="s">
        <v>2589</v>
      </c>
      <c r="C254" s="23" t="s">
        <v>119</v>
      </c>
      <c r="D254" s="23"/>
      <c r="E254" s="85"/>
      <c r="F254" s="85" t="s">
        <v>3185</v>
      </c>
      <c r="G254" s="85"/>
      <c r="H254" s="85" t="s">
        <v>3185</v>
      </c>
      <c r="I254" s="85" t="s">
        <v>3185</v>
      </c>
      <c r="J254" s="85" t="s">
        <v>3185</v>
      </c>
      <c r="K254" s="85" t="s">
        <v>3185</v>
      </c>
      <c r="L254" s="85" t="s">
        <v>3185</v>
      </c>
      <c r="M254" s="85" t="s">
        <v>3185</v>
      </c>
      <c r="N254" s="85" t="s">
        <v>3185</v>
      </c>
      <c r="O254" s="85" t="s">
        <v>3185</v>
      </c>
      <c r="P254" s="85" t="s">
        <v>3184</v>
      </c>
      <c r="Q254" s="85"/>
      <c r="R254" s="23"/>
      <c r="S254" s="23"/>
      <c r="T254" s="23"/>
      <c r="U254" s="23"/>
      <c r="V254" s="23"/>
      <c r="W254" s="23"/>
      <c r="X254" s="23"/>
      <c r="Y254" s="23"/>
      <c r="Z254" s="23"/>
      <c r="AA254" s="23" t="s">
        <v>140</v>
      </c>
      <c r="AB254" s="32"/>
    </row>
    <row r="255" spans="1:28" x14ac:dyDescent="0.25">
      <c r="A255" s="31">
        <v>254</v>
      </c>
      <c r="B255" s="23" t="s">
        <v>2598</v>
      </c>
      <c r="C255" s="23" t="s">
        <v>119</v>
      </c>
      <c r="D255" s="23"/>
      <c r="E255" s="85"/>
      <c r="F255" s="85" t="s">
        <v>3185</v>
      </c>
      <c r="G255" s="85"/>
      <c r="H255" s="85" t="s">
        <v>3185</v>
      </c>
      <c r="I255" s="85" t="s">
        <v>3185</v>
      </c>
      <c r="J255" s="85" t="s">
        <v>3185</v>
      </c>
      <c r="K255" s="85" t="s">
        <v>3185</v>
      </c>
      <c r="L255" s="85" t="s">
        <v>3185</v>
      </c>
      <c r="M255" s="85" t="s">
        <v>3185</v>
      </c>
      <c r="N255" s="85" t="s">
        <v>3185</v>
      </c>
      <c r="O255" s="85" t="s">
        <v>3185</v>
      </c>
      <c r="P255" s="85" t="s">
        <v>3184</v>
      </c>
      <c r="Q255" s="85"/>
      <c r="R255" s="23"/>
      <c r="S255" s="23"/>
      <c r="T255" s="23"/>
      <c r="U255" s="23"/>
      <c r="V255" s="23"/>
      <c r="W255" s="23"/>
      <c r="X255" s="23"/>
      <c r="Y255" s="23"/>
      <c r="Z255" s="23"/>
      <c r="AA255" s="23" t="s">
        <v>140</v>
      </c>
      <c r="AB255" s="32"/>
    </row>
    <row r="256" spans="1:28" x14ac:dyDescent="0.25">
      <c r="A256" s="31">
        <v>255</v>
      </c>
      <c r="B256" s="23" t="s">
        <v>2602</v>
      </c>
      <c r="C256" s="23" t="s">
        <v>119</v>
      </c>
      <c r="D256" s="23"/>
      <c r="E256" s="85"/>
      <c r="F256" s="85" t="s">
        <v>3185</v>
      </c>
      <c r="G256" s="85"/>
      <c r="H256" s="85" t="s">
        <v>3185</v>
      </c>
      <c r="I256" s="85" t="s">
        <v>3185</v>
      </c>
      <c r="J256" s="85" t="s">
        <v>1146</v>
      </c>
      <c r="K256" s="85" t="s">
        <v>3185</v>
      </c>
      <c r="L256" s="85" t="s">
        <v>3185</v>
      </c>
      <c r="M256" s="85" t="s">
        <v>3185</v>
      </c>
      <c r="N256" s="85" t="s">
        <v>3185</v>
      </c>
      <c r="O256" s="85" t="s">
        <v>3185</v>
      </c>
      <c r="P256" s="85"/>
      <c r="Q256" s="85"/>
      <c r="R256" s="23"/>
      <c r="S256" s="23"/>
      <c r="T256" s="23"/>
      <c r="U256" s="23"/>
      <c r="V256" s="23"/>
      <c r="W256" s="23"/>
      <c r="X256" s="23"/>
      <c r="Y256" s="23"/>
      <c r="Z256" s="23"/>
      <c r="AA256" s="23" t="s">
        <v>162</v>
      </c>
      <c r="AB256" s="32" t="s">
        <v>2608</v>
      </c>
    </row>
    <row r="257" spans="1:28" x14ac:dyDescent="0.25">
      <c r="A257" s="31">
        <v>256</v>
      </c>
      <c r="B257" s="23" t="s">
        <v>2610</v>
      </c>
      <c r="C257" s="23" t="s">
        <v>119</v>
      </c>
      <c r="D257" s="23"/>
      <c r="E257" s="85"/>
      <c r="F257" s="85" t="s">
        <v>3185</v>
      </c>
      <c r="G257" s="85"/>
      <c r="H257" s="85" t="s">
        <v>3185</v>
      </c>
      <c r="I257" s="85" t="s">
        <v>3185</v>
      </c>
      <c r="J257" s="85" t="s">
        <v>3185</v>
      </c>
      <c r="K257" s="85" t="s">
        <v>3185</v>
      </c>
      <c r="L257" s="85" t="s">
        <v>3185</v>
      </c>
      <c r="M257" s="85" t="s">
        <v>3185</v>
      </c>
      <c r="N257" s="85" t="s">
        <v>3185</v>
      </c>
      <c r="O257" s="85" t="s">
        <v>3185</v>
      </c>
      <c r="P257" s="85" t="s">
        <v>3184</v>
      </c>
      <c r="Q257" s="85"/>
      <c r="R257" s="23"/>
      <c r="S257" s="23"/>
      <c r="T257" s="23"/>
      <c r="U257" s="23"/>
      <c r="V257" s="23"/>
      <c r="W257" s="23"/>
      <c r="X257" s="23"/>
      <c r="Y257" s="23"/>
      <c r="Z257" s="23"/>
      <c r="AA257" s="23" t="s">
        <v>140</v>
      </c>
      <c r="AB257" s="32"/>
    </row>
    <row r="258" spans="1:28" x14ac:dyDescent="0.25">
      <c r="A258" s="31">
        <v>257</v>
      </c>
      <c r="B258" s="23" t="s">
        <v>2618</v>
      </c>
      <c r="C258" s="23" t="s">
        <v>119</v>
      </c>
      <c r="D258" s="23"/>
      <c r="E258" s="85"/>
      <c r="F258" s="85" t="s">
        <v>3185</v>
      </c>
      <c r="G258" s="85"/>
      <c r="H258" s="85" t="s">
        <v>3185</v>
      </c>
      <c r="I258" s="85" t="s">
        <v>3185</v>
      </c>
      <c r="J258" s="85" t="s">
        <v>3185</v>
      </c>
      <c r="K258" s="85" t="s">
        <v>3185</v>
      </c>
      <c r="L258" s="85" t="s">
        <v>3185</v>
      </c>
      <c r="M258" s="85" t="s">
        <v>3185</v>
      </c>
      <c r="N258" s="85" t="s">
        <v>3185</v>
      </c>
      <c r="O258" s="85" t="s">
        <v>955</v>
      </c>
      <c r="P258" s="85"/>
      <c r="Q258" s="85"/>
      <c r="R258" s="23"/>
      <c r="S258" s="23"/>
      <c r="T258" s="23"/>
      <c r="U258" s="23"/>
      <c r="V258" s="23"/>
      <c r="W258" s="23" t="s">
        <v>632</v>
      </c>
      <c r="X258" s="23" t="s">
        <v>2623</v>
      </c>
      <c r="Y258" s="23" t="s">
        <v>634</v>
      </c>
      <c r="Z258" s="23"/>
      <c r="AA258" s="23" t="s">
        <v>162</v>
      </c>
      <c r="AB258" s="47" t="s">
        <v>2624</v>
      </c>
    </row>
    <row r="259" spans="1:28" x14ac:dyDescent="0.25">
      <c r="A259" s="31">
        <v>258</v>
      </c>
      <c r="B259" s="23" t="s">
        <v>2627</v>
      </c>
      <c r="C259" s="23" t="s">
        <v>119</v>
      </c>
      <c r="D259" s="23"/>
      <c r="E259" s="85"/>
      <c r="F259" s="85" t="s">
        <v>3185</v>
      </c>
      <c r="G259" s="85"/>
      <c r="H259" s="85" t="s">
        <v>3185</v>
      </c>
      <c r="I259" s="85" t="s">
        <v>3185</v>
      </c>
      <c r="J259" s="85" t="s">
        <v>3185</v>
      </c>
      <c r="K259" s="85" t="s">
        <v>3185</v>
      </c>
      <c r="L259" s="85" t="s">
        <v>3185</v>
      </c>
      <c r="M259" s="85" t="s">
        <v>3185</v>
      </c>
      <c r="N259" s="85" t="s">
        <v>3185</v>
      </c>
      <c r="O259" s="85" t="s">
        <v>3185</v>
      </c>
      <c r="P259" s="85"/>
      <c r="Q259" s="160" t="s">
        <v>852</v>
      </c>
      <c r="R259" s="23"/>
      <c r="S259" s="23"/>
      <c r="T259" s="23"/>
      <c r="U259" s="23"/>
      <c r="V259" s="23"/>
      <c r="W259" s="23"/>
      <c r="X259" s="23"/>
      <c r="Y259" s="23"/>
      <c r="Z259" s="23"/>
      <c r="AA259" s="23" t="s">
        <v>162</v>
      </c>
      <c r="AB259" s="32" t="s">
        <v>667</v>
      </c>
    </row>
    <row r="260" spans="1:28" x14ac:dyDescent="0.25">
      <c r="A260" s="31">
        <v>259</v>
      </c>
      <c r="B260" s="23" t="s">
        <v>2635</v>
      </c>
      <c r="C260" s="23" t="s">
        <v>119</v>
      </c>
      <c r="D260" s="23"/>
      <c r="E260" s="85"/>
      <c r="F260" s="85" t="s">
        <v>3185</v>
      </c>
      <c r="G260" s="85"/>
      <c r="H260" s="85" t="s">
        <v>3185</v>
      </c>
      <c r="I260" s="85" t="s">
        <v>3185</v>
      </c>
      <c r="J260" s="85" t="s">
        <v>3185</v>
      </c>
      <c r="K260" s="85" t="s">
        <v>3185</v>
      </c>
      <c r="L260" s="85" t="s">
        <v>3185</v>
      </c>
      <c r="M260" s="85" t="s">
        <v>3185</v>
      </c>
      <c r="N260" s="85" t="s">
        <v>3185</v>
      </c>
      <c r="O260" s="85" t="s">
        <v>3185</v>
      </c>
      <c r="P260" s="85"/>
      <c r="Q260" s="160" t="s">
        <v>852</v>
      </c>
      <c r="R260" s="23"/>
      <c r="S260" s="23"/>
      <c r="T260" s="23"/>
      <c r="U260" s="23"/>
      <c r="V260" s="23"/>
      <c r="W260" s="23"/>
      <c r="X260" s="23"/>
      <c r="Y260" s="23"/>
      <c r="Z260" s="23"/>
      <c r="AA260" s="23" t="s">
        <v>162</v>
      </c>
      <c r="AB260" s="32" t="s">
        <v>667</v>
      </c>
    </row>
    <row r="261" spans="1:28" x14ac:dyDescent="0.25">
      <c r="A261" s="31">
        <v>260</v>
      </c>
      <c r="B261" s="23" t="s">
        <v>2642</v>
      </c>
      <c r="C261" s="23" t="s">
        <v>119</v>
      </c>
      <c r="D261" s="23"/>
      <c r="E261" s="85"/>
      <c r="F261" s="85" t="s">
        <v>3185</v>
      </c>
      <c r="G261" s="85"/>
      <c r="H261" s="85" t="s">
        <v>3185</v>
      </c>
      <c r="I261" s="85" t="s">
        <v>3185</v>
      </c>
      <c r="J261" s="85" t="s">
        <v>3185</v>
      </c>
      <c r="K261" s="85" t="s">
        <v>1403</v>
      </c>
      <c r="L261" s="85" t="s">
        <v>3185</v>
      </c>
      <c r="M261" s="85" t="s">
        <v>3185</v>
      </c>
      <c r="N261" s="85" t="s">
        <v>3185</v>
      </c>
      <c r="O261" s="85" t="s">
        <v>3185</v>
      </c>
      <c r="P261" s="85"/>
      <c r="Q261" s="85"/>
      <c r="R261" s="23"/>
      <c r="S261" s="23"/>
      <c r="T261" s="23"/>
      <c r="U261" s="23"/>
      <c r="V261" s="23"/>
      <c r="W261" s="23"/>
      <c r="X261" s="23"/>
      <c r="Y261" s="23"/>
      <c r="Z261" s="23"/>
      <c r="AA261" s="23" t="s">
        <v>162</v>
      </c>
      <c r="AB261" s="32" t="s">
        <v>1404</v>
      </c>
    </row>
    <row r="262" spans="1:28" x14ac:dyDescent="0.25">
      <c r="A262" s="31">
        <v>261</v>
      </c>
      <c r="B262" s="23" t="s">
        <v>2649</v>
      </c>
      <c r="C262" s="23" t="s">
        <v>119</v>
      </c>
      <c r="D262" s="23"/>
      <c r="E262" s="85"/>
      <c r="F262" s="85" t="s">
        <v>3185</v>
      </c>
      <c r="G262" s="85"/>
      <c r="H262" s="85" t="s">
        <v>3185</v>
      </c>
      <c r="I262" s="85" t="s">
        <v>3185</v>
      </c>
      <c r="J262" s="85" t="s">
        <v>3185</v>
      </c>
      <c r="K262" s="85" t="s">
        <v>3185</v>
      </c>
      <c r="L262" s="85" t="s">
        <v>3185</v>
      </c>
      <c r="M262" s="85" t="s">
        <v>3185</v>
      </c>
      <c r="N262" s="85" t="s">
        <v>3185</v>
      </c>
      <c r="O262" s="85" t="s">
        <v>3185</v>
      </c>
      <c r="P262" s="85"/>
      <c r="Q262" s="160" t="s">
        <v>852</v>
      </c>
      <c r="R262" s="23"/>
      <c r="S262" s="23"/>
      <c r="T262" s="23"/>
      <c r="U262" s="23"/>
      <c r="V262" s="23"/>
      <c r="W262" s="23"/>
      <c r="X262" s="23"/>
      <c r="Y262" s="23"/>
      <c r="Z262" s="23"/>
      <c r="AA262" s="23" t="s">
        <v>162</v>
      </c>
      <c r="AB262" s="32" t="s">
        <v>667</v>
      </c>
    </row>
    <row r="263" spans="1:28" x14ac:dyDescent="0.25">
      <c r="A263" s="31">
        <v>262</v>
      </c>
      <c r="B263" s="23" t="s">
        <v>2658</v>
      </c>
      <c r="C263" s="23" t="s">
        <v>119</v>
      </c>
      <c r="D263" s="23"/>
      <c r="E263" s="85"/>
      <c r="F263" s="85" t="s">
        <v>3185</v>
      </c>
      <c r="G263" s="85"/>
      <c r="H263" s="85" t="s">
        <v>3185</v>
      </c>
      <c r="I263" s="85" t="s">
        <v>3185</v>
      </c>
      <c r="J263" s="85" t="s">
        <v>3185</v>
      </c>
      <c r="K263" s="85" t="s">
        <v>3185</v>
      </c>
      <c r="L263" s="85" t="s">
        <v>3185</v>
      </c>
      <c r="M263" s="85" t="s">
        <v>3185</v>
      </c>
      <c r="N263" s="85" t="s">
        <v>3185</v>
      </c>
      <c r="O263" s="85" t="s">
        <v>3185</v>
      </c>
      <c r="P263" s="85" t="s">
        <v>3184</v>
      </c>
      <c r="Q263" s="85"/>
      <c r="R263" s="23"/>
      <c r="S263" s="23"/>
      <c r="T263" s="23"/>
      <c r="U263" s="23"/>
      <c r="V263" s="23"/>
      <c r="W263" s="23"/>
      <c r="X263" s="23"/>
      <c r="Y263" s="23"/>
      <c r="Z263" s="23"/>
      <c r="AA263" s="23" t="s">
        <v>140</v>
      </c>
      <c r="AB263" s="32"/>
    </row>
    <row r="264" spans="1:28" x14ac:dyDescent="0.25">
      <c r="A264" s="31">
        <v>263</v>
      </c>
      <c r="B264" s="23" t="s">
        <v>2667</v>
      </c>
      <c r="C264" s="23" t="s">
        <v>119</v>
      </c>
      <c r="D264" s="23"/>
      <c r="E264" s="48"/>
      <c r="F264" s="85" t="s">
        <v>3185</v>
      </c>
      <c r="G264" s="85"/>
      <c r="H264" s="85" t="s">
        <v>3185</v>
      </c>
      <c r="I264" s="85" t="s">
        <v>3185</v>
      </c>
      <c r="J264" s="85" t="s">
        <v>3185</v>
      </c>
      <c r="K264" s="85" t="s">
        <v>3185</v>
      </c>
      <c r="L264" s="85" t="s">
        <v>3183</v>
      </c>
      <c r="M264" s="85" t="s">
        <v>3185</v>
      </c>
      <c r="N264" s="85" t="s">
        <v>3185</v>
      </c>
      <c r="O264" s="85" t="s">
        <v>3185</v>
      </c>
      <c r="P264" s="85"/>
      <c r="Q264" s="160" t="s">
        <v>852</v>
      </c>
      <c r="R264" s="23"/>
      <c r="S264" s="23"/>
      <c r="T264" s="23"/>
      <c r="U264" s="23"/>
      <c r="V264" s="23"/>
      <c r="W264" s="23"/>
      <c r="X264" s="23"/>
      <c r="Y264" s="23"/>
      <c r="Z264" s="23"/>
      <c r="AA264" s="23" t="s">
        <v>162</v>
      </c>
      <c r="AB264" s="32" t="s">
        <v>2672</v>
      </c>
    </row>
    <row r="265" spans="1:28" x14ac:dyDescent="0.25">
      <c r="A265" s="31">
        <v>264</v>
      </c>
      <c r="B265" s="23" t="s">
        <v>2674</v>
      </c>
      <c r="C265" s="23" t="s">
        <v>119</v>
      </c>
      <c r="D265" s="23"/>
      <c r="E265" s="85"/>
      <c r="F265" s="85" t="s">
        <v>3185</v>
      </c>
      <c r="G265" s="85"/>
      <c r="H265" s="85" t="s">
        <v>3185</v>
      </c>
      <c r="I265" s="85" t="s">
        <v>3185</v>
      </c>
      <c r="J265" s="85" t="s">
        <v>3185</v>
      </c>
      <c r="K265" s="85" t="s">
        <v>3185</v>
      </c>
      <c r="L265" s="85" t="s">
        <v>3185</v>
      </c>
      <c r="M265" s="85" t="s">
        <v>3185</v>
      </c>
      <c r="N265" s="85" t="s">
        <v>3185</v>
      </c>
      <c r="O265" s="85" t="s">
        <v>3185</v>
      </c>
      <c r="P265" s="85"/>
      <c r="Q265" s="85"/>
      <c r="R265" s="23"/>
      <c r="S265" s="23"/>
      <c r="T265" s="23"/>
      <c r="U265" s="23"/>
      <c r="V265" s="23"/>
      <c r="W265" s="23" t="s">
        <v>632</v>
      </c>
      <c r="X265" s="23"/>
      <c r="Y265" s="23"/>
      <c r="Z265" s="23"/>
      <c r="AA265" s="23" t="s">
        <v>162</v>
      </c>
      <c r="AB265" s="32" t="s">
        <v>633</v>
      </c>
    </row>
    <row r="266" spans="1:28" x14ac:dyDescent="0.25">
      <c r="A266" s="31">
        <v>265</v>
      </c>
      <c r="B266" s="23" t="s">
        <v>2683</v>
      </c>
      <c r="C266" s="23" t="s">
        <v>119</v>
      </c>
      <c r="D266" s="23"/>
      <c r="E266" s="85"/>
      <c r="F266" s="85" t="s">
        <v>3185</v>
      </c>
      <c r="G266" s="85"/>
      <c r="H266" s="85" t="s">
        <v>3185</v>
      </c>
      <c r="I266" s="85" t="s">
        <v>3185</v>
      </c>
      <c r="J266" s="85" t="s">
        <v>3185</v>
      </c>
      <c r="K266" s="85" t="s">
        <v>3185</v>
      </c>
      <c r="L266" s="85" t="s">
        <v>3185</v>
      </c>
      <c r="M266" s="85" t="s">
        <v>3185</v>
      </c>
      <c r="N266" s="85" t="s">
        <v>3185</v>
      </c>
      <c r="O266" s="85" t="s">
        <v>3185</v>
      </c>
      <c r="P266" s="85" t="s">
        <v>3184</v>
      </c>
      <c r="Q266" s="85"/>
      <c r="R266" s="23"/>
      <c r="S266" s="23"/>
      <c r="T266" s="23"/>
      <c r="U266" s="23"/>
      <c r="V266" s="23"/>
      <c r="W266" s="23"/>
      <c r="X266" s="23"/>
      <c r="Y266" s="23"/>
      <c r="Z266" s="23"/>
      <c r="AA266" s="23" t="s">
        <v>140</v>
      </c>
      <c r="AB266" s="32"/>
    </row>
    <row r="267" spans="1:28" x14ac:dyDescent="0.25">
      <c r="A267" s="31">
        <v>266</v>
      </c>
      <c r="B267" s="23" t="s">
        <v>2692</v>
      </c>
      <c r="C267" s="23" t="s">
        <v>119</v>
      </c>
      <c r="D267" s="23"/>
      <c r="E267" s="85"/>
      <c r="F267" s="85" t="s">
        <v>3185</v>
      </c>
      <c r="G267" s="85"/>
      <c r="H267" s="85" t="s">
        <v>3185</v>
      </c>
      <c r="I267" s="85" t="s">
        <v>3185</v>
      </c>
      <c r="J267" s="85" t="s">
        <v>3185</v>
      </c>
      <c r="K267" s="85" t="s">
        <v>3185</v>
      </c>
      <c r="L267" s="85" t="s">
        <v>3185</v>
      </c>
      <c r="M267" s="85" t="s">
        <v>3185</v>
      </c>
      <c r="N267" s="85" t="s">
        <v>3185</v>
      </c>
      <c r="O267" s="85" t="s">
        <v>3185</v>
      </c>
      <c r="P267" s="85" t="s">
        <v>3184</v>
      </c>
      <c r="Q267" s="85"/>
      <c r="R267" s="23"/>
      <c r="S267" s="23"/>
      <c r="T267" s="23"/>
      <c r="U267" s="23"/>
      <c r="V267" s="23"/>
      <c r="W267" s="23"/>
      <c r="X267" s="23"/>
      <c r="Y267" s="23"/>
      <c r="Z267" s="23"/>
      <c r="AA267" s="23" t="s">
        <v>140</v>
      </c>
      <c r="AB267" s="32"/>
    </row>
    <row r="268" spans="1:28" x14ac:dyDescent="0.25">
      <c r="A268" s="31">
        <v>267</v>
      </c>
      <c r="B268" s="23" t="s">
        <v>2702</v>
      </c>
      <c r="C268" s="23" t="s">
        <v>119</v>
      </c>
      <c r="D268" s="23"/>
      <c r="E268" s="85"/>
      <c r="F268" s="85" t="s">
        <v>3185</v>
      </c>
      <c r="G268" s="85"/>
      <c r="H268" s="85" t="s">
        <v>3185</v>
      </c>
      <c r="I268" s="85" t="s">
        <v>3185</v>
      </c>
      <c r="J268" s="85" t="s">
        <v>3185</v>
      </c>
      <c r="K268" s="85" t="s">
        <v>3185</v>
      </c>
      <c r="L268" s="85" t="s">
        <v>3185</v>
      </c>
      <c r="M268" s="85" t="s">
        <v>3185</v>
      </c>
      <c r="N268" s="85" t="s">
        <v>3185</v>
      </c>
      <c r="O268" s="85" t="s">
        <v>3185</v>
      </c>
      <c r="P268" s="85"/>
      <c r="Q268" s="85"/>
      <c r="R268" s="23"/>
      <c r="S268" s="23"/>
      <c r="T268" s="23"/>
      <c r="U268" s="23"/>
      <c r="V268" s="23"/>
      <c r="W268" s="23" t="s">
        <v>632</v>
      </c>
      <c r="X268" s="23"/>
      <c r="Y268" s="23"/>
      <c r="Z268" s="23"/>
      <c r="AA268" s="23" t="s">
        <v>162</v>
      </c>
      <c r="AB268" s="32" t="s">
        <v>633</v>
      </c>
    </row>
    <row r="269" spans="1:28" x14ac:dyDescent="0.25">
      <c r="A269" s="31">
        <v>268</v>
      </c>
      <c r="B269" s="23" t="s">
        <v>2709</v>
      </c>
      <c r="C269" s="23" t="s">
        <v>119</v>
      </c>
      <c r="D269" s="23" t="s">
        <v>138</v>
      </c>
      <c r="E269" s="85" t="s">
        <v>2715</v>
      </c>
      <c r="F269" s="85" t="s">
        <v>3185</v>
      </c>
      <c r="G269" s="85"/>
      <c r="H269" s="85" t="s">
        <v>3185</v>
      </c>
      <c r="I269" s="85" t="s">
        <v>3185</v>
      </c>
      <c r="J269" s="85" t="s">
        <v>3185</v>
      </c>
      <c r="K269" s="85" t="s">
        <v>3185</v>
      </c>
      <c r="L269" s="85" t="s">
        <v>3185</v>
      </c>
      <c r="M269" s="85" t="s">
        <v>3185</v>
      </c>
      <c r="N269" s="85" t="s">
        <v>3185</v>
      </c>
      <c r="O269" s="85" t="s">
        <v>3185</v>
      </c>
      <c r="P269" s="85"/>
      <c r="Q269" s="85"/>
      <c r="R269" s="23"/>
      <c r="S269" s="23"/>
      <c r="T269" s="23"/>
      <c r="U269" s="23"/>
      <c r="V269" s="23"/>
      <c r="W269" s="23"/>
      <c r="X269" s="23"/>
      <c r="Y269" s="23"/>
      <c r="Z269" s="23"/>
      <c r="AA269" s="23" t="s">
        <v>140</v>
      </c>
      <c r="AB269" s="32"/>
    </row>
    <row r="270" spans="1:28" x14ac:dyDescent="0.25">
      <c r="A270" s="31">
        <v>269</v>
      </c>
      <c r="B270" s="23" t="s">
        <v>2718</v>
      </c>
      <c r="C270" s="23" t="s">
        <v>119</v>
      </c>
      <c r="D270" s="23"/>
      <c r="E270" s="85"/>
      <c r="F270" s="85" t="s">
        <v>3185</v>
      </c>
      <c r="G270" s="85"/>
      <c r="H270" s="85" t="s">
        <v>3185</v>
      </c>
      <c r="I270" s="85" t="s">
        <v>3185</v>
      </c>
      <c r="J270" s="85" t="s">
        <v>3185</v>
      </c>
      <c r="K270" s="85" t="s">
        <v>3185</v>
      </c>
      <c r="L270" s="85" t="s">
        <v>3185</v>
      </c>
      <c r="M270" s="85" t="s">
        <v>3185</v>
      </c>
      <c r="N270" s="85" t="s">
        <v>3185</v>
      </c>
      <c r="O270" s="85" t="s">
        <v>3185</v>
      </c>
      <c r="P270" s="85" t="s">
        <v>3184</v>
      </c>
      <c r="Q270" s="85"/>
      <c r="R270" s="23"/>
      <c r="S270" s="23"/>
      <c r="T270" s="23"/>
      <c r="U270" s="23"/>
      <c r="V270" s="23"/>
      <c r="W270" s="23"/>
      <c r="X270" s="23"/>
      <c r="Y270" s="23"/>
      <c r="Z270" s="23"/>
      <c r="AA270" s="23" t="s">
        <v>140</v>
      </c>
      <c r="AB270" s="32"/>
    </row>
    <row r="271" spans="1:28" x14ac:dyDescent="0.25">
      <c r="A271" s="31">
        <v>270</v>
      </c>
      <c r="B271" s="23" t="s">
        <v>2726</v>
      </c>
      <c r="C271" s="23" t="s">
        <v>119</v>
      </c>
      <c r="D271" s="23"/>
      <c r="E271" s="85"/>
      <c r="F271" s="85" t="s">
        <v>3185</v>
      </c>
      <c r="G271" s="85"/>
      <c r="H271" s="85" t="s">
        <v>3185</v>
      </c>
      <c r="I271" s="85" t="s">
        <v>3185</v>
      </c>
      <c r="J271" s="85" t="s">
        <v>3185</v>
      </c>
      <c r="K271" s="85" t="s">
        <v>3185</v>
      </c>
      <c r="L271" s="85" t="s">
        <v>3185</v>
      </c>
      <c r="M271" s="85" t="s">
        <v>3185</v>
      </c>
      <c r="N271" s="85" t="s">
        <v>3185</v>
      </c>
      <c r="O271" s="85" t="s">
        <v>3185</v>
      </c>
      <c r="P271" s="85" t="s">
        <v>3184</v>
      </c>
      <c r="Q271" s="85"/>
      <c r="R271" s="23"/>
      <c r="S271" s="23"/>
      <c r="T271" s="23"/>
      <c r="U271" s="23"/>
      <c r="V271" s="23"/>
      <c r="W271" s="23"/>
      <c r="X271" s="23"/>
      <c r="Y271" s="23"/>
      <c r="Z271" s="23"/>
      <c r="AA271" s="23" t="s">
        <v>140</v>
      </c>
      <c r="AB271" s="32"/>
    </row>
    <row r="272" spans="1:28" x14ac:dyDescent="0.25">
      <c r="A272" s="31">
        <v>271</v>
      </c>
      <c r="B272" s="23" t="s">
        <v>2733</v>
      </c>
      <c r="C272" s="23" t="s">
        <v>119</v>
      </c>
      <c r="D272" s="23"/>
      <c r="E272" s="85"/>
      <c r="F272" s="85" t="s">
        <v>3185</v>
      </c>
      <c r="G272" s="85"/>
      <c r="H272" s="85" t="s">
        <v>3185</v>
      </c>
      <c r="I272" s="85" t="s">
        <v>3185</v>
      </c>
      <c r="J272" s="85" t="s">
        <v>3185</v>
      </c>
      <c r="K272" s="48" t="s">
        <v>1403</v>
      </c>
      <c r="L272" s="85" t="s">
        <v>3185</v>
      </c>
      <c r="M272" s="85" t="s">
        <v>3185</v>
      </c>
      <c r="N272" s="85" t="s">
        <v>3185</v>
      </c>
      <c r="O272" s="85" t="s">
        <v>3185</v>
      </c>
      <c r="P272" s="85" t="s">
        <v>3184</v>
      </c>
      <c r="Q272" s="85"/>
      <c r="R272" s="23"/>
      <c r="S272" s="23"/>
      <c r="T272" s="23"/>
      <c r="U272" s="23"/>
      <c r="V272" s="23"/>
      <c r="W272" s="23"/>
      <c r="X272" s="23"/>
      <c r="Y272" s="23"/>
      <c r="Z272" s="23"/>
      <c r="AA272" s="23" t="s">
        <v>162</v>
      </c>
      <c r="AB272" s="32" t="s">
        <v>2739</v>
      </c>
    </row>
    <row r="273" spans="1:28" x14ac:dyDescent="0.25">
      <c r="A273" s="31">
        <v>272</v>
      </c>
      <c r="B273" s="23" t="s">
        <v>2742</v>
      </c>
      <c r="C273" s="23" t="s">
        <v>119</v>
      </c>
      <c r="D273" s="23"/>
      <c r="E273" s="85"/>
      <c r="F273" s="85" t="s">
        <v>3185</v>
      </c>
      <c r="G273" s="85"/>
      <c r="H273" s="85" t="s">
        <v>3185</v>
      </c>
      <c r="I273" s="85" t="s">
        <v>3185</v>
      </c>
      <c r="J273" s="85" t="s">
        <v>3185</v>
      </c>
      <c r="K273" s="85" t="s">
        <v>3185</v>
      </c>
      <c r="L273" s="85" t="s">
        <v>3185</v>
      </c>
      <c r="M273" s="85" t="s">
        <v>3185</v>
      </c>
      <c r="N273" s="85" t="s">
        <v>3185</v>
      </c>
      <c r="O273" s="85" t="s">
        <v>3185</v>
      </c>
      <c r="P273" s="85" t="s">
        <v>3184</v>
      </c>
      <c r="Q273" s="85"/>
      <c r="R273" s="23"/>
      <c r="S273" s="23"/>
      <c r="T273" s="23"/>
      <c r="U273" s="23"/>
      <c r="V273" s="23"/>
      <c r="W273" s="23"/>
      <c r="X273" s="23"/>
      <c r="Y273" s="23"/>
      <c r="Z273" s="23"/>
      <c r="AA273" s="23" t="s">
        <v>140</v>
      </c>
      <c r="AB273" s="32"/>
    </row>
    <row r="274" spans="1:28" x14ac:dyDescent="0.25">
      <c r="A274" s="31">
        <v>273</v>
      </c>
      <c r="B274" s="23" t="s">
        <v>2749</v>
      </c>
      <c r="C274" s="23" t="s">
        <v>119</v>
      </c>
      <c r="D274" s="23"/>
      <c r="E274" s="85"/>
      <c r="F274" s="85" t="s">
        <v>3185</v>
      </c>
      <c r="G274" s="85"/>
      <c r="H274" s="85" t="s">
        <v>3185</v>
      </c>
      <c r="I274" s="85" t="s">
        <v>3185</v>
      </c>
      <c r="J274" s="85" t="s">
        <v>3185</v>
      </c>
      <c r="K274" s="85" t="s">
        <v>3185</v>
      </c>
      <c r="L274" s="85" t="s">
        <v>3185</v>
      </c>
      <c r="M274" s="85" t="s">
        <v>3185</v>
      </c>
      <c r="N274" s="85" t="s">
        <v>3185</v>
      </c>
      <c r="O274" s="85" t="s">
        <v>3185</v>
      </c>
      <c r="P274" s="85" t="s">
        <v>3184</v>
      </c>
      <c r="Q274" s="85"/>
      <c r="R274" s="23"/>
      <c r="S274" s="23"/>
      <c r="T274" s="23"/>
      <c r="U274" s="23"/>
      <c r="V274" s="23"/>
      <c r="W274" s="23"/>
      <c r="X274" s="23"/>
      <c r="Y274" s="23"/>
      <c r="Z274" s="23"/>
      <c r="AA274" s="23" t="s">
        <v>140</v>
      </c>
      <c r="AB274" s="32"/>
    </row>
    <row r="275" spans="1:28" x14ac:dyDescent="0.25">
      <c r="A275" s="31">
        <v>274</v>
      </c>
      <c r="B275" s="23" t="s">
        <v>2759</v>
      </c>
      <c r="C275" s="23" t="s">
        <v>119</v>
      </c>
      <c r="D275" s="23"/>
      <c r="E275" s="85"/>
      <c r="F275" s="85" t="s">
        <v>3185</v>
      </c>
      <c r="G275" s="85"/>
      <c r="H275" s="85" t="s">
        <v>3185</v>
      </c>
      <c r="I275" s="85" t="s">
        <v>3185</v>
      </c>
      <c r="J275" s="85" t="s">
        <v>3185</v>
      </c>
      <c r="K275" s="85" t="s">
        <v>3185</v>
      </c>
      <c r="L275" s="85" t="s">
        <v>3185</v>
      </c>
      <c r="M275" s="85" t="s">
        <v>3185</v>
      </c>
      <c r="N275" s="85" t="s">
        <v>3185</v>
      </c>
      <c r="O275" s="85" t="s">
        <v>3185</v>
      </c>
      <c r="P275" s="85" t="s">
        <v>3184</v>
      </c>
      <c r="Q275" s="85"/>
      <c r="R275" s="23"/>
      <c r="S275" s="23"/>
      <c r="T275" s="23"/>
      <c r="U275" s="23"/>
      <c r="V275" s="23"/>
      <c r="W275" s="23"/>
      <c r="X275" s="23"/>
      <c r="Y275" s="23"/>
      <c r="Z275" s="23"/>
      <c r="AA275" s="23" t="s">
        <v>140</v>
      </c>
      <c r="AB275" s="32"/>
    </row>
    <row r="276" spans="1:28" x14ac:dyDescent="0.25">
      <c r="A276" s="31">
        <v>275</v>
      </c>
      <c r="B276" s="23" t="s">
        <v>2768</v>
      </c>
      <c r="C276" s="23" t="s">
        <v>119</v>
      </c>
      <c r="D276" s="23"/>
      <c r="E276" s="48"/>
      <c r="F276" s="85" t="s">
        <v>3185</v>
      </c>
      <c r="G276" s="85"/>
      <c r="H276" s="85" t="s">
        <v>3185</v>
      </c>
      <c r="I276" s="85" t="s">
        <v>3185</v>
      </c>
      <c r="J276" s="85" t="s">
        <v>3185</v>
      </c>
      <c r="K276" s="85" t="s">
        <v>3185</v>
      </c>
      <c r="L276" s="85" t="s">
        <v>3183</v>
      </c>
      <c r="M276" s="85" t="s">
        <v>3185</v>
      </c>
      <c r="N276" s="85" t="s">
        <v>3185</v>
      </c>
      <c r="O276" s="85" t="s">
        <v>3185</v>
      </c>
      <c r="P276" s="85"/>
      <c r="Q276" s="160" t="s">
        <v>852</v>
      </c>
      <c r="R276" s="23"/>
      <c r="S276" s="23"/>
      <c r="T276" s="23"/>
      <c r="U276" s="23"/>
      <c r="V276" s="23"/>
      <c r="W276" s="23"/>
      <c r="X276" s="23"/>
      <c r="Y276" s="23"/>
      <c r="Z276" s="23"/>
      <c r="AA276" s="23" t="s">
        <v>162</v>
      </c>
      <c r="AB276" s="32" t="s">
        <v>2672</v>
      </c>
    </row>
    <row r="277" spans="1:28" x14ac:dyDescent="0.25">
      <c r="A277" s="31">
        <v>276</v>
      </c>
      <c r="B277" s="23" t="s">
        <v>2778</v>
      </c>
      <c r="C277" s="23" t="s">
        <v>119</v>
      </c>
      <c r="D277" s="23"/>
      <c r="E277" s="85"/>
      <c r="F277" s="85" t="s">
        <v>3185</v>
      </c>
      <c r="G277" s="85"/>
      <c r="H277" s="85" t="s">
        <v>3185</v>
      </c>
      <c r="I277" s="85" t="s">
        <v>3185</v>
      </c>
      <c r="J277" s="85" t="s">
        <v>3185</v>
      </c>
      <c r="K277" s="85" t="s">
        <v>3185</v>
      </c>
      <c r="L277" s="85" t="s">
        <v>3185</v>
      </c>
      <c r="M277" s="85" t="s">
        <v>3185</v>
      </c>
      <c r="N277" s="85" t="s">
        <v>3185</v>
      </c>
      <c r="O277" s="85" t="s">
        <v>3185</v>
      </c>
      <c r="P277" s="85" t="s">
        <v>3184</v>
      </c>
      <c r="Q277" s="85"/>
      <c r="R277" s="23"/>
      <c r="S277" s="23"/>
      <c r="T277" s="23"/>
      <c r="U277" s="23"/>
      <c r="V277" s="23"/>
      <c r="W277" s="23"/>
      <c r="X277" s="23"/>
      <c r="Y277" s="23"/>
      <c r="Z277" s="23"/>
      <c r="AA277" s="23" t="s">
        <v>140</v>
      </c>
      <c r="AB277" s="32"/>
    </row>
    <row r="278" spans="1:28" x14ac:dyDescent="0.25">
      <c r="A278" s="31">
        <v>277</v>
      </c>
      <c r="B278" s="23" t="s">
        <v>2786</v>
      </c>
      <c r="C278" s="23" t="s">
        <v>119</v>
      </c>
      <c r="D278" s="23"/>
      <c r="E278" s="85"/>
      <c r="F278" s="85" t="s">
        <v>3185</v>
      </c>
      <c r="G278" s="85"/>
      <c r="H278" s="85" t="s">
        <v>3185</v>
      </c>
      <c r="I278" s="85" t="s">
        <v>3185</v>
      </c>
      <c r="J278" s="85" t="s">
        <v>3185</v>
      </c>
      <c r="K278" s="85" t="s">
        <v>3185</v>
      </c>
      <c r="L278" s="85" t="s">
        <v>3185</v>
      </c>
      <c r="M278" s="85" t="s">
        <v>3185</v>
      </c>
      <c r="N278" s="85" t="s">
        <v>3185</v>
      </c>
      <c r="O278" s="85" t="s">
        <v>3185</v>
      </c>
      <c r="P278" s="85" t="s">
        <v>3184</v>
      </c>
      <c r="Q278" s="85"/>
      <c r="R278" s="23"/>
      <c r="S278" s="23"/>
      <c r="T278" s="23"/>
      <c r="U278" s="23"/>
      <c r="V278" s="23"/>
      <c r="W278" s="23"/>
      <c r="X278" s="23"/>
      <c r="Y278" s="23"/>
      <c r="Z278" s="23"/>
      <c r="AA278" s="23" t="s">
        <v>140</v>
      </c>
      <c r="AB278" s="32"/>
    </row>
    <row r="279" spans="1:28" x14ac:dyDescent="0.25">
      <c r="A279" s="31">
        <v>278</v>
      </c>
      <c r="B279" s="23" t="s">
        <v>2796</v>
      </c>
      <c r="C279" s="23" t="s">
        <v>119</v>
      </c>
      <c r="D279" s="23"/>
      <c r="E279" s="85"/>
      <c r="F279" s="85" t="s">
        <v>3185</v>
      </c>
      <c r="G279" s="85"/>
      <c r="H279" s="85" t="s">
        <v>3185</v>
      </c>
      <c r="I279" s="85" t="s">
        <v>3185</v>
      </c>
      <c r="J279" s="85" t="s">
        <v>3185</v>
      </c>
      <c r="K279" s="85" t="s">
        <v>1403</v>
      </c>
      <c r="L279" s="85" t="s">
        <v>3185</v>
      </c>
      <c r="M279" s="85" t="s">
        <v>3185</v>
      </c>
      <c r="N279" s="85" t="s">
        <v>3185</v>
      </c>
      <c r="O279" s="85" t="s">
        <v>3185</v>
      </c>
      <c r="P279" s="85"/>
      <c r="Q279" s="85"/>
      <c r="R279" s="23"/>
      <c r="S279" s="23"/>
      <c r="T279" s="23"/>
      <c r="U279" s="23"/>
      <c r="V279" s="23"/>
      <c r="W279" s="23"/>
      <c r="X279" s="23"/>
      <c r="Y279" s="23"/>
      <c r="Z279" s="23"/>
      <c r="AA279" s="23" t="s">
        <v>162</v>
      </c>
      <c r="AB279" s="32" t="s">
        <v>1404</v>
      </c>
    </row>
    <row r="280" spans="1:28" x14ac:dyDescent="0.25">
      <c r="A280" s="31">
        <v>279</v>
      </c>
      <c r="B280" s="23" t="s">
        <v>2802</v>
      </c>
      <c r="C280" s="23" t="s">
        <v>119</v>
      </c>
      <c r="D280" s="23"/>
      <c r="E280" s="85"/>
      <c r="F280" s="48" t="s">
        <v>3189</v>
      </c>
      <c r="G280" s="85"/>
      <c r="H280" s="85" t="s">
        <v>3185</v>
      </c>
      <c r="I280" s="85" t="s">
        <v>3185</v>
      </c>
      <c r="J280" s="85" t="s">
        <v>3185</v>
      </c>
      <c r="K280" s="85" t="s">
        <v>3185</v>
      </c>
      <c r="L280" s="85" t="s">
        <v>3185</v>
      </c>
      <c r="M280" s="85" t="s">
        <v>3185</v>
      </c>
      <c r="N280" s="85" t="s">
        <v>3185</v>
      </c>
      <c r="O280" s="85" t="s">
        <v>3185</v>
      </c>
      <c r="P280" s="85"/>
      <c r="Q280" s="85"/>
      <c r="R280" s="23"/>
      <c r="S280" s="23"/>
      <c r="T280" s="23"/>
      <c r="U280" s="23"/>
      <c r="V280" s="23"/>
      <c r="W280" s="23"/>
      <c r="X280" s="23"/>
      <c r="Y280" s="23"/>
      <c r="Z280" s="23"/>
      <c r="AA280" s="23" t="s">
        <v>140</v>
      </c>
      <c r="AB280" s="32"/>
    </row>
    <row r="281" spans="1:28" x14ac:dyDescent="0.25">
      <c r="A281" s="31">
        <v>280</v>
      </c>
      <c r="B281" s="23" t="s">
        <v>2811</v>
      </c>
      <c r="C281" s="23" t="s">
        <v>119</v>
      </c>
      <c r="D281" s="23"/>
      <c r="E281" s="85"/>
      <c r="F281" s="85"/>
      <c r="G281" s="85"/>
      <c r="H281" s="85" t="s">
        <v>3185</v>
      </c>
      <c r="I281" s="85" t="s">
        <v>3185</v>
      </c>
      <c r="J281" s="85" t="s">
        <v>3185</v>
      </c>
      <c r="K281" s="85" t="s">
        <v>3185</v>
      </c>
      <c r="L281" s="85" t="s">
        <v>3185</v>
      </c>
      <c r="M281" s="85" t="s">
        <v>3185</v>
      </c>
      <c r="N281" s="85" t="s">
        <v>3185</v>
      </c>
      <c r="O281" s="85" t="s">
        <v>3185</v>
      </c>
      <c r="P281" s="85"/>
      <c r="Q281" s="85"/>
      <c r="R281" s="23" t="s">
        <v>161</v>
      </c>
      <c r="S281" s="23"/>
      <c r="T281" s="23"/>
      <c r="U281" s="23"/>
      <c r="V281" s="23"/>
      <c r="W281" s="23"/>
      <c r="X281" s="23"/>
      <c r="Y281" s="23"/>
      <c r="Z281" s="23"/>
      <c r="AA281" s="23" t="s">
        <v>162</v>
      </c>
      <c r="AB281" s="32" t="s">
        <v>2274</v>
      </c>
    </row>
    <row r="282" spans="1:28" x14ac:dyDescent="0.25">
      <c r="A282" s="31">
        <v>281</v>
      </c>
      <c r="B282" s="23" t="s">
        <v>2819</v>
      </c>
      <c r="C282" s="23" t="s">
        <v>119</v>
      </c>
      <c r="D282" s="23"/>
      <c r="E282" s="85"/>
      <c r="F282" s="85"/>
      <c r="G282" s="85"/>
      <c r="H282" s="85" t="s">
        <v>3185</v>
      </c>
      <c r="I282" s="85" t="s">
        <v>3185</v>
      </c>
      <c r="J282" s="85" t="s">
        <v>3185</v>
      </c>
      <c r="K282" s="85" t="s">
        <v>3185</v>
      </c>
      <c r="L282" s="85" t="s">
        <v>3185</v>
      </c>
      <c r="M282" s="85" t="s">
        <v>3185</v>
      </c>
      <c r="N282" s="85" t="s">
        <v>3185</v>
      </c>
      <c r="O282" s="85" t="s">
        <v>3185</v>
      </c>
      <c r="P282" s="85"/>
      <c r="Q282" s="85"/>
      <c r="R282" s="23" t="s">
        <v>161</v>
      </c>
      <c r="S282" s="23"/>
      <c r="T282" s="23"/>
      <c r="U282" s="23"/>
      <c r="V282" s="23"/>
      <c r="W282" s="23"/>
      <c r="X282" s="23"/>
      <c r="Y282" s="23"/>
      <c r="Z282" s="23"/>
      <c r="AA282" s="23" t="s">
        <v>162</v>
      </c>
      <c r="AB282" s="32" t="s">
        <v>2274</v>
      </c>
    </row>
    <row r="283" spans="1:28" x14ac:dyDescent="0.25">
      <c r="A283" s="31">
        <v>282</v>
      </c>
      <c r="B283" s="23" t="s">
        <v>2828</v>
      </c>
      <c r="C283" s="23" t="s">
        <v>119</v>
      </c>
      <c r="D283" s="23"/>
      <c r="E283" s="48"/>
      <c r="F283" s="85"/>
      <c r="G283" s="85"/>
      <c r="H283" s="85" t="s">
        <v>3185</v>
      </c>
      <c r="I283" s="85" t="s">
        <v>3185</v>
      </c>
      <c r="J283" s="85" t="s">
        <v>3185</v>
      </c>
      <c r="K283" s="85" t="s">
        <v>3185</v>
      </c>
      <c r="L283" s="85" t="s">
        <v>3185</v>
      </c>
      <c r="M283" s="85" t="s">
        <v>2412</v>
      </c>
      <c r="N283" s="85" t="s">
        <v>473</v>
      </c>
      <c r="O283" s="85" t="s">
        <v>3185</v>
      </c>
      <c r="P283" s="85"/>
      <c r="Q283" s="160" t="s">
        <v>852</v>
      </c>
      <c r="R283" s="23"/>
      <c r="S283" s="23"/>
      <c r="T283" s="23"/>
      <c r="U283" s="23"/>
      <c r="V283" s="23"/>
      <c r="W283" s="23"/>
      <c r="X283" s="23"/>
      <c r="Y283" s="23"/>
      <c r="Z283" s="23"/>
      <c r="AA283" s="23" t="s">
        <v>162</v>
      </c>
      <c r="AB283" s="32" t="s">
        <v>2836</v>
      </c>
    </row>
    <row r="284" spans="1:28" x14ac:dyDescent="0.25">
      <c r="A284" s="31">
        <v>283</v>
      </c>
      <c r="B284" s="23" t="s">
        <v>2839</v>
      </c>
      <c r="C284" s="23" t="s">
        <v>119</v>
      </c>
      <c r="D284" s="23"/>
      <c r="E284" s="85"/>
      <c r="F284" s="85"/>
      <c r="G284" s="85"/>
      <c r="H284" s="85" t="s">
        <v>3185</v>
      </c>
      <c r="I284" s="85" t="s">
        <v>3185</v>
      </c>
      <c r="J284" s="85" t="s">
        <v>3185</v>
      </c>
      <c r="K284" s="85" t="s">
        <v>3185</v>
      </c>
      <c r="L284" s="85" t="s">
        <v>3185</v>
      </c>
      <c r="M284" s="85" t="s">
        <v>3185</v>
      </c>
      <c r="N284" s="85" t="s">
        <v>3185</v>
      </c>
      <c r="O284" s="85" t="s">
        <v>3185</v>
      </c>
      <c r="P284" s="85" t="s">
        <v>3184</v>
      </c>
      <c r="Q284" s="85"/>
      <c r="R284" s="23"/>
      <c r="S284" s="23"/>
      <c r="T284" s="23"/>
      <c r="U284" s="23"/>
      <c r="V284" s="23"/>
      <c r="W284" s="23"/>
      <c r="X284" s="23"/>
      <c r="Y284" s="23"/>
      <c r="Z284" s="23"/>
      <c r="AA284" s="23" t="s">
        <v>140</v>
      </c>
      <c r="AB284" s="32"/>
    </row>
    <row r="285" spans="1:28" x14ac:dyDescent="0.25">
      <c r="A285" s="31">
        <v>284</v>
      </c>
      <c r="B285" s="23" t="s">
        <v>2849</v>
      </c>
      <c r="C285" s="23" t="s">
        <v>119</v>
      </c>
      <c r="D285" s="23"/>
      <c r="E285" s="85"/>
      <c r="F285" s="85"/>
      <c r="G285" s="85"/>
      <c r="H285" s="85" t="s">
        <v>3185</v>
      </c>
      <c r="I285" s="85" t="s">
        <v>3185</v>
      </c>
      <c r="J285" s="85" t="s">
        <v>3185</v>
      </c>
      <c r="K285" s="85" t="s">
        <v>3185</v>
      </c>
      <c r="L285" s="85" t="s">
        <v>3185</v>
      </c>
      <c r="M285" s="85" t="s">
        <v>3185</v>
      </c>
      <c r="N285" s="85" t="s">
        <v>3185</v>
      </c>
      <c r="O285" s="85" t="s">
        <v>3185</v>
      </c>
      <c r="P285" s="85"/>
      <c r="Q285" s="160" t="s">
        <v>852</v>
      </c>
      <c r="R285" s="23"/>
      <c r="S285" s="23"/>
      <c r="T285" s="23"/>
      <c r="U285" s="23"/>
      <c r="V285" s="23"/>
      <c r="W285" s="23"/>
      <c r="X285" s="23"/>
      <c r="Y285" s="23"/>
      <c r="Z285" s="23"/>
      <c r="AA285" s="23" t="s">
        <v>162</v>
      </c>
      <c r="AB285" s="32" t="s">
        <v>667</v>
      </c>
    </row>
    <row r="286" spans="1:28" x14ac:dyDescent="0.25">
      <c r="A286" s="31">
        <v>285</v>
      </c>
      <c r="B286" s="23" t="s">
        <v>2856</v>
      </c>
      <c r="C286" s="23" t="s">
        <v>119</v>
      </c>
      <c r="D286" s="23"/>
      <c r="E286" s="48"/>
      <c r="F286" s="85"/>
      <c r="G286" s="85"/>
      <c r="H286" s="85" t="s">
        <v>3185</v>
      </c>
      <c r="I286" s="85" t="s">
        <v>3185</v>
      </c>
      <c r="J286" s="85" t="s">
        <v>3185</v>
      </c>
      <c r="K286" s="85" t="s">
        <v>3185</v>
      </c>
      <c r="L286" s="85" t="s">
        <v>3183</v>
      </c>
      <c r="M286" s="85" t="s">
        <v>3185</v>
      </c>
      <c r="N286" s="85" t="s">
        <v>3185</v>
      </c>
      <c r="O286" s="85" t="s">
        <v>3185</v>
      </c>
      <c r="P286" s="85"/>
      <c r="Q286" s="160" t="s">
        <v>852</v>
      </c>
      <c r="R286" s="23"/>
      <c r="S286" s="23"/>
      <c r="T286" s="23"/>
      <c r="U286" s="23"/>
      <c r="V286" s="23"/>
      <c r="W286" s="23"/>
      <c r="X286" s="23"/>
      <c r="Y286" s="23"/>
      <c r="Z286" s="23"/>
      <c r="AA286" s="23" t="s">
        <v>162</v>
      </c>
      <c r="AB286" s="32" t="s">
        <v>2862</v>
      </c>
    </row>
    <row r="287" spans="1:28" x14ac:dyDescent="0.25">
      <c r="A287" s="31">
        <v>286</v>
      </c>
      <c r="B287" s="23" t="s">
        <v>2864</v>
      </c>
      <c r="C287" s="23" t="s">
        <v>119</v>
      </c>
      <c r="D287" s="23"/>
      <c r="E287" s="85"/>
      <c r="F287" s="85"/>
      <c r="G287" s="85"/>
      <c r="H287" s="85" t="s">
        <v>3185</v>
      </c>
      <c r="I287" s="85" t="s">
        <v>3185</v>
      </c>
      <c r="J287" s="85" t="s">
        <v>3185</v>
      </c>
      <c r="K287" s="85" t="s">
        <v>3185</v>
      </c>
      <c r="L287" s="85" t="s">
        <v>3185</v>
      </c>
      <c r="M287" s="85" t="s">
        <v>3185</v>
      </c>
      <c r="N287" s="85" t="s">
        <v>3185</v>
      </c>
      <c r="O287" s="85" t="s">
        <v>3185</v>
      </c>
      <c r="P287" s="85" t="s">
        <v>3184</v>
      </c>
      <c r="Q287" s="85"/>
      <c r="R287" s="23"/>
      <c r="S287" s="23"/>
      <c r="T287" s="23"/>
      <c r="U287" s="23"/>
      <c r="V287" s="23"/>
      <c r="W287" s="23"/>
      <c r="X287" s="23"/>
      <c r="Y287" s="23"/>
      <c r="Z287" s="23"/>
      <c r="AA287" s="23" t="s">
        <v>140</v>
      </c>
      <c r="AB287" s="32"/>
    </row>
    <row r="288" spans="1:28" x14ac:dyDescent="0.25">
      <c r="A288" s="31">
        <v>287</v>
      </c>
      <c r="B288" s="23" t="s">
        <v>2872</v>
      </c>
      <c r="C288" s="23" t="s">
        <v>119</v>
      </c>
      <c r="D288" s="23"/>
      <c r="E288" s="85"/>
      <c r="F288" s="85"/>
      <c r="G288" s="85"/>
      <c r="H288" s="85" t="s">
        <v>3185</v>
      </c>
      <c r="I288" s="85" t="s">
        <v>3185</v>
      </c>
      <c r="J288" s="85" t="s">
        <v>3185</v>
      </c>
      <c r="K288" s="85" t="s">
        <v>3185</v>
      </c>
      <c r="L288" s="85" t="s">
        <v>3185</v>
      </c>
      <c r="M288" s="85" t="s">
        <v>3185</v>
      </c>
      <c r="N288" s="85" t="s">
        <v>3185</v>
      </c>
      <c r="O288" s="85" t="s">
        <v>3185</v>
      </c>
      <c r="P288" s="85" t="s">
        <v>3184</v>
      </c>
      <c r="Q288" s="85"/>
      <c r="R288" s="23"/>
      <c r="S288" s="23"/>
      <c r="T288" s="23"/>
      <c r="U288" s="23"/>
      <c r="V288" s="23"/>
      <c r="W288" s="23"/>
      <c r="X288" s="23"/>
      <c r="Y288" s="23"/>
      <c r="Z288" s="23"/>
      <c r="AA288" s="23" t="s">
        <v>140</v>
      </c>
      <c r="AB288" s="32"/>
    </row>
    <row r="289" spans="1:296" x14ac:dyDescent="0.25">
      <c r="A289" s="31">
        <v>288</v>
      </c>
      <c r="B289" s="23" t="s">
        <v>2879</v>
      </c>
      <c r="C289" s="23" t="s">
        <v>119</v>
      </c>
      <c r="D289" s="23"/>
      <c r="E289" s="85"/>
      <c r="F289" s="85"/>
      <c r="G289" s="85"/>
      <c r="H289" s="85" t="s">
        <v>3185</v>
      </c>
      <c r="I289" s="85" t="s">
        <v>3185</v>
      </c>
      <c r="J289" s="85" t="s">
        <v>3185</v>
      </c>
      <c r="K289" s="85" t="s">
        <v>3185</v>
      </c>
      <c r="L289" s="85" t="s">
        <v>3185</v>
      </c>
      <c r="M289" s="85" t="s">
        <v>3185</v>
      </c>
      <c r="N289" s="85" t="s">
        <v>3185</v>
      </c>
      <c r="O289" s="85" t="s">
        <v>955</v>
      </c>
      <c r="P289" s="85"/>
      <c r="Q289" s="85"/>
      <c r="R289" s="23"/>
      <c r="S289" s="23"/>
      <c r="T289" s="23"/>
      <c r="U289" s="23"/>
      <c r="V289" s="23"/>
      <c r="W289" s="23" t="s">
        <v>632</v>
      </c>
      <c r="X289" s="23"/>
      <c r="Y289" s="23"/>
      <c r="Z289" s="23"/>
      <c r="AA289" s="22" t="s">
        <v>162</v>
      </c>
      <c r="AB289" s="32" t="s">
        <v>633</v>
      </c>
    </row>
    <row r="290" spans="1:296" x14ac:dyDescent="0.25">
      <c r="A290" s="31">
        <v>289</v>
      </c>
      <c r="B290" s="23" t="s">
        <v>2886</v>
      </c>
      <c r="C290" s="23" t="s">
        <v>119</v>
      </c>
      <c r="D290" s="23"/>
      <c r="E290" s="85"/>
      <c r="F290" s="85"/>
      <c r="G290" s="85"/>
      <c r="H290" s="85" t="s">
        <v>3185</v>
      </c>
      <c r="I290" s="85" t="s">
        <v>3185</v>
      </c>
      <c r="J290" s="85" t="s">
        <v>3185</v>
      </c>
      <c r="K290" s="85" t="s">
        <v>3185</v>
      </c>
      <c r="L290" s="85" t="s">
        <v>3185</v>
      </c>
      <c r="M290" s="85" t="s">
        <v>3185</v>
      </c>
      <c r="N290" s="85" t="s">
        <v>3185</v>
      </c>
      <c r="O290" s="85" t="s">
        <v>3185</v>
      </c>
      <c r="P290" s="85"/>
      <c r="Q290" s="85"/>
      <c r="R290" s="23"/>
      <c r="S290" s="23"/>
      <c r="T290" s="23"/>
      <c r="U290" s="23"/>
      <c r="V290" s="23"/>
      <c r="W290" s="23"/>
      <c r="X290" s="23"/>
      <c r="Y290" s="23" t="s">
        <v>634</v>
      </c>
      <c r="Z290" s="23"/>
      <c r="AA290" s="23" t="s">
        <v>140</v>
      </c>
      <c r="AB290" s="32"/>
    </row>
    <row r="291" spans="1:296" x14ac:dyDescent="0.25">
      <c r="A291" s="31">
        <v>290</v>
      </c>
      <c r="B291" s="23" t="s">
        <v>2892</v>
      </c>
      <c r="C291" s="23" t="s">
        <v>119</v>
      </c>
      <c r="D291" s="23"/>
      <c r="E291" s="85"/>
      <c r="F291" s="85"/>
      <c r="G291" s="85"/>
      <c r="H291" s="85" t="s">
        <v>3185</v>
      </c>
      <c r="I291" s="85" t="s">
        <v>3185</v>
      </c>
      <c r="J291" s="85" t="s">
        <v>3185</v>
      </c>
      <c r="K291" s="85" t="s">
        <v>3185</v>
      </c>
      <c r="L291" s="85" t="s">
        <v>3185</v>
      </c>
      <c r="M291" s="85" t="s">
        <v>3185</v>
      </c>
      <c r="N291" s="85" t="s">
        <v>3185</v>
      </c>
      <c r="O291" s="85" t="s">
        <v>3185</v>
      </c>
      <c r="P291" s="85"/>
      <c r="Q291" s="85"/>
      <c r="R291" s="23"/>
      <c r="S291" s="23"/>
      <c r="T291" s="23"/>
      <c r="U291" s="23"/>
      <c r="V291" s="23"/>
      <c r="W291" s="23"/>
      <c r="X291" s="23"/>
      <c r="Y291" s="23" t="s">
        <v>634</v>
      </c>
      <c r="Z291" s="23"/>
      <c r="AA291" s="23" t="s">
        <v>140</v>
      </c>
      <c r="AB291" s="32"/>
    </row>
    <row r="292" spans="1:296" x14ac:dyDescent="0.25">
      <c r="A292" s="31">
        <v>291</v>
      </c>
      <c r="B292" s="23" t="s">
        <v>2900</v>
      </c>
      <c r="C292" s="23" t="s">
        <v>119</v>
      </c>
      <c r="D292" s="23"/>
      <c r="E292" s="85"/>
      <c r="F292" s="85"/>
      <c r="G292" s="85"/>
      <c r="H292" s="85" t="s">
        <v>3185</v>
      </c>
      <c r="I292" s="85" t="s">
        <v>3185</v>
      </c>
      <c r="J292" s="85" t="s">
        <v>3185</v>
      </c>
      <c r="K292" s="85" t="s">
        <v>3185</v>
      </c>
      <c r="L292" s="85" t="s">
        <v>3185</v>
      </c>
      <c r="M292" s="85" t="s">
        <v>3185</v>
      </c>
      <c r="N292" s="85" t="s">
        <v>3185</v>
      </c>
      <c r="O292" s="85" t="s">
        <v>3185</v>
      </c>
      <c r="P292" s="85" t="s">
        <v>3184</v>
      </c>
      <c r="Q292" s="85"/>
      <c r="R292" s="23"/>
      <c r="S292" s="23"/>
      <c r="T292" s="23"/>
      <c r="U292" s="23"/>
      <c r="V292" s="23"/>
      <c r="W292" s="23"/>
      <c r="X292" s="23"/>
      <c r="Y292" s="23"/>
      <c r="Z292" s="23"/>
      <c r="AA292" s="23" t="s">
        <v>140</v>
      </c>
      <c r="AB292" s="32"/>
    </row>
    <row r="293" spans="1:296" x14ac:dyDescent="0.25">
      <c r="A293" s="31">
        <v>292</v>
      </c>
      <c r="B293" s="23" t="s">
        <v>2908</v>
      </c>
      <c r="C293" s="23" t="s">
        <v>119</v>
      </c>
      <c r="D293" s="23"/>
      <c r="E293" s="85"/>
      <c r="F293" s="85"/>
      <c r="G293" s="85"/>
      <c r="H293" s="85" t="s">
        <v>3185</v>
      </c>
      <c r="I293" s="85" t="s">
        <v>3185</v>
      </c>
      <c r="J293" s="85" t="s">
        <v>3185</v>
      </c>
      <c r="K293" s="85" t="s">
        <v>3185</v>
      </c>
      <c r="L293" s="85" t="s">
        <v>3185</v>
      </c>
      <c r="M293" s="85" t="s">
        <v>3185</v>
      </c>
      <c r="N293" s="85" t="s">
        <v>3185</v>
      </c>
      <c r="O293" s="85" t="s">
        <v>3185</v>
      </c>
      <c r="P293" s="85"/>
      <c r="Q293" s="160" t="s">
        <v>852</v>
      </c>
      <c r="R293" s="23"/>
      <c r="S293" s="23"/>
      <c r="T293" s="23"/>
      <c r="U293" s="23"/>
      <c r="V293" s="23"/>
      <c r="W293" s="23"/>
      <c r="X293" s="23"/>
      <c r="Y293" s="23"/>
      <c r="Z293" s="23"/>
      <c r="AA293" s="23" t="s">
        <v>140</v>
      </c>
      <c r="AB293" s="32"/>
    </row>
    <row r="294" spans="1:296" x14ac:dyDescent="0.25">
      <c r="A294" s="31">
        <v>293</v>
      </c>
      <c r="B294" s="23" t="s">
        <v>2916</v>
      </c>
      <c r="C294" s="23" t="s">
        <v>119</v>
      </c>
      <c r="D294" s="23"/>
      <c r="E294" s="85"/>
      <c r="F294" s="85"/>
      <c r="G294" s="85"/>
      <c r="H294" s="85" t="s">
        <v>3185</v>
      </c>
      <c r="I294" s="85" t="s">
        <v>3185</v>
      </c>
      <c r="J294" s="85" t="s">
        <v>3185</v>
      </c>
      <c r="K294" s="85" t="s">
        <v>3185</v>
      </c>
      <c r="L294" s="85" t="s">
        <v>3185</v>
      </c>
      <c r="M294" s="85" t="s">
        <v>3185</v>
      </c>
      <c r="N294" s="85" t="s">
        <v>3185</v>
      </c>
      <c r="O294" s="85" t="s">
        <v>3185</v>
      </c>
      <c r="P294" s="85"/>
      <c r="Q294" s="85"/>
      <c r="R294" s="23"/>
      <c r="S294" s="23"/>
      <c r="T294" s="23"/>
      <c r="U294" s="23"/>
      <c r="V294" s="23"/>
      <c r="W294" s="23"/>
      <c r="X294" s="23"/>
      <c r="Y294" s="23" t="s">
        <v>634</v>
      </c>
      <c r="Z294" s="23"/>
      <c r="AA294" s="23" t="s">
        <v>140</v>
      </c>
      <c r="AB294" s="32"/>
    </row>
    <row r="295" spans="1:296" x14ac:dyDescent="0.25">
      <c r="A295" s="31">
        <v>294</v>
      </c>
      <c r="B295" s="23" t="s">
        <v>2923</v>
      </c>
      <c r="C295" s="23" t="s">
        <v>119</v>
      </c>
      <c r="D295" s="23"/>
      <c r="E295" s="85"/>
      <c r="F295" s="85"/>
      <c r="G295" s="85"/>
      <c r="H295" s="85" t="s">
        <v>3185</v>
      </c>
      <c r="I295" s="85" t="s">
        <v>3185</v>
      </c>
      <c r="J295" s="85" t="s">
        <v>3185</v>
      </c>
      <c r="K295" s="85" t="s">
        <v>3185</v>
      </c>
      <c r="L295" s="85" t="s">
        <v>3185</v>
      </c>
      <c r="M295" s="85" t="s">
        <v>3185</v>
      </c>
      <c r="N295" s="85" t="s">
        <v>3185</v>
      </c>
      <c r="O295" s="85" t="s">
        <v>3185</v>
      </c>
      <c r="P295" s="85" t="s">
        <v>3184</v>
      </c>
      <c r="Q295" s="85"/>
      <c r="R295" s="23"/>
      <c r="S295" s="23"/>
      <c r="T295" s="23"/>
      <c r="U295" s="23"/>
      <c r="V295" s="23"/>
      <c r="W295" s="23"/>
      <c r="X295" s="23"/>
      <c r="Y295" s="23"/>
      <c r="Z295" s="23"/>
      <c r="AA295" s="23" t="s">
        <v>140</v>
      </c>
      <c r="AB295" s="32"/>
    </row>
    <row r="296" spans="1:296" x14ac:dyDescent="0.25">
      <c r="A296" s="31">
        <v>295</v>
      </c>
      <c r="B296" s="23" t="s">
        <v>2933</v>
      </c>
      <c r="C296" s="23" t="s">
        <v>119</v>
      </c>
      <c r="D296" s="23"/>
      <c r="E296" s="85"/>
      <c r="F296" s="85"/>
      <c r="G296" s="85"/>
      <c r="H296" s="85" t="s">
        <v>3185</v>
      </c>
      <c r="I296" s="85" t="s">
        <v>3185</v>
      </c>
      <c r="J296" s="85" t="s">
        <v>3185</v>
      </c>
      <c r="K296" s="85" t="s">
        <v>3185</v>
      </c>
      <c r="L296" s="85" t="s">
        <v>3185</v>
      </c>
      <c r="M296" s="85" t="s">
        <v>3185</v>
      </c>
      <c r="N296" s="85" t="s">
        <v>3185</v>
      </c>
      <c r="O296" s="85" t="s">
        <v>3185</v>
      </c>
      <c r="P296" s="85" t="s">
        <v>3184</v>
      </c>
      <c r="Q296" s="85"/>
      <c r="R296" s="23"/>
      <c r="S296" s="23"/>
      <c r="T296" s="23"/>
      <c r="U296" s="23"/>
      <c r="V296" s="23"/>
      <c r="W296" s="23"/>
      <c r="X296" s="23"/>
      <c r="Y296" s="23"/>
      <c r="Z296" s="23"/>
      <c r="AA296" s="23" t="s">
        <v>140</v>
      </c>
      <c r="AB296" s="32"/>
    </row>
    <row r="297" spans="1:296" ht="15.75" thickBot="1" x14ac:dyDescent="0.3">
      <c r="A297" s="33">
        <v>296</v>
      </c>
      <c r="B297" s="34" t="s">
        <v>2941</v>
      </c>
      <c r="C297" s="34" t="s">
        <v>119</v>
      </c>
      <c r="D297" s="34"/>
      <c r="E297" s="106"/>
      <c r="F297" s="106"/>
      <c r="G297" s="106"/>
      <c r="H297" s="106" t="s">
        <v>3185</v>
      </c>
      <c r="I297" s="106" t="s">
        <v>3185</v>
      </c>
      <c r="J297" s="106" t="s">
        <v>3185</v>
      </c>
      <c r="K297" s="106" t="s">
        <v>3185</v>
      </c>
      <c r="L297" s="106" t="s">
        <v>3185</v>
      </c>
      <c r="M297" s="106" t="s">
        <v>3185</v>
      </c>
      <c r="N297" s="106" t="s">
        <v>3185</v>
      </c>
      <c r="O297" s="106" t="s">
        <v>3185</v>
      </c>
      <c r="P297" s="106" t="s">
        <v>3184</v>
      </c>
      <c r="Q297" s="106"/>
      <c r="R297" s="34"/>
      <c r="S297" s="34"/>
      <c r="T297" s="34"/>
      <c r="U297" s="34"/>
      <c r="V297" s="34"/>
      <c r="W297" s="34"/>
      <c r="X297" s="34"/>
      <c r="Y297" s="34"/>
      <c r="Z297" s="34"/>
      <c r="AA297" s="129" t="s">
        <v>140</v>
      </c>
      <c r="AB297" s="36"/>
    </row>
    <row r="298" spans="1:296" x14ac:dyDescent="0.25">
      <c r="D298" s="2">
        <f>COUNTIF(D2:D297,"Other")</f>
        <v>28</v>
      </c>
      <c r="F298" s="3">
        <f>COUNTIF(F2:F297,"HIT AND NIMS")</f>
        <v>4</v>
      </c>
      <c r="G298" s="3">
        <f>COUNTIF(G2:G297,"Not Provided")</f>
        <v>3</v>
      </c>
      <c r="H298" s="3">
        <f>COUNTIF(H2:H297,"WITS")</f>
        <v>2</v>
      </c>
      <c r="I298" s="3">
        <f>COUNTIF(I2:I297,"CAIDA")</f>
        <v>4</v>
      </c>
      <c r="J298" s="3">
        <f>COUNTIF(J2:J297,"MAWI")</f>
        <v>6</v>
      </c>
      <c r="K298" s="3">
        <f>COUNTIF(K2:K297,"Tstat")</f>
        <v>7</v>
      </c>
      <c r="L298" s="3">
        <f>COUNTIF(L2:L297,"Auckland II")</f>
        <v>6</v>
      </c>
      <c r="M298" s="3">
        <f>COUNTIF(M2:M297,"Cambridge University")</f>
        <v>6</v>
      </c>
      <c r="N298" s="3">
        <f>COUNTIF(N2:N297,"PAM")</f>
        <v>3</v>
      </c>
      <c r="O298" s="3">
        <f>COUNTIF(O2:O297,"KEIO")</f>
        <v>5</v>
      </c>
      <c r="P298" s="3">
        <f>COUNTIF(P2:P297,"REAL LIFE DATA")</f>
        <v>169</v>
      </c>
      <c r="Q298" s="3">
        <f>COUNTIF(Q2:Q297,"UNIBS")</f>
        <v>30</v>
      </c>
      <c r="R298" s="3">
        <f>COUNTIF(R2:R297,"KDD-99")</f>
        <v>22</v>
      </c>
      <c r="S298" s="3">
        <f>COUNTIF(S2:S297,"NSL-KDD dataset")</f>
        <v>2</v>
      </c>
      <c r="T298" s="3">
        <f>COUNTIF(T2:T297,"TUIDS")</f>
        <v>1</v>
      </c>
      <c r="U298" s="3">
        <f>COUNTIF(U2:U297,"DARPA")</f>
        <v>8</v>
      </c>
      <c r="V298" s="3"/>
      <c r="W298" s="3">
        <f>COUNTIF(W2:W297,"WIDE")</f>
        <v>17</v>
      </c>
      <c r="X298" s="3"/>
      <c r="Y298" s="3">
        <f>COUNTIF(Y2:Y297,"ISP")</f>
        <v>18</v>
      </c>
      <c r="Z298" s="3"/>
      <c r="AA298" s="3">
        <f>COUNTIF(AA2:AA297,"Available")</f>
        <v>95</v>
      </c>
      <c r="AB298" s="26" t="s">
        <v>3190</v>
      </c>
    </row>
    <row r="299" spans="1:296" s="2" customFormat="1" x14ac:dyDescent="0.25">
      <c r="A299" s="108"/>
      <c r="B299" s="108"/>
      <c r="C299" s="154"/>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c r="AA299" s="108">
        <f>COUNTIF(AA2:AA297,"Not-Available")</f>
        <v>201</v>
      </c>
      <c r="AB299" s="108" t="s">
        <v>3191</v>
      </c>
    </row>
    <row r="301" spans="1:296" s="2" customFormat="1" ht="15.75" thickBot="1" x14ac:dyDescent="0.3"/>
    <row r="302" spans="1:296" ht="32.25" thickBot="1" x14ac:dyDescent="0.55000000000000004">
      <c r="B302" s="2" t="s">
        <v>3185</v>
      </c>
      <c r="C302" s="2" t="s">
        <v>3185</v>
      </c>
      <c r="D302" s="2" t="s">
        <v>3185</v>
      </c>
      <c r="E302" s="325" t="s">
        <v>3216</v>
      </c>
      <c r="F302" s="326"/>
      <c r="G302" s="326"/>
      <c r="H302" s="326"/>
      <c r="I302" s="326"/>
      <c r="J302" s="326"/>
      <c r="K302" s="326"/>
      <c r="L302" s="326"/>
      <c r="M302" s="326"/>
      <c r="N302" s="326"/>
      <c r="O302" s="326"/>
      <c r="P302" s="326"/>
      <c r="Q302" s="326"/>
      <c r="R302" s="326"/>
      <c r="S302" s="326"/>
      <c r="T302" s="326"/>
      <c r="U302" s="326"/>
      <c r="V302" s="326"/>
      <c r="W302" s="326"/>
      <c r="X302" s="326"/>
      <c r="Y302" s="326"/>
      <c r="Z302" s="326"/>
      <c r="AA302" s="327"/>
      <c r="AB302" s="2" t="s">
        <v>3185</v>
      </c>
      <c r="AC302" s="2" t="s">
        <v>3185</v>
      </c>
      <c r="AD302" s="2" t="s">
        <v>3185</v>
      </c>
      <c r="AE302" s="2" t="s">
        <v>3185</v>
      </c>
      <c r="AF302" s="2" t="s">
        <v>3185</v>
      </c>
      <c r="AG302" s="2" t="s">
        <v>3185</v>
      </c>
      <c r="AH302" s="2" t="s">
        <v>3185</v>
      </c>
      <c r="AI302" s="2" t="s">
        <v>3185</v>
      </c>
      <c r="AJ302" s="2" t="s">
        <v>3185</v>
      </c>
      <c r="AK302" s="2" t="s">
        <v>3185</v>
      </c>
      <c r="AL302" s="2" t="s">
        <v>3185</v>
      </c>
      <c r="AM302" s="2" t="s">
        <v>3185</v>
      </c>
      <c r="AN302" s="2" t="s">
        <v>3185</v>
      </c>
      <c r="AO302" s="2" t="s">
        <v>3185</v>
      </c>
      <c r="AP302" s="2" t="s">
        <v>3185</v>
      </c>
      <c r="AQ302" s="2" t="s">
        <v>3185</v>
      </c>
      <c r="AR302" s="2" t="s">
        <v>3185</v>
      </c>
      <c r="AS302" s="2" t="s">
        <v>3185</v>
      </c>
      <c r="AT302" s="2" t="s">
        <v>3185</v>
      </c>
      <c r="AU302" s="2" t="s">
        <v>3185</v>
      </c>
      <c r="AV302" s="2" t="s">
        <v>3185</v>
      </c>
      <c r="AW302" s="2" t="s">
        <v>3185</v>
      </c>
      <c r="AX302" s="2" t="s">
        <v>3185</v>
      </c>
      <c r="AY302" s="2" t="s">
        <v>3185</v>
      </c>
      <c r="AZ302" s="2" t="s">
        <v>3185</v>
      </c>
      <c r="BA302" s="2" t="s">
        <v>3185</v>
      </c>
      <c r="BB302" s="2" t="s">
        <v>3185</v>
      </c>
      <c r="BC302" s="2" t="s">
        <v>3185</v>
      </c>
      <c r="BD302" s="2" t="s">
        <v>3185</v>
      </c>
      <c r="BE302" s="2" t="s">
        <v>3185</v>
      </c>
      <c r="BF302" s="2" t="s">
        <v>3185</v>
      </c>
      <c r="BG302" s="2" t="s">
        <v>3185</v>
      </c>
      <c r="BH302" s="2" t="s">
        <v>3185</v>
      </c>
      <c r="BI302" s="2" t="s">
        <v>3185</v>
      </c>
      <c r="BJ302" s="2" t="s">
        <v>3185</v>
      </c>
      <c r="BK302" s="2" t="s">
        <v>3185</v>
      </c>
      <c r="BL302" s="2" t="s">
        <v>3185</v>
      </c>
      <c r="BM302" s="2" t="s">
        <v>3185</v>
      </c>
      <c r="BN302" s="2" t="s">
        <v>3185</v>
      </c>
      <c r="BO302" s="2" t="s">
        <v>3185</v>
      </c>
      <c r="BP302" s="2" t="s">
        <v>3185</v>
      </c>
      <c r="BQ302" s="2" t="s">
        <v>3185</v>
      </c>
      <c r="BR302" s="2" t="s">
        <v>3185</v>
      </c>
      <c r="BS302" s="2" t="s">
        <v>3185</v>
      </c>
      <c r="BT302" s="2" t="s">
        <v>3185</v>
      </c>
      <c r="BU302" s="2" t="s">
        <v>3185</v>
      </c>
      <c r="BV302" s="2" t="s">
        <v>3185</v>
      </c>
      <c r="BW302" s="2" t="s">
        <v>3185</v>
      </c>
      <c r="BX302" s="2" t="s">
        <v>3185</v>
      </c>
      <c r="BY302" s="2" t="s">
        <v>3185</v>
      </c>
      <c r="BZ302" s="2" t="s">
        <v>3185</v>
      </c>
      <c r="CA302" s="2" t="s">
        <v>3185</v>
      </c>
      <c r="CB302" s="2" t="s">
        <v>3185</v>
      </c>
      <c r="CC302" s="2" t="s">
        <v>3185</v>
      </c>
      <c r="CD302" s="2" t="s">
        <v>3185</v>
      </c>
      <c r="CE302" s="2">
        <v>83</v>
      </c>
      <c r="CF302" s="2" t="s">
        <v>3185</v>
      </c>
      <c r="CG302" s="2" t="s">
        <v>3185</v>
      </c>
      <c r="CH302" s="2" t="s">
        <v>3185</v>
      </c>
      <c r="CI302" s="2" t="s">
        <v>3185</v>
      </c>
      <c r="CJ302" s="2" t="s">
        <v>3185</v>
      </c>
      <c r="CK302" s="2" t="s">
        <v>3185</v>
      </c>
      <c r="CL302" s="2" t="s">
        <v>3185</v>
      </c>
      <c r="CM302" s="2" t="s">
        <v>3185</v>
      </c>
      <c r="CN302" s="2" t="s">
        <v>3185</v>
      </c>
      <c r="CO302" s="2" t="s">
        <v>3185</v>
      </c>
      <c r="CP302" s="2" t="s">
        <v>3185</v>
      </c>
      <c r="CQ302" s="2">
        <v>95</v>
      </c>
      <c r="CR302" s="2" t="s">
        <v>3185</v>
      </c>
      <c r="CS302" s="2" t="s">
        <v>3185</v>
      </c>
      <c r="CT302" s="2" t="s">
        <v>3185</v>
      </c>
      <c r="CU302" s="2" t="s">
        <v>3185</v>
      </c>
      <c r="CV302" s="2" t="s">
        <v>3185</v>
      </c>
      <c r="CW302" s="2" t="s">
        <v>3185</v>
      </c>
      <c r="CX302" s="2" t="s">
        <v>3185</v>
      </c>
      <c r="CY302" s="2" t="s">
        <v>3185</v>
      </c>
      <c r="CZ302" s="2" t="s">
        <v>3185</v>
      </c>
      <c r="DA302" s="2" t="s">
        <v>3185</v>
      </c>
      <c r="DB302" s="2" t="s">
        <v>3185</v>
      </c>
      <c r="DC302" s="2" t="s">
        <v>3185</v>
      </c>
      <c r="DD302" s="2" t="s">
        <v>3185</v>
      </c>
      <c r="DE302" s="2" t="s">
        <v>3185</v>
      </c>
      <c r="DF302" s="2" t="s">
        <v>3185</v>
      </c>
      <c r="DG302" s="2" t="s">
        <v>3185</v>
      </c>
      <c r="DH302" s="2" t="s">
        <v>3185</v>
      </c>
      <c r="DI302" s="2" t="s">
        <v>3185</v>
      </c>
      <c r="DJ302" s="2" t="s">
        <v>3185</v>
      </c>
      <c r="DK302" s="2" t="s">
        <v>3185</v>
      </c>
      <c r="DL302" s="2" t="s">
        <v>3185</v>
      </c>
      <c r="DM302" s="2" t="s">
        <v>3185</v>
      </c>
      <c r="DN302" s="2" t="s">
        <v>3185</v>
      </c>
      <c r="DO302" s="2" t="s">
        <v>3185</v>
      </c>
      <c r="DP302" s="2" t="s">
        <v>3185</v>
      </c>
      <c r="DQ302" s="2" t="s">
        <v>3185</v>
      </c>
      <c r="DR302" s="2" t="s">
        <v>3185</v>
      </c>
      <c r="DS302" s="2" t="s">
        <v>3185</v>
      </c>
      <c r="DT302" s="2" t="s">
        <v>3185</v>
      </c>
      <c r="DU302" s="2" t="s">
        <v>3185</v>
      </c>
      <c r="DV302" s="2" t="s">
        <v>3185</v>
      </c>
      <c r="DW302" s="2" t="s">
        <v>3185</v>
      </c>
      <c r="DX302" s="2" t="s">
        <v>3185</v>
      </c>
      <c r="DY302" s="2" t="s">
        <v>3185</v>
      </c>
      <c r="DZ302" s="2" t="s">
        <v>3185</v>
      </c>
      <c r="EA302" s="2" t="s">
        <v>3185</v>
      </c>
      <c r="EB302" s="2" t="s">
        <v>3185</v>
      </c>
      <c r="EC302" s="2" t="s">
        <v>3185</v>
      </c>
      <c r="ED302" s="2" t="s">
        <v>3185</v>
      </c>
      <c r="EE302" s="2" t="s">
        <v>3185</v>
      </c>
      <c r="EF302" s="2" t="s">
        <v>3185</v>
      </c>
      <c r="EG302" s="2" t="s">
        <v>3185</v>
      </c>
      <c r="EH302" s="2" t="s">
        <v>3185</v>
      </c>
      <c r="EI302" s="2" t="s">
        <v>3185</v>
      </c>
      <c r="EJ302" s="2" t="s">
        <v>3185</v>
      </c>
      <c r="EK302" s="2" t="s">
        <v>3185</v>
      </c>
      <c r="EL302" s="2" t="s">
        <v>3185</v>
      </c>
      <c r="EM302" s="2" t="s">
        <v>3185</v>
      </c>
      <c r="EN302" s="2" t="s">
        <v>3185</v>
      </c>
      <c r="EO302" s="2" t="s">
        <v>3185</v>
      </c>
      <c r="EP302" s="2" t="s">
        <v>3185</v>
      </c>
      <c r="EQ302" s="2" t="s">
        <v>3185</v>
      </c>
      <c r="ER302" s="2" t="s">
        <v>3185</v>
      </c>
      <c r="ES302" s="2" t="s">
        <v>3185</v>
      </c>
      <c r="ET302" s="2" t="s">
        <v>3185</v>
      </c>
      <c r="EU302" s="2" t="s">
        <v>3185</v>
      </c>
      <c r="EV302" s="2" t="s">
        <v>3185</v>
      </c>
      <c r="EW302" s="2" t="s">
        <v>3185</v>
      </c>
      <c r="EX302" s="2" t="s">
        <v>3185</v>
      </c>
      <c r="EY302" s="2" t="s">
        <v>3185</v>
      </c>
      <c r="EZ302" s="2" t="s">
        <v>3185</v>
      </c>
      <c r="FA302" s="2" t="s">
        <v>3185</v>
      </c>
      <c r="FB302" s="2" t="s">
        <v>3185</v>
      </c>
      <c r="FC302" s="2" t="s">
        <v>3185</v>
      </c>
      <c r="FD302" s="2" t="s">
        <v>3185</v>
      </c>
      <c r="FE302" s="2" t="s">
        <v>3185</v>
      </c>
      <c r="FF302" s="2" t="s">
        <v>3185</v>
      </c>
      <c r="FG302" s="2" t="s">
        <v>3185</v>
      </c>
      <c r="FH302" s="2" t="s">
        <v>3185</v>
      </c>
      <c r="FI302" s="2" t="s">
        <v>3185</v>
      </c>
      <c r="FJ302" s="2" t="s">
        <v>3185</v>
      </c>
      <c r="FK302" s="2" t="s">
        <v>3185</v>
      </c>
      <c r="FL302" s="2" t="s">
        <v>3185</v>
      </c>
      <c r="FM302" s="2" t="s">
        <v>3185</v>
      </c>
      <c r="FN302" s="2" t="s">
        <v>3185</v>
      </c>
      <c r="FO302" s="2" t="s">
        <v>3185</v>
      </c>
      <c r="FP302" s="2" t="s">
        <v>3185</v>
      </c>
      <c r="FQ302" s="2" t="s">
        <v>3185</v>
      </c>
      <c r="FR302" s="2" t="s">
        <v>3185</v>
      </c>
      <c r="FS302" s="2" t="s">
        <v>3185</v>
      </c>
      <c r="FT302" s="2" t="s">
        <v>3185</v>
      </c>
      <c r="FU302" s="2" t="s">
        <v>3185</v>
      </c>
      <c r="FV302" s="2" t="s">
        <v>3185</v>
      </c>
      <c r="FW302" s="2" t="s">
        <v>3185</v>
      </c>
      <c r="FX302" s="2" t="s">
        <v>3185</v>
      </c>
      <c r="FY302" s="2" t="s">
        <v>3185</v>
      </c>
      <c r="FZ302" s="2" t="s">
        <v>3185</v>
      </c>
      <c r="GA302" s="2" t="s">
        <v>3185</v>
      </c>
      <c r="GB302" s="2" t="s">
        <v>3185</v>
      </c>
      <c r="GC302" s="2" t="s">
        <v>3185</v>
      </c>
      <c r="GD302" s="2" t="s">
        <v>3185</v>
      </c>
      <c r="GE302" s="2" t="s">
        <v>3185</v>
      </c>
      <c r="GF302" s="2" t="s">
        <v>3185</v>
      </c>
      <c r="GG302" s="2" t="s">
        <v>3185</v>
      </c>
      <c r="GH302" s="2" t="s">
        <v>3185</v>
      </c>
      <c r="GI302" s="2" t="s">
        <v>3185</v>
      </c>
      <c r="GJ302" s="2" t="s">
        <v>3185</v>
      </c>
      <c r="GK302" s="2" t="s">
        <v>3185</v>
      </c>
      <c r="GL302" s="2" t="s">
        <v>3185</v>
      </c>
      <c r="GM302" s="2" t="s">
        <v>3185</v>
      </c>
      <c r="GN302" s="2" t="s">
        <v>3185</v>
      </c>
      <c r="GO302" s="2" t="s">
        <v>3185</v>
      </c>
      <c r="GP302" s="2" t="s">
        <v>3185</v>
      </c>
      <c r="GQ302" s="2" t="s">
        <v>3185</v>
      </c>
      <c r="GR302" s="2" t="s">
        <v>3185</v>
      </c>
      <c r="GS302" s="2" t="s">
        <v>3185</v>
      </c>
      <c r="GT302" s="2" t="s">
        <v>3185</v>
      </c>
      <c r="GU302" s="2" t="s">
        <v>3185</v>
      </c>
      <c r="GV302" s="2" t="s">
        <v>3185</v>
      </c>
      <c r="GW302" s="2" t="s">
        <v>3185</v>
      </c>
      <c r="GX302" s="2" t="s">
        <v>3185</v>
      </c>
      <c r="GY302" s="2" t="s">
        <v>3185</v>
      </c>
      <c r="GZ302" s="2" t="s">
        <v>3185</v>
      </c>
      <c r="HA302" s="2" t="s">
        <v>3185</v>
      </c>
      <c r="HB302" s="2" t="s">
        <v>3185</v>
      </c>
      <c r="HC302" s="2" t="s">
        <v>3185</v>
      </c>
      <c r="HD302" s="2" t="s">
        <v>3185</v>
      </c>
      <c r="HE302" s="2" t="s">
        <v>3185</v>
      </c>
      <c r="HF302" s="2" t="s">
        <v>3185</v>
      </c>
      <c r="HG302" s="2" t="s">
        <v>3185</v>
      </c>
      <c r="HH302" s="2" t="s">
        <v>3185</v>
      </c>
      <c r="HI302" s="2" t="s">
        <v>3185</v>
      </c>
      <c r="HJ302" s="2" t="s">
        <v>3185</v>
      </c>
      <c r="HK302" s="2" t="s">
        <v>3185</v>
      </c>
      <c r="HL302" s="2" t="s">
        <v>3185</v>
      </c>
      <c r="HM302" s="2" t="s">
        <v>3185</v>
      </c>
      <c r="HN302" s="2" t="s">
        <v>3185</v>
      </c>
      <c r="HO302" s="2" t="s">
        <v>3185</v>
      </c>
      <c r="HP302" s="2" t="s">
        <v>3185</v>
      </c>
      <c r="HQ302" s="2" t="s">
        <v>3185</v>
      </c>
      <c r="HR302" s="2" t="s">
        <v>3185</v>
      </c>
      <c r="HS302" s="2" t="s">
        <v>3185</v>
      </c>
      <c r="HT302" s="2" t="s">
        <v>3185</v>
      </c>
      <c r="HU302" s="2" t="s">
        <v>3185</v>
      </c>
      <c r="HV302" s="2" t="s">
        <v>3185</v>
      </c>
      <c r="HW302" s="2" t="s">
        <v>3185</v>
      </c>
      <c r="HX302" s="2" t="s">
        <v>3185</v>
      </c>
      <c r="HY302" s="2" t="s">
        <v>3185</v>
      </c>
      <c r="HZ302" s="2" t="s">
        <v>3185</v>
      </c>
      <c r="IA302" s="2" t="s">
        <v>3185</v>
      </c>
      <c r="IB302" s="2" t="s">
        <v>3185</v>
      </c>
      <c r="IC302" s="2" t="s">
        <v>3185</v>
      </c>
      <c r="ID302" s="2" t="s">
        <v>3185</v>
      </c>
      <c r="IE302" s="2" t="s">
        <v>3185</v>
      </c>
      <c r="IF302" s="2" t="s">
        <v>3185</v>
      </c>
      <c r="IG302" s="2" t="s">
        <v>3185</v>
      </c>
      <c r="IH302" s="2" t="s">
        <v>3185</v>
      </c>
      <c r="II302" s="2" t="s">
        <v>3185</v>
      </c>
      <c r="IJ302" s="2" t="s">
        <v>3185</v>
      </c>
      <c r="IK302" s="2" t="s">
        <v>3185</v>
      </c>
      <c r="IL302" s="2" t="s">
        <v>3185</v>
      </c>
      <c r="IM302" s="2" t="s">
        <v>3185</v>
      </c>
      <c r="IN302" s="2" t="s">
        <v>3185</v>
      </c>
      <c r="IO302" s="2" t="s">
        <v>3185</v>
      </c>
      <c r="IP302" s="2" t="s">
        <v>3185</v>
      </c>
      <c r="IQ302" s="2" t="s">
        <v>3185</v>
      </c>
      <c r="IR302" s="2" t="s">
        <v>3185</v>
      </c>
      <c r="IS302" s="2" t="s">
        <v>3185</v>
      </c>
      <c r="IT302" s="2" t="s">
        <v>3185</v>
      </c>
      <c r="IU302" s="2" t="s">
        <v>3185</v>
      </c>
      <c r="IV302" s="2" t="s">
        <v>3185</v>
      </c>
      <c r="IW302" s="2" t="s">
        <v>3185</v>
      </c>
      <c r="IX302" s="2" t="s">
        <v>3185</v>
      </c>
      <c r="IY302" s="2" t="s">
        <v>3185</v>
      </c>
      <c r="IZ302" s="2" t="s">
        <v>3185</v>
      </c>
      <c r="JA302" s="2" t="s">
        <v>3185</v>
      </c>
      <c r="JB302" s="2" t="s">
        <v>3185</v>
      </c>
      <c r="JC302" s="2" t="s">
        <v>3185</v>
      </c>
      <c r="JD302" s="2" t="s">
        <v>3185</v>
      </c>
      <c r="JE302" s="2" t="s">
        <v>3185</v>
      </c>
      <c r="JF302" s="2" t="s">
        <v>3185</v>
      </c>
      <c r="JG302" s="2" t="s">
        <v>3185</v>
      </c>
      <c r="JH302" s="2" t="s">
        <v>3185</v>
      </c>
      <c r="JI302" s="2" t="s">
        <v>3185</v>
      </c>
      <c r="JJ302" s="2" t="s">
        <v>3185</v>
      </c>
      <c r="JK302" s="2" t="s">
        <v>3185</v>
      </c>
      <c r="JL302" s="2" t="s">
        <v>3185</v>
      </c>
      <c r="JM302" s="2" t="s">
        <v>3185</v>
      </c>
      <c r="JN302" s="2" t="s">
        <v>3185</v>
      </c>
      <c r="JO302" s="2" t="s">
        <v>3185</v>
      </c>
      <c r="JP302" s="2" t="s">
        <v>3185</v>
      </c>
      <c r="JQ302" s="2" t="s">
        <v>3185</v>
      </c>
      <c r="JR302" s="2" t="s">
        <v>3185</v>
      </c>
      <c r="JS302" s="2" t="s">
        <v>3185</v>
      </c>
      <c r="JT302" s="2" t="s">
        <v>3185</v>
      </c>
      <c r="JU302" s="2" t="s">
        <v>3185</v>
      </c>
      <c r="JV302" s="2" t="s">
        <v>3185</v>
      </c>
      <c r="JW302" s="2" t="s">
        <v>3185</v>
      </c>
      <c r="JX302" s="2" t="s">
        <v>3185</v>
      </c>
      <c r="JY302" s="2" t="s">
        <v>3185</v>
      </c>
      <c r="JZ302" s="2" t="s">
        <v>3185</v>
      </c>
      <c r="KA302" s="2" t="s">
        <v>3185</v>
      </c>
      <c r="KB302" s="2" t="s">
        <v>3185</v>
      </c>
      <c r="KC302" s="2" t="s">
        <v>3185</v>
      </c>
      <c r="KD302" s="2" t="s">
        <v>3185</v>
      </c>
      <c r="KE302" s="2" t="s">
        <v>3185</v>
      </c>
      <c r="KF302" s="2" t="s">
        <v>3185</v>
      </c>
      <c r="KG302" s="2" t="s">
        <v>3185</v>
      </c>
      <c r="KH302" s="2" t="s">
        <v>3185</v>
      </c>
      <c r="KI302" s="2" t="s">
        <v>3185</v>
      </c>
      <c r="KJ302" s="2" t="s">
        <v>3185</v>
      </c>
    </row>
    <row r="303" spans="1:296" ht="32.25" customHeight="1" thickBot="1" x14ac:dyDescent="0.3">
      <c r="E303" s="185" t="s">
        <v>3192</v>
      </c>
      <c r="F303" s="186"/>
      <c r="G303" s="324" t="s">
        <v>2950</v>
      </c>
      <c r="H303" s="324"/>
      <c r="I303" s="186" t="s">
        <v>3157</v>
      </c>
      <c r="J303" s="186"/>
      <c r="K303" s="186"/>
      <c r="L303" s="186"/>
      <c r="M303" s="186"/>
      <c r="N303" s="186"/>
      <c r="O303" s="186"/>
      <c r="P303" s="186"/>
      <c r="Q303" s="186"/>
      <c r="R303" s="186"/>
      <c r="S303" s="186"/>
      <c r="T303" s="186"/>
      <c r="U303" s="212" t="s">
        <v>3211</v>
      </c>
      <c r="V303" s="215"/>
      <c r="W303" s="215"/>
      <c r="X303" s="215"/>
      <c r="Y303" s="215"/>
      <c r="Z303" s="215"/>
      <c r="AA303" s="213"/>
    </row>
    <row r="304" spans="1:296" ht="27" customHeight="1" x14ac:dyDescent="0.25">
      <c r="E304" s="352" t="s">
        <v>3175</v>
      </c>
      <c r="F304" s="334"/>
      <c r="G304" s="329">
        <f>U298</f>
        <v>8</v>
      </c>
      <c r="H304" s="329"/>
      <c r="I304" s="348" t="s">
        <v>3193</v>
      </c>
      <c r="J304" s="348"/>
      <c r="K304" s="348"/>
      <c r="L304" s="348"/>
      <c r="M304" s="348"/>
      <c r="N304" s="348"/>
      <c r="O304" s="348"/>
      <c r="P304" s="348"/>
      <c r="Q304" s="348"/>
      <c r="R304" s="348"/>
      <c r="S304" s="348"/>
      <c r="T304" s="348"/>
      <c r="U304" s="155" t="s">
        <v>1479</v>
      </c>
      <c r="V304" s="155"/>
      <c r="W304" s="155"/>
      <c r="X304" s="155"/>
      <c r="Y304" s="155"/>
      <c r="Z304" s="155"/>
      <c r="AA304" s="156"/>
    </row>
    <row r="305" spans="5:27" ht="27" customHeight="1" x14ac:dyDescent="0.25">
      <c r="E305" s="351" t="s">
        <v>3179</v>
      </c>
      <c r="F305" s="347"/>
      <c r="G305" s="303">
        <f>Y298</f>
        <v>18</v>
      </c>
      <c r="H305" s="303"/>
      <c r="I305" s="344" t="s">
        <v>3195</v>
      </c>
      <c r="J305" s="344"/>
      <c r="K305" s="344"/>
      <c r="L305" s="344"/>
      <c r="M305" s="344"/>
      <c r="N305" s="344"/>
      <c r="O305" s="344"/>
      <c r="P305" s="344"/>
      <c r="Q305" s="344"/>
      <c r="R305" s="344"/>
      <c r="S305" s="344"/>
      <c r="T305" s="344"/>
      <c r="U305" s="343" t="s">
        <v>252</v>
      </c>
      <c r="V305" s="341"/>
      <c r="W305" s="341"/>
      <c r="X305" s="341"/>
      <c r="Y305" s="341"/>
      <c r="Z305" s="341"/>
      <c r="AA305" s="342"/>
    </row>
    <row r="306" spans="5:27" ht="27" customHeight="1" x14ac:dyDescent="0.25">
      <c r="E306" s="351" t="s">
        <v>3173</v>
      </c>
      <c r="F306" s="347"/>
      <c r="G306" s="303">
        <f>R298</f>
        <v>22</v>
      </c>
      <c r="H306" s="303"/>
      <c r="I306" s="344" t="s">
        <v>3196</v>
      </c>
      <c r="J306" s="344"/>
      <c r="K306" s="344"/>
      <c r="L306" s="344"/>
      <c r="M306" s="344"/>
      <c r="N306" s="344"/>
      <c r="O306" s="344"/>
      <c r="P306" s="344"/>
      <c r="Q306" s="344"/>
      <c r="R306" s="344"/>
      <c r="S306" s="344"/>
      <c r="T306" s="344"/>
      <c r="U306" s="341" t="s">
        <v>163</v>
      </c>
      <c r="V306" s="341"/>
      <c r="W306" s="341"/>
      <c r="X306" s="341"/>
      <c r="Y306" s="341"/>
      <c r="Z306" s="341"/>
      <c r="AA306" s="342"/>
    </row>
    <row r="307" spans="5:27" ht="27" customHeight="1" x14ac:dyDescent="0.25">
      <c r="E307" s="351" t="s">
        <v>3174</v>
      </c>
      <c r="F307" s="347"/>
      <c r="G307" s="303">
        <f>S298</f>
        <v>2</v>
      </c>
      <c r="H307" s="303"/>
      <c r="I307" s="344" t="s">
        <v>3197</v>
      </c>
      <c r="J307" s="344"/>
      <c r="K307" s="344"/>
      <c r="L307" s="344"/>
      <c r="M307" s="344"/>
      <c r="N307" s="344"/>
      <c r="O307" s="344"/>
      <c r="P307" s="344"/>
      <c r="Q307" s="344"/>
      <c r="R307" s="344"/>
      <c r="S307" s="344"/>
      <c r="T307" s="344"/>
      <c r="U307" s="341" t="s">
        <v>267</v>
      </c>
      <c r="V307" s="341"/>
      <c r="W307" s="341"/>
      <c r="X307" s="341"/>
      <c r="Y307" s="341"/>
      <c r="Z307" s="341"/>
      <c r="AA307" s="342"/>
    </row>
    <row r="308" spans="5:27" ht="27" customHeight="1" x14ac:dyDescent="0.25">
      <c r="E308" s="351" t="s">
        <v>3177</v>
      </c>
      <c r="F308" s="347"/>
      <c r="G308" s="303">
        <f>W298</f>
        <v>17</v>
      </c>
      <c r="H308" s="303"/>
      <c r="I308" s="344" t="s">
        <v>3198</v>
      </c>
      <c r="J308" s="344"/>
      <c r="K308" s="344"/>
      <c r="L308" s="344"/>
      <c r="M308" s="344"/>
      <c r="N308" s="344"/>
      <c r="O308" s="344"/>
      <c r="P308" s="344"/>
      <c r="Q308" s="344"/>
      <c r="R308" s="344"/>
      <c r="S308" s="344"/>
      <c r="T308" s="344"/>
      <c r="U308" s="341" t="s">
        <v>633</v>
      </c>
      <c r="V308" s="341"/>
      <c r="W308" s="341"/>
      <c r="X308" s="341"/>
      <c r="Y308" s="341"/>
      <c r="Z308" s="341"/>
      <c r="AA308" s="342"/>
    </row>
    <row r="309" spans="5:27" ht="27" customHeight="1" x14ac:dyDescent="0.25">
      <c r="E309" s="351" t="s">
        <v>3183</v>
      </c>
      <c r="F309" s="347"/>
      <c r="G309" s="303">
        <f>L298</f>
        <v>6</v>
      </c>
      <c r="H309" s="303"/>
      <c r="I309" s="344" t="s">
        <v>3199</v>
      </c>
      <c r="J309" s="344"/>
      <c r="K309" s="344"/>
      <c r="L309" s="344"/>
      <c r="M309" s="344"/>
      <c r="N309" s="344"/>
      <c r="O309" s="344"/>
      <c r="P309" s="344"/>
      <c r="Q309" s="344"/>
      <c r="R309" s="344"/>
      <c r="S309" s="344"/>
      <c r="T309" s="344"/>
      <c r="U309" s="341" t="s">
        <v>3212</v>
      </c>
      <c r="V309" s="341"/>
      <c r="W309" s="341"/>
      <c r="X309" s="341"/>
      <c r="Y309" s="341"/>
      <c r="Z309" s="341"/>
      <c r="AA309" s="342"/>
    </row>
    <row r="310" spans="5:27" ht="27" customHeight="1" x14ac:dyDescent="0.25">
      <c r="E310" s="351" t="s">
        <v>1344</v>
      </c>
      <c r="F310" s="347"/>
      <c r="G310" s="303">
        <f>I298</f>
        <v>4</v>
      </c>
      <c r="H310" s="303"/>
      <c r="I310" s="344" t="s">
        <v>3200</v>
      </c>
      <c r="J310" s="344"/>
      <c r="K310" s="344"/>
      <c r="L310" s="344"/>
      <c r="M310" s="344"/>
      <c r="N310" s="344"/>
      <c r="O310" s="344"/>
      <c r="P310" s="344"/>
      <c r="Q310" s="344"/>
      <c r="R310" s="344"/>
      <c r="S310" s="344"/>
      <c r="T310" s="344"/>
      <c r="U310" s="341" t="s">
        <v>1345</v>
      </c>
      <c r="V310" s="341"/>
      <c r="W310" s="341"/>
      <c r="X310" s="341"/>
      <c r="Y310" s="341"/>
      <c r="Z310" s="341"/>
      <c r="AA310" s="342"/>
    </row>
    <row r="311" spans="5:27" ht="27" customHeight="1" x14ac:dyDescent="0.25">
      <c r="E311" s="351" t="s">
        <v>2412</v>
      </c>
      <c r="F311" s="347"/>
      <c r="G311" s="303">
        <f>M298</f>
        <v>6</v>
      </c>
      <c r="H311" s="303"/>
      <c r="I311" s="344" t="s">
        <v>3201</v>
      </c>
      <c r="J311" s="344"/>
      <c r="K311" s="344"/>
      <c r="L311" s="344"/>
      <c r="M311" s="344"/>
      <c r="N311" s="344"/>
      <c r="O311" s="344"/>
      <c r="P311" s="344"/>
      <c r="Q311" s="344"/>
      <c r="R311" s="344"/>
      <c r="S311" s="344"/>
      <c r="T311" s="344"/>
      <c r="U311" s="339" t="s">
        <v>3191</v>
      </c>
      <c r="V311" s="339"/>
      <c r="W311" s="339"/>
      <c r="X311" s="339"/>
      <c r="Y311" s="339"/>
      <c r="Z311" s="339"/>
      <c r="AA311" s="340"/>
    </row>
    <row r="312" spans="5:27" ht="27" customHeight="1" x14ac:dyDescent="0.25">
      <c r="E312" s="351" t="s">
        <v>3188</v>
      </c>
      <c r="F312" s="347"/>
      <c r="G312" s="303">
        <f>F298</f>
        <v>4</v>
      </c>
      <c r="H312" s="303"/>
      <c r="I312" s="346" t="s">
        <v>3202</v>
      </c>
      <c r="J312" s="346"/>
      <c r="K312" s="346"/>
      <c r="L312" s="346"/>
      <c r="M312" s="346"/>
      <c r="N312" s="346"/>
      <c r="O312" s="346"/>
      <c r="P312" s="346"/>
      <c r="Q312" s="346"/>
      <c r="R312" s="346"/>
      <c r="S312" s="346"/>
      <c r="T312" s="346"/>
      <c r="U312" s="339" t="s">
        <v>3191</v>
      </c>
      <c r="V312" s="339"/>
      <c r="W312" s="339"/>
      <c r="X312" s="339"/>
      <c r="Y312" s="339"/>
      <c r="Z312" s="339"/>
      <c r="AA312" s="340"/>
    </row>
    <row r="313" spans="5:27" ht="27" customHeight="1" x14ac:dyDescent="0.25">
      <c r="E313" s="351" t="s">
        <v>955</v>
      </c>
      <c r="F313" s="347"/>
      <c r="G313" s="303">
        <f>O298</f>
        <v>5</v>
      </c>
      <c r="H313" s="303"/>
      <c r="I313" s="344" t="s">
        <v>3203</v>
      </c>
      <c r="J313" s="344"/>
      <c r="K313" s="344"/>
      <c r="L313" s="344"/>
      <c r="M313" s="344"/>
      <c r="N313" s="344"/>
      <c r="O313" s="344"/>
      <c r="P313" s="344"/>
      <c r="Q313" s="344"/>
      <c r="R313" s="344"/>
      <c r="S313" s="344"/>
      <c r="T313" s="344"/>
      <c r="U313" s="341" t="s">
        <v>3213</v>
      </c>
      <c r="V313" s="341"/>
      <c r="W313" s="341"/>
      <c r="X313" s="341"/>
      <c r="Y313" s="341"/>
      <c r="Z313" s="341"/>
      <c r="AA313" s="342"/>
    </row>
    <row r="314" spans="5:27" ht="27" customHeight="1" x14ac:dyDescent="0.25">
      <c r="E314" s="351" t="s">
        <v>1146</v>
      </c>
      <c r="F314" s="347"/>
      <c r="G314" s="303">
        <f>J298</f>
        <v>6</v>
      </c>
      <c r="H314" s="303"/>
      <c r="I314" s="344" t="s">
        <v>3204</v>
      </c>
      <c r="J314" s="344"/>
      <c r="K314" s="344"/>
      <c r="L314" s="344"/>
      <c r="M314" s="344"/>
      <c r="N314" s="344"/>
      <c r="O314" s="344"/>
      <c r="P314" s="344"/>
      <c r="Q314" s="344"/>
      <c r="R314" s="344"/>
      <c r="S314" s="344"/>
      <c r="T314" s="344"/>
      <c r="U314" s="341" t="s">
        <v>633</v>
      </c>
      <c r="V314" s="341"/>
      <c r="W314" s="341"/>
      <c r="X314" s="341"/>
      <c r="Y314" s="341"/>
      <c r="Z314" s="341"/>
      <c r="AA314" s="342"/>
    </row>
    <row r="315" spans="5:27" ht="27" customHeight="1" x14ac:dyDescent="0.25">
      <c r="E315" s="351" t="s">
        <v>252</v>
      </c>
      <c r="F315" s="347"/>
      <c r="G315" s="303">
        <f>G298</f>
        <v>3</v>
      </c>
      <c r="H315" s="303"/>
      <c r="I315" s="344" t="s">
        <v>3205</v>
      </c>
      <c r="J315" s="345"/>
      <c r="K315" s="345"/>
      <c r="L315" s="345"/>
      <c r="M315" s="345"/>
      <c r="N315" s="345"/>
      <c r="O315" s="345"/>
      <c r="P315" s="345"/>
      <c r="Q315" s="345"/>
      <c r="R315" s="345"/>
      <c r="S315" s="345"/>
      <c r="T315" s="345"/>
      <c r="U315" s="339" t="s">
        <v>3191</v>
      </c>
      <c r="V315" s="339"/>
      <c r="W315" s="339"/>
      <c r="X315" s="339"/>
      <c r="Y315" s="339"/>
      <c r="Z315" s="339"/>
      <c r="AA315" s="340"/>
    </row>
    <row r="316" spans="5:27" ht="27" customHeight="1" x14ac:dyDescent="0.25">
      <c r="E316" s="351" t="s">
        <v>473</v>
      </c>
      <c r="F316" s="347"/>
      <c r="G316" s="303">
        <f>N298</f>
        <v>3</v>
      </c>
      <c r="H316" s="303"/>
      <c r="I316" s="344" t="s">
        <v>3206</v>
      </c>
      <c r="J316" s="344"/>
      <c r="K316" s="344"/>
      <c r="L316" s="344"/>
      <c r="M316" s="344"/>
      <c r="N316" s="344"/>
      <c r="O316" s="344"/>
      <c r="P316" s="344"/>
      <c r="Q316" s="344"/>
      <c r="R316" s="344"/>
      <c r="S316" s="344"/>
      <c r="T316" s="344"/>
      <c r="U316" s="339" t="s">
        <v>3191</v>
      </c>
      <c r="V316" s="339"/>
      <c r="W316" s="339"/>
      <c r="X316" s="339"/>
      <c r="Y316" s="339"/>
      <c r="Z316" s="339"/>
      <c r="AA316" s="340"/>
    </row>
    <row r="317" spans="5:27" ht="27" customHeight="1" x14ac:dyDescent="0.25">
      <c r="E317" s="351" t="s">
        <v>1403</v>
      </c>
      <c r="F317" s="347"/>
      <c r="G317" s="303">
        <f>K298</f>
        <v>7</v>
      </c>
      <c r="H317" s="303"/>
      <c r="I317" s="346" t="s">
        <v>3207</v>
      </c>
      <c r="J317" s="346"/>
      <c r="K317" s="346"/>
      <c r="L317" s="346"/>
      <c r="M317" s="346"/>
      <c r="N317" s="346"/>
      <c r="O317" s="346"/>
      <c r="P317" s="346"/>
      <c r="Q317" s="346"/>
      <c r="R317" s="346"/>
      <c r="S317" s="346"/>
      <c r="T317" s="346"/>
      <c r="U317" s="341" t="s">
        <v>2047</v>
      </c>
      <c r="V317" s="341"/>
      <c r="W317" s="341"/>
      <c r="X317" s="341"/>
      <c r="Y317" s="341"/>
      <c r="Z317" s="341"/>
      <c r="AA317" s="342"/>
    </row>
    <row r="318" spans="5:27" ht="27" customHeight="1" x14ac:dyDescent="0.25">
      <c r="E318" s="351" t="s">
        <v>278</v>
      </c>
      <c r="F318" s="347"/>
      <c r="G318" s="303">
        <f>T298</f>
        <v>1</v>
      </c>
      <c r="H318" s="303"/>
      <c r="I318" s="344" t="s">
        <v>3172</v>
      </c>
      <c r="J318" s="344"/>
      <c r="K318" s="344"/>
      <c r="L318" s="344"/>
      <c r="M318" s="344"/>
      <c r="N318" s="344"/>
      <c r="O318" s="344"/>
      <c r="P318" s="344"/>
      <c r="Q318" s="344"/>
      <c r="R318" s="344"/>
      <c r="S318" s="344"/>
      <c r="T318" s="344"/>
      <c r="U318" s="339" t="s">
        <v>3191</v>
      </c>
      <c r="V318" s="339"/>
      <c r="W318" s="339"/>
      <c r="X318" s="339"/>
      <c r="Y318" s="339"/>
      <c r="Z318" s="339"/>
      <c r="AA318" s="340"/>
    </row>
    <row r="319" spans="5:27" ht="51" customHeight="1" x14ac:dyDescent="0.25">
      <c r="E319" s="351" t="s">
        <v>852</v>
      </c>
      <c r="F319" s="347"/>
      <c r="G319" s="303">
        <f>Q298</f>
        <v>30</v>
      </c>
      <c r="H319" s="303"/>
      <c r="I319" s="347" t="s">
        <v>3208</v>
      </c>
      <c r="J319" s="347"/>
      <c r="K319" s="347"/>
      <c r="L319" s="347"/>
      <c r="M319" s="347"/>
      <c r="N319" s="347"/>
      <c r="O319" s="347"/>
      <c r="P319" s="347"/>
      <c r="Q319" s="347"/>
      <c r="R319" s="347"/>
      <c r="S319" s="347"/>
      <c r="T319" s="347"/>
      <c r="U319" s="341" t="s">
        <v>667</v>
      </c>
      <c r="V319" s="341"/>
      <c r="W319" s="341"/>
      <c r="X319" s="341"/>
      <c r="Y319" s="341"/>
      <c r="Z319" s="341"/>
      <c r="AA319" s="342"/>
    </row>
    <row r="320" spans="5:27" ht="27" customHeight="1" x14ac:dyDescent="0.25">
      <c r="E320" s="351" t="s">
        <v>1084</v>
      </c>
      <c r="F320" s="347"/>
      <c r="G320" s="303">
        <f>H298</f>
        <v>2</v>
      </c>
      <c r="H320" s="303"/>
      <c r="I320" s="344" t="s">
        <v>3209</v>
      </c>
      <c r="J320" s="344"/>
      <c r="K320" s="344"/>
      <c r="L320" s="344"/>
      <c r="M320" s="344"/>
      <c r="N320" s="344"/>
      <c r="O320" s="344"/>
      <c r="P320" s="344"/>
      <c r="Q320" s="344"/>
      <c r="R320" s="344"/>
      <c r="S320" s="344"/>
      <c r="T320" s="344"/>
      <c r="U320" s="341" t="s">
        <v>1085</v>
      </c>
      <c r="V320" s="341"/>
      <c r="W320" s="341"/>
      <c r="X320" s="341"/>
      <c r="Y320" s="341"/>
      <c r="Z320" s="341"/>
      <c r="AA320" s="342"/>
    </row>
    <row r="321" spans="5:27" ht="155.25" customHeight="1" x14ac:dyDescent="0.25">
      <c r="E321" s="351" t="s">
        <v>3184</v>
      </c>
      <c r="F321" s="347"/>
      <c r="G321" s="303">
        <f>P298</f>
        <v>169</v>
      </c>
      <c r="H321" s="303"/>
      <c r="I321" s="347" t="s">
        <v>3194</v>
      </c>
      <c r="J321" s="347"/>
      <c r="K321" s="347"/>
      <c r="L321" s="347"/>
      <c r="M321" s="347"/>
      <c r="N321" s="347"/>
      <c r="O321" s="347"/>
      <c r="P321" s="347"/>
      <c r="Q321" s="347"/>
      <c r="R321" s="347"/>
      <c r="S321" s="347"/>
      <c r="T321" s="347"/>
      <c r="U321" s="339" t="s">
        <v>3191</v>
      </c>
      <c r="V321" s="339"/>
      <c r="W321" s="339"/>
      <c r="X321" s="339"/>
      <c r="Y321" s="339"/>
      <c r="Z321" s="339"/>
      <c r="AA321" s="340"/>
    </row>
    <row r="322" spans="5:27" ht="49.5" customHeight="1" thickBot="1" x14ac:dyDescent="0.3">
      <c r="E322" s="349" t="s">
        <v>3019</v>
      </c>
      <c r="F322" s="350"/>
      <c r="G322" s="330">
        <f>D298</f>
        <v>28</v>
      </c>
      <c r="H322" s="330"/>
      <c r="I322" s="331" t="s">
        <v>3210</v>
      </c>
      <c r="J322" s="331"/>
      <c r="K322" s="331"/>
      <c r="L322" s="331"/>
      <c r="M322" s="331"/>
      <c r="N322" s="331"/>
      <c r="O322" s="331"/>
      <c r="P322" s="331"/>
      <c r="Q322" s="331"/>
      <c r="R322" s="331"/>
      <c r="S322" s="331"/>
      <c r="T322" s="331"/>
      <c r="U322" s="322" t="s">
        <v>3214</v>
      </c>
      <c r="V322" s="322"/>
      <c r="W322" s="322"/>
      <c r="X322" s="322"/>
      <c r="Y322" s="322"/>
      <c r="Z322" s="322"/>
      <c r="AA322" s="323"/>
    </row>
    <row r="325" spans="5:27" s="2" customFormat="1" ht="15.75" thickBot="1" x14ac:dyDescent="0.3">
      <c r="E325" s="3"/>
      <c r="F325" s="3"/>
      <c r="G325" s="3"/>
      <c r="H325" s="3"/>
      <c r="I325" s="3"/>
      <c r="J325" s="3"/>
      <c r="K325" s="3"/>
      <c r="L325" s="3"/>
      <c r="M325" s="3"/>
      <c r="N325" s="3"/>
      <c r="O325" s="3"/>
      <c r="P325" s="3"/>
      <c r="Q325" s="3"/>
    </row>
    <row r="326" spans="5:27" ht="29.25" thickBot="1" x14ac:dyDescent="0.5">
      <c r="E326" s="336" t="s">
        <v>3218</v>
      </c>
      <c r="F326" s="337"/>
      <c r="G326" s="337"/>
      <c r="H326" s="337"/>
      <c r="I326" s="337"/>
      <c r="J326" s="337"/>
      <c r="K326" s="337"/>
      <c r="L326" s="337"/>
      <c r="M326" s="337"/>
      <c r="N326" s="337"/>
      <c r="O326" s="337"/>
      <c r="P326" s="337"/>
      <c r="Q326" s="337"/>
      <c r="R326" s="337"/>
      <c r="S326" s="337"/>
      <c r="T326" s="337"/>
      <c r="U326" s="337"/>
      <c r="V326" s="337"/>
      <c r="W326" s="337"/>
      <c r="X326" s="337"/>
      <c r="Y326" s="337"/>
      <c r="Z326" s="337"/>
      <c r="AA326" s="338"/>
    </row>
    <row r="327" spans="5:27" ht="30.75" customHeight="1" thickBot="1" x14ac:dyDescent="0.3">
      <c r="E327" s="46" t="s">
        <v>3215</v>
      </c>
      <c r="F327" s="324" t="s">
        <v>2950</v>
      </c>
      <c r="G327" s="324"/>
      <c r="H327" s="324"/>
      <c r="I327" s="186" t="s">
        <v>3157</v>
      </c>
      <c r="J327" s="186"/>
      <c r="K327" s="186"/>
      <c r="L327" s="186"/>
      <c r="M327" s="186"/>
      <c r="N327" s="186"/>
      <c r="O327" s="186"/>
      <c r="P327" s="186"/>
      <c r="Q327" s="186"/>
      <c r="R327" s="186"/>
      <c r="S327" s="186"/>
      <c r="T327" s="186"/>
      <c r="U327" s="186"/>
      <c r="V327" s="186"/>
      <c r="W327" s="186"/>
      <c r="X327" s="186"/>
      <c r="Y327" s="186"/>
      <c r="Z327" s="186"/>
      <c r="AA327" s="209"/>
    </row>
    <row r="328" spans="5:27" ht="72.75" customHeight="1" x14ac:dyDescent="0.25">
      <c r="E328" s="157" t="s">
        <v>162</v>
      </c>
      <c r="F328" s="328">
        <f>AA298</f>
        <v>95</v>
      </c>
      <c r="G328" s="329"/>
      <c r="H328" s="329"/>
      <c r="I328" s="334" t="s">
        <v>3217</v>
      </c>
      <c r="J328" s="334"/>
      <c r="K328" s="334"/>
      <c r="L328" s="334"/>
      <c r="M328" s="334"/>
      <c r="N328" s="334"/>
      <c r="O328" s="334"/>
      <c r="P328" s="334"/>
      <c r="Q328" s="334"/>
      <c r="R328" s="334"/>
      <c r="S328" s="334"/>
      <c r="T328" s="334"/>
      <c r="U328" s="334"/>
      <c r="V328" s="334"/>
      <c r="W328" s="334"/>
      <c r="X328" s="334"/>
      <c r="Y328" s="334"/>
      <c r="Z328" s="334"/>
      <c r="AA328" s="335"/>
    </row>
    <row r="329" spans="5:27" ht="112.5" customHeight="1" thickBot="1" x14ac:dyDescent="0.3">
      <c r="E329" s="158" t="s">
        <v>140</v>
      </c>
      <c r="F329" s="330">
        <f>AA299</f>
        <v>201</v>
      </c>
      <c r="G329" s="330"/>
      <c r="H329" s="330"/>
      <c r="I329" s="331" t="s">
        <v>3219</v>
      </c>
      <c r="J329" s="332"/>
      <c r="K329" s="332"/>
      <c r="L329" s="332"/>
      <c r="M329" s="332"/>
      <c r="N329" s="332"/>
      <c r="O329" s="332"/>
      <c r="P329" s="332"/>
      <c r="Q329" s="332"/>
      <c r="R329" s="332"/>
      <c r="S329" s="332"/>
      <c r="T329" s="332"/>
      <c r="U329" s="332"/>
      <c r="V329" s="332"/>
      <c r="W329" s="332"/>
      <c r="X329" s="332"/>
      <c r="Y329" s="332"/>
      <c r="Z329" s="332"/>
      <c r="AA329" s="333"/>
    </row>
  </sheetData>
  <sortState ref="E304:E321">
    <sortCondition ref="E304"/>
  </sortState>
  <mergeCells count="87">
    <mergeCell ref="E321:F321"/>
    <mergeCell ref="E317:F317"/>
    <mergeCell ref="E318:F318"/>
    <mergeCell ref="E308:F308"/>
    <mergeCell ref="E309:F309"/>
    <mergeCell ref="E310:F310"/>
    <mergeCell ref="E311:F311"/>
    <mergeCell ref="E312:F312"/>
    <mergeCell ref="E313:F313"/>
    <mergeCell ref="E320:F320"/>
    <mergeCell ref="G303:H303"/>
    <mergeCell ref="G304:H304"/>
    <mergeCell ref="G305:H305"/>
    <mergeCell ref="G306:H306"/>
    <mergeCell ref="G307:H307"/>
    <mergeCell ref="G308:H308"/>
    <mergeCell ref="E314:F314"/>
    <mergeCell ref="E315:F315"/>
    <mergeCell ref="E316:F316"/>
    <mergeCell ref="E303:F303"/>
    <mergeCell ref="E304:F304"/>
    <mergeCell ref="E305:F305"/>
    <mergeCell ref="E306:F306"/>
    <mergeCell ref="E307:F307"/>
    <mergeCell ref="G311:H311"/>
    <mergeCell ref="G312:H312"/>
    <mergeCell ref="G313:H313"/>
    <mergeCell ref="G314:H314"/>
    <mergeCell ref="E319:F319"/>
    <mergeCell ref="I307:T307"/>
    <mergeCell ref="I308:T308"/>
    <mergeCell ref="I309:T309"/>
    <mergeCell ref="G321:H321"/>
    <mergeCell ref="E322:F322"/>
    <mergeCell ref="G322:H322"/>
    <mergeCell ref="I321:T321"/>
    <mergeCell ref="I322:T322"/>
    <mergeCell ref="G315:H315"/>
    <mergeCell ref="G316:H316"/>
    <mergeCell ref="G317:H317"/>
    <mergeCell ref="G318:H318"/>
    <mergeCell ref="G319:H319"/>
    <mergeCell ref="G320:H320"/>
    <mergeCell ref="G309:H309"/>
    <mergeCell ref="G310:H310"/>
    <mergeCell ref="I316:T316"/>
    <mergeCell ref="I317:T317"/>
    <mergeCell ref="I318:T318"/>
    <mergeCell ref="I319:T319"/>
    <mergeCell ref="I320:T320"/>
    <mergeCell ref="U315:AA315"/>
    <mergeCell ref="I303:T303"/>
    <mergeCell ref="U305:AA305"/>
    <mergeCell ref="U306:AA306"/>
    <mergeCell ref="U307:AA307"/>
    <mergeCell ref="U308:AA308"/>
    <mergeCell ref="U309:AA309"/>
    <mergeCell ref="I315:T315"/>
    <mergeCell ref="I310:T310"/>
    <mergeCell ref="I311:T311"/>
    <mergeCell ref="I312:T312"/>
    <mergeCell ref="I313:T313"/>
    <mergeCell ref="I314:T314"/>
    <mergeCell ref="I304:T304"/>
    <mergeCell ref="I305:T305"/>
    <mergeCell ref="I306:T306"/>
    <mergeCell ref="F329:H329"/>
    <mergeCell ref="I329:AA329"/>
    <mergeCell ref="I328:AA328"/>
    <mergeCell ref="I327:AA327"/>
    <mergeCell ref="E326:AA326"/>
    <mergeCell ref="U322:AA322"/>
    <mergeCell ref="U303:AA303"/>
    <mergeCell ref="F327:H327"/>
    <mergeCell ref="E302:AA302"/>
    <mergeCell ref="F328:H328"/>
    <mergeCell ref="U316:AA316"/>
    <mergeCell ref="U317:AA317"/>
    <mergeCell ref="U318:AA318"/>
    <mergeCell ref="U319:AA319"/>
    <mergeCell ref="U320:AA320"/>
    <mergeCell ref="U321:AA321"/>
    <mergeCell ref="U310:AA310"/>
    <mergeCell ref="U311:AA311"/>
    <mergeCell ref="U312:AA312"/>
    <mergeCell ref="U313:AA313"/>
    <mergeCell ref="U314:AA314"/>
  </mergeCells>
  <hyperlinks>
    <hyperlink ref="AB127" r:id="rId1" xr:uid="{D968B02A-98C0-4932-A326-3D901BA6237E}"/>
    <hyperlink ref="AB3" r:id="rId2" xr:uid="{85501982-510C-4D97-9E6A-39E37EDFE525}"/>
    <hyperlink ref="AB10" r:id="rId3" xr:uid="{EC6B26C7-F5B7-463C-8D79-2E087114CE36}"/>
    <hyperlink ref="X39" r:id="rId4" xr:uid="{CA9F8A5A-9E27-4752-8D0F-CAF667DE54D0}"/>
    <hyperlink ref="AB113" r:id="rId5" xr:uid="{F646EF78-F70B-480C-B209-12988FCB08A0}"/>
    <hyperlink ref="AB90" r:id="rId6" xr:uid="{7275B285-6BE4-4F5C-BA62-39292EBBB9D9}"/>
    <hyperlink ref="AB191" r:id="rId7" xr:uid="{749D52E7-82CA-424A-9D6F-35D5CE8D440A}"/>
    <hyperlink ref="AB60" r:id="rId8" xr:uid="{468E5755-3EEE-4109-B3B4-02EADE3B6461}"/>
    <hyperlink ref="AB84" r:id="rId9" xr:uid="{B189882A-DA8F-4D2B-81D0-572B5146AAA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8EC0E-7FAE-4981-9E0D-AE6218A1EF08}">
  <dimension ref="A1:R323"/>
  <sheetViews>
    <sheetView topLeftCell="A316" zoomScale="80" zoomScaleNormal="80" workbookViewId="0">
      <selection activeCell="DT373" sqref="DT373"/>
    </sheetView>
  </sheetViews>
  <sheetFormatPr defaultRowHeight="15" x14ac:dyDescent="0.25"/>
  <cols>
    <col min="1" max="1" width="6.85546875" style="2" customWidth="1"/>
    <col min="2" max="2" width="7.5703125" customWidth="1"/>
    <col min="3" max="3" width="16" customWidth="1"/>
    <col min="4" max="6" width="18.5703125" customWidth="1"/>
    <col min="7" max="7" width="14.28515625" customWidth="1"/>
    <col min="8" max="8" width="18.5703125" customWidth="1"/>
    <col min="9" max="9" width="13.42578125" customWidth="1"/>
    <col min="10" max="10" width="10" customWidth="1"/>
    <col min="11" max="11" width="11" customWidth="1"/>
    <col min="13" max="13" width="10.5703125" customWidth="1"/>
    <col min="14" max="14" width="9.28515625" customWidth="1"/>
    <col min="15" max="15" width="11.42578125" customWidth="1"/>
    <col min="16" max="16" width="12.140625" customWidth="1"/>
  </cols>
  <sheetData>
    <row r="1" spans="1:18" ht="53.25" customHeight="1" thickBot="1" x14ac:dyDescent="0.3">
      <c r="A1" s="59" t="s">
        <v>3157</v>
      </c>
      <c r="B1" s="74" t="s">
        <v>0</v>
      </c>
      <c r="C1" s="43" t="s">
        <v>3220</v>
      </c>
      <c r="D1" s="43" t="s">
        <v>3221</v>
      </c>
      <c r="E1" s="43" t="s">
        <v>3222</v>
      </c>
      <c r="F1" s="43" t="s">
        <v>3223</v>
      </c>
      <c r="G1" s="43" t="s">
        <v>3224</v>
      </c>
      <c r="H1" s="43" t="s">
        <v>3225</v>
      </c>
      <c r="I1" s="75" t="s">
        <v>3226</v>
      </c>
      <c r="J1" s="73" t="s">
        <v>3227</v>
      </c>
      <c r="K1" s="76" t="s">
        <v>3228</v>
      </c>
      <c r="L1" s="76" t="s">
        <v>3229</v>
      </c>
      <c r="M1" s="76" t="s">
        <v>3230</v>
      </c>
      <c r="N1" s="76" t="s">
        <v>3231</v>
      </c>
      <c r="O1" s="76" t="s">
        <v>3232</v>
      </c>
      <c r="P1" s="76" t="s">
        <v>3233</v>
      </c>
      <c r="Q1" s="76" t="s">
        <v>252</v>
      </c>
    </row>
    <row r="2" spans="1:18" x14ac:dyDescent="0.25">
      <c r="A2" s="37">
        <v>1</v>
      </c>
      <c r="B2" s="38" t="s">
        <v>117</v>
      </c>
      <c r="C2" s="38"/>
      <c r="D2" s="38"/>
      <c r="E2" s="84" t="s">
        <v>144</v>
      </c>
      <c r="F2" s="38" t="s">
        <v>145</v>
      </c>
      <c r="G2" s="38"/>
      <c r="H2" s="38"/>
      <c r="I2" s="40"/>
      <c r="J2" t="b">
        <f>AND(COUNTA(C2),COUNTBLANK(E2),COUNTBLANK(G2))</f>
        <v>0</v>
      </c>
      <c r="K2" t="b">
        <f>AND(COUNTBLANK(C2),COUNTA(E2),COUNTBLANK(G2))</f>
        <v>1</v>
      </c>
      <c r="L2" t="b">
        <f>AND(COUNTBLANK(C2),COUNTBLANK(E2),COUNTA(G2))</f>
        <v>0</v>
      </c>
      <c r="M2" t="b">
        <f>AND(COUNTA(C2),COUNTA(E2),COUNTBLANK(G2))</f>
        <v>0</v>
      </c>
      <c r="N2" s="2" t="b">
        <f>AND(COUNTA(C2),COUNTBLANK(E2),COUNTA(G2))</f>
        <v>0</v>
      </c>
      <c r="O2" t="b">
        <f>AND(COUNTBLANK(C2),COUNTA(E2),COUNTA(G2))</f>
        <v>0</v>
      </c>
      <c r="P2" t="b">
        <f>AND(COUNTA(C2),COUNTA(E2),COUNTA(G2))</f>
        <v>0</v>
      </c>
      <c r="Q2" t="b">
        <f>AND(COUNTBLANK(C2),COUNTBLANK(E2),COUNTBLANK(G2), COUNTA(I2))</f>
        <v>0</v>
      </c>
      <c r="R2" s="2"/>
    </row>
    <row r="3" spans="1:18" x14ac:dyDescent="0.25">
      <c r="A3" s="31">
        <v>2</v>
      </c>
      <c r="B3" s="23" t="s">
        <v>148</v>
      </c>
      <c r="C3" s="23"/>
      <c r="D3" s="23"/>
      <c r="E3" s="23"/>
      <c r="F3" s="23"/>
      <c r="G3" s="23" t="s">
        <v>166</v>
      </c>
      <c r="H3" s="23" t="s">
        <v>167</v>
      </c>
      <c r="I3" s="32"/>
      <c r="J3" s="2" t="b">
        <f t="shared" ref="J3:J66" si="0">AND(COUNTA(C3),COUNTBLANK(E3),COUNTBLANK(G3))</f>
        <v>0</v>
      </c>
      <c r="K3" s="2" t="b">
        <f t="shared" ref="K3:K66" si="1">AND(COUNTBLANK(C3),COUNTA(E3),COUNTBLANK(G3))</f>
        <v>0</v>
      </c>
      <c r="L3" s="2" t="b">
        <f t="shared" ref="L3:L66" si="2">AND(COUNTBLANK(C3),COUNTBLANK(E3),COUNTA(G3))</f>
        <v>1</v>
      </c>
      <c r="M3" s="2" t="b">
        <f t="shared" ref="M3:M66" si="3">AND(COUNTA(C3),COUNTA(E3),COUNTBLANK(G3))</f>
        <v>0</v>
      </c>
      <c r="N3" s="2" t="b">
        <f t="shared" ref="N3:N66" si="4">AND(COUNTA(C3),COUNTBLANK(E3),COUNTA(G3))</f>
        <v>0</v>
      </c>
      <c r="O3" s="2" t="b">
        <f t="shared" ref="O3:O66" si="5">AND(COUNTBLANK(C3),COUNTA(E3),COUNTA(G3))</f>
        <v>0</v>
      </c>
      <c r="P3" s="2" t="b">
        <f t="shared" ref="P3:P66" si="6">AND(COUNTA(C3),COUNTA(E3),COUNTA(G3))</f>
        <v>0</v>
      </c>
      <c r="Q3" s="2" t="b">
        <f t="shared" ref="Q3:Q66" si="7">AND(COUNTBLANK(C3),COUNTBLANK(E3),COUNTBLANK(G3), COUNTA(I3))</f>
        <v>0</v>
      </c>
      <c r="R3" s="2"/>
    </row>
    <row r="4" spans="1:18" x14ac:dyDescent="0.25">
      <c r="A4" s="31">
        <v>3</v>
      </c>
      <c r="B4" s="23" t="s">
        <v>170</v>
      </c>
      <c r="C4" s="22" t="s">
        <v>181</v>
      </c>
      <c r="D4" s="23"/>
      <c r="E4" s="23" t="s">
        <v>144</v>
      </c>
      <c r="F4" s="23"/>
      <c r="G4" s="23" t="s">
        <v>166</v>
      </c>
      <c r="H4" s="23"/>
      <c r="I4" s="32"/>
      <c r="J4" s="2" t="b">
        <f t="shared" si="0"/>
        <v>0</v>
      </c>
      <c r="K4" s="2" t="b">
        <f t="shared" si="1"/>
        <v>0</v>
      </c>
      <c r="L4" s="2" t="b">
        <f t="shared" si="2"/>
        <v>0</v>
      </c>
      <c r="M4" s="2" t="b">
        <f t="shared" si="3"/>
        <v>0</v>
      </c>
      <c r="N4" s="2" t="b">
        <f t="shared" si="4"/>
        <v>0</v>
      </c>
      <c r="O4" s="2" t="b">
        <f t="shared" si="5"/>
        <v>0</v>
      </c>
      <c r="P4" s="2" t="b">
        <f t="shared" si="6"/>
        <v>1</v>
      </c>
      <c r="Q4" s="2" t="b">
        <f t="shared" si="7"/>
        <v>0</v>
      </c>
      <c r="R4" s="2"/>
    </row>
    <row r="5" spans="1:18" x14ac:dyDescent="0.25">
      <c r="A5" s="31">
        <v>4</v>
      </c>
      <c r="B5" s="23" t="s">
        <v>183</v>
      </c>
      <c r="C5" s="23" t="s">
        <v>181</v>
      </c>
      <c r="D5" s="23"/>
      <c r="E5" s="23"/>
      <c r="F5" s="23"/>
      <c r="G5" s="23"/>
      <c r="H5" s="23"/>
      <c r="I5" s="32"/>
      <c r="J5" s="2" t="b">
        <f t="shared" si="0"/>
        <v>1</v>
      </c>
      <c r="K5" s="2" t="b">
        <f t="shared" si="1"/>
        <v>0</v>
      </c>
      <c r="L5" s="2" t="b">
        <f t="shared" si="2"/>
        <v>0</v>
      </c>
      <c r="M5" s="2" t="b">
        <f t="shared" si="3"/>
        <v>0</v>
      </c>
      <c r="N5" s="2" t="b">
        <f t="shared" si="4"/>
        <v>0</v>
      </c>
      <c r="O5" s="2" t="b">
        <f t="shared" si="5"/>
        <v>0</v>
      </c>
      <c r="P5" s="2" t="b">
        <f t="shared" si="6"/>
        <v>0</v>
      </c>
      <c r="Q5" s="2" t="b">
        <f t="shared" si="7"/>
        <v>0</v>
      </c>
      <c r="R5" s="2"/>
    </row>
    <row r="6" spans="1:18" x14ac:dyDescent="0.25">
      <c r="A6" s="31">
        <v>5</v>
      </c>
      <c r="B6" s="23" t="s">
        <v>199</v>
      </c>
      <c r="C6" s="23" t="s">
        <v>181</v>
      </c>
      <c r="D6" s="23"/>
      <c r="E6" s="23"/>
      <c r="F6" s="23"/>
      <c r="G6" s="23"/>
      <c r="H6" s="23"/>
      <c r="I6" s="32"/>
      <c r="J6" s="2" t="b">
        <f t="shared" si="0"/>
        <v>1</v>
      </c>
      <c r="K6" s="2" t="b">
        <f t="shared" si="1"/>
        <v>0</v>
      </c>
      <c r="L6" s="2" t="b">
        <f t="shared" si="2"/>
        <v>0</v>
      </c>
      <c r="M6" s="2" t="b">
        <f t="shared" si="3"/>
        <v>0</v>
      </c>
      <c r="N6" s="2" t="b">
        <f t="shared" si="4"/>
        <v>0</v>
      </c>
      <c r="O6" s="2" t="b">
        <f t="shared" si="5"/>
        <v>0</v>
      </c>
      <c r="P6" s="2" t="b">
        <f t="shared" si="6"/>
        <v>0</v>
      </c>
      <c r="Q6" s="2" t="b">
        <f t="shared" si="7"/>
        <v>0</v>
      </c>
      <c r="R6" s="2"/>
    </row>
    <row r="7" spans="1:18" x14ac:dyDescent="0.25">
      <c r="A7" s="31">
        <v>6</v>
      </c>
      <c r="B7" s="23" t="s">
        <v>213</v>
      </c>
      <c r="C7" s="23"/>
      <c r="D7" s="23"/>
      <c r="E7" s="23" t="s">
        <v>144</v>
      </c>
      <c r="F7" s="23" t="s">
        <v>228</v>
      </c>
      <c r="G7" s="23"/>
      <c r="H7" s="23"/>
      <c r="I7" s="32"/>
      <c r="J7" s="2" t="b">
        <f t="shared" si="0"/>
        <v>0</v>
      </c>
      <c r="K7" s="2" t="b">
        <f t="shared" si="1"/>
        <v>1</v>
      </c>
      <c r="L7" s="2" t="b">
        <f t="shared" si="2"/>
        <v>0</v>
      </c>
      <c r="M7" s="2" t="b">
        <f t="shared" si="3"/>
        <v>0</v>
      </c>
      <c r="N7" s="2" t="b">
        <f t="shared" si="4"/>
        <v>0</v>
      </c>
      <c r="O7" s="2" t="b">
        <f t="shared" si="5"/>
        <v>0</v>
      </c>
      <c r="P7" s="2" t="b">
        <f t="shared" si="6"/>
        <v>0</v>
      </c>
      <c r="Q7" s="2" t="b">
        <f t="shared" si="7"/>
        <v>0</v>
      </c>
      <c r="R7" s="2"/>
    </row>
    <row r="8" spans="1:18" x14ac:dyDescent="0.25">
      <c r="A8" s="31">
        <v>7</v>
      </c>
      <c r="B8" s="23" t="s">
        <v>230</v>
      </c>
      <c r="C8" s="23" t="s">
        <v>181</v>
      </c>
      <c r="D8" s="23"/>
      <c r="E8" s="23"/>
      <c r="F8" s="23"/>
      <c r="G8" s="23"/>
      <c r="H8" s="23"/>
      <c r="I8" s="32"/>
      <c r="J8" s="2" t="b">
        <f t="shared" si="0"/>
        <v>1</v>
      </c>
      <c r="K8" s="2" t="b">
        <f t="shared" si="1"/>
        <v>0</v>
      </c>
      <c r="L8" s="2" t="b">
        <f t="shared" si="2"/>
        <v>0</v>
      </c>
      <c r="M8" s="2" t="b">
        <f t="shared" si="3"/>
        <v>0</v>
      </c>
      <c r="N8" s="2" t="b">
        <f t="shared" si="4"/>
        <v>0</v>
      </c>
      <c r="O8" s="2" t="b">
        <f t="shared" si="5"/>
        <v>0</v>
      </c>
      <c r="P8" s="2" t="b">
        <f t="shared" si="6"/>
        <v>0</v>
      </c>
      <c r="Q8" s="2" t="b">
        <f t="shared" si="7"/>
        <v>0</v>
      </c>
      <c r="R8" s="2"/>
    </row>
    <row r="9" spans="1:18" x14ac:dyDescent="0.25">
      <c r="A9" s="31">
        <v>8</v>
      </c>
      <c r="B9" s="23" t="s">
        <v>240</v>
      </c>
      <c r="C9" s="23"/>
      <c r="D9" s="23"/>
      <c r="E9" s="23"/>
      <c r="F9" s="23"/>
      <c r="G9" s="23"/>
      <c r="H9" s="23"/>
      <c r="I9" s="47" t="s">
        <v>252</v>
      </c>
      <c r="J9" s="2" t="b">
        <f t="shared" si="0"/>
        <v>0</v>
      </c>
      <c r="K9" s="2" t="b">
        <f t="shared" si="1"/>
        <v>0</v>
      </c>
      <c r="L9" s="2" t="b">
        <f t="shared" si="2"/>
        <v>0</v>
      </c>
      <c r="M9" s="2" t="b">
        <f t="shared" si="3"/>
        <v>0</v>
      </c>
      <c r="N9" s="2" t="b">
        <f t="shared" si="4"/>
        <v>0</v>
      </c>
      <c r="O9" s="2" t="b">
        <f t="shared" si="5"/>
        <v>0</v>
      </c>
      <c r="P9" s="2" t="b">
        <f t="shared" si="6"/>
        <v>0</v>
      </c>
      <c r="Q9" s="2" t="b">
        <f t="shared" si="7"/>
        <v>1</v>
      </c>
      <c r="R9" s="2"/>
    </row>
    <row r="10" spans="1:18" x14ac:dyDescent="0.25">
      <c r="A10" s="31">
        <v>9</v>
      </c>
      <c r="B10" s="23" t="s">
        <v>253</v>
      </c>
      <c r="C10" s="23" t="s">
        <v>181</v>
      </c>
      <c r="D10" s="23"/>
      <c r="E10" s="23"/>
      <c r="F10" s="23"/>
      <c r="G10" s="23"/>
      <c r="H10" s="23"/>
      <c r="I10" s="32"/>
      <c r="J10" s="2" t="b">
        <f t="shared" si="0"/>
        <v>1</v>
      </c>
      <c r="K10" s="2" t="b">
        <f t="shared" si="1"/>
        <v>0</v>
      </c>
      <c r="L10" s="2" t="b">
        <f t="shared" si="2"/>
        <v>0</v>
      </c>
      <c r="M10" s="2" t="b">
        <f t="shared" si="3"/>
        <v>0</v>
      </c>
      <c r="N10" s="2" t="b">
        <f t="shared" si="4"/>
        <v>0</v>
      </c>
      <c r="O10" s="2" t="b">
        <f t="shared" si="5"/>
        <v>0</v>
      </c>
      <c r="P10" s="2" t="b">
        <f t="shared" si="6"/>
        <v>0</v>
      </c>
      <c r="Q10" s="2" t="b">
        <f t="shared" si="7"/>
        <v>0</v>
      </c>
      <c r="R10" s="2"/>
    </row>
    <row r="11" spans="1:18" x14ac:dyDescent="0.25">
      <c r="A11" s="31">
        <v>10</v>
      </c>
      <c r="B11" s="23" t="s">
        <v>269</v>
      </c>
      <c r="C11" s="23" t="s">
        <v>181</v>
      </c>
      <c r="D11" s="23"/>
      <c r="E11" s="23" t="s">
        <v>144</v>
      </c>
      <c r="F11" s="23"/>
      <c r="G11" s="23" t="s">
        <v>166</v>
      </c>
      <c r="H11" s="23"/>
      <c r="I11" s="32"/>
      <c r="J11" s="2" t="b">
        <f t="shared" si="0"/>
        <v>0</v>
      </c>
      <c r="K11" s="2" t="b">
        <f t="shared" si="1"/>
        <v>0</v>
      </c>
      <c r="L11" s="2" t="b">
        <f t="shared" si="2"/>
        <v>0</v>
      </c>
      <c r="M11" s="2" t="b">
        <f t="shared" si="3"/>
        <v>0</v>
      </c>
      <c r="N11" s="2" t="b">
        <f t="shared" si="4"/>
        <v>0</v>
      </c>
      <c r="O11" s="2" t="b">
        <f t="shared" si="5"/>
        <v>0</v>
      </c>
      <c r="P11" s="2" t="b">
        <f t="shared" si="6"/>
        <v>1</v>
      </c>
      <c r="Q11" s="2" t="b">
        <f t="shared" si="7"/>
        <v>0</v>
      </c>
      <c r="R11" s="2"/>
    </row>
    <row r="12" spans="1:18" x14ac:dyDescent="0.25">
      <c r="A12" s="31">
        <v>11</v>
      </c>
      <c r="B12" s="23" t="s">
        <v>280</v>
      </c>
      <c r="C12" s="23" t="s">
        <v>181</v>
      </c>
      <c r="D12" s="23"/>
      <c r="E12" s="23"/>
      <c r="F12" s="23"/>
      <c r="G12" s="23"/>
      <c r="H12" s="23"/>
      <c r="I12" s="32"/>
      <c r="J12" s="2" t="b">
        <f t="shared" si="0"/>
        <v>1</v>
      </c>
      <c r="K12" s="2" t="b">
        <f t="shared" si="1"/>
        <v>0</v>
      </c>
      <c r="L12" s="2" t="b">
        <f t="shared" si="2"/>
        <v>0</v>
      </c>
      <c r="M12" s="2" t="b">
        <f t="shared" si="3"/>
        <v>0</v>
      </c>
      <c r="N12" s="2" t="b">
        <f t="shared" si="4"/>
        <v>0</v>
      </c>
      <c r="O12" s="2" t="b">
        <f t="shared" si="5"/>
        <v>0</v>
      </c>
      <c r="P12" s="2" t="b">
        <f t="shared" si="6"/>
        <v>0</v>
      </c>
      <c r="Q12" s="2" t="b">
        <f t="shared" si="7"/>
        <v>0</v>
      </c>
      <c r="R12" s="2"/>
    </row>
    <row r="13" spans="1:18" x14ac:dyDescent="0.25">
      <c r="A13" s="31">
        <v>12</v>
      </c>
      <c r="B13" s="23" t="s">
        <v>294</v>
      </c>
      <c r="C13" s="23" t="s">
        <v>181</v>
      </c>
      <c r="D13" s="23"/>
      <c r="E13" s="23"/>
      <c r="F13" s="23"/>
      <c r="G13" s="23"/>
      <c r="H13" s="23"/>
      <c r="I13" s="32"/>
      <c r="J13" s="2" t="b">
        <f t="shared" si="0"/>
        <v>1</v>
      </c>
      <c r="K13" s="2" t="b">
        <f t="shared" si="1"/>
        <v>0</v>
      </c>
      <c r="L13" s="2" t="b">
        <f t="shared" si="2"/>
        <v>0</v>
      </c>
      <c r="M13" s="2" t="b">
        <f t="shared" si="3"/>
        <v>0</v>
      </c>
      <c r="N13" s="2" t="b">
        <f t="shared" si="4"/>
        <v>0</v>
      </c>
      <c r="O13" s="2" t="b">
        <f t="shared" si="5"/>
        <v>0</v>
      </c>
      <c r="P13" s="2" t="b">
        <f t="shared" si="6"/>
        <v>0</v>
      </c>
      <c r="Q13" s="2" t="b">
        <f t="shared" si="7"/>
        <v>0</v>
      </c>
      <c r="R13" s="2"/>
    </row>
    <row r="14" spans="1:18" x14ac:dyDescent="0.25">
      <c r="A14" s="31">
        <v>13</v>
      </c>
      <c r="B14" s="23" t="s">
        <v>310</v>
      </c>
      <c r="C14" s="23"/>
      <c r="D14" s="23"/>
      <c r="E14" s="23"/>
      <c r="F14" s="23"/>
      <c r="G14" s="23"/>
      <c r="H14" s="23"/>
      <c r="I14" s="32" t="s">
        <v>252</v>
      </c>
      <c r="J14" s="2" t="b">
        <f t="shared" si="0"/>
        <v>0</v>
      </c>
      <c r="K14" s="2" t="b">
        <f t="shared" si="1"/>
        <v>0</v>
      </c>
      <c r="L14" s="2" t="b">
        <f t="shared" si="2"/>
        <v>0</v>
      </c>
      <c r="M14" s="2" t="b">
        <f t="shared" si="3"/>
        <v>0</v>
      </c>
      <c r="N14" s="2" t="b">
        <f t="shared" si="4"/>
        <v>0</v>
      </c>
      <c r="O14" s="2" t="b">
        <f t="shared" si="5"/>
        <v>0</v>
      </c>
      <c r="P14" s="2" t="b">
        <f t="shared" si="6"/>
        <v>0</v>
      </c>
      <c r="Q14" s="2" t="b">
        <f t="shared" si="7"/>
        <v>1</v>
      </c>
      <c r="R14" s="2"/>
    </row>
    <row r="15" spans="1:18" x14ac:dyDescent="0.25">
      <c r="A15" s="31">
        <v>14</v>
      </c>
      <c r="B15" s="23" t="s">
        <v>324</v>
      </c>
      <c r="C15" s="23"/>
      <c r="D15" s="23"/>
      <c r="E15" s="23"/>
      <c r="F15" s="23"/>
      <c r="G15" s="23"/>
      <c r="H15" s="23"/>
      <c r="I15" s="32" t="s">
        <v>252</v>
      </c>
      <c r="J15" s="2" t="b">
        <f t="shared" si="0"/>
        <v>0</v>
      </c>
      <c r="K15" s="2" t="b">
        <f t="shared" si="1"/>
        <v>0</v>
      </c>
      <c r="L15" s="2" t="b">
        <f t="shared" si="2"/>
        <v>0</v>
      </c>
      <c r="M15" s="2" t="b">
        <f t="shared" si="3"/>
        <v>0</v>
      </c>
      <c r="N15" s="2" t="b">
        <f t="shared" si="4"/>
        <v>0</v>
      </c>
      <c r="O15" s="2" t="b">
        <f t="shared" si="5"/>
        <v>0</v>
      </c>
      <c r="P15" s="2" t="b">
        <f t="shared" si="6"/>
        <v>0</v>
      </c>
      <c r="Q15" s="2" t="b">
        <f t="shared" si="7"/>
        <v>1</v>
      </c>
      <c r="R15" s="2"/>
    </row>
    <row r="16" spans="1:18" x14ac:dyDescent="0.25">
      <c r="A16" s="31">
        <v>15</v>
      </c>
      <c r="B16" s="23" t="s">
        <v>338</v>
      </c>
      <c r="C16" s="23"/>
      <c r="D16" s="23"/>
      <c r="E16" s="23" t="s">
        <v>144</v>
      </c>
      <c r="F16" s="23" t="s">
        <v>346</v>
      </c>
      <c r="G16" s="23" t="s">
        <v>166</v>
      </c>
      <c r="H16" s="23" t="s">
        <v>347</v>
      </c>
      <c r="I16" s="32"/>
      <c r="J16" s="2" t="b">
        <f t="shared" si="0"/>
        <v>0</v>
      </c>
      <c r="K16" s="2" t="b">
        <f t="shared" si="1"/>
        <v>0</v>
      </c>
      <c r="L16" s="2" t="b">
        <f t="shared" si="2"/>
        <v>0</v>
      </c>
      <c r="M16" s="2" t="b">
        <f t="shared" si="3"/>
        <v>0</v>
      </c>
      <c r="N16" s="2" t="b">
        <f t="shared" si="4"/>
        <v>0</v>
      </c>
      <c r="O16" s="2" t="b">
        <f t="shared" si="5"/>
        <v>1</v>
      </c>
      <c r="P16" s="2" t="b">
        <f t="shared" si="6"/>
        <v>0</v>
      </c>
      <c r="Q16" s="2" t="b">
        <f t="shared" si="7"/>
        <v>0</v>
      </c>
      <c r="R16" s="2"/>
    </row>
    <row r="17" spans="1:18" x14ac:dyDescent="0.25">
      <c r="A17" s="31">
        <v>16</v>
      </c>
      <c r="B17" s="23" t="s">
        <v>349</v>
      </c>
      <c r="C17" s="23"/>
      <c r="D17" s="23"/>
      <c r="E17" s="23"/>
      <c r="F17" s="23"/>
      <c r="G17" s="23"/>
      <c r="H17" s="23"/>
      <c r="I17" s="32" t="s">
        <v>252</v>
      </c>
      <c r="J17" s="2" t="b">
        <f t="shared" si="0"/>
        <v>0</v>
      </c>
      <c r="K17" s="2" t="b">
        <f t="shared" si="1"/>
        <v>0</v>
      </c>
      <c r="L17" s="2" t="b">
        <f t="shared" si="2"/>
        <v>0</v>
      </c>
      <c r="M17" s="2" t="b">
        <f t="shared" si="3"/>
        <v>0</v>
      </c>
      <c r="N17" s="2" t="b">
        <f t="shared" si="4"/>
        <v>0</v>
      </c>
      <c r="O17" s="2" t="b">
        <f t="shared" si="5"/>
        <v>0</v>
      </c>
      <c r="P17" s="2" t="b">
        <f t="shared" si="6"/>
        <v>0</v>
      </c>
      <c r="Q17" s="2" t="b">
        <f t="shared" si="7"/>
        <v>1</v>
      </c>
      <c r="R17" s="2"/>
    </row>
    <row r="18" spans="1:18" x14ac:dyDescent="0.25">
      <c r="A18" s="31">
        <v>17</v>
      </c>
      <c r="B18" s="23" t="s">
        <v>366</v>
      </c>
      <c r="C18" s="23" t="s">
        <v>181</v>
      </c>
      <c r="D18" s="23" t="s">
        <v>379</v>
      </c>
      <c r="E18" s="23"/>
      <c r="F18" s="23"/>
      <c r="G18" s="23"/>
      <c r="H18" s="23"/>
      <c r="I18" s="32"/>
      <c r="J18" s="2" t="b">
        <f t="shared" si="0"/>
        <v>1</v>
      </c>
      <c r="K18" s="2" t="b">
        <f t="shared" si="1"/>
        <v>0</v>
      </c>
      <c r="L18" s="2" t="b">
        <f t="shared" si="2"/>
        <v>0</v>
      </c>
      <c r="M18" s="2" t="b">
        <f t="shared" si="3"/>
        <v>0</v>
      </c>
      <c r="N18" s="2" t="b">
        <f t="shared" si="4"/>
        <v>0</v>
      </c>
      <c r="O18" s="2" t="b">
        <f t="shared" si="5"/>
        <v>0</v>
      </c>
      <c r="P18" s="2" t="b">
        <f t="shared" si="6"/>
        <v>0</v>
      </c>
      <c r="Q18" s="2" t="b">
        <f t="shared" si="7"/>
        <v>0</v>
      </c>
      <c r="R18" s="2"/>
    </row>
    <row r="19" spans="1:18" x14ac:dyDescent="0.25">
      <c r="A19" s="31">
        <v>18</v>
      </c>
      <c r="B19" s="23" t="s">
        <v>381</v>
      </c>
      <c r="C19" s="23"/>
      <c r="D19" s="23"/>
      <c r="E19" s="23"/>
      <c r="F19" s="23"/>
      <c r="G19" s="23"/>
      <c r="H19" s="23"/>
      <c r="I19" s="32" t="s">
        <v>252</v>
      </c>
      <c r="J19" s="2" t="b">
        <f t="shared" si="0"/>
        <v>0</v>
      </c>
      <c r="K19" s="2" t="b">
        <f t="shared" si="1"/>
        <v>0</v>
      </c>
      <c r="L19" s="2" t="b">
        <f t="shared" si="2"/>
        <v>0</v>
      </c>
      <c r="M19" s="2" t="b">
        <f t="shared" si="3"/>
        <v>0</v>
      </c>
      <c r="N19" s="2" t="b">
        <f t="shared" si="4"/>
        <v>0</v>
      </c>
      <c r="O19" s="2" t="b">
        <f t="shared" si="5"/>
        <v>0</v>
      </c>
      <c r="P19" s="2" t="b">
        <f t="shared" si="6"/>
        <v>0</v>
      </c>
      <c r="Q19" s="2" t="b">
        <f t="shared" si="7"/>
        <v>1</v>
      </c>
      <c r="R19" s="2"/>
    </row>
    <row r="20" spans="1:18" x14ac:dyDescent="0.25">
      <c r="A20" s="31">
        <v>19</v>
      </c>
      <c r="B20" s="23" t="s">
        <v>390</v>
      </c>
      <c r="C20" s="23" t="s">
        <v>181</v>
      </c>
      <c r="D20" s="23" t="s">
        <v>400</v>
      </c>
      <c r="E20" s="23"/>
      <c r="F20" s="23"/>
      <c r="G20" s="23"/>
      <c r="H20" s="23"/>
      <c r="I20" s="32"/>
      <c r="J20" s="2" t="b">
        <f t="shared" si="0"/>
        <v>1</v>
      </c>
      <c r="K20" s="2" t="b">
        <f t="shared" si="1"/>
        <v>0</v>
      </c>
      <c r="L20" s="2" t="b">
        <f t="shared" si="2"/>
        <v>0</v>
      </c>
      <c r="M20" s="2" t="b">
        <f t="shared" si="3"/>
        <v>0</v>
      </c>
      <c r="N20" s="2" t="b">
        <f t="shared" si="4"/>
        <v>0</v>
      </c>
      <c r="O20" s="2" t="b">
        <f t="shared" si="5"/>
        <v>0</v>
      </c>
      <c r="P20" s="2" t="b">
        <f t="shared" si="6"/>
        <v>0</v>
      </c>
      <c r="Q20" s="2" t="b">
        <f t="shared" si="7"/>
        <v>0</v>
      </c>
      <c r="R20" s="2"/>
    </row>
    <row r="21" spans="1:18" x14ac:dyDescent="0.25">
      <c r="A21" s="31">
        <v>20</v>
      </c>
      <c r="B21" s="23" t="s">
        <v>418</v>
      </c>
      <c r="C21" s="23" t="s">
        <v>181</v>
      </c>
      <c r="D21" s="23"/>
      <c r="E21" s="23"/>
      <c r="F21" s="23"/>
      <c r="G21" s="23"/>
      <c r="H21" s="23"/>
      <c r="I21" s="32"/>
      <c r="J21" s="2" t="b">
        <f t="shared" si="0"/>
        <v>1</v>
      </c>
      <c r="K21" s="2" t="b">
        <f t="shared" si="1"/>
        <v>0</v>
      </c>
      <c r="L21" s="2" t="b">
        <f t="shared" si="2"/>
        <v>0</v>
      </c>
      <c r="M21" s="2" t="b">
        <f t="shared" si="3"/>
        <v>0</v>
      </c>
      <c r="N21" s="2" t="b">
        <f t="shared" si="4"/>
        <v>0</v>
      </c>
      <c r="O21" s="2" t="b">
        <f t="shared" si="5"/>
        <v>0</v>
      </c>
      <c r="P21" s="2" t="b">
        <f t="shared" si="6"/>
        <v>0</v>
      </c>
      <c r="Q21" s="2" t="b">
        <f t="shared" si="7"/>
        <v>0</v>
      </c>
      <c r="R21" s="2"/>
    </row>
    <row r="22" spans="1:18" x14ac:dyDescent="0.25">
      <c r="A22" s="31">
        <v>21</v>
      </c>
      <c r="B22" s="23" t="s">
        <v>430</v>
      </c>
      <c r="C22" s="23"/>
      <c r="D22" s="23"/>
      <c r="E22" s="23"/>
      <c r="F22" s="23"/>
      <c r="G22" s="23"/>
      <c r="H22" s="23"/>
      <c r="I22" s="32" t="s">
        <v>252</v>
      </c>
      <c r="J22" s="2" t="b">
        <f t="shared" si="0"/>
        <v>0</v>
      </c>
      <c r="K22" s="2" t="b">
        <f t="shared" si="1"/>
        <v>0</v>
      </c>
      <c r="L22" s="2" t="b">
        <f t="shared" si="2"/>
        <v>0</v>
      </c>
      <c r="M22" s="2" t="b">
        <f t="shared" si="3"/>
        <v>0</v>
      </c>
      <c r="N22" s="2" t="b">
        <f t="shared" si="4"/>
        <v>0</v>
      </c>
      <c r="O22" s="2" t="b">
        <f t="shared" si="5"/>
        <v>0</v>
      </c>
      <c r="P22" s="2" t="b">
        <f t="shared" si="6"/>
        <v>0</v>
      </c>
      <c r="Q22" s="2" t="b">
        <f t="shared" si="7"/>
        <v>1</v>
      </c>
      <c r="R22" s="2"/>
    </row>
    <row r="23" spans="1:18" x14ac:dyDescent="0.25">
      <c r="A23" s="31">
        <v>22</v>
      </c>
      <c r="B23" s="23" t="s">
        <v>443</v>
      </c>
      <c r="C23" s="23" t="s">
        <v>181</v>
      </c>
      <c r="D23" s="23"/>
      <c r="E23" s="23"/>
      <c r="F23" s="23"/>
      <c r="G23" s="23"/>
      <c r="H23" s="23"/>
      <c r="I23" s="32"/>
      <c r="J23" s="2" t="b">
        <f t="shared" si="0"/>
        <v>1</v>
      </c>
      <c r="K23" s="2" t="b">
        <f t="shared" si="1"/>
        <v>0</v>
      </c>
      <c r="L23" s="2" t="b">
        <f t="shared" si="2"/>
        <v>0</v>
      </c>
      <c r="M23" s="2" t="b">
        <f t="shared" si="3"/>
        <v>0</v>
      </c>
      <c r="N23" s="2" t="b">
        <f t="shared" si="4"/>
        <v>0</v>
      </c>
      <c r="O23" s="2" t="b">
        <f t="shared" si="5"/>
        <v>0</v>
      </c>
      <c r="P23" s="2" t="b">
        <f t="shared" si="6"/>
        <v>0</v>
      </c>
      <c r="Q23" s="2" t="b">
        <f t="shared" si="7"/>
        <v>0</v>
      </c>
      <c r="R23" s="2"/>
    </row>
    <row r="24" spans="1:18" x14ac:dyDescent="0.25">
      <c r="A24" s="31">
        <v>23</v>
      </c>
      <c r="B24" s="23" t="s">
        <v>454</v>
      </c>
      <c r="C24" s="23"/>
      <c r="D24" s="23"/>
      <c r="E24" s="23"/>
      <c r="F24" s="23"/>
      <c r="G24" s="23"/>
      <c r="H24" s="23"/>
      <c r="I24" s="32" t="s">
        <v>252</v>
      </c>
      <c r="J24" s="2" t="b">
        <f t="shared" si="0"/>
        <v>0</v>
      </c>
      <c r="K24" s="2" t="b">
        <f t="shared" si="1"/>
        <v>0</v>
      </c>
      <c r="L24" s="2" t="b">
        <f t="shared" si="2"/>
        <v>0</v>
      </c>
      <c r="M24" s="2" t="b">
        <f t="shared" si="3"/>
        <v>0</v>
      </c>
      <c r="N24" s="2" t="b">
        <f t="shared" si="4"/>
        <v>0</v>
      </c>
      <c r="O24" s="2" t="b">
        <f t="shared" si="5"/>
        <v>0</v>
      </c>
      <c r="P24" s="2" t="b">
        <f t="shared" si="6"/>
        <v>0</v>
      </c>
      <c r="Q24" s="2" t="b">
        <f t="shared" si="7"/>
        <v>1</v>
      </c>
      <c r="R24" s="2"/>
    </row>
    <row r="25" spans="1:18" x14ac:dyDescent="0.25">
      <c r="A25" s="31">
        <v>24</v>
      </c>
      <c r="B25" s="23" t="s">
        <v>465</v>
      </c>
      <c r="C25" s="23" t="s">
        <v>181</v>
      </c>
      <c r="D25" s="23" t="s">
        <v>476</v>
      </c>
      <c r="E25" s="23"/>
      <c r="F25" s="23"/>
      <c r="G25" s="23"/>
      <c r="H25" s="23"/>
      <c r="I25" s="32"/>
      <c r="J25" s="2" t="b">
        <f t="shared" si="0"/>
        <v>1</v>
      </c>
      <c r="K25" s="2" t="b">
        <f t="shared" si="1"/>
        <v>0</v>
      </c>
      <c r="L25" s="2" t="b">
        <f t="shared" si="2"/>
        <v>0</v>
      </c>
      <c r="M25" s="2" t="b">
        <f t="shared" si="3"/>
        <v>0</v>
      </c>
      <c r="N25" s="2" t="b">
        <f t="shared" si="4"/>
        <v>0</v>
      </c>
      <c r="O25" s="2" t="b">
        <f t="shared" si="5"/>
        <v>0</v>
      </c>
      <c r="P25" s="2" t="b">
        <f t="shared" si="6"/>
        <v>0</v>
      </c>
      <c r="Q25" s="2" t="b">
        <f t="shared" si="7"/>
        <v>0</v>
      </c>
      <c r="R25" s="2"/>
    </row>
    <row r="26" spans="1:18" x14ac:dyDescent="0.25">
      <c r="A26" s="31">
        <v>25</v>
      </c>
      <c r="B26" s="23" t="s">
        <v>477</v>
      </c>
      <c r="C26" s="23" t="s">
        <v>181</v>
      </c>
      <c r="D26" s="23" t="s">
        <v>487</v>
      </c>
      <c r="E26" s="23"/>
      <c r="F26" s="23"/>
      <c r="G26" s="23"/>
      <c r="H26" s="23"/>
      <c r="I26" s="32"/>
      <c r="J26" s="2" t="b">
        <f t="shared" si="0"/>
        <v>1</v>
      </c>
      <c r="K26" s="2" t="b">
        <f t="shared" si="1"/>
        <v>0</v>
      </c>
      <c r="L26" s="2" t="b">
        <f t="shared" si="2"/>
        <v>0</v>
      </c>
      <c r="M26" s="2" t="b">
        <f t="shared" si="3"/>
        <v>0</v>
      </c>
      <c r="N26" s="2" t="b">
        <f t="shared" si="4"/>
        <v>0</v>
      </c>
      <c r="O26" s="2" t="b">
        <f t="shared" si="5"/>
        <v>0</v>
      </c>
      <c r="P26" s="2" t="b">
        <f t="shared" si="6"/>
        <v>0</v>
      </c>
      <c r="Q26" s="2" t="b">
        <f t="shared" si="7"/>
        <v>0</v>
      </c>
      <c r="R26" s="2"/>
    </row>
    <row r="27" spans="1:18" x14ac:dyDescent="0.25">
      <c r="A27" s="31">
        <v>26</v>
      </c>
      <c r="B27" s="23" t="s">
        <v>488</v>
      </c>
      <c r="C27" s="23" t="s">
        <v>181</v>
      </c>
      <c r="D27" s="23"/>
      <c r="E27" s="23"/>
      <c r="F27" s="23"/>
      <c r="G27" s="23" t="s">
        <v>166</v>
      </c>
      <c r="H27" s="23"/>
      <c r="I27" s="32"/>
      <c r="J27" s="2" t="b">
        <f t="shared" si="0"/>
        <v>0</v>
      </c>
      <c r="K27" s="2" t="b">
        <f t="shared" si="1"/>
        <v>0</v>
      </c>
      <c r="L27" s="2" t="b">
        <f t="shared" si="2"/>
        <v>0</v>
      </c>
      <c r="M27" s="2" t="b">
        <f t="shared" si="3"/>
        <v>0</v>
      </c>
      <c r="N27" s="2" t="b">
        <f t="shared" si="4"/>
        <v>1</v>
      </c>
      <c r="O27" s="2" t="b">
        <f t="shared" si="5"/>
        <v>0</v>
      </c>
      <c r="P27" s="2" t="b">
        <f t="shared" si="6"/>
        <v>0</v>
      </c>
      <c r="Q27" s="2" t="b">
        <f t="shared" si="7"/>
        <v>0</v>
      </c>
      <c r="R27" s="2"/>
    </row>
    <row r="28" spans="1:18" x14ac:dyDescent="0.25">
      <c r="A28" s="31">
        <v>27</v>
      </c>
      <c r="B28" s="23" t="s">
        <v>499</v>
      </c>
      <c r="C28" s="23"/>
      <c r="D28" s="23"/>
      <c r="E28" s="23" t="s">
        <v>144</v>
      </c>
      <c r="F28" s="23"/>
      <c r="G28" s="23"/>
      <c r="H28" s="23"/>
      <c r="I28" s="32"/>
      <c r="J28" s="2" t="b">
        <f t="shared" si="0"/>
        <v>0</v>
      </c>
      <c r="K28" s="2" t="b">
        <f t="shared" si="1"/>
        <v>1</v>
      </c>
      <c r="L28" s="2" t="b">
        <f t="shared" si="2"/>
        <v>0</v>
      </c>
      <c r="M28" s="2" t="b">
        <f t="shared" si="3"/>
        <v>0</v>
      </c>
      <c r="N28" s="2" t="b">
        <f t="shared" si="4"/>
        <v>0</v>
      </c>
      <c r="O28" s="2" t="b">
        <f t="shared" si="5"/>
        <v>0</v>
      </c>
      <c r="P28" s="2" t="b">
        <f t="shared" si="6"/>
        <v>0</v>
      </c>
      <c r="Q28" s="2" t="b">
        <f t="shared" si="7"/>
        <v>0</v>
      </c>
      <c r="R28" s="2"/>
    </row>
    <row r="29" spans="1:18" x14ac:dyDescent="0.25">
      <c r="A29" s="31">
        <v>28</v>
      </c>
      <c r="B29" s="23" t="s">
        <v>511</v>
      </c>
      <c r="C29" s="23" t="s">
        <v>181</v>
      </c>
      <c r="D29" s="23"/>
      <c r="E29" s="23" t="s">
        <v>144</v>
      </c>
      <c r="F29" s="23"/>
      <c r="G29" s="23"/>
      <c r="H29" s="23"/>
      <c r="I29" s="32"/>
      <c r="J29" s="2" t="b">
        <f t="shared" si="0"/>
        <v>0</v>
      </c>
      <c r="K29" s="2" t="b">
        <f t="shared" si="1"/>
        <v>0</v>
      </c>
      <c r="L29" s="2" t="b">
        <f t="shared" si="2"/>
        <v>0</v>
      </c>
      <c r="M29" s="2" t="b">
        <f t="shared" si="3"/>
        <v>1</v>
      </c>
      <c r="N29" s="2" t="b">
        <f t="shared" si="4"/>
        <v>0</v>
      </c>
      <c r="O29" s="2" t="b">
        <f t="shared" si="5"/>
        <v>0</v>
      </c>
      <c r="P29" s="2" t="b">
        <f t="shared" si="6"/>
        <v>0</v>
      </c>
      <c r="Q29" s="2" t="b">
        <f t="shared" si="7"/>
        <v>0</v>
      </c>
      <c r="R29" s="2"/>
    </row>
    <row r="30" spans="1:18" x14ac:dyDescent="0.25">
      <c r="A30" s="31">
        <v>29</v>
      </c>
      <c r="B30" s="23" t="s">
        <v>522</v>
      </c>
      <c r="C30" s="23" t="s">
        <v>181</v>
      </c>
      <c r="D30" s="23" t="s">
        <v>532</v>
      </c>
      <c r="E30" s="23"/>
      <c r="F30" s="23"/>
      <c r="G30" s="23" t="s">
        <v>166</v>
      </c>
      <c r="H30" s="23" t="s">
        <v>533</v>
      </c>
      <c r="I30" s="32"/>
      <c r="J30" s="2" t="b">
        <f t="shared" si="0"/>
        <v>0</v>
      </c>
      <c r="K30" s="2" t="b">
        <f t="shared" si="1"/>
        <v>0</v>
      </c>
      <c r="L30" s="2" t="b">
        <f t="shared" si="2"/>
        <v>0</v>
      </c>
      <c r="M30" s="2" t="b">
        <f t="shared" si="3"/>
        <v>0</v>
      </c>
      <c r="N30" s="2" t="b">
        <f t="shared" si="4"/>
        <v>1</v>
      </c>
      <c r="O30" s="2" t="b">
        <f t="shared" si="5"/>
        <v>0</v>
      </c>
      <c r="P30" s="2" t="b">
        <f t="shared" si="6"/>
        <v>0</v>
      </c>
      <c r="Q30" s="2" t="b">
        <f t="shared" si="7"/>
        <v>0</v>
      </c>
      <c r="R30" s="2"/>
    </row>
    <row r="31" spans="1:18" x14ac:dyDescent="0.25">
      <c r="A31" s="31">
        <v>30</v>
      </c>
      <c r="B31" s="23" t="s">
        <v>534</v>
      </c>
      <c r="C31" s="23" t="s">
        <v>181</v>
      </c>
      <c r="D31" s="23"/>
      <c r="E31" s="23"/>
      <c r="F31" s="23"/>
      <c r="G31" s="23"/>
      <c r="H31" s="23"/>
      <c r="I31" s="32"/>
      <c r="J31" s="2" t="b">
        <f t="shared" si="0"/>
        <v>1</v>
      </c>
      <c r="K31" s="2" t="b">
        <f t="shared" si="1"/>
        <v>0</v>
      </c>
      <c r="L31" s="2" t="b">
        <f t="shared" si="2"/>
        <v>0</v>
      </c>
      <c r="M31" s="2" t="b">
        <f t="shared" si="3"/>
        <v>0</v>
      </c>
      <c r="N31" s="2" t="b">
        <f t="shared" si="4"/>
        <v>0</v>
      </c>
      <c r="O31" s="2" t="b">
        <f t="shared" si="5"/>
        <v>0</v>
      </c>
      <c r="P31" s="2" t="b">
        <f t="shared" si="6"/>
        <v>0</v>
      </c>
      <c r="Q31" s="2" t="b">
        <f t="shared" si="7"/>
        <v>0</v>
      </c>
      <c r="R31" s="2"/>
    </row>
    <row r="32" spans="1:18" x14ac:dyDescent="0.25">
      <c r="A32" s="31">
        <v>31</v>
      </c>
      <c r="B32" s="23" t="s">
        <v>544</v>
      </c>
      <c r="C32" s="23" t="s">
        <v>181</v>
      </c>
      <c r="D32" s="23" t="s">
        <v>553</v>
      </c>
      <c r="E32" s="23" t="s">
        <v>144</v>
      </c>
      <c r="F32" s="23" t="s">
        <v>554</v>
      </c>
      <c r="G32" s="23"/>
      <c r="H32" s="23"/>
      <c r="I32" s="32"/>
      <c r="J32" s="2" t="b">
        <f t="shared" si="0"/>
        <v>0</v>
      </c>
      <c r="K32" s="2" t="b">
        <f t="shared" si="1"/>
        <v>0</v>
      </c>
      <c r="L32" s="2" t="b">
        <f t="shared" si="2"/>
        <v>0</v>
      </c>
      <c r="M32" s="2" t="b">
        <f t="shared" si="3"/>
        <v>1</v>
      </c>
      <c r="N32" s="2" t="b">
        <f t="shared" si="4"/>
        <v>0</v>
      </c>
      <c r="O32" s="2" t="b">
        <f t="shared" si="5"/>
        <v>0</v>
      </c>
      <c r="P32" s="2" t="b">
        <f t="shared" si="6"/>
        <v>0</v>
      </c>
      <c r="Q32" s="2" t="b">
        <f t="shared" si="7"/>
        <v>0</v>
      </c>
      <c r="R32" s="2"/>
    </row>
    <row r="33" spans="1:18" x14ac:dyDescent="0.25">
      <c r="A33" s="31">
        <v>32</v>
      </c>
      <c r="B33" s="23" t="s">
        <v>555</v>
      </c>
      <c r="C33" s="23"/>
      <c r="D33" s="23"/>
      <c r="E33" s="23" t="s">
        <v>144</v>
      </c>
      <c r="F33" s="23"/>
      <c r="G33" s="23"/>
      <c r="H33" s="23"/>
      <c r="I33" s="32"/>
      <c r="J33" s="2" t="b">
        <f t="shared" si="0"/>
        <v>0</v>
      </c>
      <c r="K33" s="2" t="b">
        <f t="shared" si="1"/>
        <v>1</v>
      </c>
      <c r="L33" s="2" t="b">
        <f t="shared" si="2"/>
        <v>0</v>
      </c>
      <c r="M33" s="2" t="b">
        <f t="shared" si="3"/>
        <v>0</v>
      </c>
      <c r="N33" s="2" t="b">
        <f t="shared" si="4"/>
        <v>0</v>
      </c>
      <c r="O33" s="2" t="b">
        <f t="shared" si="5"/>
        <v>0</v>
      </c>
      <c r="P33" s="2" t="b">
        <f t="shared" si="6"/>
        <v>0</v>
      </c>
      <c r="Q33" s="2" t="b">
        <f t="shared" si="7"/>
        <v>0</v>
      </c>
      <c r="R33" s="2"/>
    </row>
    <row r="34" spans="1:18" x14ac:dyDescent="0.25">
      <c r="A34" s="31">
        <v>33</v>
      </c>
      <c r="B34" s="23" t="s">
        <v>565</v>
      </c>
      <c r="C34" s="23" t="s">
        <v>181</v>
      </c>
      <c r="D34" s="23"/>
      <c r="E34" s="23"/>
      <c r="F34" s="23"/>
      <c r="G34" s="23" t="s">
        <v>166</v>
      </c>
      <c r="H34" s="23"/>
      <c r="I34" s="32"/>
      <c r="J34" s="2" t="b">
        <f t="shared" si="0"/>
        <v>0</v>
      </c>
      <c r="K34" s="2" t="b">
        <f t="shared" si="1"/>
        <v>0</v>
      </c>
      <c r="L34" s="2" t="b">
        <f t="shared" si="2"/>
        <v>0</v>
      </c>
      <c r="M34" s="2" t="b">
        <f t="shared" si="3"/>
        <v>0</v>
      </c>
      <c r="N34" s="2" t="b">
        <f t="shared" si="4"/>
        <v>1</v>
      </c>
      <c r="O34" s="2" t="b">
        <f t="shared" si="5"/>
        <v>0</v>
      </c>
      <c r="P34" s="2" t="b">
        <f t="shared" si="6"/>
        <v>0</v>
      </c>
      <c r="Q34" s="2" t="b">
        <f t="shared" si="7"/>
        <v>0</v>
      </c>
      <c r="R34" s="2"/>
    </row>
    <row r="35" spans="1:18" x14ac:dyDescent="0.25">
      <c r="A35" s="31">
        <v>34</v>
      </c>
      <c r="B35" s="23" t="s">
        <v>575</v>
      </c>
      <c r="C35" s="23" t="s">
        <v>181</v>
      </c>
      <c r="D35" s="23" t="s">
        <v>585</v>
      </c>
      <c r="E35" s="23" t="s">
        <v>144</v>
      </c>
      <c r="F35" s="23" t="s">
        <v>586</v>
      </c>
      <c r="G35" s="23" t="s">
        <v>166</v>
      </c>
      <c r="H35" s="23" t="s">
        <v>587</v>
      </c>
      <c r="I35" s="32"/>
      <c r="J35" s="2" t="b">
        <f t="shared" si="0"/>
        <v>0</v>
      </c>
      <c r="K35" s="2" t="b">
        <f t="shared" si="1"/>
        <v>0</v>
      </c>
      <c r="L35" s="2" t="b">
        <f t="shared" si="2"/>
        <v>0</v>
      </c>
      <c r="M35" s="2" t="b">
        <f t="shared" si="3"/>
        <v>0</v>
      </c>
      <c r="N35" s="2" t="b">
        <f t="shared" si="4"/>
        <v>0</v>
      </c>
      <c r="O35" s="2" t="b">
        <f t="shared" si="5"/>
        <v>0</v>
      </c>
      <c r="P35" s="2" t="b">
        <f t="shared" si="6"/>
        <v>1</v>
      </c>
      <c r="Q35" s="2" t="b">
        <f t="shared" si="7"/>
        <v>0</v>
      </c>
      <c r="R35" s="2"/>
    </row>
    <row r="36" spans="1:18" x14ac:dyDescent="0.25">
      <c r="A36" s="31">
        <v>35</v>
      </c>
      <c r="B36" s="23" t="s">
        <v>588</v>
      </c>
      <c r="C36" s="23" t="s">
        <v>181</v>
      </c>
      <c r="D36" s="23"/>
      <c r="E36" s="23"/>
      <c r="F36" s="23"/>
      <c r="G36" s="23"/>
      <c r="H36" s="23"/>
      <c r="I36" s="32"/>
      <c r="J36" s="2" t="b">
        <f t="shared" si="0"/>
        <v>1</v>
      </c>
      <c r="K36" s="2" t="b">
        <f t="shared" si="1"/>
        <v>0</v>
      </c>
      <c r="L36" s="2" t="b">
        <f t="shared" si="2"/>
        <v>0</v>
      </c>
      <c r="M36" s="2" t="b">
        <f t="shared" si="3"/>
        <v>0</v>
      </c>
      <c r="N36" s="2" t="b">
        <f t="shared" si="4"/>
        <v>0</v>
      </c>
      <c r="O36" s="2" t="b">
        <f t="shared" si="5"/>
        <v>0</v>
      </c>
      <c r="P36" s="2" t="b">
        <f t="shared" si="6"/>
        <v>0</v>
      </c>
      <c r="Q36" s="2" t="b">
        <f t="shared" si="7"/>
        <v>0</v>
      </c>
      <c r="R36" s="2"/>
    </row>
    <row r="37" spans="1:18" x14ac:dyDescent="0.25">
      <c r="A37" s="31">
        <v>36</v>
      </c>
      <c r="B37" s="23" t="s">
        <v>601</v>
      </c>
      <c r="C37" s="23"/>
      <c r="D37" s="23"/>
      <c r="E37" s="23"/>
      <c r="F37" s="23"/>
      <c r="G37" s="23"/>
      <c r="H37" s="23"/>
      <c r="I37" s="32" t="s">
        <v>252</v>
      </c>
      <c r="J37" s="2" t="b">
        <f t="shared" si="0"/>
        <v>0</v>
      </c>
      <c r="K37" s="2" t="b">
        <f t="shared" si="1"/>
        <v>0</v>
      </c>
      <c r="L37" s="2" t="b">
        <f t="shared" si="2"/>
        <v>0</v>
      </c>
      <c r="M37" s="2" t="b">
        <f t="shared" si="3"/>
        <v>0</v>
      </c>
      <c r="N37" s="2" t="b">
        <f t="shared" si="4"/>
        <v>0</v>
      </c>
      <c r="O37" s="2" t="b">
        <f t="shared" si="5"/>
        <v>0</v>
      </c>
      <c r="P37" s="2" t="b">
        <f t="shared" si="6"/>
        <v>0</v>
      </c>
      <c r="Q37" s="2" t="b">
        <f t="shared" si="7"/>
        <v>1</v>
      </c>
      <c r="R37" s="2"/>
    </row>
    <row r="38" spans="1:18" x14ac:dyDescent="0.25">
      <c r="A38" s="31">
        <v>37</v>
      </c>
      <c r="B38" s="23" t="s">
        <v>612</v>
      </c>
      <c r="C38" s="23" t="s">
        <v>181</v>
      </c>
      <c r="D38" s="23"/>
      <c r="E38" s="23" t="s">
        <v>144</v>
      </c>
      <c r="F38" s="23"/>
      <c r="G38" s="23"/>
      <c r="H38" s="23"/>
      <c r="I38" s="32"/>
      <c r="J38" s="2" t="b">
        <f t="shared" si="0"/>
        <v>0</v>
      </c>
      <c r="K38" s="2" t="b">
        <f t="shared" si="1"/>
        <v>0</v>
      </c>
      <c r="L38" s="2" t="b">
        <f t="shared" si="2"/>
        <v>0</v>
      </c>
      <c r="M38" s="2" t="b">
        <f t="shared" si="3"/>
        <v>1</v>
      </c>
      <c r="N38" s="2" t="b">
        <f t="shared" si="4"/>
        <v>0</v>
      </c>
      <c r="O38" s="2" t="b">
        <f t="shared" si="5"/>
        <v>0</v>
      </c>
      <c r="P38" s="2" t="b">
        <f t="shared" si="6"/>
        <v>0</v>
      </c>
      <c r="Q38" s="2" t="b">
        <f t="shared" si="7"/>
        <v>0</v>
      </c>
      <c r="R38" s="2"/>
    </row>
    <row r="39" spans="1:18" x14ac:dyDescent="0.25">
      <c r="A39" s="31">
        <v>38</v>
      </c>
      <c r="B39" s="23" t="s">
        <v>622</v>
      </c>
      <c r="C39" s="23" t="s">
        <v>181</v>
      </c>
      <c r="D39" s="23" t="s">
        <v>637</v>
      </c>
      <c r="E39" s="23"/>
      <c r="F39" s="23"/>
      <c r="G39" s="23"/>
      <c r="H39" s="23"/>
      <c r="I39" s="32"/>
      <c r="J39" s="2" t="b">
        <f t="shared" si="0"/>
        <v>1</v>
      </c>
      <c r="K39" s="2" t="b">
        <f t="shared" si="1"/>
        <v>0</v>
      </c>
      <c r="L39" s="2" t="b">
        <f t="shared" si="2"/>
        <v>0</v>
      </c>
      <c r="M39" s="2" t="b">
        <f t="shared" si="3"/>
        <v>0</v>
      </c>
      <c r="N39" s="2" t="b">
        <f t="shared" si="4"/>
        <v>0</v>
      </c>
      <c r="O39" s="2" t="b">
        <f t="shared" si="5"/>
        <v>0</v>
      </c>
      <c r="P39" s="2" t="b">
        <f t="shared" si="6"/>
        <v>0</v>
      </c>
      <c r="Q39" s="2" t="b">
        <f t="shared" si="7"/>
        <v>0</v>
      </c>
      <c r="R39" s="2"/>
    </row>
    <row r="40" spans="1:18" x14ac:dyDescent="0.25">
      <c r="A40" s="31">
        <v>39</v>
      </c>
      <c r="B40" s="23" t="s">
        <v>638</v>
      </c>
      <c r="C40" s="23"/>
      <c r="D40" s="23"/>
      <c r="E40" s="23"/>
      <c r="F40" s="23"/>
      <c r="G40" s="23"/>
      <c r="H40" s="23"/>
      <c r="I40" s="32" t="s">
        <v>252</v>
      </c>
      <c r="J40" s="2" t="b">
        <f t="shared" si="0"/>
        <v>0</v>
      </c>
      <c r="K40" s="2" t="b">
        <f t="shared" si="1"/>
        <v>0</v>
      </c>
      <c r="L40" s="2" t="b">
        <f t="shared" si="2"/>
        <v>0</v>
      </c>
      <c r="M40" s="2" t="b">
        <f t="shared" si="3"/>
        <v>0</v>
      </c>
      <c r="N40" s="2" t="b">
        <f t="shared" si="4"/>
        <v>0</v>
      </c>
      <c r="O40" s="2" t="b">
        <f t="shared" si="5"/>
        <v>0</v>
      </c>
      <c r="P40" s="2" t="b">
        <f t="shared" si="6"/>
        <v>0</v>
      </c>
      <c r="Q40" s="2" t="b">
        <f t="shared" si="7"/>
        <v>1</v>
      </c>
      <c r="R40" s="2"/>
    </row>
    <row r="41" spans="1:18" x14ac:dyDescent="0.25">
      <c r="A41" s="31">
        <v>40</v>
      </c>
      <c r="B41" s="23" t="s">
        <v>648</v>
      </c>
      <c r="C41" s="23" t="s">
        <v>181</v>
      </c>
      <c r="D41" s="23" t="s">
        <v>658</v>
      </c>
      <c r="E41" s="23"/>
      <c r="F41" s="23"/>
      <c r="G41" s="23"/>
      <c r="H41" s="23"/>
      <c r="I41" s="32"/>
      <c r="J41" s="2" t="b">
        <f t="shared" si="0"/>
        <v>1</v>
      </c>
      <c r="K41" s="2" t="b">
        <f t="shared" si="1"/>
        <v>0</v>
      </c>
      <c r="L41" s="2" t="b">
        <f t="shared" si="2"/>
        <v>0</v>
      </c>
      <c r="M41" s="2" t="b">
        <f t="shared" si="3"/>
        <v>0</v>
      </c>
      <c r="N41" s="2" t="b">
        <f t="shared" si="4"/>
        <v>0</v>
      </c>
      <c r="O41" s="2" t="b">
        <f t="shared" si="5"/>
        <v>0</v>
      </c>
      <c r="P41" s="2" t="b">
        <f t="shared" si="6"/>
        <v>0</v>
      </c>
      <c r="Q41" s="2" t="b">
        <f t="shared" si="7"/>
        <v>0</v>
      </c>
      <c r="R41" s="2"/>
    </row>
    <row r="42" spans="1:18" x14ac:dyDescent="0.25">
      <c r="A42" s="31">
        <v>41</v>
      </c>
      <c r="B42" s="23" t="s">
        <v>659</v>
      </c>
      <c r="C42" s="23" t="s">
        <v>181</v>
      </c>
      <c r="D42" s="23"/>
      <c r="E42" s="23"/>
      <c r="F42" s="23"/>
      <c r="G42" s="23"/>
      <c r="H42" s="23"/>
      <c r="I42" s="32"/>
      <c r="J42" s="2" t="b">
        <f t="shared" si="0"/>
        <v>1</v>
      </c>
      <c r="K42" s="2" t="b">
        <f t="shared" si="1"/>
        <v>0</v>
      </c>
      <c r="L42" s="2" t="b">
        <f t="shared" si="2"/>
        <v>0</v>
      </c>
      <c r="M42" s="2" t="b">
        <f t="shared" si="3"/>
        <v>0</v>
      </c>
      <c r="N42" s="2" t="b">
        <f t="shared" si="4"/>
        <v>0</v>
      </c>
      <c r="O42" s="2" t="b">
        <f t="shared" si="5"/>
        <v>0</v>
      </c>
      <c r="P42" s="2" t="b">
        <f t="shared" si="6"/>
        <v>0</v>
      </c>
      <c r="Q42" s="2" t="b">
        <f t="shared" si="7"/>
        <v>0</v>
      </c>
      <c r="R42" s="2"/>
    </row>
    <row r="43" spans="1:18" x14ac:dyDescent="0.25">
      <c r="A43" s="31">
        <v>42</v>
      </c>
      <c r="B43" s="23" t="s">
        <v>670</v>
      </c>
      <c r="C43" s="23" t="s">
        <v>181</v>
      </c>
      <c r="D43" s="23"/>
      <c r="E43" s="23"/>
      <c r="F43" s="23"/>
      <c r="G43" s="23"/>
      <c r="H43" s="23"/>
      <c r="I43" s="32"/>
      <c r="J43" s="2" t="b">
        <f t="shared" si="0"/>
        <v>1</v>
      </c>
      <c r="K43" s="2" t="b">
        <f t="shared" si="1"/>
        <v>0</v>
      </c>
      <c r="L43" s="2" t="b">
        <f t="shared" si="2"/>
        <v>0</v>
      </c>
      <c r="M43" s="2" t="b">
        <f t="shared" si="3"/>
        <v>0</v>
      </c>
      <c r="N43" s="2" t="b">
        <f t="shared" si="4"/>
        <v>0</v>
      </c>
      <c r="O43" s="2" t="b">
        <f t="shared" si="5"/>
        <v>0</v>
      </c>
      <c r="P43" s="2" t="b">
        <f t="shared" si="6"/>
        <v>0</v>
      </c>
      <c r="Q43" s="2" t="b">
        <f t="shared" si="7"/>
        <v>0</v>
      </c>
      <c r="R43" s="2"/>
    </row>
    <row r="44" spans="1:18" x14ac:dyDescent="0.25">
      <c r="A44" s="31">
        <v>43</v>
      </c>
      <c r="B44" s="23" t="s">
        <v>680</v>
      </c>
      <c r="C44" s="23" t="s">
        <v>181</v>
      </c>
      <c r="D44" s="23"/>
      <c r="E44" s="23"/>
      <c r="F44" s="23"/>
      <c r="G44" s="23"/>
      <c r="H44" s="23"/>
      <c r="I44" s="32"/>
      <c r="J44" s="2" t="b">
        <f t="shared" si="0"/>
        <v>1</v>
      </c>
      <c r="K44" s="2" t="b">
        <f t="shared" si="1"/>
        <v>0</v>
      </c>
      <c r="L44" s="2" t="b">
        <f t="shared" si="2"/>
        <v>0</v>
      </c>
      <c r="M44" s="2" t="b">
        <f t="shared" si="3"/>
        <v>0</v>
      </c>
      <c r="N44" s="2" t="b">
        <f t="shared" si="4"/>
        <v>0</v>
      </c>
      <c r="O44" s="2" t="b">
        <f t="shared" si="5"/>
        <v>0</v>
      </c>
      <c r="P44" s="2" t="b">
        <f t="shared" si="6"/>
        <v>0</v>
      </c>
      <c r="Q44" s="2" t="b">
        <f t="shared" si="7"/>
        <v>0</v>
      </c>
      <c r="R44" s="2"/>
    </row>
    <row r="45" spans="1:18" x14ac:dyDescent="0.25">
      <c r="A45" s="31">
        <v>44</v>
      </c>
      <c r="B45" s="23" t="s">
        <v>691</v>
      </c>
      <c r="C45" s="23"/>
      <c r="D45" s="23"/>
      <c r="E45" s="23"/>
      <c r="F45" s="23"/>
      <c r="G45" s="23"/>
      <c r="H45" s="23"/>
      <c r="I45" s="32" t="s">
        <v>252</v>
      </c>
      <c r="J45" s="2" t="b">
        <f t="shared" si="0"/>
        <v>0</v>
      </c>
      <c r="K45" s="2" t="b">
        <f t="shared" si="1"/>
        <v>0</v>
      </c>
      <c r="L45" s="2" t="b">
        <f t="shared" si="2"/>
        <v>0</v>
      </c>
      <c r="M45" s="2" t="b">
        <f t="shared" si="3"/>
        <v>0</v>
      </c>
      <c r="N45" s="2" t="b">
        <f t="shared" si="4"/>
        <v>0</v>
      </c>
      <c r="O45" s="2" t="b">
        <f t="shared" si="5"/>
        <v>0</v>
      </c>
      <c r="P45" s="2" t="b">
        <f t="shared" si="6"/>
        <v>0</v>
      </c>
      <c r="Q45" s="2" t="b">
        <f t="shared" si="7"/>
        <v>1</v>
      </c>
      <c r="R45" s="2"/>
    </row>
    <row r="46" spans="1:18" x14ac:dyDescent="0.25">
      <c r="A46" s="31">
        <v>45</v>
      </c>
      <c r="B46" s="23" t="s">
        <v>702</v>
      </c>
      <c r="C46" s="23"/>
      <c r="D46" s="23"/>
      <c r="E46" s="23"/>
      <c r="F46" s="23"/>
      <c r="G46" s="23"/>
      <c r="H46" s="23"/>
      <c r="I46" s="32" t="s">
        <v>252</v>
      </c>
      <c r="J46" s="2" t="b">
        <f t="shared" si="0"/>
        <v>0</v>
      </c>
      <c r="K46" s="2" t="b">
        <f t="shared" si="1"/>
        <v>0</v>
      </c>
      <c r="L46" s="2" t="b">
        <f t="shared" si="2"/>
        <v>0</v>
      </c>
      <c r="M46" s="2" t="b">
        <f t="shared" si="3"/>
        <v>0</v>
      </c>
      <c r="N46" s="2" t="b">
        <f t="shared" si="4"/>
        <v>0</v>
      </c>
      <c r="O46" s="2" t="b">
        <f t="shared" si="5"/>
        <v>0</v>
      </c>
      <c r="P46" s="2" t="b">
        <f t="shared" si="6"/>
        <v>0</v>
      </c>
      <c r="Q46" s="2" t="b">
        <f t="shared" si="7"/>
        <v>1</v>
      </c>
      <c r="R46" s="2"/>
    </row>
    <row r="47" spans="1:18" x14ac:dyDescent="0.25">
      <c r="A47" s="31">
        <v>46</v>
      </c>
      <c r="B47" s="23" t="s">
        <v>710</v>
      </c>
      <c r="C47" s="23" t="s">
        <v>181</v>
      </c>
      <c r="D47" s="23"/>
      <c r="E47" s="23"/>
      <c r="F47" s="23"/>
      <c r="G47" s="23"/>
      <c r="H47" s="23"/>
      <c r="I47" s="32"/>
      <c r="J47" s="2" t="b">
        <f t="shared" si="0"/>
        <v>1</v>
      </c>
      <c r="K47" s="2" t="b">
        <f t="shared" si="1"/>
        <v>0</v>
      </c>
      <c r="L47" s="2" t="b">
        <f t="shared" si="2"/>
        <v>0</v>
      </c>
      <c r="M47" s="2" t="b">
        <f t="shared" si="3"/>
        <v>0</v>
      </c>
      <c r="N47" s="2" t="b">
        <f t="shared" si="4"/>
        <v>0</v>
      </c>
      <c r="O47" s="2" t="b">
        <f t="shared" si="5"/>
        <v>0</v>
      </c>
      <c r="P47" s="2" t="b">
        <f t="shared" si="6"/>
        <v>0</v>
      </c>
      <c r="Q47" s="2" t="b">
        <f t="shared" si="7"/>
        <v>0</v>
      </c>
      <c r="R47" s="2"/>
    </row>
    <row r="48" spans="1:18" x14ac:dyDescent="0.25">
      <c r="A48" s="31">
        <v>47</v>
      </c>
      <c r="B48" s="23" t="s">
        <v>719</v>
      </c>
      <c r="C48" s="23" t="s">
        <v>181</v>
      </c>
      <c r="D48" s="23"/>
      <c r="E48" s="23"/>
      <c r="F48" s="23"/>
      <c r="G48" s="23" t="s">
        <v>166</v>
      </c>
      <c r="H48" s="23"/>
      <c r="I48" s="32"/>
      <c r="J48" s="2" t="b">
        <f t="shared" si="0"/>
        <v>0</v>
      </c>
      <c r="K48" s="2" t="b">
        <f t="shared" si="1"/>
        <v>0</v>
      </c>
      <c r="L48" s="2" t="b">
        <f t="shared" si="2"/>
        <v>0</v>
      </c>
      <c r="M48" s="2" t="b">
        <f t="shared" si="3"/>
        <v>0</v>
      </c>
      <c r="N48" s="2" t="b">
        <f t="shared" si="4"/>
        <v>1</v>
      </c>
      <c r="O48" s="2" t="b">
        <f t="shared" si="5"/>
        <v>0</v>
      </c>
      <c r="P48" s="2" t="b">
        <f t="shared" si="6"/>
        <v>0</v>
      </c>
      <c r="Q48" s="2" t="b">
        <f t="shared" si="7"/>
        <v>0</v>
      </c>
      <c r="R48" s="2"/>
    </row>
    <row r="49" spans="1:18" x14ac:dyDescent="0.25">
      <c r="A49" s="31">
        <v>48</v>
      </c>
      <c r="B49" s="23" t="s">
        <v>727</v>
      </c>
      <c r="C49" s="23" t="s">
        <v>181</v>
      </c>
      <c r="D49" s="23"/>
      <c r="E49" s="23" t="s">
        <v>144</v>
      </c>
      <c r="F49" s="23"/>
      <c r="G49" s="23"/>
      <c r="H49" s="23"/>
      <c r="I49" s="32"/>
      <c r="J49" s="2" t="b">
        <f t="shared" si="0"/>
        <v>0</v>
      </c>
      <c r="K49" s="2" t="b">
        <f t="shared" si="1"/>
        <v>0</v>
      </c>
      <c r="L49" s="2" t="b">
        <f t="shared" si="2"/>
        <v>0</v>
      </c>
      <c r="M49" s="2" t="b">
        <f t="shared" si="3"/>
        <v>1</v>
      </c>
      <c r="N49" s="2" t="b">
        <f t="shared" si="4"/>
        <v>0</v>
      </c>
      <c r="O49" s="2" t="b">
        <f t="shared" si="5"/>
        <v>0</v>
      </c>
      <c r="P49" s="2" t="b">
        <f t="shared" si="6"/>
        <v>0</v>
      </c>
      <c r="Q49" s="2" t="b">
        <f t="shared" si="7"/>
        <v>0</v>
      </c>
      <c r="R49" s="2"/>
    </row>
    <row r="50" spans="1:18" x14ac:dyDescent="0.25">
      <c r="A50" s="31">
        <v>49</v>
      </c>
      <c r="B50" s="23" t="s">
        <v>735</v>
      </c>
      <c r="C50" s="23" t="s">
        <v>181</v>
      </c>
      <c r="D50" s="23"/>
      <c r="E50" s="23"/>
      <c r="F50" s="23"/>
      <c r="G50" s="23"/>
      <c r="H50" s="23"/>
      <c r="I50" s="32"/>
      <c r="J50" s="2" t="b">
        <f t="shared" si="0"/>
        <v>1</v>
      </c>
      <c r="K50" s="2" t="b">
        <f t="shared" si="1"/>
        <v>0</v>
      </c>
      <c r="L50" s="2" t="b">
        <f t="shared" si="2"/>
        <v>0</v>
      </c>
      <c r="M50" s="2" t="b">
        <f t="shared" si="3"/>
        <v>0</v>
      </c>
      <c r="N50" s="2" t="b">
        <f t="shared" si="4"/>
        <v>0</v>
      </c>
      <c r="O50" s="2" t="b">
        <f t="shared" si="5"/>
        <v>0</v>
      </c>
      <c r="P50" s="2" t="b">
        <f t="shared" si="6"/>
        <v>0</v>
      </c>
      <c r="Q50" s="2" t="b">
        <f t="shared" si="7"/>
        <v>0</v>
      </c>
      <c r="R50" s="2"/>
    </row>
    <row r="51" spans="1:18" x14ac:dyDescent="0.25">
      <c r="A51" s="31">
        <v>50</v>
      </c>
      <c r="B51" s="23" t="s">
        <v>747</v>
      </c>
      <c r="C51" s="23"/>
      <c r="D51" s="23"/>
      <c r="E51" s="23"/>
      <c r="F51" s="23"/>
      <c r="G51" s="23"/>
      <c r="H51" s="23"/>
      <c r="I51" s="32" t="s">
        <v>252</v>
      </c>
      <c r="J51" s="2" t="b">
        <f t="shared" si="0"/>
        <v>0</v>
      </c>
      <c r="K51" s="2" t="b">
        <f t="shared" si="1"/>
        <v>0</v>
      </c>
      <c r="L51" s="2" t="b">
        <f t="shared" si="2"/>
        <v>0</v>
      </c>
      <c r="M51" s="2" t="b">
        <f t="shared" si="3"/>
        <v>0</v>
      </c>
      <c r="N51" s="2" t="b">
        <f t="shared" si="4"/>
        <v>0</v>
      </c>
      <c r="O51" s="2" t="b">
        <f t="shared" si="5"/>
        <v>0</v>
      </c>
      <c r="P51" s="2" t="b">
        <f t="shared" si="6"/>
        <v>0</v>
      </c>
      <c r="Q51" s="2" t="b">
        <f t="shared" si="7"/>
        <v>1</v>
      </c>
      <c r="R51" s="2"/>
    </row>
    <row r="52" spans="1:18" x14ac:dyDescent="0.25">
      <c r="A52" s="31">
        <v>51</v>
      </c>
      <c r="B52" s="23" t="s">
        <v>760</v>
      </c>
      <c r="C52" s="23" t="s">
        <v>181</v>
      </c>
      <c r="D52" s="23"/>
      <c r="E52" s="23" t="s">
        <v>144</v>
      </c>
      <c r="F52" s="23"/>
      <c r="G52" s="23"/>
      <c r="H52" s="23"/>
      <c r="I52" s="32"/>
      <c r="J52" s="2" t="b">
        <f t="shared" si="0"/>
        <v>0</v>
      </c>
      <c r="K52" s="2" t="b">
        <f t="shared" si="1"/>
        <v>0</v>
      </c>
      <c r="L52" s="2" t="b">
        <f t="shared" si="2"/>
        <v>0</v>
      </c>
      <c r="M52" s="2" t="b">
        <f t="shared" si="3"/>
        <v>1</v>
      </c>
      <c r="N52" s="2" t="b">
        <f t="shared" si="4"/>
        <v>0</v>
      </c>
      <c r="O52" s="2" t="b">
        <f t="shared" si="5"/>
        <v>0</v>
      </c>
      <c r="P52" s="2" t="b">
        <f t="shared" si="6"/>
        <v>0</v>
      </c>
      <c r="Q52" s="2" t="b">
        <f t="shared" si="7"/>
        <v>0</v>
      </c>
      <c r="R52" s="2"/>
    </row>
    <row r="53" spans="1:18" x14ac:dyDescent="0.25">
      <c r="A53" s="31">
        <v>52</v>
      </c>
      <c r="B53" s="23" t="s">
        <v>769</v>
      </c>
      <c r="C53" s="23" t="s">
        <v>181</v>
      </c>
      <c r="D53" s="23"/>
      <c r="E53" s="23" t="s">
        <v>144</v>
      </c>
      <c r="F53" s="23"/>
      <c r="G53" s="23"/>
      <c r="H53" s="23"/>
      <c r="I53" s="32"/>
      <c r="J53" s="2" t="b">
        <f t="shared" si="0"/>
        <v>0</v>
      </c>
      <c r="K53" s="2" t="b">
        <f t="shared" si="1"/>
        <v>0</v>
      </c>
      <c r="L53" s="2" t="b">
        <f t="shared" si="2"/>
        <v>0</v>
      </c>
      <c r="M53" s="2" t="b">
        <f t="shared" si="3"/>
        <v>1</v>
      </c>
      <c r="N53" s="2" t="b">
        <f t="shared" si="4"/>
        <v>0</v>
      </c>
      <c r="O53" s="2" t="b">
        <f t="shared" si="5"/>
        <v>0</v>
      </c>
      <c r="P53" s="2" t="b">
        <f t="shared" si="6"/>
        <v>0</v>
      </c>
      <c r="Q53" s="2" t="b">
        <f t="shared" si="7"/>
        <v>0</v>
      </c>
      <c r="R53" s="2"/>
    </row>
    <row r="54" spans="1:18" x14ac:dyDescent="0.25">
      <c r="A54" s="31">
        <v>53</v>
      </c>
      <c r="B54" s="23" t="s">
        <v>779</v>
      </c>
      <c r="C54" s="23"/>
      <c r="D54" s="23"/>
      <c r="E54" s="23"/>
      <c r="F54" s="23"/>
      <c r="G54" s="23"/>
      <c r="H54" s="23"/>
      <c r="I54" s="32" t="s">
        <v>252</v>
      </c>
      <c r="J54" s="2" t="b">
        <f t="shared" si="0"/>
        <v>0</v>
      </c>
      <c r="K54" s="2" t="b">
        <f t="shared" si="1"/>
        <v>0</v>
      </c>
      <c r="L54" s="2" t="b">
        <f t="shared" si="2"/>
        <v>0</v>
      </c>
      <c r="M54" s="2" t="b">
        <f t="shared" si="3"/>
        <v>0</v>
      </c>
      <c r="N54" s="2" t="b">
        <f t="shared" si="4"/>
        <v>0</v>
      </c>
      <c r="O54" s="2" t="b">
        <f t="shared" si="5"/>
        <v>0</v>
      </c>
      <c r="P54" s="2" t="b">
        <f t="shared" si="6"/>
        <v>0</v>
      </c>
      <c r="Q54" s="2" t="b">
        <f t="shared" si="7"/>
        <v>1</v>
      </c>
      <c r="R54" s="2"/>
    </row>
    <row r="55" spans="1:18" x14ac:dyDescent="0.25">
      <c r="A55" s="31">
        <v>54</v>
      </c>
      <c r="B55" s="23" t="s">
        <v>790</v>
      </c>
      <c r="C55" s="23" t="s">
        <v>181</v>
      </c>
      <c r="D55" s="23"/>
      <c r="E55" s="23"/>
      <c r="F55" s="23"/>
      <c r="G55" s="23"/>
      <c r="H55" s="23"/>
      <c r="I55" s="32"/>
      <c r="J55" s="2" t="b">
        <f t="shared" si="0"/>
        <v>1</v>
      </c>
      <c r="K55" s="2" t="b">
        <f t="shared" si="1"/>
        <v>0</v>
      </c>
      <c r="L55" s="2" t="b">
        <f t="shared" si="2"/>
        <v>0</v>
      </c>
      <c r="M55" s="2" t="b">
        <f t="shared" si="3"/>
        <v>0</v>
      </c>
      <c r="N55" s="2" t="b">
        <f t="shared" si="4"/>
        <v>0</v>
      </c>
      <c r="O55" s="2" t="b">
        <f t="shared" si="5"/>
        <v>0</v>
      </c>
      <c r="P55" s="2" t="b">
        <f t="shared" si="6"/>
        <v>0</v>
      </c>
      <c r="Q55" s="2" t="b">
        <f t="shared" si="7"/>
        <v>0</v>
      </c>
      <c r="R55" s="2"/>
    </row>
    <row r="56" spans="1:18" x14ac:dyDescent="0.25">
      <c r="A56" s="31">
        <v>55</v>
      </c>
      <c r="B56" s="23" t="s">
        <v>802</v>
      </c>
      <c r="C56" s="23" t="s">
        <v>181</v>
      </c>
      <c r="D56" s="23"/>
      <c r="E56" s="23"/>
      <c r="F56" s="23"/>
      <c r="G56" s="23"/>
      <c r="H56" s="23"/>
      <c r="I56" s="32"/>
      <c r="J56" s="2" t="b">
        <f t="shared" si="0"/>
        <v>1</v>
      </c>
      <c r="K56" s="2" t="b">
        <f t="shared" si="1"/>
        <v>0</v>
      </c>
      <c r="L56" s="2" t="b">
        <f t="shared" si="2"/>
        <v>0</v>
      </c>
      <c r="M56" s="2" t="b">
        <f t="shared" si="3"/>
        <v>0</v>
      </c>
      <c r="N56" s="2" t="b">
        <f t="shared" si="4"/>
        <v>0</v>
      </c>
      <c r="O56" s="2" t="b">
        <f t="shared" si="5"/>
        <v>0</v>
      </c>
      <c r="P56" s="2" t="b">
        <f t="shared" si="6"/>
        <v>0</v>
      </c>
      <c r="Q56" s="2" t="b">
        <f t="shared" si="7"/>
        <v>0</v>
      </c>
      <c r="R56" s="2"/>
    </row>
    <row r="57" spans="1:18" x14ac:dyDescent="0.25">
      <c r="A57" s="31">
        <v>56</v>
      </c>
      <c r="B57" s="23" t="s">
        <v>814</v>
      </c>
      <c r="C57" s="23"/>
      <c r="D57" s="23"/>
      <c r="E57" s="23"/>
      <c r="F57" s="23"/>
      <c r="G57" s="23"/>
      <c r="H57" s="23"/>
      <c r="I57" s="32" t="s">
        <v>252</v>
      </c>
      <c r="J57" s="2" t="b">
        <f t="shared" si="0"/>
        <v>0</v>
      </c>
      <c r="K57" s="2" t="b">
        <f t="shared" si="1"/>
        <v>0</v>
      </c>
      <c r="L57" s="2" t="b">
        <f t="shared" si="2"/>
        <v>0</v>
      </c>
      <c r="M57" s="2" t="b">
        <f t="shared" si="3"/>
        <v>0</v>
      </c>
      <c r="N57" s="2" t="b">
        <f t="shared" si="4"/>
        <v>0</v>
      </c>
      <c r="O57" s="2" t="b">
        <f t="shared" si="5"/>
        <v>0</v>
      </c>
      <c r="P57" s="2" t="b">
        <f t="shared" si="6"/>
        <v>0</v>
      </c>
      <c r="Q57" s="2" t="b">
        <f t="shared" si="7"/>
        <v>1</v>
      </c>
      <c r="R57" s="2"/>
    </row>
    <row r="58" spans="1:18" x14ac:dyDescent="0.25">
      <c r="A58" s="31">
        <v>57</v>
      </c>
      <c r="B58" s="23" t="s">
        <v>826</v>
      </c>
      <c r="C58" s="23" t="s">
        <v>181</v>
      </c>
      <c r="D58" s="23"/>
      <c r="E58" s="23"/>
      <c r="F58" s="23"/>
      <c r="G58" s="23"/>
      <c r="H58" s="23"/>
      <c r="I58" s="32"/>
      <c r="J58" s="2" t="b">
        <f t="shared" si="0"/>
        <v>1</v>
      </c>
      <c r="K58" s="2" t="b">
        <f t="shared" si="1"/>
        <v>0</v>
      </c>
      <c r="L58" s="2" t="b">
        <f t="shared" si="2"/>
        <v>0</v>
      </c>
      <c r="M58" s="2" t="b">
        <f t="shared" si="3"/>
        <v>0</v>
      </c>
      <c r="N58" s="2" t="b">
        <f t="shared" si="4"/>
        <v>0</v>
      </c>
      <c r="O58" s="2" t="b">
        <f t="shared" si="5"/>
        <v>0</v>
      </c>
      <c r="P58" s="2" t="b">
        <f t="shared" si="6"/>
        <v>0</v>
      </c>
      <c r="Q58" s="2" t="b">
        <f t="shared" si="7"/>
        <v>0</v>
      </c>
      <c r="R58" s="2"/>
    </row>
    <row r="59" spans="1:18" x14ac:dyDescent="0.25">
      <c r="A59" s="31">
        <v>58</v>
      </c>
      <c r="B59" s="23" t="s">
        <v>834</v>
      </c>
      <c r="C59" s="23" t="s">
        <v>181</v>
      </c>
      <c r="D59" s="23"/>
      <c r="E59" s="23" t="s">
        <v>144</v>
      </c>
      <c r="F59" s="23"/>
      <c r="G59" s="23"/>
      <c r="H59" s="23"/>
      <c r="I59" s="32"/>
      <c r="J59" s="2" t="b">
        <f t="shared" si="0"/>
        <v>0</v>
      </c>
      <c r="K59" s="2" t="b">
        <f t="shared" si="1"/>
        <v>0</v>
      </c>
      <c r="L59" s="2" t="b">
        <f t="shared" si="2"/>
        <v>0</v>
      </c>
      <c r="M59" s="2" t="b">
        <f t="shared" si="3"/>
        <v>1</v>
      </c>
      <c r="N59" s="2" t="b">
        <f t="shared" si="4"/>
        <v>0</v>
      </c>
      <c r="O59" s="2" t="b">
        <f t="shared" si="5"/>
        <v>0</v>
      </c>
      <c r="P59" s="2" t="b">
        <f t="shared" si="6"/>
        <v>0</v>
      </c>
      <c r="Q59" s="2" t="b">
        <f t="shared" si="7"/>
        <v>0</v>
      </c>
      <c r="R59" s="2"/>
    </row>
    <row r="60" spans="1:18" x14ac:dyDescent="0.25">
      <c r="A60" s="31">
        <v>59</v>
      </c>
      <c r="B60" s="23" t="s">
        <v>845</v>
      </c>
      <c r="C60" s="23"/>
      <c r="D60" s="23"/>
      <c r="E60" s="23"/>
      <c r="F60" s="23"/>
      <c r="G60" s="23"/>
      <c r="H60" s="23"/>
      <c r="I60" s="32" t="s">
        <v>252</v>
      </c>
      <c r="J60" s="2" t="b">
        <f t="shared" si="0"/>
        <v>0</v>
      </c>
      <c r="K60" s="2" t="b">
        <f t="shared" si="1"/>
        <v>0</v>
      </c>
      <c r="L60" s="2" t="b">
        <f t="shared" si="2"/>
        <v>0</v>
      </c>
      <c r="M60" s="2" t="b">
        <f t="shared" si="3"/>
        <v>0</v>
      </c>
      <c r="N60" s="2" t="b">
        <f t="shared" si="4"/>
        <v>0</v>
      </c>
      <c r="O60" s="2" t="b">
        <f t="shared" si="5"/>
        <v>0</v>
      </c>
      <c r="P60" s="2" t="b">
        <f t="shared" si="6"/>
        <v>0</v>
      </c>
      <c r="Q60" s="2" t="b">
        <f t="shared" si="7"/>
        <v>1</v>
      </c>
      <c r="R60" s="2"/>
    </row>
    <row r="61" spans="1:18" x14ac:dyDescent="0.25">
      <c r="A61" s="31">
        <v>60</v>
      </c>
      <c r="B61" s="23" t="s">
        <v>854</v>
      </c>
      <c r="C61" s="23" t="s">
        <v>181</v>
      </c>
      <c r="D61" s="23"/>
      <c r="E61" s="23"/>
      <c r="F61" s="23"/>
      <c r="G61" s="23"/>
      <c r="H61" s="23"/>
      <c r="I61" s="32"/>
      <c r="J61" s="2" t="b">
        <f t="shared" si="0"/>
        <v>1</v>
      </c>
      <c r="K61" s="2" t="b">
        <f t="shared" si="1"/>
        <v>0</v>
      </c>
      <c r="L61" s="2" t="b">
        <f t="shared" si="2"/>
        <v>0</v>
      </c>
      <c r="M61" s="2" t="b">
        <f t="shared" si="3"/>
        <v>0</v>
      </c>
      <c r="N61" s="2" t="b">
        <f t="shared" si="4"/>
        <v>0</v>
      </c>
      <c r="O61" s="2" t="b">
        <f t="shared" si="5"/>
        <v>0</v>
      </c>
      <c r="P61" s="2" t="b">
        <f t="shared" si="6"/>
        <v>0</v>
      </c>
      <c r="Q61" s="2" t="b">
        <f t="shared" si="7"/>
        <v>0</v>
      </c>
      <c r="R61" s="2"/>
    </row>
    <row r="62" spans="1:18" x14ac:dyDescent="0.25">
      <c r="A62" s="31">
        <v>61</v>
      </c>
      <c r="B62" s="23" t="s">
        <v>864</v>
      </c>
      <c r="C62" s="23" t="s">
        <v>181</v>
      </c>
      <c r="D62" s="23"/>
      <c r="E62" s="23"/>
      <c r="F62" s="23"/>
      <c r="G62" s="23"/>
      <c r="H62" s="23"/>
      <c r="I62" s="32"/>
      <c r="J62" s="2" t="b">
        <f t="shared" si="0"/>
        <v>1</v>
      </c>
      <c r="K62" s="2" t="b">
        <f t="shared" si="1"/>
        <v>0</v>
      </c>
      <c r="L62" s="2" t="b">
        <f t="shared" si="2"/>
        <v>0</v>
      </c>
      <c r="M62" s="2" t="b">
        <f t="shared" si="3"/>
        <v>0</v>
      </c>
      <c r="N62" s="2" t="b">
        <f t="shared" si="4"/>
        <v>0</v>
      </c>
      <c r="O62" s="2" t="b">
        <f t="shared" si="5"/>
        <v>0</v>
      </c>
      <c r="P62" s="2" t="b">
        <f t="shared" si="6"/>
        <v>0</v>
      </c>
      <c r="Q62" s="2" t="b">
        <f t="shared" si="7"/>
        <v>0</v>
      </c>
      <c r="R62" s="2"/>
    </row>
    <row r="63" spans="1:18" x14ac:dyDescent="0.25">
      <c r="A63" s="31">
        <v>62</v>
      </c>
      <c r="B63" s="23" t="s">
        <v>873</v>
      </c>
      <c r="C63" s="23" t="s">
        <v>181</v>
      </c>
      <c r="D63" s="23"/>
      <c r="E63" s="23"/>
      <c r="F63" s="23"/>
      <c r="G63" s="23"/>
      <c r="H63" s="23"/>
      <c r="I63" s="32"/>
      <c r="J63" s="2" t="b">
        <f t="shared" si="0"/>
        <v>1</v>
      </c>
      <c r="K63" s="2" t="b">
        <f t="shared" si="1"/>
        <v>0</v>
      </c>
      <c r="L63" s="2" t="b">
        <f t="shared" si="2"/>
        <v>0</v>
      </c>
      <c r="M63" s="2" t="b">
        <f t="shared" si="3"/>
        <v>0</v>
      </c>
      <c r="N63" s="2" t="b">
        <f t="shared" si="4"/>
        <v>0</v>
      </c>
      <c r="O63" s="2" t="b">
        <f t="shared" si="5"/>
        <v>0</v>
      </c>
      <c r="P63" s="2" t="b">
        <f t="shared" si="6"/>
        <v>0</v>
      </c>
      <c r="Q63" s="2" t="b">
        <f t="shared" si="7"/>
        <v>0</v>
      </c>
      <c r="R63" s="2"/>
    </row>
    <row r="64" spans="1:18" x14ac:dyDescent="0.25">
      <c r="A64" s="31">
        <v>63</v>
      </c>
      <c r="B64" s="23" t="s">
        <v>884</v>
      </c>
      <c r="C64" s="23" t="s">
        <v>181</v>
      </c>
      <c r="D64" s="23"/>
      <c r="E64" s="23" t="s">
        <v>144</v>
      </c>
      <c r="F64" s="23"/>
      <c r="G64" s="23"/>
      <c r="H64" s="23"/>
      <c r="I64" s="32"/>
      <c r="J64" s="2" t="b">
        <f t="shared" si="0"/>
        <v>0</v>
      </c>
      <c r="K64" s="2" t="b">
        <f t="shared" si="1"/>
        <v>0</v>
      </c>
      <c r="L64" s="2" t="b">
        <f t="shared" si="2"/>
        <v>0</v>
      </c>
      <c r="M64" s="2" t="b">
        <f t="shared" si="3"/>
        <v>1</v>
      </c>
      <c r="N64" s="2" t="b">
        <f t="shared" si="4"/>
        <v>0</v>
      </c>
      <c r="O64" s="2" t="b">
        <f t="shared" si="5"/>
        <v>0</v>
      </c>
      <c r="P64" s="2" t="b">
        <f t="shared" si="6"/>
        <v>0</v>
      </c>
      <c r="Q64" s="2" t="b">
        <f t="shared" si="7"/>
        <v>0</v>
      </c>
      <c r="R64" s="2"/>
    </row>
    <row r="65" spans="1:18" x14ac:dyDescent="0.25">
      <c r="A65" s="31">
        <v>64</v>
      </c>
      <c r="B65" s="23" t="s">
        <v>894</v>
      </c>
      <c r="C65" s="23"/>
      <c r="D65" s="23"/>
      <c r="E65" s="23"/>
      <c r="F65" s="23"/>
      <c r="G65" s="23"/>
      <c r="H65" s="23"/>
      <c r="I65" s="32" t="s">
        <v>252</v>
      </c>
      <c r="J65" s="2" t="b">
        <f t="shared" si="0"/>
        <v>0</v>
      </c>
      <c r="K65" s="2" t="b">
        <f t="shared" si="1"/>
        <v>0</v>
      </c>
      <c r="L65" s="2" t="b">
        <f t="shared" si="2"/>
        <v>0</v>
      </c>
      <c r="M65" s="2" t="b">
        <f t="shared" si="3"/>
        <v>0</v>
      </c>
      <c r="N65" s="2" t="b">
        <f t="shared" si="4"/>
        <v>0</v>
      </c>
      <c r="O65" s="2" t="b">
        <f t="shared" si="5"/>
        <v>0</v>
      </c>
      <c r="P65" s="2" t="b">
        <f t="shared" si="6"/>
        <v>0</v>
      </c>
      <c r="Q65" s="2" t="b">
        <f t="shared" si="7"/>
        <v>1</v>
      </c>
      <c r="R65" s="2"/>
    </row>
    <row r="66" spans="1:18" x14ac:dyDescent="0.25">
      <c r="A66" s="31">
        <v>65</v>
      </c>
      <c r="B66" s="23" t="s">
        <v>904</v>
      </c>
      <c r="C66" s="23" t="s">
        <v>181</v>
      </c>
      <c r="D66" s="23"/>
      <c r="E66" s="23"/>
      <c r="F66" s="23"/>
      <c r="G66" s="23" t="s">
        <v>166</v>
      </c>
      <c r="H66" s="23"/>
      <c r="I66" s="32"/>
      <c r="J66" s="2" t="b">
        <f t="shared" si="0"/>
        <v>0</v>
      </c>
      <c r="K66" s="2" t="b">
        <f t="shared" si="1"/>
        <v>0</v>
      </c>
      <c r="L66" s="2" t="b">
        <f t="shared" si="2"/>
        <v>0</v>
      </c>
      <c r="M66" s="2" t="b">
        <f t="shared" si="3"/>
        <v>0</v>
      </c>
      <c r="N66" s="2" t="b">
        <f t="shared" si="4"/>
        <v>1</v>
      </c>
      <c r="O66" s="2" t="b">
        <f t="shared" si="5"/>
        <v>0</v>
      </c>
      <c r="P66" s="2" t="b">
        <f t="shared" si="6"/>
        <v>0</v>
      </c>
      <c r="Q66" s="2" t="b">
        <f t="shared" si="7"/>
        <v>0</v>
      </c>
      <c r="R66" s="2"/>
    </row>
    <row r="67" spans="1:18" x14ac:dyDescent="0.25">
      <c r="A67" s="31">
        <v>66</v>
      </c>
      <c r="B67" s="23" t="s">
        <v>912</v>
      </c>
      <c r="C67" s="23" t="s">
        <v>181</v>
      </c>
      <c r="D67" s="23"/>
      <c r="E67" s="23" t="s">
        <v>144</v>
      </c>
      <c r="F67" s="23"/>
      <c r="G67" s="23"/>
      <c r="H67" s="23"/>
      <c r="I67" s="32"/>
      <c r="J67" s="2" t="b">
        <f t="shared" ref="J67:J130" si="8">AND(COUNTA(C67),COUNTBLANK(E67),COUNTBLANK(G67))</f>
        <v>0</v>
      </c>
      <c r="K67" s="2" t="b">
        <f t="shared" ref="K67:K130" si="9">AND(COUNTBLANK(C67),COUNTA(E67),COUNTBLANK(G67))</f>
        <v>0</v>
      </c>
      <c r="L67" s="2" t="b">
        <f t="shared" ref="L67:L130" si="10">AND(COUNTBLANK(C67),COUNTBLANK(E67),COUNTA(G67))</f>
        <v>0</v>
      </c>
      <c r="M67" s="2" t="b">
        <f t="shared" ref="M67:M130" si="11">AND(COUNTA(C67),COUNTA(E67),COUNTBLANK(G67))</f>
        <v>1</v>
      </c>
      <c r="N67" s="2" t="b">
        <f t="shared" ref="N67:N130" si="12">AND(COUNTA(C67),COUNTBLANK(E67),COUNTA(G67))</f>
        <v>0</v>
      </c>
      <c r="O67" s="2" t="b">
        <f t="shared" ref="O67:O130" si="13">AND(COUNTBLANK(C67),COUNTA(E67),COUNTA(G67))</f>
        <v>0</v>
      </c>
      <c r="P67" s="2" t="b">
        <f t="shared" ref="P67:P130" si="14">AND(COUNTA(C67),COUNTA(E67),COUNTA(G67))</f>
        <v>0</v>
      </c>
      <c r="Q67" s="2" t="b">
        <f t="shared" ref="Q67:Q130" si="15">AND(COUNTBLANK(C67),COUNTBLANK(E67),COUNTBLANK(G67), COUNTA(I67))</f>
        <v>0</v>
      </c>
      <c r="R67" s="2"/>
    </row>
    <row r="68" spans="1:18" x14ac:dyDescent="0.25">
      <c r="A68" s="31">
        <v>67</v>
      </c>
      <c r="B68" s="23" t="s">
        <v>923</v>
      </c>
      <c r="C68" s="23" t="s">
        <v>181</v>
      </c>
      <c r="D68" s="23"/>
      <c r="E68" s="23" t="s">
        <v>144</v>
      </c>
      <c r="F68" s="23"/>
      <c r="G68" s="23"/>
      <c r="H68" s="23"/>
      <c r="I68" s="32"/>
      <c r="J68" s="2" t="b">
        <f t="shared" si="8"/>
        <v>0</v>
      </c>
      <c r="K68" s="2" t="b">
        <f t="shared" si="9"/>
        <v>0</v>
      </c>
      <c r="L68" s="2" t="b">
        <f t="shared" si="10"/>
        <v>0</v>
      </c>
      <c r="M68" s="2" t="b">
        <f t="shared" si="11"/>
        <v>1</v>
      </c>
      <c r="N68" s="2" t="b">
        <f t="shared" si="12"/>
        <v>0</v>
      </c>
      <c r="O68" s="2" t="b">
        <f t="shared" si="13"/>
        <v>0</v>
      </c>
      <c r="P68" s="2" t="b">
        <f t="shared" si="14"/>
        <v>0</v>
      </c>
      <c r="Q68" s="2" t="b">
        <f t="shared" si="15"/>
        <v>0</v>
      </c>
      <c r="R68" s="2"/>
    </row>
    <row r="69" spans="1:18" x14ac:dyDescent="0.25">
      <c r="A69" s="31">
        <v>68</v>
      </c>
      <c r="B69" s="23" t="s">
        <v>932</v>
      </c>
      <c r="C69" s="23" t="s">
        <v>181</v>
      </c>
      <c r="D69" s="23"/>
      <c r="E69" s="23"/>
      <c r="F69" s="23"/>
      <c r="G69" s="23"/>
      <c r="H69" s="23"/>
      <c r="I69" s="32"/>
      <c r="J69" s="2" t="b">
        <f t="shared" si="8"/>
        <v>1</v>
      </c>
      <c r="K69" s="2" t="b">
        <f t="shared" si="9"/>
        <v>0</v>
      </c>
      <c r="L69" s="2" t="b">
        <f t="shared" si="10"/>
        <v>0</v>
      </c>
      <c r="M69" s="2" t="b">
        <f t="shared" si="11"/>
        <v>0</v>
      </c>
      <c r="N69" s="2" t="b">
        <f t="shared" si="12"/>
        <v>0</v>
      </c>
      <c r="O69" s="2" t="b">
        <f t="shared" si="13"/>
        <v>0</v>
      </c>
      <c r="P69" s="2" t="b">
        <f t="shared" si="14"/>
        <v>0</v>
      </c>
      <c r="Q69" s="2" t="b">
        <f t="shared" si="15"/>
        <v>0</v>
      </c>
      <c r="R69" s="2"/>
    </row>
    <row r="70" spans="1:18" x14ac:dyDescent="0.25">
      <c r="A70" s="31">
        <v>69</v>
      </c>
      <c r="B70" s="23" t="s">
        <v>941</v>
      </c>
      <c r="C70" s="23" t="s">
        <v>181</v>
      </c>
      <c r="D70" s="23"/>
      <c r="E70" s="23"/>
      <c r="F70" s="23"/>
      <c r="G70" s="23" t="s">
        <v>166</v>
      </c>
      <c r="H70" s="23"/>
      <c r="I70" s="32"/>
      <c r="J70" s="2" t="b">
        <f t="shared" si="8"/>
        <v>0</v>
      </c>
      <c r="K70" s="2" t="b">
        <f t="shared" si="9"/>
        <v>0</v>
      </c>
      <c r="L70" s="2" t="b">
        <f t="shared" si="10"/>
        <v>0</v>
      </c>
      <c r="M70" s="2" t="b">
        <f t="shared" si="11"/>
        <v>0</v>
      </c>
      <c r="N70" s="2" t="b">
        <f t="shared" si="12"/>
        <v>1</v>
      </c>
      <c r="O70" s="2" t="b">
        <f t="shared" si="13"/>
        <v>0</v>
      </c>
      <c r="P70" s="2" t="b">
        <f t="shared" si="14"/>
        <v>0</v>
      </c>
      <c r="Q70" s="2" t="b">
        <f t="shared" si="15"/>
        <v>0</v>
      </c>
      <c r="R70" s="2"/>
    </row>
    <row r="71" spans="1:18" x14ac:dyDescent="0.25">
      <c r="A71" s="31">
        <v>70</v>
      </c>
      <c r="B71" s="23" t="s">
        <v>949</v>
      </c>
      <c r="C71" s="23" t="s">
        <v>181</v>
      </c>
      <c r="D71" s="23"/>
      <c r="E71" s="23"/>
      <c r="F71" s="23"/>
      <c r="G71" s="23" t="s">
        <v>166</v>
      </c>
      <c r="H71" s="23"/>
      <c r="I71" s="32"/>
      <c r="J71" s="2" t="b">
        <f t="shared" si="8"/>
        <v>0</v>
      </c>
      <c r="K71" s="2" t="b">
        <f t="shared" si="9"/>
        <v>0</v>
      </c>
      <c r="L71" s="2" t="b">
        <f t="shared" si="10"/>
        <v>0</v>
      </c>
      <c r="M71" s="2" t="b">
        <f t="shared" si="11"/>
        <v>0</v>
      </c>
      <c r="N71" s="2" t="b">
        <f t="shared" si="12"/>
        <v>1</v>
      </c>
      <c r="O71" s="2" t="b">
        <f t="shared" si="13"/>
        <v>0</v>
      </c>
      <c r="P71" s="2" t="b">
        <f t="shared" si="14"/>
        <v>0</v>
      </c>
      <c r="Q71" s="2" t="b">
        <f t="shared" si="15"/>
        <v>0</v>
      </c>
      <c r="R71" s="2"/>
    </row>
    <row r="72" spans="1:18" x14ac:dyDescent="0.25">
      <c r="A72" s="31">
        <v>71</v>
      </c>
      <c r="B72" s="23" t="s">
        <v>959</v>
      </c>
      <c r="C72" s="23" t="s">
        <v>181</v>
      </c>
      <c r="D72" s="23"/>
      <c r="E72" s="23" t="s">
        <v>144</v>
      </c>
      <c r="F72" s="23"/>
      <c r="G72" s="23" t="s">
        <v>166</v>
      </c>
      <c r="H72" s="23"/>
      <c r="I72" s="32"/>
      <c r="J72" s="2" t="b">
        <f t="shared" si="8"/>
        <v>0</v>
      </c>
      <c r="K72" s="2" t="b">
        <f t="shared" si="9"/>
        <v>0</v>
      </c>
      <c r="L72" s="2" t="b">
        <f t="shared" si="10"/>
        <v>0</v>
      </c>
      <c r="M72" s="2" t="b">
        <f t="shared" si="11"/>
        <v>0</v>
      </c>
      <c r="N72" s="2" t="b">
        <f t="shared" si="12"/>
        <v>0</v>
      </c>
      <c r="O72" s="2" t="b">
        <f t="shared" si="13"/>
        <v>0</v>
      </c>
      <c r="P72" s="2" t="b">
        <f t="shared" si="14"/>
        <v>1</v>
      </c>
      <c r="Q72" s="2" t="b">
        <f t="shared" si="15"/>
        <v>0</v>
      </c>
      <c r="R72" s="2"/>
    </row>
    <row r="73" spans="1:18" x14ac:dyDescent="0.25">
      <c r="A73" s="31">
        <v>72</v>
      </c>
      <c r="B73" s="23" t="s">
        <v>969</v>
      </c>
      <c r="C73" s="23" t="s">
        <v>181</v>
      </c>
      <c r="D73" s="23"/>
      <c r="E73" s="23"/>
      <c r="F73" s="23"/>
      <c r="G73" s="23" t="s">
        <v>166</v>
      </c>
      <c r="H73" s="23"/>
      <c r="I73" s="32"/>
      <c r="J73" s="2" t="b">
        <f t="shared" si="8"/>
        <v>0</v>
      </c>
      <c r="K73" s="2" t="b">
        <f t="shared" si="9"/>
        <v>0</v>
      </c>
      <c r="L73" s="2" t="b">
        <f t="shared" si="10"/>
        <v>0</v>
      </c>
      <c r="M73" s="2" t="b">
        <f t="shared" si="11"/>
        <v>0</v>
      </c>
      <c r="N73" s="2" t="b">
        <f t="shared" si="12"/>
        <v>1</v>
      </c>
      <c r="O73" s="2" t="b">
        <f t="shared" si="13"/>
        <v>0</v>
      </c>
      <c r="P73" s="2" t="b">
        <f t="shared" si="14"/>
        <v>0</v>
      </c>
      <c r="Q73" s="2" t="b">
        <f t="shared" si="15"/>
        <v>0</v>
      </c>
      <c r="R73" s="2"/>
    </row>
    <row r="74" spans="1:18" x14ac:dyDescent="0.25">
      <c r="A74" s="31">
        <v>73</v>
      </c>
      <c r="B74" s="23" t="s">
        <v>977</v>
      </c>
      <c r="C74" s="23" t="s">
        <v>181</v>
      </c>
      <c r="D74" s="23"/>
      <c r="E74" s="23"/>
      <c r="F74" s="23"/>
      <c r="G74" s="23"/>
      <c r="H74" s="23"/>
      <c r="I74" s="32"/>
      <c r="J74" s="2" t="b">
        <f t="shared" si="8"/>
        <v>1</v>
      </c>
      <c r="K74" s="2" t="b">
        <f t="shared" si="9"/>
        <v>0</v>
      </c>
      <c r="L74" s="2" t="b">
        <f t="shared" si="10"/>
        <v>0</v>
      </c>
      <c r="M74" s="2" t="b">
        <f t="shared" si="11"/>
        <v>0</v>
      </c>
      <c r="N74" s="2" t="b">
        <f t="shared" si="12"/>
        <v>0</v>
      </c>
      <c r="O74" s="2" t="b">
        <f t="shared" si="13"/>
        <v>0</v>
      </c>
      <c r="P74" s="2" t="b">
        <f t="shared" si="14"/>
        <v>0</v>
      </c>
      <c r="Q74" s="2" t="b">
        <f t="shared" si="15"/>
        <v>0</v>
      </c>
      <c r="R74" s="2"/>
    </row>
    <row r="75" spans="1:18" x14ac:dyDescent="0.25">
      <c r="A75" s="31">
        <v>74</v>
      </c>
      <c r="B75" s="23" t="s">
        <v>988</v>
      </c>
      <c r="C75" s="23" t="s">
        <v>181</v>
      </c>
      <c r="D75" s="23" t="s">
        <v>997</v>
      </c>
      <c r="E75" s="23"/>
      <c r="F75" s="23"/>
      <c r="G75" s="23"/>
      <c r="H75" s="23"/>
      <c r="I75" s="32"/>
      <c r="J75" s="2" t="b">
        <f t="shared" si="8"/>
        <v>1</v>
      </c>
      <c r="K75" s="2" t="b">
        <f t="shared" si="9"/>
        <v>0</v>
      </c>
      <c r="L75" s="2" t="b">
        <f t="shared" si="10"/>
        <v>0</v>
      </c>
      <c r="M75" s="2" t="b">
        <f t="shared" si="11"/>
        <v>0</v>
      </c>
      <c r="N75" s="2" t="b">
        <f t="shared" si="12"/>
        <v>0</v>
      </c>
      <c r="O75" s="2" t="b">
        <f t="shared" si="13"/>
        <v>0</v>
      </c>
      <c r="P75" s="2" t="b">
        <f t="shared" si="14"/>
        <v>0</v>
      </c>
      <c r="Q75" s="2" t="b">
        <f t="shared" si="15"/>
        <v>0</v>
      </c>
      <c r="R75" s="2"/>
    </row>
    <row r="76" spans="1:18" x14ac:dyDescent="0.25">
      <c r="A76" s="31">
        <v>75</v>
      </c>
      <c r="B76" s="23" t="s">
        <v>998</v>
      </c>
      <c r="C76" s="23" t="s">
        <v>181</v>
      </c>
      <c r="D76" s="23"/>
      <c r="E76" s="23" t="s">
        <v>144</v>
      </c>
      <c r="F76" s="23"/>
      <c r="G76" s="23" t="s">
        <v>166</v>
      </c>
      <c r="H76" s="23"/>
      <c r="I76" s="32"/>
      <c r="J76" s="2" t="b">
        <f t="shared" si="8"/>
        <v>0</v>
      </c>
      <c r="K76" s="2" t="b">
        <f t="shared" si="9"/>
        <v>0</v>
      </c>
      <c r="L76" s="2" t="b">
        <f t="shared" si="10"/>
        <v>0</v>
      </c>
      <c r="M76" s="2" t="b">
        <f t="shared" si="11"/>
        <v>0</v>
      </c>
      <c r="N76" s="2" t="b">
        <f t="shared" si="12"/>
        <v>0</v>
      </c>
      <c r="O76" s="2" t="b">
        <f t="shared" si="13"/>
        <v>0</v>
      </c>
      <c r="P76" s="2" t="b">
        <f t="shared" si="14"/>
        <v>1</v>
      </c>
      <c r="Q76" s="2" t="b">
        <f t="shared" si="15"/>
        <v>0</v>
      </c>
      <c r="R76" s="2"/>
    </row>
    <row r="77" spans="1:18" x14ac:dyDescent="0.25">
      <c r="A77" s="31">
        <v>76</v>
      </c>
      <c r="B77" s="23" t="s">
        <v>1008</v>
      </c>
      <c r="C77" s="23" t="s">
        <v>181</v>
      </c>
      <c r="D77" s="23"/>
      <c r="E77" s="23" t="s">
        <v>144</v>
      </c>
      <c r="F77" s="23"/>
      <c r="G77" s="23" t="s">
        <v>166</v>
      </c>
      <c r="H77" s="23"/>
      <c r="I77" s="32"/>
      <c r="J77" s="2" t="b">
        <f t="shared" si="8"/>
        <v>0</v>
      </c>
      <c r="K77" s="2" t="b">
        <f t="shared" si="9"/>
        <v>0</v>
      </c>
      <c r="L77" s="2" t="b">
        <f t="shared" si="10"/>
        <v>0</v>
      </c>
      <c r="M77" s="2" t="b">
        <f t="shared" si="11"/>
        <v>0</v>
      </c>
      <c r="N77" s="2" t="b">
        <f t="shared" si="12"/>
        <v>0</v>
      </c>
      <c r="O77" s="2" t="b">
        <f t="shared" si="13"/>
        <v>0</v>
      </c>
      <c r="P77" s="2" t="b">
        <f t="shared" si="14"/>
        <v>1</v>
      </c>
      <c r="Q77" s="2" t="b">
        <f t="shared" si="15"/>
        <v>0</v>
      </c>
      <c r="R77" s="2"/>
    </row>
    <row r="78" spans="1:18" x14ac:dyDescent="0.25">
      <c r="A78" s="31">
        <v>77</v>
      </c>
      <c r="B78" s="23" t="s">
        <v>1019</v>
      </c>
      <c r="C78" s="23" t="s">
        <v>181</v>
      </c>
      <c r="D78" s="23"/>
      <c r="E78" s="23"/>
      <c r="F78" s="23"/>
      <c r="G78" s="23"/>
      <c r="H78" s="23"/>
      <c r="I78" s="32"/>
      <c r="J78" s="2" t="b">
        <f t="shared" si="8"/>
        <v>1</v>
      </c>
      <c r="K78" s="2" t="b">
        <f t="shared" si="9"/>
        <v>0</v>
      </c>
      <c r="L78" s="2" t="b">
        <f t="shared" si="10"/>
        <v>0</v>
      </c>
      <c r="M78" s="2" t="b">
        <f t="shared" si="11"/>
        <v>0</v>
      </c>
      <c r="N78" s="2" t="b">
        <f t="shared" si="12"/>
        <v>0</v>
      </c>
      <c r="O78" s="2" t="b">
        <f t="shared" si="13"/>
        <v>0</v>
      </c>
      <c r="P78" s="2" t="b">
        <f t="shared" si="14"/>
        <v>0</v>
      </c>
      <c r="Q78" s="2" t="b">
        <f t="shared" si="15"/>
        <v>0</v>
      </c>
      <c r="R78" s="2"/>
    </row>
    <row r="79" spans="1:18" x14ac:dyDescent="0.25">
      <c r="A79" s="31">
        <v>78</v>
      </c>
      <c r="B79" s="23" t="s">
        <v>1028</v>
      </c>
      <c r="C79" s="23"/>
      <c r="D79" s="23"/>
      <c r="E79" s="23"/>
      <c r="F79" s="23"/>
      <c r="G79" s="23"/>
      <c r="H79" s="23"/>
      <c r="I79" s="32" t="s">
        <v>252</v>
      </c>
      <c r="J79" s="2" t="b">
        <f t="shared" si="8"/>
        <v>0</v>
      </c>
      <c r="K79" s="2" t="b">
        <f t="shared" si="9"/>
        <v>0</v>
      </c>
      <c r="L79" s="2" t="b">
        <f t="shared" si="10"/>
        <v>0</v>
      </c>
      <c r="M79" s="2" t="b">
        <f t="shared" si="11"/>
        <v>0</v>
      </c>
      <c r="N79" s="2" t="b">
        <f t="shared" si="12"/>
        <v>0</v>
      </c>
      <c r="O79" s="2" t="b">
        <f t="shared" si="13"/>
        <v>0</v>
      </c>
      <c r="P79" s="2" t="b">
        <f t="shared" si="14"/>
        <v>0</v>
      </c>
      <c r="Q79" s="2" t="b">
        <f t="shared" si="15"/>
        <v>1</v>
      </c>
      <c r="R79" s="2"/>
    </row>
    <row r="80" spans="1:18" x14ac:dyDescent="0.25">
      <c r="A80" s="31">
        <v>79</v>
      </c>
      <c r="B80" s="23" t="s">
        <v>1038</v>
      </c>
      <c r="C80" s="23" t="s">
        <v>181</v>
      </c>
      <c r="D80" s="23"/>
      <c r="E80" s="23"/>
      <c r="F80" s="23"/>
      <c r="G80" s="23"/>
      <c r="H80" s="23"/>
      <c r="I80" s="32"/>
      <c r="J80" s="2" t="b">
        <f t="shared" si="8"/>
        <v>1</v>
      </c>
      <c r="K80" s="2" t="b">
        <f t="shared" si="9"/>
        <v>0</v>
      </c>
      <c r="L80" s="2" t="b">
        <f t="shared" si="10"/>
        <v>0</v>
      </c>
      <c r="M80" s="2" t="b">
        <f t="shared" si="11"/>
        <v>0</v>
      </c>
      <c r="N80" s="2" t="b">
        <f t="shared" si="12"/>
        <v>0</v>
      </c>
      <c r="O80" s="2" t="b">
        <f t="shared" si="13"/>
        <v>0</v>
      </c>
      <c r="P80" s="2" t="b">
        <f t="shared" si="14"/>
        <v>0</v>
      </c>
      <c r="Q80" s="2" t="b">
        <f t="shared" si="15"/>
        <v>0</v>
      </c>
      <c r="R80" s="2"/>
    </row>
    <row r="81" spans="1:18" x14ac:dyDescent="0.25">
      <c r="A81" s="31">
        <v>80</v>
      </c>
      <c r="B81" s="23" t="s">
        <v>1049</v>
      </c>
      <c r="C81" s="23" t="s">
        <v>181</v>
      </c>
      <c r="D81" s="23"/>
      <c r="E81" s="23"/>
      <c r="F81" s="23"/>
      <c r="G81" s="23" t="s">
        <v>166</v>
      </c>
      <c r="H81" s="23"/>
      <c r="I81" s="32"/>
      <c r="J81" s="2" t="b">
        <f t="shared" si="8"/>
        <v>0</v>
      </c>
      <c r="K81" s="2" t="b">
        <f t="shared" si="9"/>
        <v>0</v>
      </c>
      <c r="L81" s="2" t="b">
        <f t="shared" si="10"/>
        <v>0</v>
      </c>
      <c r="M81" s="2" t="b">
        <f t="shared" si="11"/>
        <v>0</v>
      </c>
      <c r="N81" s="2" t="b">
        <f t="shared" si="12"/>
        <v>1</v>
      </c>
      <c r="O81" s="2" t="b">
        <f t="shared" si="13"/>
        <v>0</v>
      </c>
      <c r="P81" s="2" t="b">
        <f t="shared" si="14"/>
        <v>0</v>
      </c>
      <c r="Q81" s="2" t="b">
        <f t="shared" si="15"/>
        <v>0</v>
      </c>
      <c r="R81" s="2"/>
    </row>
    <row r="82" spans="1:18" x14ac:dyDescent="0.25">
      <c r="A82" s="31">
        <v>81</v>
      </c>
      <c r="B82" s="23" t="s">
        <v>1059</v>
      </c>
      <c r="C82" s="23"/>
      <c r="D82" s="23"/>
      <c r="E82" s="23"/>
      <c r="F82" s="23"/>
      <c r="G82" s="23"/>
      <c r="H82" s="23"/>
      <c r="I82" s="32" t="s">
        <v>252</v>
      </c>
      <c r="J82" s="2" t="b">
        <f t="shared" si="8"/>
        <v>0</v>
      </c>
      <c r="K82" s="2" t="b">
        <f t="shared" si="9"/>
        <v>0</v>
      </c>
      <c r="L82" s="2" t="b">
        <f t="shared" si="10"/>
        <v>0</v>
      </c>
      <c r="M82" s="2" t="b">
        <f t="shared" si="11"/>
        <v>0</v>
      </c>
      <c r="N82" s="2" t="b">
        <f t="shared" si="12"/>
        <v>0</v>
      </c>
      <c r="O82" s="2" t="b">
        <f t="shared" si="13"/>
        <v>0</v>
      </c>
      <c r="P82" s="2" t="b">
        <f t="shared" si="14"/>
        <v>0</v>
      </c>
      <c r="Q82" s="2" t="b">
        <f t="shared" si="15"/>
        <v>1</v>
      </c>
      <c r="R82" s="2"/>
    </row>
    <row r="83" spans="1:18" x14ac:dyDescent="0.25">
      <c r="A83" s="31">
        <v>82</v>
      </c>
      <c r="B83" s="23" t="s">
        <v>1068</v>
      </c>
      <c r="C83" s="23" t="s">
        <v>181</v>
      </c>
      <c r="D83" s="23"/>
      <c r="E83" s="23" t="s">
        <v>144</v>
      </c>
      <c r="F83" s="23"/>
      <c r="G83" s="23" t="s">
        <v>166</v>
      </c>
      <c r="H83" s="23"/>
      <c r="I83" s="32"/>
      <c r="J83" s="2" t="b">
        <f t="shared" si="8"/>
        <v>0</v>
      </c>
      <c r="K83" s="2" t="b">
        <f t="shared" si="9"/>
        <v>0</v>
      </c>
      <c r="L83" s="2" t="b">
        <f t="shared" si="10"/>
        <v>0</v>
      </c>
      <c r="M83" s="2" t="b">
        <f t="shared" si="11"/>
        <v>0</v>
      </c>
      <c r="N83" s="2" t="b">
        <f t="shared" si="12"/>
        <v>0</v>
      </c>
      <c r="O83" s="2" t="b">
        <f t="shared" si="13"/>
        <v>0</v>
      </c>
      <c r="P83" s="2" t="b">
        <f t="shared" si="14"/>
        <v>1</v>
      </c>
      <c r="Q83" s="2" t="b">
        <f t="shared" si="15"/>
        <v>0</v>
      </c>
      <c r="R83" s="2"/>
    </row>
    <row r="84" spans="1:18" x14ac:dyDescent="0.25">
      <c r="A84" s="31">
        <v>83</v>
      </c>
      <c r="B84" s="23" t="s">
        <v>1077</v>
      </c>
      <c r="C84" s="23" t="s">
        <v>181</v>
      </c>
      <c r="D84" s="23"/>
      <c r="E84" s="23"/>
      <c r="F84" s="23"/>
      <c r="G84" s="23" t="s">
        <v>166</v>
      </c>
      <c r="H84" s="23"/>
      <c r="I84" s="32"/>
      <c r="J84" s="2" t="b">
        <f t="shared" si="8"/>
        <v>0</v>
      </c>
      <c r="K84" s="2" t="b">
        <f t="shared" si="9"/>
        <v>0</v>
      </c>
      <c r="L84" s="2" t="b">
        <f t="shared" si="10"/>
        <v>0</v>
      </c>
      <c r="M84" s="2" t="b">
        <f t="shared" si="11"/>
        <v>0</v>
      </c>
      <c r="N84" s="2" t="b">
        <f t="shared" si="12"/>
        <v>1</v>
      </c>
      <c r="O84" s="2" t="b">
        <f t="shared" si="13"/>
        <v>0</v>
      </c>
      <c r="P84" s="2" t="b">
        <f t="shared" si="14"/>
        <v>0</v>
      </c>
      <c r="Q84" s="2" t="b">
        <f t="shared" si="15"/>
        <v>0</v>
      </c>
      <c r="R84" s="2"/>
    </row>
    <row r="85" spans="1:18" x14ac:dyDescent="0.25">
      <c r="A85" s="31">
        <v>84</v>
      </c>
      <c r="B85" s="23" t="s">
        <v>1089</v>
      </c>
      <c r="C85" s="23" t="s">
        <v>181</v>
      </c>
      <c r="D85" s="23"/>
      <c r="E85" s="23"/>
      <c r="F85" s="23"/>
      <c r="G85" s="23"/>
      <c r="H85" s="23"/>
      <c r="I85" s="32"/>
      <c r="J85" s="2" t="b">
        <f t="shared" si="8"/>
        <v>1</v>
      </c>
      <c r="K85" s="2" t="b">
        <f t="shared" si="9"/>
        <v>0</v>
      </c>
      <c r="L85" s="2" t="b">
        <f t="shared" si="10"/>
        <v>0</v>
      </c>
      <c r="M85" s="2" t="b">
        <f t="shared" si="11"/>
        <v>0</v>
      </c>
      <c r="N85" s="2" t="b">
        <f t="shared" si="12"/>
        <v>0</v>
      </c>
      <c r="O85" s="2" t="b">
        <f t="shared" si="13"/>
        <v>0</v>
      </c>
      <c r="P85" s="2" t="b">
        <f t="shared" si="14"/>
        <v>0</v>
      </c>
      <c r="Q85" s="2" t="b">
        <f t="shared" si="15"/>
        <v>0</v>
      </c>
      <c r="R85" s="2"/>
    </row>
    <row r="86" spans="1:18" x14ac:dyDescent="0.25">
      <c r="A86" s="31">
        <v>85</v>
      </c>
      <c r="B86" s="23" t="s">
        <v>1101</v>
      </c>
      <c r="C86" s="23" t="s">
        <v>181</v>
      </c>
      <c r="D86" s="23"/>
      <c r="E86" s="23" t="s">
        <v>144</v>
      </c>
      <c r="F86" s="23"/>
      <c r="G86" s="23" t="s">
        <v>166</v>
      </c>
      <c r="H86" s="23"/>
      <c r="I86" s="32"/>
      <c r="J86" s="2" t="b">
        <f t="shared" si="8"/>
        <v>0</v>
      </c>
      <c r="K86" s="2" t="b">
        <f t="shared" si="9"/>
        <v>0</v>
      </c>
      <c r="L86" s="2" t="b">
        <f t="shared" si="10"/>
        <v>0</v>
      </c>
      <c r="M86" s="2" t="b">
        <f t="shared" si="11"/>
        <v>0</v>
      </c>
      <c r="N86" s="2" t="b">
        <f t="shared" si="12"/>
        <v>0</v>
      </c>
      <c r="O86" s="2" t="b">
        <f t="shared" si="13"/>
        <v>0</v>
      </c>
      <c r="P86" s="2" t="b">
        <f t="shared" si="14"/>
        <v>1</v>
      </c>
      <c r="Q86" s="2" t="b">
        <f t="shared" si="15"/>
        <v>0</v>
      </c>
      <c r="R86" s="2"/>
    </row>
    <row r="87" spans="1:18" x14ac:dyDescent="0.25">
      <c r="A87" s="31">
        <v>86</v>
      </c>
      <c r="B87" s="23" t="s">
        <v>1112</v>
      </c>
      <c r="C87" s="23"/>
      <c r="D87" s="23"/>
      <c r="E87" s="23"/>
      <c r="F87" s="23"/>
      <c r="G87" s="23"/>
      <c r="H87" s="23"/>
      <c r="I87" s="32" t="s">
        <v>252</v>
      </c>
      <c r="J87" s="2" t="b">
        <f t="shared" si="8"/>
        <v>0</v>
      </c>
      <c r="K87" s="2" t="b">
        <f t="shared" si="9"/>
        <v>0</v>
      </c>
      <c r="L87" s="2" t="b">
        <f t="shared" si="10"/>
        <v>0</v>
      </c>
      <c r="M87" s="2" t="b">
        <f t="shared" si="11"/>
        <v>0</v>
      </c>
      <c r="N87" s="2" t="b">
        <f t="shared" si="12"/>
        <v>0</v>
      </c>
      <c r="O87" s="2" t="b">
        <f t="shared" si="13"/>
        <v>0</v>
      </c>
      <c r="P87" s="2" t="b">
        <f t="shared" si="14"/>
        <v>0</v>
      </c>
      <c r="Q87" s="2" t="b">
        <f t="shared" si="15"/>
        <v>1</v>
      </c>
      <c r="R87" s="2"/>
    </row>
    <row r="88" spans="1:18" x14ac:dyDescent="0.25">
      <c r="A88" s="31">
        <v>87</v>
      </c>
      <c r="B88" s="23" t="s">
        <v>1123</v>
      </c>
      <c r="C88" s="23" t="s">
        <v>181</v>
      </c>
      <c r="D88" s="23"/>
      <c r="E88" s="23" t="s">
        <v>144</v>
      </c>
      <c r="F88" s="23"/>
      <c r="G88" s="23"/>
      <c r="H88" s="23"/>
      <c r="I88" s="32"/>
      <c r="J88" s="2" t="b">
        <f t="shared" si="8"/>
        <v>0</v>
      </c>
      <c r="K88" s="2" t="b">
        <f t="shared" si="9"/>
        <v>0</v>
      </c>
      <c r="L88" s="2" t="b">
        <f t="shared" si="10"/>
        <v>0</v>
      </c>
      <c r="M88" s="2" t="b">
        <f t="shared" si="11"/>
        <v>1</v>
      </c>
      <c r="N88" s="2" t="b">
        <f t="shared" si="12"/>
        <v>0</v>
      </c>
      <c r="O88" s="2" t="b">
        <f t="shared" si="13"/>
        <v>0</v>
      </c>
      <c r="P88" s="2" t="b">
        <f t="shared" si="14"/>
        <v>0</v>
      </c>
      <c r="Q88" s="2" t="b">
        <f t="shared" si="15"/>
        <v>0</v>
      </c>
      <c r="R88" s="2"/>
    </row>
    <row r="89" spans="1:18" x14ac:dyDescent="0.25">
      <c r="A89" s="31">
        <v>88</v>
      </c>
      <c r="B89" s="23" t="s">
        <v>1130</v>
      </c>
      <c r="C89" s="23"/>
      <c r="D89" s="23"/>
      <c r="E89" s="23"/>
      <c r="F89" s="23"/>
      <c r="G89" s="23"/>
      <c r="H89" s="23"/>
      <c r="I89" s="32" t="s">
        <v>252</v>
      </c>
      <c r="J89" s="2" t="b">
        <f t="shared" si="8"/>
        <v>0</v>
      </c>
      <c r="K89" s="2" t="b">
        <f t="shared" si="9"/>
        <v>0</v>
      </c>
      <c r="L89" s="2" t="b">
        <f t="shared" si="10"/>
        <v>0</v>
      </c>
      <c r="M89" s="2" t="b">
        <f t="shared" si="11"/>
        <v>0</v>
      </c>
      <c r="N89" s="2" t="b">
        <f t="shared" si="12"/>
        <v>0</v>
      </c>
      <c r="O89" s="2" t="b">
        <f t="shared" si="13"/>
        <v>0</v>
      </c>
      <c r="P89" s="2" t="b">
        <f t="shared" si="14"/>
        <v>0</v>
      </c>
      <c r="Q89" s="2" t="b">
        <f t="shared" si="15"/>
        <v>1</v>
      </c>
      <c r="R89" s="2"/>
    </row>
    <row r="90" spans="1:18" x14ac:dyDescent="0.25">
      <c r="A90" s="31">
        <v>89</v>
      </c>
      <c r="B90" s="23" t="s">
        <v>1139</v>
      </c>
      <c r="C90" s="23" t="s">
        <v>181</v>
      </c>
      <c r="D90" s="23"/>
      <c r="E90" s="23" t="s">
        <v>144</v>
      </c>
      <c r="F90" s="23"/>
      <c r="G90" s="23" t="s">
        <v>166</v>
      </c>
      <c r="H90" s="23"/>
      <c r="I90" s="32"/>
      <c r="J90" s="2" t="b">
        <f t="shared" si="8"/>
        <v>0</v>
      </c>
      <c r="K90" s="2" t="b">
        <f t="shared" si="9"/>
        <v>0</v>
      </c>
      <c r="L90" s="2" t="b">
        <f t="shared" si="10"/>
        <v>0</v>
      </c>
      <c r="M90" s="2" t="b">
        <f t="shared" si="11"/>
        <v>0</v>
      </c>
      <c r="N90" s="2" t="b">
        <f t="shared" si="12"/>
        <v>0</v>
      </c>
      <c r="O90" s="2" t="b">
        <f t="shared" si="13"/>
        <v>0</v>
      </c>
      <c r="P90" s="2" t="b">
        <f t="shared" si="14"/>
        <v>1</v>
      </c>
      <c r="Q90" s="2" t="b">
        <f t="shared" si="15"/>
        <v>0</v>
      </c>
      <c r="R90" s="2"/>
    </row>
    <row r="91" spans="1:18" x14ac:dyDescent="0.25">
      <c r="A91" s="31">
        <v>90</v>
      </c>
      <c r="B91" s="23" t="s">
        <v>1148</v>
      </c>
      <c r="C91" s="23" t="s">
        <v>181</v>
      </c>
      <c r="D91" s="23"/>
      <c r="E91" s="23" t="s">
        <v>144</v>
      </c>
      <c r="F91" s="23"/>
      <c r="G91" s="23" t="s">
        <v>166</v>
      </c>
      <c r="H91" s="23"/>
      <c r="I91" s="32"/>
      <c r="J91" s="2" t="b">
        <f t="shared" si="8"/>
        <v>0</v>
      </c>
      <c r="K91" s="2" t="b">
        <f t="shared" si="9"/>
        <v>0</v>
      </c>
      <c r="L91" s="2" t="b">
        <f t="shared" si="10"/>
        <v>0</v>
      </c>
      <c r="M91" s="2" t="b">
        <f t="shared" si="11"/>
        <v>0</v>
      </c>
      <c r="N91" s="2" t="b">
        <f t="shared" si="12"/>
        <v>0</v>
      </c>
      <c r="O91" s="2" t="b">
        <f t="shared" si="13"/>
        <v>0</v>
      </c>
      <c r="P91" s="2" t="b">
        <f t="shared" si="14"/>
        <v>1</v>
      </c>
      <c r="Q91" s="2" t="b">
        <f t="shared" si="15"/>
        <v>0</v>
      </c>
      <c r="R91" s="2"/>
    </row>
    <row r="92" spans="1:18" x14ac:dyDescent="0.25">
      <c r="A92" s="31">
        <v>91</v>
      </c>
      <c r="B92" s="23" t="s">
        <v>1156</v>
      </c>
      <c r="C92" s="23"/>
      <c r="D92" s="23"/>
      <c r="E92" s="23"/>
      <c r="F92" s="23"/>
      <c r="G92" s="23"/>
      <c r="H92" s="23"/>
      <c r="I92" s="32" t="s">
        <v>252</v>
      </c>
      <c r="J92" s="2" t="b">
        <f t="shared" si="8"/>
        <v>0</v>
      </c>
      <c r="K92" s="2" t="b">
        <f t="shared" si="9"/>
        <v>0</v>
      </c>
      <c r="L92" s="2" t="b">
        <f t="shared" si="10"/>
        <v>0</v>
      </c>
      <c r="M92" s="2" t="b">
        <f t="shared" si="11"/>
        <v>0</v>
      </c>
      <c r="N92" s="2" t="b">
        <f t="shared" si="12"/>
        <v>0</v>
      </c>
      <c r="O92" s="2" t="b">
        <f t="shared" si="13"/>
        <v>0</v>
      </c>
      <c r="P92" s="2" t="b">
        <f t="shared" si="14"/>
        <v>0</v>
      </c>
      <c r="Q92" s="2" t="b">
        <f t="shared" si="15"/>
        <v>1</v>
      </c>
      <c r="R92" s="2"/>
    </row>
    <row r="93" spans="1:18" x14ac:dyDescent="0.25">
      <c r="A93" s="31">
        <v>92</v>
      </c>
      <c r="B93" s="23" t="s">
        <v>1162</v>
      </c>
      <c r="C93" s="23" t="s">
        <v>181</v>
      </c>
      <c r="D93" s="23"/>
      <c r="E93" s="23" t="s">
        <v>144</v>
      </c>
      <c r="F93" s="23"/>
      <c r="G93" s="23"/>
      <c r="H93" s="23"/>
      <c r="I93" s="32"/>
      <c r="J93" s="2" t="b">
        <f t="shared" si="8"/>
        <v>0</v>
      </c>
      <c r="K93" s="2" t="b">
        <f t="shared" si="9"/>
        <v>0</v>
      </c>
      <c r="L93" s="2" t="b">
        <f t="shared" si="10"/>
        <v>0</v>
      </c>
      <c r="M93" s="2" t="b">
        <f t="shared" si="11"/>
        <v>1</v>
      </c>
      <c r="N93" s="2" t="b">
        <f t="shared" si="12"/>
        <v>0</v>
      </c>
      <c r="O93" s="2" t="b">
        <f t="shared" si="13"/>
        <v>0</v>
      </c>
      <c r="P93" s="2" t="b">
        <f t="shared" si="14"/>
        <v>0</v>
      </c>
      <c r="Q93" s="2" t="b">
        <f t="shared" si="15"/>
        <v>0</v>
      </c>
      <c r="R93" s="2"/>
    </row>
    <row r="94" spans="1:18" x14ac:dyDescent="0.25">
      <c r="A94" s="31">
        <v>93</v>
      </c>
      <c r="B94" s="23" t="s">
        <v>1172</v>
      </c>
      <c r="C94" s="23"/>
      <c r="D94" s="23"/>
      <c r="E94" s="23"/>
      <c r="F94" s="23"/>
      <c r="G94" s="23"/>
      <c r="H94" s="23"/>
      <c r="I94" s="32" t="s">
        <v>252</v>
      </c>
      <c r="J94" s="2" t="b">
        <f t="shared" si="8"/>
        <v>0</v>
      </c>
      <c r="K94" s="2" t="b">
        <f t="shared" si="9"/>
        <v>0</v>
      </c>
      <c r="L94" s="2" t="b">
        <f t="shared" si="10"/>
        <v>0</v>
      </c>
      <c r="M94" s="2" t="b">
        <f t="shared" si="11"/>
        <v>0</v>
      </c>
      <c r="N94" s="2" t="b">
        <f t="shared" si="12"/>
        <v>0</v>
      </c>
      <c r="O94" s="2" t="b">
        <f t="shared" si="13"/>
        <v>0</v>
      </c>
      <c r="P94" s="2" t="b">
        <f t="shared" si="14"/>
        <v>0</v>
      </c>
      <c r="Q94" s="2" t="b">
        <f t="shared" si="15"/>
        <v>1</v>
      </c>
      <c r="R94" s="2"/>
    </row>
    <row r="95" spans="1:18" x14ac:dyDescent="0.25">
      <c r="A95" s="31">
        <v>94</v>
      </c>
      <c r="B95" s="23" t="s">
        <v>1180</v>
      </c>
      <c r="C95" s="23"/>
      <c r="D95" s="23"/>
      <c r="E95" s="23"/>
      <c r="F95" s="23"/>
      <c r="G95" s="23"/>
      <c r="H95" s="23"/>
      <c r="I95" s="32" t="s">
        <v>252</v>
      </c>
      <c r="J95" s="2" t="b">
        <f t="shared" si="8"/>
        <v>0</v>
      </c>
      <c r="K95" s="2" t="b">
        <f t="shared" si="9"/>
        <v>0</v>
      </c>
      <c r="L95" s="2" t="b">
        <f t="shared" si="10"/>
        <v>0</v>
      </c>
      <c r="M95" s="2" t="b">
        <f t="shared" si="11"/>
        <v>0</v>
      </c>
      <c r="N95" s="2" t="b">
        <f t="shared" si="12"/>
        <v>0</v>
      </c>
      <c r="O95" s="2" t="b">
        <f t="shared" si="13"/>
        <v>0</v>
      </c>
      <c r="P95" s="2" t="b">
        <f t="shared" si="14"/>
        <v>0</v>
      </c>
      <c r="Q95" s="2" t="b">
        <f t="shared" si="15"/>
        <v>1</v>
      </c>
      <c r="R95" s="2"/>
    </row>
    <row r="96" spans="1:18" x14ac:dyDescent="0.25">
      <c r="A96" s="31">
        <v>95</v>
      </c>
      <c r="B96" s="23" t="s">
        <v>1189</v>
      </c>
      <c r="C96" s="23" t="s">
        <v>181</v>
      </c>
      <c r="D96" s="23"/>
      <c r="E96" s="23" t="s">
        <v>144</v>
      </c>
      <c r="F96" s="23"/>
      <c r="G96" s="23" t="s">
        <v>166</v>
      </c>
      <c r="H96" s="23"/>
      <c r="I96" s="32"/>
      <c r="J96" s="2" t="b">
        <f t="shared" si="8"/>
        <v>0</v>
      </c>
      <c r="K96" s="2" t="b">
        <f t="shared" si="9"/>
        <v>0</v>
      </c>
      <c r="L96" s="2" t="b">
        <f t="shared" si="10"/>
        <v>0</v>
      </c>
      <c r="M96" s="2" t="b">
        <f t="shared" si="11"/>
        <v>0</v>
      </c>
      <c r="N96" s="2" t="b">
        <f t="shared" si="12"/>
        <v>0</v>
      </c>
      <c r="O96" s="2" t="b">
        <f t="shared" si="13"/>
        <v>0</v>
      </c>
      <c r="P96" s="2" t="b">
        <f t="shared" si="14"/>
        <v>1</v>
      </c>
      <c r="Q96" s="2" t="b">
        <f t="shared" si="15"/>
        <v>0</v>
      </c>
      <c r="R96" s="2"/>
    </row>
    <row r="97" spans="1:18" x14ac:dyDescent="0.25">
      <c r="A97" s="31">
        <v>96</v>
      </c>
      <c r="B97" s="23" t="s">
        <v>1199</v>
      </c>
      <c r="C97" s="23" t="s">
        <v>181</v>
      </c>
      <c r="D97" s="23"/>
      <c r="E97" s="23"/>
      <c r="F97" s="23"/>
      <c r="G97" s="23" t="s">
        <v>166</v>
      </c>
      <c r="H97" s="23"/>
      <c r="I97" s="32"/>
      <c r="J97" s="2" t="b">
        <f t="shared" si="8"/>
        <v>0</v>
      </c>
      <c r="K97" s="2" t="b">
        <f t="shared" si="9"/>
        <v>0</v>
      </c>
      <c r="L97" s="2" t="b">
        <f t="shared" si="10"/>
        <v>0</v>
      </c>
      <c r="M97" s="2" t="b">
        <f t="shared" si="11"/>
        <v>0</v>
      </c>
      <c r="N97" s="2" t="b">
        <f t="shared" si="12"/>
        <v>1</v>
      </c>
      <c r="O97" s="2" t="b">
        <f t="shared" si="13"/>
        <v>0</v>
      </c>
      <c r="P97" s="2" t="b">
        <f t="shared" si="14"/>
        <v>0</v>
      </c>
      <c r="Q97" s="2" t="b">
        <f t="shared" si="15"/>
        <v>0</v>
      </c>
      <c r="R97" s="2"/>
    </row>
    <row r="98" spans="1:18" x14ac:dyDescent="0.25">
      <c r="A98" s="31">
        <v>97</v>
      </c>
      <c r="B98" s="23" t="s">
        <v>1208</v>
      </c>
      <c r="C98" s="23" t="s">
        <v>181</v>
      </c>
      <c r="D98" s="23"/>
      <c r="E98" s="23" t="s">
        <v>144</v>
      </c>
      <c r="F98" s="23"/>
      <c r="G98" s="23"/>
      <c r="H98" s="23"/>
      <c r="I98" s="32"/>
      <c r="J98" s="2" t="b">
        <f t="shared" si="8"/>
        <v>0</v>
      </c>
      <c r="K98" s="2" t="b">
        <f t="shared" si="9"/>
        <v>0</v>
      </c>
      <c r="L98" s="2" t="b">
        <f t="shared" si="10"/>
        <v>0</v>
      </c>
      <c r="M98" s="2" t="b">
        <f t="shared" si="11"/>
        <v>1</v>
      </c>
      <c r="N98" s="2" t="b">
        <f t="shared" si="12"/>
        <v>0</v>
      </c>
      <c r="O98" s="2" t="b">
        <f t="shared" si="13"/>
        <v>0</v>
      </c>
      <c r="P98" s="2" t="b">
        <f t="shared" si="14"/>
        <v>0</v>
      </c>
      <c r="Q98" s="2" t="b">
        <f t="shared" si="15"/>
        <v>0</v>
      </c>
      <c r="R98" s="2"/>
    </row>
    <row r="99" spans="1:18" x14ac:dyDescent="0.25">
      <c r="A99" s="31">
        <v>98</v>
      </c>
      <c r="B99" s="23" t="s">
        <v>1217</v>
      </c>
      <c r="C99" s="23"/>
      <c r="D99" s="23"/>
      <c r="E99" s="23"/>
      <c r="F99" s="23"/>
      <c r="G99" s="23"/>
      <c r="H99" s="23"/>
      <c r="I99" s="32" t="s">
        <v>252</v>
      </c>
      <c r="J99" s="2" t="b">
        <f t="shared" si="8"/>
        <v>0</v>
      </c>
      <c r="K99" s="2" t="b">
        <f t="shared" si="9"/>
        <v>0</v>
      </c>
      <c r="L99" s="2" t="b">
        <f t="shared" si="10"/>
        <v>0</v>
      </c>
      <c r="M99" s="2" t="b">
        <f t="shared" si="11"/>
        <v>0</v>
      </c>
      <c r="N99" s="2" t="b">
        <f t="shared" si="12"/>
        <v>0</v>
      </c>
      <c r="O99" s="2" t="b">
        <f t="shared" si="13"/>
        <v>0</v>
      </c>
      <c r="P99" s="2" t="b">
        <f t="shared" si="14"/>
        <v>0</v>
      </c>
      <c r="Q99" s="2" t="b">
        <f t="shared" si="15"/>
        <v>1</v>
      </c>
      <c r="R99" s="2"/>
    </row>
    <row r="100" spans="1:18" x14ac:dyDescent="0.25">
      <c r="A100" s="31">
        <v>99</v>
      </c>
      <c r="B100" s="23" t="s">
        <v>1225</v>
      </c>
      <c r="C100" s="23"/>
      <c r="D100" s="23"/>
      <c r="E100" s="23"/>
      <c r="F100" s="23"/>
      <c r="G100" s="23"/>
      <c r="H100" s="23"/>
      <c r="I100" s="32" t="s">
        <v>252</v>
      </c>
      <c r="J100" s="2" t="b">
        <f t="shared" si="8"/>
        <v>0</v>
      </c>
      <c r="K100" s="2" t="b">
        <f t="shared" si="9"/>
        <v>0</v>
      </c>
      <c r="L100" s="2" t="b">
        <f t="shared" si="10"/>
        <v>0</v>
      </c>
      <c r="M100" s="2" t="b">
        <f t="shared" si="11"/>
        <v>0</v>
      </c>
      <c r="N100" s="2" t="b">
        <f t="shared" si="12"/>
        <v>0</v>
      </c>
      <c r="O100" s="2" t="b">
        <f t="shared" si="13"/>
        <v>0</v>
      </c>
      <c r="P100" s="2" t="b">
        <f t="shared" si="14"/>
        <v>0</v>
      </c>
      <c r="Q100" s="2" t="b">
        <f t="shared" si="15"/>
        <v>1</v>
      </c>
      <c r="R100" s="2"/>
    </row>
    <row r="101" spans="1:18" x14ac:dyDescent="0.25">
      <c r="A101" s="31">
        <v>100</v>
      </c>
      <c r="B101" s="23" t="s">
        <v>1233</v>
      </c>
      <c r="C101" s="23" t="s">
        <v>181</v>
      </c>
      <c r="D101" s="23"/>
      <c r="E101" s="23" t="s">
        <v>144</v>
      </c>
      <c r="F101" s="23"/>
      <c r="G101" s="23" t="s">
        <v>166</v>
      </c>
      <c r="H101" s="23"/>
      <c r="I101" s="32"/>
      <c r="J101" s="2" t="b">
        <f t="shared" si="8"/>
        <v>0</v>
      </c>
      <c r="K101" s="2" t="b">
        <f t="shared" si="9"/>
        <v>0</v>
      </c>
      <c r="L101" s="2" t="b">
        <f t="shared" si="10"/>
        <v>0</v>
      </c>
      <c r="M101" s="2" t="b">
        <f t="shared" si="11"/>
        <v>0</v>
      </c>
      <c r="N101" s="2" t="b">
        <f t="shared" si="12"/>
        <v>0</v>
      </c>
      <c r="O101" s="2" t="b">
        <f t="shared" si="13"/>
        <v>0</v>
      </c>
      <c r="P101" s="2" t="b">
        <f t="shared" si="14"/>
        <v>1</v>
      </c>
      <c r="Q101" s="2" t="b">
        <f t="shared" si="15"/>
        <v>0</v>
      </c>
      <c r="R101" s="2"/>
    </row>
    <row r="102" spans="1:18" x14ac:dyDescent="0.25">
      <c r="A102" s="31">
        <v>101</v>
      </c>
      <c r="B102" s="23" t="s">
        <v>1242</v>
      </c>
      <c r="C102" s="23"/>
      <c r="D102" s="23"/>
      <c r="E102" s="23"/>
      <c r="F102" s="23"/>
      <c r="G102" s="23"/>
      <c r="H102" s="23"/>
      <c r="I102" s="32" t="s">
        <v>252</v>
      </c>
      <c r="J102" s="2" t="b">
        <f t="shared" si="8"/>
        <v>0</v>
      </c>
      <c r="K102" s="2" t="b">
        <f t="shared" si="9"/>
        <v>0</v>
      </c>
      <c r="L102" s="2" t="b">
        <f t="shared" si="10"/>
        <v>0</v>
      </c>
      <c r="M102" s="2" t="b">
        <f t="shared" si="11"/>
        <v>0</v>
      </c>
      <c r="N102" s="2" t="b">
        <f t="shared" si="12"/>
        <v>0</v>
      </c>
      <c r="O102" s="2" t="b">
        <f t="shared" si="13"/>
        <v>0</v>
      </c>
      <c r="P102" s="2" t="b">
        <f t="shared" si="14"/>
        <v>0</v>
      </c>
      <c r="Q102" s="2" t="b">
        <f t="shared" si="15"/>
        <v>1</v>
      </c>
      <c r="R102" s="2"/>
    </row>
    <row r="103" spans="1:18" x14ac:dyDescent="0.25">
      <c r="A103" s="31">
        <v>102</v>
      </c>
      <c r="B103" s="23" t="s">
        <v>1251</v>
      </c>
      <c r="C103" s="23" t="s">
        <v>181</v>
      </c>
      <c r="D103" s="23"/>
      <c r="E103" s="23" t="s">
        <v>144</v>
      </c>
      <c r="F103" s="23"/>
      <c r="G103" s="23" t="s">
        <v>166</v>
      </c>
      <c r="H103" s="23"/>
      <c r="I103" s="32"/>
      <c r="J103" s="2" t="b">
        <f t="shared" si="8"/>
        <v>0</v>
      </c>
      <c r="K103" s="2" t="b">
        <f t="shared" si="9"/>
        <v>0</v>
      </c>
      <c r="L103" s="2" t="b">
        <f t="shared" si="10"/>
        <v>0</v>
      </c>
      <c r="M103" s="2" t="b">
        <f t="shared" si="11"/>
        <v>0</v>
      </c>
      <c r="N103" s="2" t="b">
        <f t="shared" si="12"/>
        <v>0</v>
      </c>
      <c r="O103" s="2" t="b">
        <f t="shared" si="13"/>
        <v>0</v>
      </c>
      <c r="P103" s="2" t="b">
        <f t="shared" si="14"/>
        <v>1</v>
      </c>
      <c r="Q103" s="2" t="b">
        <f t="shared" si="15"/>
        <v>0</v>
      </c>
      <c r="R103" s="2"/>
    </row>
    <row r="104" spans="1:18" x14ac:dyDescent="0.25">
      <c r="A104" s="31">
        <v>103</v>
      </c>
      <c r="B104" s="23" t="s">
        <v>1258</v>
      </c>
      <c r="C104" s="23"/>
      <c r="D104" s="23"/>
      <c r="E104" s="23"/>
      <c r="F104" s="23"/>
      <c r="G104" s="23"/>
      <c r="H104" s="23"/>
      <c r="I104" s="32" t="s">
        <v>252</v>
      </c>
      <c r="J104" s="2" t="b">
        <f t="shared" si="8"/>
        <v>0</v>
      </c>
      <c r="K104" s="2" t="b">
        <f t="shared" si="9"/>
        <v>0</v>
      </c>
      <c r="L104" s="2" t="b">
        <f t="shared" si="10"/>
        <v>0</v>
      </c>
      <c r="M104" s="2" t="b">
        <f t="shared" si="11"/>
        <v>0</v>
      </c>
      <c r="N104" s="2" t="b">
        <f t="shared" si="12"/>
        <v>0</v>
      </c>
      <c r="O104" s="2" t="b">
        <f t="shared" si="13"/>
        <v>0</v>
      </c>
      <c r="P104" s="2" t="b">
        <f t="shared" si="14"/>
        <v>0</v>
      </c>
      <c r="Q104" s="2" t="b">
        <f t="shared" si="15"/>
        <v>1</v>
      </c>
      <c r="R104" s="2"/>
    </row>
    <row r="105" spans="1:18" x14ac:dyDescent="0.25">
      <c r="A105" s="31">
        <v>104</v>
      </c>
      <c r="B105" s="23" t="s">
        <v>1270</v>
      </c>
      <c r="C105" s="23"/>
      <c r="D105" s="23"/>
      <c r="E105" s="23"/>
      <c r="F105" s="23"/>
      <c r="G105" s="23"/>
      <c r="H105" s="23"/>
      <c r="I105" s="32" t="s">
        <v>252</v>
      </c>
      <c r="J105" s="2" t="b">
        <f t="shared" si="8"/>
        <v>0</v>
      </c>
      <c r="K105" s="2" t="b">
        <f t="shared" si="9"/>
        <v>0</v>
      </c>
      <c r="L105" s="2" t="b">
        <f t="shared" si="10"/>
        <v>0</v>
      </c>
      <c r="M105" s="2" t="b">
        <f t="shared" si="11"/>
        <v>0</v>
      </c>
      <c r="N105" s="2" t="b">
        <f t="shared" si="12"/>
        <v>0</v>
      </c>
      <c r="O105" s="2" t="b">
        <f t="shared" si="13"/>
        <v>0</v>
      </c>
      <c r="P105" s="2" t="b">
        <f t="shared" si="14"/>
        <v>0</v>
      </c>
      <c r="Q105" s="2" t="b">
        <f t="shared" si="15"/>
        <v>1</v>
      </c>
      <c r="R105" s="2"/>
    </row>
    <row r="106" spans="1:18" x14ac:dyDescent="0.25">
      <c r="A106" s="31">
        <v>105</v>
      </c>
      <c r="B106" s="23" t="s">
        <v>1277</v>
      </c>
      <c r="C106" s="23" t="s">
        <v>181</v>
      </c>
      <c r="D106" s="23"/>
      <c r="E106" s="23" t="s">
        <v>144</v>
      </c>
      <c r="F106" s="23"/>
      <c r="G106" s="23" t="s">
        <v>166</v>
      </c>
      <c r="H106" s="23"/>
      <c r="I106" s="32"/>
      <c r="J106" s="2" t="b">
        <f t="shared" si="8"/>
        <v>0</v>
      </c>
      <c r="K106" s="2" t="b">
        <f t="shared" si="9"/>
        <v>0</v>
      </c>
      <c r="L106" s="2" t="b">
        <f t="shared" si="10"/>
        <v>0</v>
      </c>
      <c r="M106" s="2" t="b">
        <f t="shared" si="11"/>
        <v>0</v>
      </c>
      <c r="N106" s="2" t="b">
        <f t="shared" si="12"/>
        <v>0</v>
      </c>
      <c r="O106" s="2" t="b">
        <f t="shared" si="13"/>
        <v>0</v>
      </c>
      <c r="P106" s="2" t="b">
        <f t="shared" si="14"/>
        <v>1</v>
      </c>
      <c r="Q106" s="2" t="b">
        <f t="shared" si="15"/>
        <v>0</v>
      </c>
      <c r="R106" s="2"/>
    </row>
    <row r="107" spans="1:18" x14ac:dyDescent="0.25">
      <c r="A107" s="31">
        <v>106</v>
      </c>
      <c r="B107" s="23" t="s">
        <v>1289</v>
      </c>
      <c r="C107" s="23" t="s">
        <v>181</v>
      </c>
      <c r="D107" s="23"/>
      <c r="E107" s="23" t="s">
        <v>144</v>
      </c>
      <c r="F107" s="23"/>
      <c r="G107" s="23"/>
      <c r="H107" s="23"/>
      <c r="I107" s="32"/>
      <c r="J107" s="2" t="b">
        <f t="shared" si="8"/>
        <v>0</v>
      </c>
      <c r="K107" s="2" t="b">
        <f t="shared" si="9"/>
        <v>0</v>
      </c>
      <c r="L107" s="2" t="b">
        <f t="shared" si="10"/>
        <v>0</v>
      </c>
      <c r="M107" s="2" t="b">
        <f t="shared" si="11"/>
        <v>1</v>
      </c>
      <c r="N107" s="2" t="b">
        <f t="shared" si="12"/>
        <v>0</v>
      </c>
      <c r="O107" s="2" t="b">
        <f t="shared" si="13"/>
        <v>0</v>
      </c>
      <c r="P107" s="2" t="b">
        <f t="shared" si="14"/>
        <v>0</v>
      </c>
      <c r="Q107" s="2" t="b">
        <f t="shared" si="15"/>
        <v>0</v>
      </c>
      <c r="R107" s="2"/>
    </row>
    <row r="108" spans="1:18" x14ac:dyDescent="0.25">
      <c r="A108" s="31">
        <v>107</v>
      </c>
      <c r="B108" s="23" t="s">
        <v>1295</v>
      </c>
      <c r="C108" s="23" t="s">
        <v>181</v>
      </c>
      <c r="D108" s="23"/>
      <c r="E108" s="23" t="s">
        <v>144</v>
      </c>
      <c r="F108" s="23"/>
      <c r="G108" s="23"/>
      <c r="H108" s="23"/>
      <c r="I108" s="32"/>
      <c r="J108" s="2" t="b">
        <f t="shared" si="8"/>
        <v>0</v>
      </c>
      <c r="K108" s="2" t="b">
        <f t="shared" si="9"/>
        <v>0</v>
      </c>
      <c r="L108" s="2" t="b">
        <f t="shared" si="10"/>
        <v>0</v>
      </c>
      <c r="M108" s="2" t="b">
        <f t="shared" si="11"/>
        <v>1</v>
      </c>
      <c r="N108" s="2" t="b">
        <f t="shared" si="12"/>
        <v>0</v>
      </c>
      <c r="O108" s="2" t="b">
        <f t="shared" si="13"/>
        <v>0</v>
      </c>
      <c r="P108" s="2" t="b">
        <f t="shared" si="14"/>
        <v>0</v>
      </c>
      <c r="Q108" s="2" t="b">
        <f t="shared" si="15"/>
        <v>0</v>
      </c>
      <c r="R108" s="2"/>
    </row>
    <row r="109" spans="1:18" x14ac:dyDescent="0.25">
      <c r="A109" s="31">
        <v>108</v>
      </c>
      <c r="B109" s="23" t="s">
        <v>1305</v>
      </c>
      <c r="C109" s="23" t="s">
        <v>181</v>
      </c>
      <c r="D109" s="23"/>
      <c r="E109" s="23" t="s">
        <v>144</v>
      </c>
      <c r="F109" s="23"/>
      <c r="G109" s="23" t="s">
        <v>166</v>
      </c>
      <c r="H109" s="23"/>
      <c r="I109" s="32"/>
      <c r="J109" s="2" t="b">
        <f t="shared" si="8"/>
        <v>0</v>
      </c>
      <c r="K109" s="2" t="b">
        <f t="shared" si="9"/>
        <v>0</v>
      </c>
      <c r="L109" s="2" t="b">
        <f t="shared" si="10"/>
        <v>0</v>
      </c>
      <c r="M109" s="2" t="b">
        <f t="shared" si="11"/>
        <v>0</v>
      </c>
      <c r="N109" s="2" t="b">
        <f t="shared" si="12"/>
        <v>0</v>
      </c>
      <c r="O109" s="2" t="b">
        <f t="shared" si="13"/>
        <v>0</v>
      </c>
      <c r="P109" s="2" t="b">
        <f t="shared" si="14"/>
        <v>1</v>
      </c>
      <c r="Q109" s="2" t="b">
        <f t="shared" si="15"/>
        <v>0</v>
      </c>
      <c r="R109" s="2"/>
    </row>
    <row r="110" spans="1:18" x14ac:dyDescent="0.25">
      <c r="A110" s="31">
        <v>109</v>
      </c>
      <c r="B110" s="23" t="s">
        <v>1311</v>
      </c>
      <c r="C110" s="23" t="s">
        <v>181</v>
      </c>
      <c r="D110" s="23"/>
      <c r="E110" s="23" t="s">
        <v>144</v>
      </c>
      <c r="F110" s="23"/>
      <c r="G110" s="23"/>
      <c r="H110" s="23"/>
      <c r="I110" s="32"/>
      <c r="J110" s="2" t="b">
        <f t="shared" si="8"/>
        <v>0</v>
      </c>
      <c r="K110" s="2" t="b">
        <f t="shared" si="9"/>
        <v>0</v>
      </c>
      <c r="L110" s="2" t="b">
        <f t="shared" si="10"/>
        <v>0</v>
      </c>
      <c r="M110" s="2" t="b">
        <f t="shared" si="11"/>
        <v>1</v>
      </c>
      <c r="N110" s="2" t="b">
        <f t="shared" si="12"/>
        <v>0</v>
      </c>
      <c r="O110" s="2" t="b">
        <f t="shared" si="13"/>
        <v>0</v>
      </c>
      <c r="P110" s="2" t="b">
        <f t="shared" si="14"/>
        <v>0</v>
      </c>
      <c r="Q110" s="2" t="b">
        <f t="shared" si="15"/>
        <v>0</v>
      </c>
      <c r="R110" s="2"/>
    </row>
    <row r="111" spans="1:18" x14ac:dyDescent="0.25">
      <c r="A111" s="31">
        <v>110</v>
      </c>
      <c r="B111" s="23" t="s">
        <v>1319</v>
      </c>
      <c r="C111" s="23" t="s">
        <v>181</v>
      </c>
      <c r="D111" s="23"/>
      <c r="E111" s="23" t="s">
        <v>144</v>
      </c>
      <c r="F111" s="23"/>
      <c r="G111" s="23"/>
      <c r="H111" s="23"/>
      <c r="I111" s="32"/>
      <c r="J111" s="2" t="b">
        <f t="shared" si="8"/>
        <v>0</v>
      </c>
      <c r="K111" s="2" t="b">
        <f t="shared" si="9"/>
        <v>0</v>
      </c>
      <c r="L111" s="2" t="b">
        <f t="shared" si="10"/>
        <v>0</v>
      </c>
      <c r="M111" s="2" t="b">
        <f t="shared" si="11"/>
        <v>1</v>
      </c>
      <c r="N111" s="2" t="b">
        <f t="shared" si="12"/>
        <v>0</v>
      </c>
      <c r="O111" s="2" t="b">
        <f t="shared" si="13"/>
        <v>0</v>
      </c>
      <c r="P111" s="2" t="b">
        <f t="shared" si="14"/>
        <v>0</v>
      </c>
      <c r="Q111" s="2" t="b">
        <f t="shared" si="15"/>
        <v>0</v>
      </c>
      <c r="R111" s="2"/>
    </row>
    <row r="112" spans="1:18" x14ac:dyDescent="0.25">
      <c r="A112" s="31">
        <v>111</v>
      </c>
      <c r="B112" s="23" t="s">
        <v>1328</v>
      </c>
      <c r="C112" s="23" t="s">
        <v>181</v>
      </c>
      <c r="D112" s="23"/>
      <c r="E112" s="23" t="s">
        <v>144</v>
      </c>
      <c r="F112" s="23"/>
      <c r="G112" s="23" t="s">
        <v>166</v>
      </c>
      <c r="H112" s="23"/>
      <c r="I112" s="32"/>
      <c r="J112" s="2" t="b">
        <f t="shared" si="8"/>
        <v>0</v>
      </c>
      <c r="K112" s="2" t="b">
        <f t="shared" si="9"/>
        <v>0</v>
      </c>
      <c r="L112" s="2" t="b">
        <f t="shared" si="10"/>
        <v>0</v>
      </c>
      <c r="M112" s="2" t="b">
        <f t="shared" si="11"/>
        <v>0</v>
      </c>
      <c r="N112" s="2" t="b">
        <f t="shared" si="12"/>
        <v>0</v>
      </c>
      <c r="O112" s="2" t="b">
        <f t="shared" si="13"/>
        <v>0</v>
      </c>
      <c r="P112" s="2" t="b">
        <f t="shared" si="14"/>
        <v>1</v>
      </c>
      <c r="Q112" s="2" t="b">
        <f t="shared" si="15"/>
        <v>0</v>
      </c>
      <c r="R112" s="2"/>
    </row>
    <row r="113" spans="1:18" x14ac:dyDescent="0.25">
      <c r="A113" s="31">
        <v>112</v>
      </c>
      <c r="B113" s="23" t="s">
        <v>1336</v>
      </c>
      <c r="C113" s="23"/>
      <c r="D113" s="23"/>
      <c r="E113" s="23"/>
      <c r="F113" s="23"/>
      <c r="G113" s="23"/>
      <c r="H113" s="23"/>
      <c r="I113" s="32" t="s">
        <v>252</v>
      </c>
      <c r="J113" s="2" t="b">
        <f t="shared" si="8"/>
        <v>0</v>
      </c>
      <c r="K113" s="2" t="b">
        <f t="shared" si="9"/>
        <v>0</v>
      </c>
      <c r="L113" s="2" t="b">
        <f t="shared" si="10"/>
        <v>0</v>
      </c>
      <c r="M113" s="2" t="b">
        <f t="shared" si="11"/>
        <v>0</v>
      </c>
      <c r="N113" s="2" t="b">
        <f t="shared" si="12"/>
        <v>0</v>
      </c>
      <c r="O113" s="2" t="b">
        <f t="shared" si="13"/>
        <v>0</v>
      </c>
      <c r="P113" s="2" t="b">
        <f t="shared" si="14"/>
        <v>0</v>
      </c>
      <c r="Q113" s="2" t="b">
        <f t="shared" si="15"/>
        <v>1</v>
      </c>
      <c r="R113" s="2"/>
    </row>
    <row r="114" spans="1:18" x14ac:dyDescent="0.25">
      <c r="A114" s="31">
        <v>113</v>
      </c>
      <c r="B114" s="23" t="s">
        <v>1348</v>
      </c>
      <c r="C114" s="23" t="s">
        <v>181</v>
      </c>
      <c r="D114" s="23"/>
      <c r="E114" s="23" t="s">
        <v>144</v>
      </c>
      <c r="F114" s="23"/>
      <c r="G114" s="23" t="s">
        <v>166</v>
      </c>
      <c r="H114" s="23"/>
      <c r="I114" s="32"/>
      <c r="J114" s="2" t="b">
        <f t="shared" si="8"/>
        <v>0</v>
      </c>
      <c r="K114" s="2" t="b">
        <f t="shared" si="9"/>
        <v>0</v>
      </c>
      <c r="L114" s="2" t="b">
        <f t="shared" si="10"/>
        <v>0</v>
      </c>
      <c r="M114" s="2" t="b">
        <f t="shared" si="11"/>
        <v>0</v>
      </c>
      <c r="N114" s="2" t="b">
        <f t="shared" si="12"/>
        <v>0</v>
      </c>
      <c r="O114" s="2" t="b">
        <f t="shared" si="13"/>
        <v>0</v>
      </c>
      <c r="P114" s="2" t="b">
        <f t="shared" si="14"/>
        <v>1</v>
      </c>
      <c r="Q114" s="2" t="b">
        <f t="shared" si="15"/>
        <v>0</v>
      </c>
      <c r="R114" s="2"/>
    </row>
    <row r="115" spans="1:18" x14ac:dyDescent="0.25">
      <c r="A115" s="31">
        <v>114</v>
      </c>
      <c r="B115" s="23" t="s">
        <v>1359</v>
      </c>
      <c r="C115" s="23"/>
      <c r="D115" s="23"/>
      <c r="E115" s="23"/>
      <c r="F115" s="23"/>
      <c r="G115" s="23"/>
      <c r="H115" s="23"/>
      <c r="I115" s="32" t="s">
        <v>252</v>
      </c>
      <c r="J115" s="2" t="b">
        <f t="shared" si="8"/>
        <v>0</v>
      </c>
      <c r="K115" s="2" t="b">
        <f t="shared" si="9"/>
        <v>0</v>
      </c>
      <c r="L115" s="2" t="b">
        <f t="shared" si="10"/>
        <v>0</v>
      </c>
      <c r="M115" s="2" t="b">
        <f t="shared" si="11"/>
        <v>0</v>
      </c>
      <c r="N115" s="2" t="b">
        <f t="shared" si="12"/>
        <v>0</v>
      </c>
      <c r="O115" s="2" t="b">
        <f t="shared" si="13"/>
        <v>0</v>
      </c>
      <c r="P115" s="2" t="b">
        <f t="shared" si="14"/>
        <v>0</v>
      </c>
      <c r="Q115" s="2" t="b">
        <f t="shared" si="15"/>
        <v>1</v>
      </c>
      <c r="R115" s="2"/>
    </row>
    <row r="116" spans="1:18" x14ac:dyDescent="0.25">
      <c r="A116" s="31">
        <v>115</v>
      </c>
      <c r="B116" s="23" t="s">
        <v>1368</v>
      </c>
      <c r="C116" s="23" t="s">
        <v>181</v>
      </c>
      <c r="D116" s="23"/>
      <c r="E116" s="23" t="s">
        <v>144</v>
      </c>
      <c r="F116" s="23"/>
      <c r="G116" s="23"/>
      <c r="H116" s="23"/>
      <c r="I116" s="32"/>
      <c r="J116" s="2" t="b">
        <f t="shared" si="8"/>
        <v>0</v>
      </c>
      <c r="K116" s="2" t="b">
        <f t="shared" si="9"/>
        <v>0</v>
      </c>
      <c r="L116" s="2" t="b">
        <f t="shared" si="10"/>
        <v>0</v>
      </c>
      <c r="M116" s="2" t="b">
        <f t="shared" si="11"/>
        <v>1</v>
      </c>
      <c r="N116" s="2" t="b">
        <f t="shared" si="12"/>
        <v>0</v>
      </c>
      <c r="O116" s="2" t="b">
        <f t="shared" si="13"/>
        <v>0</v>
      </c>
      <c r="P116" s="2" t="b">
        <f t="shared" si="14"/>
        <v>0</v>
      </c>
      <c r="Q116" s="2" t="b">
        <f t="shared" si="15"/>
        <v>0</v>
      </c>
      <c r="R116" s="2"/>
    </row>
    <row r="117" spans="1:18" x14ac:dyDescent="0.25">
      <c r="A117" s="31">
        <v>116</v>
      </c>
      <c r="B117" s="23" t="s">
        <v>1377</v>
      </c>
      <c r="C117" s="23"/>
      <c r="D117" s="23"/>
      <c r="E117" s="23"/>
      <c r="F117" s="23"/>
      <c r="G117" s="23"/>
      <c r="H117" s="23"/>
      <c r="I117" s="32" t="s">
        <v>252</v>
      </c>
      <c r="J117" s="2" t="b">
        <f t="shared" si="8"/>
        <v>0</v>
      </c>
      <c r="K117" s="2" t="b">
        <f t="shared" si="9"/>
        <v>0</v>
      </c>
      <c r="L117" s="2" t="b">
        <f t="shared" si="10"/>
        <v>0</v>
      </c>
      <c r="M117" s="2" t="b">
        <f t="shared" si="11"/>
        <v>0</v>
      </c>
      <c r="N117" s="2" t="b">
        <f t="shared" si="12"/>
        <v>0</v>
      </c>
      <c r="O117" s="2" t="b">
        <f t="shared" si="13"/>
        <v>0</v>
      </c>
      <c r="P117" s="2" t="b">
        <f t="shared" si="14"/>
        <v>0</v>
      </c>
      <c r="Q117" s="2" t="b">
        <f t="shared" si="15"/>
        <v>1</v>
      </c>
      <c r="R117" s="2"/>
    </row>
    <row r="118" spans="1:18" x14ac:dyDescent="0.25">
      <c r="A118" s="31">
        <v>117</v>
      </c>
      <c r="B118" s="23" t="s">
        <v>1386</v>
      </c>
      <c r="C118" s="23"/>
      <c r="D118" s="23"/>
      <c r="E118" s="23"/>
      <c r="F118" s="23"/>
      <c r="G118" s="23"/>
      <c r="H118" s="23"/>
      <c r="I118" s="32" t="s">
        <v>252</v>
      </c>
      <c r="J118" s="2" t="b">
        <f t="shared" si="8"/>
        <v>0</v>
      </c>
      <c r="K118" s="2" t="b">
        <f t="shared" si="9"/>
        <v>0</v>
      </c>
      <c r="L118" s="2" t="b">
        <f t="shared" si="10"/>
        <v>0</v>
      </c>
      <c r="M118" s="2" t="b">
        <f t="shared" si="11"/>
        <v>0</v>
      </c>
      <c r="N118" s="2" t="b">
        <f t="shared" si="12"/>
        <v>0</v>
      </c>
      <c r="O118" s="2" t="b">
        <f t="shared" si="13"/>
        <v>0</v>
      </c>
      <c r="P118" s="2" t="b">
        <f t="shared" si="14"/>
        <v>0</v>
      </c>
      <c r="Q118" s="2" t="b">
        <f t="shared" si="15"/>
        <v>1</v>
      </c>
      <c r="R118" s="2"/>
    </row>
    <row r="119" spans="1:18" x14ac:dyDescent="0.25">
      <c r="A119" s="31">
        <v>118</v>
      </c>
      <c r="B119" s="23" t="s">
        <v>1395</v>
      </c>
      <c r="C119" s="23" t="s">
        <v>181</v>
      </c>
      <c r="D119" s="23"/>
      <c r="E119" s="23" t="s">
        <v>144</v>
      </c>
      <c r="F119" s="23"/>
      <c r="G119" s="23"/>
      <c r="H119" s="23"/>
      <c r="I119" s="32"/>
      <c r="J119" s="2" t="b">
        <f t="shared" si="8"/>
        <v>0</v>
      </c>
      <c r="K119" s="2" t="b">
        <f t="shared" si="9"/>
        <v>0</v>
      </c>
      <c r="L119" s="2" t="b">
        <f t="shared" si="10"/>
        <v>0</v>
      </c>
      <c r="M119" s="2" t="b">
        <f t="shared" si="11"/>
        <v>1</v>
      </c>
      <c r="N119" s="2" t="b">
        <f t="shared" si="12"/>
        <v>0</v>
      </c>
      <c r="O119" s="2" t="b">
        <f t="shared" si="13"/>
        <v>0</v>
      </c>
      <c r="P119" s="2" t="b">
        <f t="shared" si="14"/>
        <v>0</v>
      </c>
      <c r="Q119" s="2" t="b">
        <f t="shared" si="15"/>
        <v>0</v>
      </c>
      <c r="R119" s="2"/>
    </row>
    <row r="120" spans="1:18" x14ac:dyDescent="0.25">
      <c r="A120" s="31">
        <v>119</v>
      </c>
      <c r="B120" s="23" t="s">
        <v>1407</v>
      </c>
      <c r="C120" s="23" t="s">
        <v>181</v>
      </c>
      <c r="D120" s="23"/>
      <c r="E120" s="23"/>
      <c r="F120" s="23"/>
      <c r="G120" s="23" t="s">
        <v>166</v>
      </c>
      <c r="H120" s="23"/>
      <c r="I120" s="32"/>
      <c r="J120" s="2" t="b">
        <f t="shared" si="8"/>
        <v>0</v>
      </c>
      <c r="K120" s="2" t="b">
        <f t="shared" si="9"/>
        <v>0</v>
      </c>
      <c r="L120" s="2" t="b">
        <f t="shared" si="10"/>
        <v>0</v>
      </c>
      <c r="M120" s="2" t="b">
        <f t="shared" si="11"/>
        <v>0</v>
      </c>
      <c r="N120" s="2" t="b">
        <f t="shared" si="12"/>
        <v>1</v>
      </c>
      <c r="O120" s="2" t="b">
        <f t="shared" si="13"/>
        <v>0</v>
      </c>
      <c r="P120" s="2" t="b">
        <f t="shared" si="14"/>
        <v>0</v>
      </c>
      <c r="Q120" s="2" t="b">
        <f t="shared" si="15"/>
        <v>0</v>
      </c>
      <c r="R120" s="2"/>
    </row>
    <row r="121" spans="1:18" x14ac:dyDescent="0.25">
      <c r="A121" s="31">
        <v>120</v>
      </c>
      <c r="B121" s="23" t="s">
        <v>1415</v>
      </c>
      <c r="C121" s="23" t="s">
        <v>181</v>
      </c>
      <c r="D121" s="23"/>
      <c r="E121" s="23" t="s">
        <v>144</v>
      </c>
      <c r="F121" s="23"/>
      <c r="G121" s="23"/>
      <c r="H121" s="23"/>
      <c r="I121" s="32"/>
      <c r="J121" s="2" t="b">
        <f t="shared" si="8"/>
        <v>0</v>
      </c>
      <c r="K121" s="2" t="b">
        <f t="shared" si="9"/>
        <v>0</v>
      </c>
      <c r="L121" s="2" t="b">
        <f t="shared" si="10"/>
        <v>0</v>
      </c>
      <c r="M121" s="2" t="b">
        <f t="shared" si="11"/>
        <v>1</v>
      </c>
      <c r="N121" s="2" t="b">
        <f t="shared" si="12"/>
        <v>0</v>
      </c>
      <c r="O121" s="2" t="b">
        <f t="shared" si="13"/>
        <v>0</v>
      </c>
      <c r="P121" s="2" t="b">
        <f t="shared" si="14"/>
        <v>0</v>
      </c>
      <c r="Q121" s="2" t="b">
        <f t="shared" si="15"/>
        <v>0</v>
      </c>
      <c r="R121" s="2"/>
    </row>
    <row r="122" spans="1:18" x14ac:dyDescent="0.25">
      <c r="A122" s="31">
        <v>121</v>
      </c>
      <c r="B122" s="23" t="s">
        <v>1426</v>
      </c>
      <c r="C122" s="23"/>
      <c r="D122" s="23"/>
      <c r="E122" s="23"/>
      <c r="F122" s="23"/>
      <c r="G122" s="23"/>
      <c r="H122" s="23"/>
      <c r="I122" s="32" t="s">
        <v>252</v>
      </c>
      <c r="J122" s="2" t="b">
        <f t="shared" si="8"/>
        <v>0</v>
      </c>
      <c r="K122" s="2" t="b">
        <f t="shared" si="9"/>
        <v>0</v>
      </c>
      <c r="L122" s="2" t="b">
        <f t="shared" si="10"/>
        <v>0</v>
      </c>
      <c r="M122" s="2" t="b">
        <f t="shared" si="11"/>
        <v>0</v>
      </c>
      <c r="N122" s="2" t="b">
        <f t="shared" si="12"/>
        <v>0</v>
      </c>
      <c r="O122" s="2" t="b">
        <f t="shared" si="13"/>
        <v>0</v>
      </c>
      <c r="P122" s="2" t="b">
        <f t="shared" si="14"/>
        <v>0</v>
      </c>
      <c r="Q122" s="2" t="b">
        <f t="shared" si="15"/>
        <v>1</v>
      </c>
      <c r="R122" s="2"/>
    </row>
    <row r="123" spans="1:18" x14ac:dyDescent="0.25">
      <c r="A123" s="31">
        <v>122</v>
      </c>
      <c r="B123" s="23" t="s">
        <v>1434</v>
      </c>
      <c r="C123" s="23" t="s">
        <v>181</v>
      </c>
      <c r="D123" s="23"/>
      <c r="E123" s="23" t="s">
        <v>144</v>
      </c>
      <c r="F123" s="23"/>
      <c r="G123" s="23" t="s">
        <v>166</v>
      </c>
      <c r="H123" s="23"/>
      <c r="I123" s="32"/>
      <c r="J123" s="2" t="b">
        <f t="shared" si="8"/>
        <v>0</v>
      </c>
      <c r="K123" s="2" t="b">
        <f t="shared" si="9"/>
        <v>0</v>
      </c>
      <c r="L123" s="2" t="b">
        <f t="shared" si="10"/>
        <v>0</v>
      </c>
      <c r="M123" s="2" t="b">
        <f t="shared" si="11"/>
        <v>0</v>
      </c>
      <c r="N123" s="2" t="b">
        <f t="shared" si="12"/>
        <v>0</v>
      </c>
      <c r="O123" s="2" t="b">
        <f t="shared" si="13"/>
        <v>0</v>
      </c>
      <c r="P123" s="2" t="b">
        <f t="shared" si="14"/>
        <v>1</v>
      </c>
      <c r="Q123" s="2" t="b">
        <f t="shared" si="15"/>
        <v>0</v>
      </c>
      <c r="R123" s="2"/>
    </row>
    <row r="124" spans="1:18" x14ac:dyDescent="0.25">
      <c r="A124" s="31">
        <v>123</v>
      </c>
      <c r="B124" s="23" t="s">
        <v>1444</v>
      </c>
      <c r="C124" s="23"/>
      <c r="D124" s="23"/>
      <c r="E124" s="23"/>
      <c r="F124" s="23"/>
      <c r="G124" s="23"/>
      <c r="H124" s="23"/>
      <c r="I124" s="32" t="s">
        <v>252</v>
      </c>
      <c r="J124" s="2" t="b">
        <f t="shared" si="8"/>
        <v>0</v>
      </c>
      <c r="K124" s="2" t="b">
        <f t="shared" si="9"/>
        <v>0</v>
      </c>
      <c r="L124" s="2" t="b">
        <f t="shared" si="10"/>
        <v>0</v>
      </c>
      <c r="M124" s="2" t="b">
        <f t="shared" si="11"/>
        <v>0</v>
      </c>
      <c r="N124" s="2" t="b">
        <f t="shared" si="12"/>
        <v>0</v>
      </c>
      <c r="O124" s="2" t="b">
        <f t="shared" si="13"/>
        <v>0</v>
      </c>
      <c r="P124" s="2" t="b">
        <f t="shared" si="14"/>
        <v>0</v>
      </c>
      <c r="Q124" s="2" t="b">
        <f t="shared" si="15"/>
        <v>1</v>
      </c>
      <c r="R124" s="2"/>
    </row>
    <row r="125" spans="1:18" x14ac:dyDescent="0.25">
      <c r="A125" s="31">
        <v>124</v>
      </c>
      <c r="B125" s="23" t="s">
        <v>1451</v>
      </c>
      <c r="C125" s="23"/>
      <c r="D125" s="23"/>
      <c r="E125" s="23"/>
      <c r="F125" s="23"/>
      <c r="G125" s="23"/>
      <c r="H125" s="23"/>
      <c r="I125" s="32" t="s">
        <v>252</v>
      </c>
      <c r="J125" s="2" t="b">
        <f t="shared" si="8"/>
        <v>0</v>
      </c>
      <c r="K125" s="2" t="b">
        <f t="shared" si="9"/>
        <v>0</v>
      </c>
      <c r="L125" s="2" t="b">
        <f t="shared" si="10"/>
        <v>0</v>
      </c>
      <c r="M125" s="2" t="b">
        <f t="shared" si="11"/>
        <v>0</v>
      </c>
      <c r="N125" s="2" t="b">
        <f t="shared" si="12"/>
        <v>0</v>
      </c>
      <c r="O125" s="2" t="b">
        <f t="shared" si="13"/>
        <v>0</v>
      </c>
      <c r="P125" s="2" t="b">
        <f t="shared" si="14"/>
        <v>0</v>
      </c>
      <c r="Q125" s="2" t="b">
        <f t="shared" si="15"/>
        <v>1</v>
      </c>
      <c r="R125" s="2"/>
    </row>
    <row r="126" spans="1:18" x14ac:dyDescent="0.25">
      <c r="A126" s="31">
        <v>125</v>
      </c>
      <c r="B126" s="23" t="s">
        <v>1461</v>
      </c>
      <c r="C126" s="23" t="s">
        <v>181</v>
      </c>
      <c r="D126" s="23"/>
      <c r="E126" s="23" t="s">
        <v>144</v>
      </c>
      <c r="F126" s="23"/>
      <c r="G126" s="23"/>
      <c r="H126" s="23"/>
      <c r="I126" s="32"/>
      <c r="J126" s="2" t="b">
        <f t="shared" si="8"/>
        <v>0</v>
      </c>
      <c r="K126" s="2" t="b">
        <f t="shared" si="9"/>
        <v>0</v>
      </c>
      <c r="L126" s="2" t="b">
        <f t="shared" si="10"/>
        <v>0</v>
      </c>
      <c r="M126" s="2" t="b">
        <f t="shared" si="11"/>
        <v>1</v>
      </c>
      <c r="N126" s="2" t="b">
        <f t="shared" si="12"/>
        <v>0</v>
      </c>
      <c r="O126" s="2" t="b">
        <f t="shared" si="13"/>
        <v>0</v>
      </c>
      <c r="P126" s="2" t="b">
        <f t="shared" si="14"/>
        <v>0</v>
      </c>
      <c r="Q126" s="2" t="b">
        <f t="shared" si="15"/>
        <v>0</v>
      </c>
      <c r="R126" s="2"/>
    </row>
    <row r="127" spans="1:18" x14ac:dyDescent="0.25">
      <c r="A127" s="31">
        <v>126</v>
      </c>
      <c r="B127" s="23" t="s">
        <v>1471</v>
      </c>
      <c r="C127" s="23" t="s">
        <v>181</v>
      </c>
      <c r="D127" s="23"/>
      <c r="E127" s="23"/>
      <c r="F127" s="23"/>
      <c r="G127" s="23"/>
      <c r="H127" s="23"/>
      <c r="I127" s="32"/>
      <c r="J127" s="2" t="b">
        <f t="shared" si="8"/>
        <v>1</v>
      </c>
      <c r="K127" s="2" t="b">
        <f t="shared" si="9"/>
        <v>0</v>
      </c>
      <c r="L127" s="2" t="b">
        <f t="shared" si="10"/>
        <v>0</v>
      </c>
      <c r="M127" s="2" t="b">
        <f t="shared" si="11"/>
        <v>0</v>
      </c>
      <c r="N127" s="2" t="b">
        <f t="shared" si="12"/>
        <v>0</v>
      </c>
      <c r="O127" s="2" t="b">
        <f t="shared" si="13"/>
        <v>0</v>
      </c>
      <c r="P127" s="2" t="b">
        <f t="shared" si="14"/>
        <v>0</v>
      </c>
      <c r="Q127" s="2" t="b">
        <f t="shared" si="15"/>
        <v>0</v>
      </c>
      <c r="R127" s="2"/>
    </row>
    <row r="128" spans="1:18" x14ac:dyDescent="0.25">
      <c r="A128" s="31">
        <v>127</v>
      </c>
      <c r="B128" s="23" t="s">
        <v>1481</v>
      </c>
      <c r="C128" s="23" t="s">
        <v>181</v>
      </c>
      <c r="D128" s="23"/>
      <c r="E128" s="23" t="s">
        <v>144</v>
      </c>
      <c r="F128" s="23"/>
      <c r="G128" s="23"/>
      <c r="H128" s="23"/>
      <c r="I128" s="32"/>
      <c r="J128" s="2" t="b">
        <f t="shared" si="8"/>
        <v>0</v>
      </c>
      <c r="K128" s="2" t="b">
        <f t="shared" si="9"/>
        <v>0</v>
      </c>
      <c r="L128" s="2" t="b">
        <f t="shared" si="10"/>
        <v>0</v>
      </c>
      <c r="M128" s="2" t="b">
        <f t="shared" si="11"/>
        <v>1</v>
      </c>
      <c r="N128" s="2" t="b">
        <f t="shared" si="12"/>
        <v>0</v>
      </c>
      <c r="O128" s="2" t="b">
        <f t="shared" si="13"/>
        <v>0</v>
      </c>
      <c r="P128" s="2" t="b">
        <f t="shared" si="14"/>
        <v>0</v>
      </c>
      <c r="Q128" s="2" t="b">
        <f t="shared" si="15"/>
        <v>0</v>
      </c>
      <c r="R128" s="2"/>
    </row>
    <row r="129" spans="1:18" x14ac:dyDescent="0.25">
      <c r="A129" s="31">
        <v>128</v>
      </c>
      <c r="B129" s="23" t="s">
        <v>1490</v>
      </c>
      <c r="C129" s="23" t="s">
        <v>181</v>
      </c>
      <c r="D129" s="23"/>
      <c r="E129" s="23"/>
      <c r="F129" s="23"/>
      <c r="G129" s="23"/>
      <c r="H129" s="23"/>
      <c r="I129" s="32"/>
      <c r="J129" s="2" t="b">
        <f t="shared" si="8"/>
        <v>1</v>
      </c>
      <c r="K129" s="2" t="b">
        <f t="shared" si="9"/>
        <v>0</v>
      </c>
      <c r="L129" s="2" t="b">
        <f t="shared" si="10"/>
        <v>0</v>
      </c>
      <c r="M129" s="2" t="b">
        <f t="shared" si="11"/>
        <v>0</v>
      </c>
      <c r="N129" s="2" t="b">
        <f t="shared" si="12"/>
        <v>0</v>
      </c>
      <c r="O129" s="2" t="b">
        <f t="shared" si="13"/>
        <v>0</v>
      </c>
      <c r="P129" s="2" t="b">
        <f t="shared" si="14"/>
        <v>0</v>
      </c>
      <c r="Q129" s="2" t="b">
        <f t="shared" si="15"/>
        <v>0</v>
      </c>
      <c r="R129" s="2"/>
    </row>
    <row r="130" spans="1:18" x14ac:dyDescent="0.25">
      <c r="A130" s="31">
        <v>129</v>
      </c>
      <c r="B130" s="23" t="s">
        <v>1500</v>
      </c>
      <c r="C130" s="23"/>
      <c r="D130" s="23"/>
      <c r="E130" s="23"/>
      <c r="F130" s="23"/>
      <c r="G130" s="23" t="s">
        <v>166</v>
      </c>
      <c r="H130" s="23" t="s">
        <v>1509</v>
      </c>
      <c r="I130" s="32"/>
      <c r="J130" s="2" t="b">
        <f t="shared" si="8"/>
        <v>0</v>
      </c>
      <c r="K130" s="2" t="b">
        <f t="shared" si="9"/>
        <v>0</v>
      </c>
      <c r="L130" s="2" t="b">
        <f t="shared" si="10"/>
        <v>1</v>
      </c>
      <c r="M130" s="2" t="b">
        <f t="shared" si="11"/>
        <v>0</v>
      </c>
      <c r="N130" s="2" t="b">
        <f t="shared" si="12"/>
        <v>0</v>
      </c>
      <c r="O130" s="2" t="b">
        <f t="shared" si="13"/>
        <v>0</v>
      </c>
      <c r="P130" s="2" t="b">
        <f t="shared" si="14"/>
        <v>0</v>
      </c>
      <c r="Q130" s="2" t="b">
        <f t="shared" si="15"/>
        <v>0</v>
      </c>
      <c r="R130" s="2"/>
    </row>
    <row r="131" spans="1:18" x14ac:dyDescent="0.25">
      <c r="A131" s="31">
        <v>130</v>
      </c>
      <c r="B131" s="23" t="s">
        <v>1510</v>
      </c>
      <c r="C131" s="23" t="s">
        <v>181</v>
      </c>
      <c r="D131" s="23"/>
      <c r="E131" s="23"/>
      <c r="F131" s="23"/>
      <c r="G131" s="23"/>
      <c r="H131" s="23"/>
      <c r="I131" s="32"/>
      <c r="J131" s="2" t="b">
        <f t="shared" ref="J131:J194" si="16">AND(COUNTA(C131),COUNTBLANK(E131),COUNTBLANK(G131))</f>
        <v>1</v>
      </c>
      <c r="K131" s="2" t="b">
        <f t="shared" ref="K131:K194" si="17">AND(COUNTBLANK(C131),COUNTA(E131),COUNTBLANK(G131))</f>
        <v>0</v>
      </c>
      <c r="L131" s="2" t="b">
        <f t="shared" ref="L131:L194" si="18">AND(COUNTBLANK(C131),COUNTBLANK(E131),COUNTA(G131))</f>
        <v>0</v>
      </c>
      <c r="M131" s="2" t="b">
        <f t="shared" ref="M131:M194" si="19">AND(COUNTA(C131),COUNTA(E131),COUNTBLANK(G131))</f>
        <v>0</v>
      </c>
      <c r="N131" s="2" t="b">
        <f t="shared" ref="N131:N194" si="20">AND(COUNTA(C131),COUNTBLANK(E131),COUNTA(G131))</f>
        <v>0</v>
      </c>
      <c r="O131" s="2" t="b">
        <f t="shared" ref="O131:O194" si="21">AND(COUNTBLANK(C131),COUNTA(E131),COUNTA(G131))</f>
        <v>0</v>
      </c>
      <c r="P131" s="2" t="b">
        <f t="shared" ref="P131:P194" si="22">AND(COUNTA(C131),COUNTA(E131),COUNTA(G131))</f>
        <v>0</v>
      </c>
      <c r="Q131" s="2" t="b">
        <f t="shared" ref="Q131:Q194" si="23">AND(COUNTBLANK(C131),COUNTBLANK(E131),COUNTBLANK(G131), COUNTA(I131))</f>
        <v>0</v>
      </c>
      <c r="R131" s="2"/>
    </row>
    <row r="132" spans="1:18" x14ac:dyDescent="0.25">
      <c r="A132" s="31">
        <v>131</v>
      </c>
      <c r="B132" s="23" t="s">
        <v>1520</v>
      </c>
      <c r="C132" s="23" t="s">
        <v>181</v>
      </c>
      <c r="D132" s="23"/>
      <c r="E132" s="23"/>
      <c r="F132" s="23"/>
      <c r="G132" s="23"/>
      <c r="H132" s="23"/>
      <c r="I132" s="32"/>
      <c r="J132" s="2" t="b">
        <f t="shared" si="16"/>
        <v>1</v>
      </c>
      <c r="K132" s="2" t="b">
        <f t="shared" si="17"/>
        <v>0</v>
      </c>
      <c r="L132" s="2" t="b">
        <f t="shared" si="18"/>
        <v>0</v>
      </c>
      <c r="M132" s="2" t="b">
        <f t="shared" si="19"/>
        <v>0</v>
      </c>
      <c r="N132" s="2" t="b">
        <f t="shared" si="20"/>
        <v>0</v>
      </c>
      <c r="O132" s="2" t="b">
        <f t="shared" si="21"/>
        <v>0</v>
      </c>
      <c r="P132" s="2" t="b">
        <f t="shared" si="22"/>
        <v>0</v>
      </c>
      <c r="Q132" s="2" t="b">
        <f t="shared" si="23"/>
        <v>0</v>
      </c>
      <c r="R132" s="2"/>
    </row>
    <row r="133" spans="1:18" x14ac:dyDescent="0.25">
      <c r="A133" s="31">
        <v>132</v>
      </c>
      <c r="B133" s="23" t="s">
        <v>1529</v>
      </c>
      <c r="C133" s="23" t="s">
        <v>181</v>
      </c>
      <c r="D133" s="23"/>
      <c r="E133" s="23" t="s">
        <v>144</v>
      </c>
      <c r="F133" s="23"/>
      <c r="G133" s="23" t="s">
        <v>166</v>
      </c>
      <c r="H133" s="23"/>
      <c r="I133" s="32"/>
      <c r="J133" s="2" t="b">
        <f t="shared" si="16"/>
        <v>0</v>
      </c>
      <c r="K133" s="2" t="b">
        <f t="shared" si="17"/>
        <v>0</v>
      </c>
      <c r="L133" s="2" t="b">
        <f t="shared" si="18"/>
        <v>0</v>
      </c>
      <c r="M133" s="2" t="b">
        <f t="shared" si="19"/>
        <v>0</v>
      </c>
      <c r="N133" s="2" t="b">
        <f t="shared" si="20"/>
        <v>0</v>
      </c>
      <c r="O133" s="2" t="b">
        <f t="shared" si="21"/>
        <v>0</v>
      </c>
      <c r="P133" s="2" t="b">
        <f t="shared" si="22"/>
        <v>1</v>
      </c>
      <c r="Q133" s="2" t="b">
        <f t="shared" si="23"/>
        <v>0</v>
      </c>
      <c r="R133" s="2"/>
    </row>
    <row r="134" spans="1:18" x14ac:dyDescent="0.25">
      <c r="A134" s="31">
        <v>133</v>
      </c>
      <c r="B134" s="23" t="s">
        <v>1539</v>
      </c>
      <c r="C134" s="23" t="s">
        <v>181</v>
      </c>
      <c r="D134" s="23"/>
      <c r="E134" s="23" t="s">
        <v>144</v>
      </c>
      <c r="F134" s="23"/>
      <c r="G134" s="23" t="s">
        <v>166</v>
      </c>
      <c r="H134" s="23"/>
      <c r="I134" s="32"/>
      <c r="J134" s="2" t="b">
        <f t="shared" si="16"/>
        <v>0</v>
      </c>
      <c r="K134" s="2" t="b">
        <f t="shared" si="17"/>
        <v>0</v>
      </c>
      <c r="L134" s="2" t="b">
        <f t="shared" si="18"/>
        <v>0</v>
      </c>
      <c r="M134" s="2" t="b">
        <f t="shared" si="19"/>
        <v>0</v>
      </c>
      <c r="N134" s="2" t="b">
        <f t="shared" si="20"/>
        <v>0</v>
      </c>
      <c r="O134" s="2" t="b">
        <f t="shared" si="21"/>
        <v>0</v>
      </c>
      <c r="P134" s="2" t="b">
        <f t="shared" si="22"/>
        <v>1</v>
      </c>
      <c r="Q134" s="2" t="b">
        <f t="shared" si="23"/>
        <v>0</v>
      </c>
      <c r="R134" s="2"/>
    </row>
    <row r="135" spans="1:18" x14ac:dyDescent="0.25">
      <c r="A135" s="31">
        <v>134</v>
      </c>
      <c r="B135" s="23" t="s">
        <v>1548</v>
      </c>
      <c r="C135" s="23" t="s">
        <v>181</v>
      </c>
      <c r="D135" s="23"/>
      <c r="E135" s="23" t="s">
        <v>144</v>
      </c>
      <c r="F135" s="23"/>
      <c r="G135" s="23" t="s">
        <v>166</v>
      </c>
      <c r="H135" s="23"/>
      <c r="I135" s="32"/>
      <c r="J135" s="2" t="b">
        <f t="shared" si="16"/>
        <v>0</v>
      </c>
      <c r="K135" s="2" t="b">
        <f t="shared" si="17"/>
        <v>0</v>
      </c>
      <c r="L135" s="2" t="b">
        <f t="shared" si="18"/>
        <v>0</v>
      </c>
      <c r="M135" s="2" t="b">
        <f t="shared" si="19"/>
        <v>0</v>
      </c>
      <c r="N135" s="2" t="b">
        <f t="shared" si="20"/>
        <v>0</v>
      </c>
      <c r="O135" s="2" t="b">
        <f t="shared" si="21"/>
        <v>0</v>
      </c>
      <c r="P135" s="2" t="b">
        <f t="shared" si="22"/>
        <v>1</v>
      </c>
      <c r="Q135" s="2" t="b">
        <f t="shared" si="23"/>
        <v>0</v>
      </c>
      <c r="R135" s="2"/>
    </row>
    <row r="136" spans="1:18" x14ac:dyDescent="0.25">
      <c r="A136" s="31">
        <v>135</v>
      </c>
      <c r="B136" s="23" t="s">
        <v>1557</v>
      </c>
      <c r="C136" s="23"/>
      <c r="D136" s="23"/>
      <c r="E136" s="23"/>
      <c r="F136" s="23"/>
      <c r="G136" s="23"/>
      <c r="H136" s="23"/>
      <c r="I136" s="32" t="s">
        <v>252</v>
      </c>
      <c r="J136" s="2" t="b">
        <f t="shared" si="16"/>
        <v>0</v>
      </c>
      <c r="K136" s="2" t="b">
        <f t="shared" si="17"/>
        <v>0</v>
      </c>
      <c r="L136" s="2" t="b">
        <f t="shared" si="18"/>
        <v>0</v>
      </c>
      <c r="M136" s="2" t="b">
        <f t="shared" si="19"/>
        <v>0</v>
      </c>
      <c r="N136" s="2" t="b">
        <f t="shared" si="20"/>
        <v>0</v>
      </c>
      <c r="O136" s="2" t="b">
        <f t="shared" si="21"/>
        <v>0</v>
      </c>
      <c r="P136" s="2" t="b">
        <f t="shared" si="22"/>
        <v>0</v>
      </c>
      <c r="Q136" s="2" t="b">
        <f t="shared" si="23"/>
        <v>1</v>
      </c>
      <c r="R136" s="2"/>
    </row>
    <row r="137" spans="1:18" x14ac:dyDescent="0.25">
      <c r="A137" s="31">
        <v>136</v>
      </c>
      <c r="B137" s="23" t="s">
        <v>1566</v>
      </c>
      <c r="C137" s="23"/>
      <c r="D137" s="23"/>
      <c r="E137" s="23"/>
      <c r="F137" s="23"/>
      <c r="G137" s="23"/>
      <c r="H137" s="23"/>
      <c r="I137" s="32" t="s">
        <v>252</v>
      </c>
      <c r="J137" s="2" t="b">
        <f t="shared" si="16"/>
        <v>0</v>
      </c>
      <c r="K137" s="2" t="b">
        <f t="shared" si="17"/>
        <v>0</v>
      </c>
      <c r="L137" s="2" t="b">
        <f t="shared" si="18"/>
        <v>0</v>
      </c>
      <c r="M137" s="2" t="b">
        <f t="shared" si="19"/>
        <v>0</v>
      </c>
      <c r="N137" s="2" t="b">
        <f t="shared" si="20"/>
        <v>0</v>
      </c>
      <c r="O137" s="2" t="b">
        <f t="shared" si="21"/>
        <v>0</v>
      </c>
      <c r="P137" s="2" t="b">
        <f t="shared" si="22"/>
        <v>0</v>
      </c>
      <c r="Q137" s="2" t="b">
        <f t="shared" si="23"/>
        <v>1</v>
      </c>
      <c r="R137" s="2"/>
    </row>
    <row r="138" spans="1:18" x14ac:dyDescent="0.25">
      <c r="A138" s="31">
        <v>137</v>
      </c>
      <c r="B138" s="23" t="s">
        <v>1577</v>
      </c>
      <c r="C138" s="23" t="s">
        <v>181</v>
      </c>
      <c r="D138" s="23"/>
      <c r="E138" s="23" t="s">
        <v>144</v>
      </c>
      <c r="F138" s="23"/>
      <c r="G138" s="23"/>
      <c r="H138" s="23"/>
      <c r="I138" s="32"/>
      <c r="J138" s="2" t="b">
        <f t="shared" si="16"/>
        <v>0</v>
      </c>
      <c r="K138" s="2" t="b">
        <f t="shared" si="17"/>
        <v>0</v>
      </c>
      <c r="L138" s="2" t="b">
        <f t="shared" si="18"/>
        <v>0</v>
      </c>
      <c r="M138" s="2" t="b">
        <f t="shared" si="19"/>
        <v>1</v>
      </c>
      <c r="N138" s="2" t="b">
        <f t="shared" si="20"/>
        <v>0</v>
      </c>
      <c r="O138" s="2" t="b">
        <f t="shared" si="21"/>
        <v>0</v>
      </c>
      <c r="P138" s="2" t="b">
        <f t="shared" si="22"/>
        <v>0</v>
      </c>
      <c r="Q138" s="2" t="b">
        <f t="shared" si="23"/>
        <v>0</v>
      </c>
      <c r="R138" s="2"/>
    </row>
    <row r="139" spans="1:18" x14ac:dyDescent="0.25">
      <c r="A139" s="31">
        <v>138</v>
      </c>
      <c r="B139" s="23" t="s">
        <v>1585</v>
      </c>
      <c r="C139" s="23"/>
      <c r="D139" s="23"/>
      <c r="E139" s="23"/>
      <c r="F139" s="23"/>
      <c r="G139" s="23"/>
      <c r="H139" s="23"/>
      <c r="I139" s="32" t="s">
        <v>252</v>
      </c>
      <c r="J139" s="2" t="b">
        <f t="shared" si="16"/>
        <v>0</v>
      </c>
      <c r="K139" s="2" t="b">
        <f t="shared" si="17"/>
        <v>0</v>
      </c>
      <c r="L139" s="2" t="b">
        <f t="shared" si="18"/>
        <v>0</v>
      </c>
      <c r="M139" s="2" t="b">
        <f t="shared" si="19"/>
        <v>0</v>
      </c>
      <c r="N139" s="2" t="b">
        <f t="shared" si="20"/>
        <v>0</v>
      </c>
      <c r="O139" s="2" t="b">
        <f t="shared" si="21"/>
        <v>0</v>
      </c>
      <c r="P139" s="2" t="b">
        <f t="shared" si="22"/>
        <v>0</v>
      </c>
      <c r="Q139" s="2" t="b">
        <f t="shared" si="23"/>
        <v>1</v>
      </c>
      <c r="R139" s="2"/>
    </row>
    <row r="140" spans="1:18" x14ac:dyDescent="0.25">
      <c r="A140" s="31">
        <v>139</v>
      </c>
      <c r="B140" s="23" t="s">
        <v>1593</v>
      </c>
      <c r="C140" s="23" t="s">
        <v>181</v>
      </c>
      <c r="D140" s="23"/>
      <c r="E140" s="23" t="s">
        <v>144</v>
      </c>
      <c r="F140" s="23"/>
      <c r="G140" s="23"/>
      <c r="H140" s="23"/>
      <c r="I140" s="32"/>
      <c r="J140" s="2" t="b">
        <f t="shared" si="16"/>
        <v>0</v>
      </c>
      <c r="K140" s="2" t="b">
        <f t="shared" si="17"/>
        <v>0</v>
      </c>
      <c r="L140" s="2" t="b">
        <f t="shared" si="18"/>
        <v>0</v>
      </c>
      <c r="M140" s="2" t="b">
        <f t="shared" si="19"/>
        <v>1</v>
      </c>
      <c r="N140" s="2" t="b">
        <f t="shared" si="20"/>
        <v>0</v>
      </c>
      <c r="O140" s="2" t="b">
        <f t="shared" si="21"/>
        <v>0</v>
      </c>
      <c r="P140" s="2" t="b">
        <f t="shared" si="22"/>
        <v>0</v>
      </c>
      <c r="Q140" s="2" t="b">
        <f t="shared" si="23"/>
        <v>0</v>
      </c>
      <c r="R140" s="2"/>
    </row>
    <row r="141" spans="1:18" x14ac:dyDescent="0.25">
      <c r="A141" s="31">
        <v>140</v>
      </c>
      <c r="B141" s="23" t="s">
        <v>1602</v>
      </c>
      <c r="C141" s="23"/>
      <c r="D141" s="23"/>
      <c r="E141" s="23"/>
      <c r="F141" s="23"/>
      <c r="G141" s="23"/>
      <c r="H141" s="23"/>
      <c r="I141" s="32" t="s">
        <v>252</v>
      </c>
      <c r="J141" s="2" t="b">
        <f t="shared" si="16"/>
        <v>0</v>
      </c>
      <c r="K141" s="2" t="b">
        <f t="shared" si="17"/>
        <v>0</v>
      </c>
      <c r="L141" s="2" t="b">
        <f t="shared" si="18"/>
        <v>0</v>
      </c>
      <c r="M141" s="2" t="b">
        <f t="shared" si="19"/>
        <v>0</v>
      </c>
      <c r="N141" s="2" t="b">
        <f t="shared" si="20"/>
        <v>0</v>
      </c>
      <c r="O141" s="2" t="b">
        <f t="shared" si="21"/>
        <v>0</v>
      </c>
      <c r="P141" s="2" t="b">
        <f t="shared" si="22"/>
        <v>0</v>
      </c>
      <c r="Q141" s="2" t="b">
        <f t="shared" si="23"/>
        <v>1</v>
      </c>
      <c r="R141" s="2"/>
    </row>
    <row r="142" spans="1:18" x14ac:dyDescent="0.25">
      <c r="A142" s="31">
        <v>141</v>
      </c>
      <c r="B142" s="23" t="s">
        <v>1611</v>
      </c>
      <c r="C142" s="23"/>
      <c r="D142" s="23"/>
      <c r="E142" s="23"/>
      <c r="F142" s="23"/>
      <c r="G142" s="23"/>
      <c r="H142" s="23"/>
      <c r="I142" s="32" t="s">
        <v>252</v>
      </c>
      <c r="J142" s="2" t="b">
        <f t="shared" si="16"/>
        <v>0</v>
      </c>
      <c r="K142" s="2" t="b">
        <f t="shared" si="17"/>
        <v>0</v>
      </c>
      <c r="L142" s="2" t="b">
        <f t="shared" si="18"/>
        <v>0</v>
      </c>
      <c r="M142" s="2" t="b">
        <f t="shared" si="19"/>
        <v>0</v>
      </c>
      <c r="N142" s="2" t="b">
        <f t="shared" si="20"/>
        <v>0</v>
      </c>
      <c r="O142" s="2" t="b">
        <f t="shared" si="21"/>
        <v>0</v>
      </c>
      <c r="P142" s="2" t="b">
        <f t="shared" si="22"/>
        <v>0</v>
      </c>
      <c r="Q142" s="2" t="b">
        <f t="shared" si="23"/>
        <v>1</v>
      </c>
      <c r="R142" s="2"/>
    </row>
    <row r="143" spans="1:18" x14ac:dyDescent="0.25">
      <c r="A143" s="31">
        <v>142</v>
      </c>
      <c r="B143" s="23" t="s">
        <v>1620</v>
      </c>
      <c r="C143" s="23"/>
      <c r="D143" s="23"/>
      <c r="E143" s="23"/>
      <c r="F143" s="23"/>
      <c r="G143" s="23"/>
      <c r="H143" s="23"/>
      <c r="I143" s="32" t="s">
        <v>252</v>
      </c>
      <c r="J143" s="2" t="b">
        <f t="shared" si="16"/>
        <v>0</v>
      </c>
      <c r="K143" s="2" t="b">
        <f t="shared" si="17"/>
        <v>0</v>
      </c>
      <c r="L143" s="2" t="b">
        <f t="shared" si="18"/>
        <v>0</v>
      </c>
      <c r="M143" s="2" t="b">
        <f t="shared" si="19"/>
        <v>0</v>
      </c>
      <c r="N143" s="2" t="b">
        <f t="shared" si="20"/>
        <v>0</v>
      </c>
      <c r="O143" s="2" t="b">
        <f t="shared" si="21"/>
        <v>0</v>
      </c>
      <c r="P143" s="2" t="b">
        <f t="shared" si="22"/>
        <v>0</v>
      </c>
      <c r="Q143" s="2" t="b">
        <f t="shared" si="23"/>
        <v>1</v>
      </c>
      <c r="R143" s="2"/>
    </row>
    <row r="144" spans="1:18" x14ac:dyDescent="0.25">
      <c r="A144" s="31">
        <v>143</v>
      </c>
      <c r="B144" s="23" t="s">
        <v>1627</v>
      </c>
      <c r="C144" s="23"/>
      <c r="D144" s="23"/>
      <c r="E144" s="23"/>
      <c r="F144" s="23"/>
      <c r="G144" s="23"/>
      <c r="H144" s="23"/>
      <c r="I144" s="32" t="s">
        <v>252</v>
      </c>
      <c r="J144" s="2" t="b">
        <f t="shared" si="16"/>
        <v>0</v>
      </c>
      <c r="K144" s="2" t="b">
        <f t="shared" si="17"/>
        <v>0</v>
      </c>
      <c r="L144" s="2" t="b">
        <f t="shared" si="18"/>
        <v>0</v>
      </c>
      <c r="M144" s="2" t="b">
        <f t="shared" si="19"/>
        <v>0</v>
      </c>
      <c r="N144" s="2" t="b">
        <f t="shared" si="20"/>
        <v>0</v>
      </c>
      <c r="O144" s="2" t="b">
        <f t="shared" si="21"/>
        <v>0</v>
      </c>
      <c r="P144" s="2" t="b">
        <f t="shared" si="22"/>
        <v>0</v>
      </c>
      <c r="Q144" s="2" t="b">
        <f t="shared" si="23"/>
        <v>1</v>
      </c>
      <c r="R144" s="2"/>
    </row>
    <row r="145" spans="1:18" x14ac:dyDescent="0.25">
      <c r="A145" s="31">
        <v>144</v>
      </c>
      <c r="B145" s="23" t="s">
        <v>1637</v>
      </c>
      <c r="C145" s="23" t="s">
        <v>181</v>
      </c>
      <c r="D145" s="23"/>
      <c r="E145" s="23" t="s">
        <v>144</v>
      </c>
      <c r="F145" s="23"/>
      <c r="G145" s="23" t="s">
        <v>166</v>
      </c>
      <c r="H145" s="23"/>
      <c r="I145" s="32"/>
      <c r="J145" s="2" t="b">
        <f t="shared" si="16"/>
        <v>0</v>
      </c>
      <c r="K145" s="2" t="b">
        <f t="shared" si="17"/>
        <v>0</v>
      </c>
      <c r="L145" s="2" t="b">
        <f t="shared" si="18"/>
        <v>0</v>
      </c>
      <c r="M145" s="2" t="b">
        <f t="shared" si="19"/>
        <v>0</v>
      </c>
      <c r="N145" s="2" t="b">
        <f t="shared" si="20"/>
        <v>0</v>
      </c>
      <c r="O145" s="2" t="b">
        <f t="shared" si="21"/>
        <v>0</v>
      </c>
      <c r="P145" s="2" t="b">
        <f t="shared" si="22"/>
        <v>1</v>
      </c>
      <c r="Q145" s="2" t="b">
        <f t="shared" si="23"/>
        <v>0</v>
      </c>
      <c r="R145" s="2"/>
    </row>
    <row r="146" spans="1:18" x14ac:dyDescent="0.25">
      <c r="A146" s="31">
        <v>145</v>
      </c>
      <c r="B146" s="23" t="s">
        <v>1646</v>
      </c>
      <c r="C146" s="23" t="s">
        <v>181</v>
      </c>
      <c r="D146" s="23"/>
      <c r="E146" s="23" t="s">
        <v>144</v>
      </c>
      <c r="F146" s="23"/>
      <c r="G146" s="23"/>
      <c r="H146" s="23"/>
      <c r="I146" s="32"/>
      <c r="J146" s="2" t="b">
        <f t="shared" si="16"/>
        <v>0</v>
      </c>
      <c r="K146" s="2" t="b">
        <f t="shared" si="17"/>
        <v>0</v>
      </c>
      <c r="L146" s="2" t="b">
        <f t="shared" si="18"/>
        <v>0</v>
      </c>
      <c r="M146" s="2" t="b">
        <f t="shared" si="19"/>
        <v>1</v>
      </c>
      <c r="N146" s="2" t="b">
        <f t="shared" si="20"/>
        <v>0</v>
      </c>
      <c r="O146" s="2" t="b">
        <f t="shared" si="21"/>
        <v>0</v>
      </c>
      <c r="P146" s="2" t="b">
        <f t="shared" si="22"/>
        <v>0</v>
      </c>
      <c r="Q146" s="2" t="b">
        <f t="shared" si="23"/>
        <v>0</v>
      </c>
      <c r="R146" s="2"/>
    </row>
    <row r="147" spans="1:18" x14ac:dyDescent="0.25">
      <c r="A147" s="31">
        <v>146</v>
      </c>
      <c r="B147" s="23" t="s">
        <v>1655</v>
      </c>
      <c r="C147" s="23"/>
      <c r="D147" s="23"/>
      <c r="E147" s="23"/>
      <c r="F147" s="23"/>
      <c r="G147" s="23"/>
      <c r="H147" s="23"/>
      <c r="I147" s="32" t="s">
        <v>252</v>
      </c>
      <c r="J147" s="2" t="b">
        <f t="shared" si="16"/>
        <v>0</v>
      </c>
      <c r="K147" s="2" t="b">
        <f t="shared" si="17"/>
        <v>0</v>
      </c>
      <c r="L147" s="2" t="b">
        <f t="shared" si="18"/>
        <v>0</v>
      </c>
      <c r="M147" s="2" t="b">
        <f t="shared" si="19"/>
        <v>0</v>
      </c>
      <c r="N147" s="2" t="b">
        <f t="shared" si="20"/>
        <v>0</v>
      </c>
      <c r="O147" s="2" t="b">
        <f t="shared" si="21"/>
        <v>0</v>
      </c>
      <c r="P147" s="2" t="b">
        <f t="shared" si="22"/>
        <v>0</v>
      </c>
      <c r="Q147" s="2" t="b">
        <f t="shared" si="23"/>
        <v>1</v>
      </c>
      <c r="R147" s="2"/>
    </row>
    <row r="148" spans="1:18" x14ac:dyDescent="0.25">
      <c r="A148" s="31">
        <v>147</v>
      </c>
      <c r="B148" s="23" t="s">
        <v>1664</v>
      </c>
      <c r="C148" s="23" t="s">
        <v>181</v>
      </c>
      <c r="D148" s="23"/>
      <c r="E148" s="23" t="s">
        <v>144</v>
      </c>
      <c r="F148" s="23"/>
      <c r="G148" s="23" t="s">
        <v>166</v>
      </c>
      <c r="H148" s="23"/>
      <c r="I148" s="32"/>
      <c r="J148" s="2" t="b">
        <f t="shared" si="16"/>
        <v>0</v>
      </c>
      <c r="K148" s="2" t="b">
        <f t="shared" si="17"/>
        <v>0</v>
      </c>
      <c r="L148" s="2" t="b">
        <f t="shared" si="18"/>
        <v>0</v>
      </c>
      <c r="M148" s="2" t="b">
        <f t="shared" si="19"/>
        <v>0</v>
      </c>
      <c r="N148" s="2" t="b">
        <f t="shared" si="20"/>
        <v>0</v>
      </c>
      <c r="O148" s="2" t="b">
        <f t="shared" si="21"/>
        <v>0</v>
      </c>
      <c r="P148" s="2" t="b">
        <f t="shared" si="22"/>
        <v>1</v>
      </c>
      <c r="Q148" s="2" t="b">
        <f t="shared" si="23"/>
        <v>0</v>
      </c>
      <c r="R148" s="2"/>
    </row>
    <row r="149" spans="1:18" x14ac:dyDescent="0.25">
      <c r="A149" s="31">
        <v>148</v>
      </c>
      <c r="B149" s="23" t="s">
        <v>1674</v>
      </c>
      <c r="C149" s="23" t="s">
        <v>181</v>
      </c>
      <c r="D149" s="23"/>
      <c r="E149" s="23" t="s">
        <v>144</v>
      </c>
      <c r="F149" s="23"/>
      <c r="G149" s="23" t="s">
        <v>166</v>
      </c>
      <c r="H149" s="23"/>
      <c r="I149" s="32"/>
      <c r="J149" s="2" t="b">
        <f t="shared" si="16"/>
        <v>0</v>
      </c>
      <c r="K149" s="2" t="b">
        <f t="shared" si="17"/>
        <v>0</v>
      </c>
      <c r="L149" s="2" t="b">
        <f t="shared" si="18"/>
        <v>0</v>
      </c>
      <c r="M149" s="2" t="b">
        <f t="shared" si="19"/>
        <v>0</v>
      </c>
      <c r="N149" s="2" t="b">
        <f t="shared" si="20"/>
        <v>0</v>
      </c>
      <c r="O149" s="2" t="b">
        <f t="shared" si="21"/>
        <v>0</v>
      </c>
      <c r="P149" s="2" t="b">
        <f t="shared" si="22"/>
        <v>1</v>
      </c>
      <c r="Q149" s="2" t="b">
        <f t="shared" si="23"/>
        <v>0</v>
      </c>
      <c r="R149" s="2"/>
    </row>
    <row r="150" spans="1:18" x14ac:dyDescent="0.25">
      <c r="A150" s="31">
        <v>149</v>
      </c>
      <c r="B150" s="23" t="s">
        <v>1684</v>
      </c>
      <c r="C150" s="23" t="s">
        <v>181</v>
      </c>
      <c r="D150" s="23"/>
      <c r="E150" s="23" t="s">
        <v>144</v>
      </c>
      <c r="F150" s="23"/>
      <c r="G150" s="23" t="s">
        <v>166</v>
      </c>
      <c r="H150" s="23"/>
      <c r="I150" s="32"/>
      <c r="J150" s="2" t="b">
        <f t="shared" si="16"/>
        <v>0</v>
      </c>
      <c r="K150" s="2" t="b">
        <f t="shared" si="17"/>
        <v>0</v>
      </c>
      <c r="L150" s="2" t="b">
        <f t="shared" si="18"/>
        <v>0</v>
      </c>
      <c r="M150" s="2" t="b">
        <f t="shared" si="19"/>
        <v>0</v>
      </c>
      <c r="N150" s="2" t="b">
        <f t="shared" si="20"/>
        <v>0</v>
      </c>
      <c r="O150" s="2" t="b">
        <f t="shared" si="21"/>
        <v>0</v>
      </c>
      <c r="P150" s="2" t="b">
        <f t="shared" si="22"/>
        <v>1</v>
      </c>
      <c r="Q150" s="2" t="b">
        <f t="shared" si="23"/>
        <v>0</v>
      </c>
      <c r="R150" s="2"/>
    </row>
    <row r="151" spans="1:18" x14ac:dyDescent="0.25">
      <c r="A151" s="31">
        <v>150</v>
      </c>
      <c r="B151" s="23" t="s">
        <v>1692</v>
      </c>
      <c r="C151" s="23" t="s">
        <v>181</v>
      </c>
      <c r="D151" s="23"/>
      <c r="E151" s="23" t="s">
        <v>144</v>
      </c>
      <c r="F151" s="23"/>
      <c r="G151" s="23" t="s">
        <v>166</v>
      </c>
      <c r="H151" s="23"/>
      <c r="I151" s="32"/>
      <c r="J151" s="2" t="b">
        <f t="shared" si="16"/>
        <v>0</v>
      </c>
      <c r="K151" s="2" t="b">
        <f t="shared" si="17"/>
        <v>0</v>
      </c>
      <c r="L151" s="2" t="b">
        <f t="shared" si="18"/>
        <v>0</v>
      </c>
      <c r="M151" s="2" t="b">
        <f t="shared" si="19"/>
        <v>0</v>
      </c>
      <c r="N151" s="2" t="b">
        <f t="shared" si="20"/>
        <v>0</v>
      </c>
      <c r="O151" s="2" t="b">
        <f t="shared" si="21"/>
        <v>0</v>
      </c>
      <c r="P151" s="2" t="b">
        <f t="shared" si="22"/>
        <v>1</v>
      </c>
      <c r="Q151" s="2" t="b">
        <f t="shared" si="23"/>
        <v>0</v>
      </c>
      <c r="R151" s="2"/>
    </row>
    <row r="152" spans="1:18" x14ac:dyDescent="0.25">
      <c r="A152" s="31">
        <v>151</v>
      </c>
      <c r="B152" s="23" t="s">
        <v>1701</v>
      </c>
      <c r="C152" s="23" t="s">
        <v>181</v>
      </c>
      <c r="D152" s="23"/>
      <c r="E152" s="23" t="s">
        <v>144</v>
      </c>
      <c r="F152" s="23"/>
      <c r="G152" s="23" t="s">
        <v>166</v>
      </c>
      <c r="H152" s="23"/>
      <c r="I152" s="32"/>
      <c r="J152" s="2" t="b">
        <f t="shared" si="16"/>
        <v>0</v>
      </c>
      <c r="K152" s="2" t="b">
        <f t="shared" si="17"/>
        <v>0</v>
      </c>
      <c r="L152" s="2" t="b">
        <f t="shared" si="18"/>
        <v>0</v>
      </c>
      <c r="M152" s="2" t="b">
        <f t="shared" si="19"/>
        <v>0</v>
      </c>
      <c r="N152" s="2" t="b">
        <f t="shared" si="20"/>
        <v>0</v>
      </c>
      <c r="O152" s="2" t="b">
        <f t="shared" si="21"/>
        <v>0</v>
      </c>
      <c r="P152" s="2" t="b">
        <f t="shared" si="22"/>
        <v>1</v>
      </c>
      <c r="Q152" s="2" t="b">
        <f t="shared" si="23"/>
        <v>0</v>
      </c>
      <c r="R152" s="2"/>
    </row>
    <row r="153" spans="1:18" x14ac:dyDescent="0.25">
      <c r="A153" s="31">
        <v>152</v>
      </c>
      <c r="B153" s="23" t="s">
        <v>1711</v>
      </c>
      <c r="C153" s="23" t="s">
        <v>181</v>
      </c>
      <c r="D153" s="23"/>
      <c r="E153" s="23" t="s">
        <v>144</v>
      </c>
      <c r="F153" s="23"/>
      <c r="G153" s="23"/>
      <c r="H153" s="23"/>
      <c r="I153" s="32"/>
      <c r="J153" s="2" t="b">
        <f t="shared" si="16"/>
        <v>0</v>
      </c>
      <c r="K153" s="2" t="b">
        <f t="shared" si="17"/>
        <v>0</v>
      </c>
      <c r="L153" s="2" t="b">
        <f t="shared" si="18"/>
        <v>0</v>
      </c>
      <c r="M153" s="2" t="b">
        <f t="shared" si="19"/>
        <v>1</v>
      </c>
      <c r="N153" s="2" t="b">
        <f t="shared" si="20"/>
        <v>0</v>
      </c>
      <c r="O153" s="2" t="b">
        <f t="shared" si="21"/>
        <v>0</v>
      </c>
      <c r="P153" s="2" t="b">
        <f t="shared" si="22"/>
        <v>0</v>
      </c>
      <c r="Q153" s="2" t="b">
        <f t="shared" si="23"/>
        <v>0</v>
      </c>
      <c r="R153" s="2"/>
    </row>
    <row r="154" spans="1:18" x14ac:dyDescent="0.25">
      <c r="A154" s="31">
        <v>153</v>
      </c>
      <c r="B154" s="23" t="s">
        <v>1721</v>
      </c>
      <c r="C154" s="23" t="s">
        <v>181</v>
      </c>
      <c r="D154" s="23"/>
      <c r="E154" s="23" t="s">
        <v>144</v>
      </c>
      <c r="F154" s="23"/>
      <c r="G154" s="23" t="s">
        <v>166</v>
      </c>
      <c r="H154" s="23"/>
      <c r="I154" s="32"/>
      <c r="J154" s="2" t="b">
        <f t="shared" si="16"/>
        <v>0</v>
      </c>
      <c r="K154" s="2" t="b">
        <f t="shared" si="17"/>
        <v>0</v>
      </c>
      <c r="L154" s="2" t="b">
        <f t="shared" si="18"/>
        <v>0</v>
      </c>
      <c r="M154" s="2" t="b">
        <f t="shared" si="19"/>
        <v>0</v>
      </c>
      <c r="N154" s="2" t="b">
        <f t="shared" si="20"/>
        <v>0</v>
      </c>
      <c r="O154" s="2" t="b">
        <f t="shared" si="21"/>
        <v>0</v>
      </c>
      <c r="P154" s="2" t="b">
        <f t="shared" si="22"/>
        <v>1</v>
      </c>
      <c r="Q154" s="2" t="b">
        <f t="shared" si="23"/>
        <v>0</v>
      </c>
      <c r="R154" s="2"/>
    </row>
    <row r="155" spans="1:18" x14ac:dyDescent="0.25">
      <c r="A155" s="31">
        <v>154</v>
      </c>
      <c r="B155" s="23" t="s">
        <v>1731</v>
      </c>
      <c r="C155" s="23" t="s">
        <v>181</v>
      </c>
      <c r="D155" s="23"/>
      <c r="E155" s="23"/>
      <c r="F155" s="23"/>
      <c r="G155" s="23" t="s">
        <v>166</v>
      </c>
      <c r="H155" s="23"/>
      <c r="I155" s="32"/>
      <c r="J155" s="2" t="b">
        <f t="shared" si="16"/>
        <v>0</v>
      </c>
      <c r="K155" s="2" t="b">
        <f t="shared" si="17"/>
        <v>0</v>
      </c>
      <c r="L155" s="2" t="b">
        <f t="shared" si="18"/>
        <v>0</v>
      </c>
      <c r="M155" s="2" t="b">
        <f t="shared" si="19"/>
        <v>0</v>
      </c>
      <c r="N155" s="2" t="b">
        <f t="shared" si="20"/>
        <v>1</v>
      </c>
      <c r="O155" s="2" t="b">
        <f t="shared" si="21"/>
        <v>0</v>
      </c>
      <c r="P155" s="2" t="b">
        <f t="shared" si="22"/>
        <v>0</v>
      </c>
      <c r="Q155" s="2" t="b">
        <f t="shared" si="23"/>
        <v>0</v>
      </c>
      <c r="R155" s="2"/>
    </row>
    <row r="156" spans="1:18" x14ac:dyDescent="0.25">
      <c r="A156" s="31">
        <v>155</v>
      </c>
      <c r="B156" s="23" t="s">
        <v>1742</v>
      </c>
      <c r="C156" s="23" t="s">
        <v>181</v>
      </c>
      <c r="D156" s="23"/>
      <c r="E156" s="23"/>
      <c r="F156" s="23"/>
      <c r="G156" s="23" t="s">
        <v>166</v>
      </c>
      <c r="H156" s="23"/>
      <c r="I156" s="32"/>
      <c r="J156" s="2" t="b">
        <f t="shared" si="16"/>
        <v>0</v>
      </c>
      <c r="K156" s="2" t="b">
        <f t="shared" si="17"/>
        <v>0</v>
      </c>
      <c r="L156" s="2" t="b">
        <f t="shared" si="18"/>
        <v>0</v>
      </c>
      <c r="M156" s="2" t="b">
        <f t="shared" si="19"/>
        <v>0</v>
      </c>
      <c r="N156" s="2" t="b">
        <f t="shared" si="20"/>
        <v>1</v>
      </c>
      <c r="O156" s="2" t="b">
        <f t="shared" si="21"/>
        <v>0</v>
      </c>
      <c r="P156" s="2" t="b">
        <f t="shared" si="22"/>
        <v>0</v>
      </c>
      <c r="Q156" s="2" t="b">
        <f t="shared" si="23"/>
        <v>0</v>
      </c>
      <c r="R156" s="2"/>
    </row>
    <row r="157" spans="1:18" x14ac:dyDescent="0.25">
      <c r="A157" s="31">
        <v>156</v>
      </c>
      <c r="B157" s="23" t="s">
        <v>1754</v>
      </c>
      <c r="C157" s="23" t="s">
        <v>181</v>
      </c>
      <c r="D157" s="23"/>
      <c r="E157" s="23" t="s">
        <v>144</v>
      </c>
      <c r="F157" s="23"/>
      <c r="G157" s="23" t="s">
        <v>166</v>
      </c>
      <c r="H157" s="23"/>
      <c r="I157" s="32"/>
      <c r="J157" s="2" t="b">
        <f t="shared" si="16"/>
        <v>0</v>
      </c>
      <c r="K157" s="2" t="b">
        <f t="shared" si="17"/>
        <v>0</v>
      </c>
      <c r="L157" s="2" t="b">
        <f t="shared" si="18"/>
        <v>0</v>
      </c>
      <c r="M157" s="2" t="b">
        <f t="shared" si="19"/>
        <v>0</v>
      </c>
      <c r="N157" s="2" t="b">
        <f t="shared" si="20"/>
        <v>0</v>
      </c>
      <c r="O157" s="2" t="b">
        <f t="shared" si="21"/>
        <v>0</v>
      </c>
      <c r="P157" s="2" t="b">
        <f t="shared" si="22"/>
        <v>1</v>
      </c>
      <c r="Q157" s="2" t="b">
        <f t="shared" si="23"/>
        <v>0</v>
      </c>
      <c r="R157" s="2"/>
    </row>
    <row r="158" spans="1:18" x14ac:dyDescent="0.25">
      <c r="A158" s="31">
        <v>157</v>
      </c>
      <c r="B158" s="23" t="s">
        <v>1763</v>
      </c>
      <c r="C158" s="23"/>
      <c r="D158" s="23"/>
      <c r="E158" s="23"/>
      <c r="F158" s="23"/>
      <c r="G158" s="23"/>
      <c r="H158" s="23"/>
      <c r="I158" s="32" t="s">
        <v>252</v>
      </c>
      <c r="J158" s="2" t="b">
        <f t="shared" si="16"/>
        <v>0</v>
      </c>
      <c r="K158" s="2" t="b">
        <f t="shared" si="17"/>
        <v>0</v>
      </c>
      <c r="L158" s="2" t="b">
        <f t="shared" si="18"/>
        <v>0</v>
      </c>
      <c r="M158" s="2" t="b">
        <f t="shared" si="19"/>
        <v>0</v>
      </c>
      <c r="N158" s="2" t="b">
        <f t="shared" si="20"/>
        <v>0</v>
      </c>
      <c r="O158" s="2" t="b">
        <f t="shared" si="21"/>
        <v>0</v>
      </c>
      <c r="P158" s="2" t="b">
        <f t="shared" si="22"/>
        <v>0</v>
      </c>
      <c r="Q158" s="2" t="b">
        <f t="shared" si="23"/>
        <v>1</v>
      </c>
      <c r="R158" s="2"/>
    </row>
    <row r="159" spans="1:18" x14ac:dyDescent="0.25">
      <c r="A159" s="31">
        <v>158</v>
      </c>
      <c r="B159" s="23" t="s">
        <v>1771</v>
      </c>
      <c r="C159" s="23"/>
      <c r="D159" s="23"/>
      <c r="E159" s="23"/>
      <c r="F159" s="23"/>
      <c r="G159" s="23"/>
      <c r="H159" s="23"/>
      <c r="I159" s="32" t="s">
        <v>252</v>
      </c>
      <c r="J159" s="2" t="b">
        <f t="shared" si="16"/>
        <v>0</v>
      </c>
      <c r="K159" s="2" t="b">
        <f t="shared" si="17"/>
        <v>0</v>
      </c>
      <c r="L159" s="2" t="b">
        <f t="shared" si="18"/>
        <v>0</v>
      </c>
      <c r="M159" s="2" t="b">
        <f t="shared" si="19"/>
        <v>0</v>
      </c>
      <c r="N159" s="2" t="b">
        <f t="shared" si="20"/>
        <v>0</v>
      </c>
      <c r="O159" s="2" t="b">
        <f t="shared" si="21"/>
        <v>0</v>
      </c>
      <c r="P159" s="2" t="b">
        <f t="shared" si="22"/>
        <v>0</v>
      </c>
      <c r="Q159" s="2" t="b">
        <f t="shared" si="23"/>
        <v>1</v>
      </c>
      <c r="R159" s="2"/>
    </row>
    <row r="160" spans="1:18" x14ac:dyDescent="0.25">
      <c r="A160" s="31">
        <v>159</v>
      </c>
      <c r="B160" s="23" t="s">
        <v>1777</v>
      </c>
      <c r="C160" s="23"/>
      <c r="D160" s="23"/>
      <c r="E160" s="23"/>
      <c r="F160" s="23"/>
      <c r="G160" s="23"/>
      <c r="H160" s="23"/>
      <c r="I160" s="32" t="s">
        <v>252</v>
      </c>
      <c r="J160" s="2" t="b">
        <f t="shared" si="16"/>
        <v>0</v>
      </c>
      <c r="K160" s="2" t="b">
        <f t="shared" si="17"/>
        <v>0</v>
      </c>
      <c r="L160" s="2" t="b">
        <f t="shared" si="18"/>
        <v>0</v>
      </c>
      <c r="M160" s="2" t="b">
        <f t="shared" si="19"/>
        <v>0</v>
      </c>
      <c r="N160" s="2" t="b">
        <f t="shared" si="20"/>
        <v>0</v>
      </c>
      <c r="O160" s="2" t="b">
        <f t="shared" si="21"/>
        <v>0</v>
      </c>
      <c r="P160" s="2" t="b">
        <f t="shared" si="22"/>
        <v>0</v>
      </c>
      <c r="Q160" s="2" t="b">
        <f t="shared" si="23"/>
        <v>1</v>
      </c>
      <c r="R160" s="2"/>
    </row>
    <row r="161" spans="1:18" x14ac:dyDescent="0.25">
      <c r="A161" s="31">
        <v>160</v>
      </c>
      <c r="B161" s="23" t="s">
        <v>1785</v>
      </c>
      <c r="C161" s="23"/>
      <c r="D161" s="23"/>
      <c r="E161" s="23"/>
      <c r="F161" s="23"/>
      <c r="G161" s="23"/>
      <c r="H161" s="23"/>
      <c r="I161" s="32" t="s">
        <v>252</v>
      </c>
      <c r="J161" s="2" t="b">
        <f t="shared" si="16"/>
        <v>0</v>
      </c>
      <c r="K161" s="2" t="b">
        <f t="shared" si="17"/>
        <v>0</v>
      </c>
      <c r="L161" s="2" t="b">
        <f t="shared" si="18"/>
        <v>0</v>
      </c>
      <c r="M161" s="2" t="b">
        <f t="shared" si="19"/>
        <v>0</v>
      </c>
      <c r="N161" s="2" t="b">
        <f t="shared" si="20"/>
        <v>0</v>
      </c>
      <c r="O161" s="2" t="b">
        <f t="shared" si="21"/>
        <v>0</v>
      </c>
      <c r="P161" s="2" t="b">
        <f t="shared" si="22"/>
        <v>0</v>
      </c>
      <c r="Q161" s="2" t="b">
        <f t="shared" si="23"/>
        <v>1</v>
      </c>
      <c r="R161" s="2"/>
    </row>
    <row r="162" spans="1:18" x14ac:dyDescent="0.25">
      <c r="A162" s="31">
        <v>161</v>
      </c>
      <c r="B162" s="23" t="s">
        <v>1795</v>
      </c>
      <c r="C162" s="23" t="s">
        <v>181</v>
      </c>
      <c r="D162" s="23"/>
      <c r="E162" s="23" t="s">
        <v>144</v>
      </c>
      <c r="F162" s="23"/>
      <c r="G162" s="23" t="s">
        <v>166</v>
      </c>
      <c r="H162" s="23"/>
      <c r="I162" s="32"/>
      <c r="J162" s="2" t="b">
        <f t="shared" si="16"/>
        <v>0</v>
      </c>
      <c r="K162" s="2" t="b">
        <f t="shared" si="17"/>
        <v>0</v>
      </c>
      <c r="L162" s="2" t="b">
        <f t="shared" si="18"/>
        <v>0</v>
      </c>
      <c r="M162" s="2" t="b">
        <f t="shared" si="19"/>
        <v>0</v>
      </c>
      <c r="N162" s="2" t="b">
        <f t="shared" si="20"/>
        <v>0</v>
      </c>
      <c r="O162" s="2" t="b">
        <f t="shared" si="21"/>
        <v>0</v>
      </c>
      <c r="P162" s="2" t="b">
        <f t="shared" si="22"/>
        <v>1</v>
      </c>
      <c r="Q162" s="2" t="b">
        <f t="shared" si="23"/>
        <v>0</v>
      </c>
      <c r="R162" s="2"/>
    </row>
    <row r="163" spans="1:18" x14ac:dyDescent="0.25">
      <c r="A163" s="31">
        <v>162</v>
      </c>
      <c r="B163" s="23" t="s">
        <v>1803</v>
      </c>
      <c r="C163" s="23" t="s">
        <v>181</v>
      </c>
      <c r="D163" s="23"/>
      <c r="E163" s="23" t="s">
        <v>144</v>
      </c>
      <c r="F163" s="23"/>
      <c r="G163" s="23" t="s">
        <v>166</v>
      </c>
      <c r="H163" s="23"/>
      <c r="I163" s="32"/>
      <c r="J163" s="2" t="b">
        <f t="shared" si="16"/>
        <v>0</v>
      </c>
      <c r="K163" s="2" t="b">
        <f t="shared" si="17"/>
        <v>0</v>
      </c>
      <c r="L163" s="2" t="b">
        <f t="shared" si="18"/>
        <v>0</v>
      </c>
      <c r="M163" s="2" t="b">
        <f t="shared" si="19"/>
        <v>0</v>
      </c>
      <c r="N163" s="2" t="b">
        <f t="shared" si="20"/>
        <v>0</v>
      </c>
      <c r="O163" s="2" t="b">
        <f t="shared" si="21"/>
        <v>0</v>
      </c>
      <c r="P163" s="2" t="b">
        <f t="shared" si="22"/>
        <v>1</v>
      </c>
      <c r="Q163" s="2" t="b">
        <f t="shared" si="23"/>
        <v>0</v>
      </c>
      <c r="R163" s="2"/>
    </row>
    <row r="164" spans="1:18" x14ac:dyDescent="0.25">
      <c r="A164" s="31">
        <v>163</v>
      </c>
      <c r="B164" s="23" t="s">
        <v>1812</v>
      </c>
      <c r="C164" s="23" t="s">
        <v>181</v>
      </c>
      <c r="D164" s="23"/>
      <c r="E164" s="23" t="s">
        <v>144</v>
      </c>
      <c r="F164" s="23"/>
      <c r="G164" s="23"/>
      <c r="H164" s="23"/>
      <c r="I164" s="32"/>
      <c r="J164" s="2" t="b">
        <f t="shared" si="16"/>
        <v>0</v>
      </c>
      <c r="K164" s="2" t="b">
        <f t="shared" si="17"/>
        <v>0</v>
      </c>
      <c r="L164" s="2" t="b">
        <f t="shared" si="18"/>
        <v>0</v>
      </c>
      <c r="M164" s="2" t="b">
        <f t="shared" si="19"/>
        <v>1</v>
      </c>
      <c r="N164" s="2" t="b">
        <f t="shared" si="20"/>
        <v>0</v>
      </c>
      <c r="O164" s="2" t="b">
        <f t="shared" si="21"/>
        <v>0</v>
      </c>
      <c r="P164" s="2" t="b">
        <f t="shared" si="22"/>
        <v>0</v>
      </c>
      <c r="Q164" s="2" t="b">
        <f t="shared" si="23"/>
        <v>0</v>
      </c>
      <c r="R164" s="2"/>
    </row>
    <row r="165" spans="1:18" x14ac:dyDescent="0.25">
      <c r="A165" s="31">
        <v>164</v>
      </c>
      <c r="B165" s="23" t="s">
        <v>1822</v>
      </c>
      <c r="C165" s="23" t="s">
        <v>181</v>
      </c>
      <c r="D165" s="23"/>
      <c r="E165" s="23" t="s">
        <v>144</v>
      </c>
      <c r="F165" s="23"/>
      <c r="G165" s="23" t="s">
        <v>166</v>
      </c>
      <c r="H165" s="23"/>
      <c r="I165" s="32"/>
      <c r="J165" s="2" t="b">
        <f t="shared" si="16"/>
        <v>0</v>
      </c>
      <c r="K165" s="2" t="b">
        <f t="shared" si="17"/>
        <v>0</v>
      </c>
      <c r="L165" s="2" t="b">
        <f t="shared" si="18"/>
        <v>0</v>
      </c>
      <c r="M165" s="2" t="b">
        <f t="shared" si="19"/>
        <v>0</v>
      </c>
      <c r="N165" s="2" t="b">
        <f t="shared" si="20"/>
        <v>0</v>
      </c>
      <c r="O165" s="2" t="b">
        <f t="shared" si="21"/>
        <v>0</v>
      </c>
      <c r="P165" s="2" t="b">
        <f t="shared" si="22"/>
        <v>1</v>
      </c>
      <c r="Q165" s="2" t="b">
        <f t="shared" si="23"/>
        <v>0</v>
      </c>
      <c r="R165" s="2"/>
    </row>
    <row r="166" spans="1:18" x14ac:dyDescent="0.25">
      <c r="A166" s="31">
        <v>165</v>
      </c>
      <c r="B166" s="23" t="s">
        <v>1832</v>
      </c>
      <c r="C166" s="23" t="s">
        <v>181</v>
      </c>
      <c r="D166" s="23"/>
      <c r="E166" s="23" t="s">
        <v>144</v>
      </c>
      <c r="F166" s="23"/>
      <c r="G166" s="23" t="s">
        <v>166</v>
      </c>
      <c r="H166" s="23"/>
      <c r="I166" s="32"/>
      <c r="J166" s="2" t="b">
        <f t="shared" si="16"/>
        <v>0</v>
      </c>
      <c r="K166" s="2" t="b">
        <f t="shared" si="17"/>
        <v>0</v>
      </c>
      <c r="L166" s="2" t="b">
        <f t="shared" si="18"/>
        <v>0</v>
      </c>
      <c r="M166" s="2" t="b">
        <f t="shared" si="19"/>
        <v>0</v>
      </c>
      <c r="N166" s="2" t="b">
        <f t="shared" si="20"/>
        <v>0</v>
      </c>
      <c r="O166" s="2" t="b">
        <f t="shared" si="21"/>
        <v>0</v>
      </c>
      <c r="P166" s="2" t="b">
        <f t="shared" si="22"/>
        <v>1</v>
      </c>
      <c r="Q166" s="2" t="b">
        <f t="shared" si="23"/>
        <v>0</v>
      </c>
      <c r="R166" s="2"/>
    </row>
    <row r="167" spans="1:18" x14ac:dyDescent="0.25">
      <c r="A167" s="31">
        <v>166</v>
      </c>
      <c r="B167" s="23" t="s">
        <v>1841</v>
      </c>
      <c r="C167" s="23" t="s">
        <v>181</v>
      </c>
      <c r="D167" s="23"/>
      <c r="E167" s="23" t="s">
        <v>144</v>
      </c>
      <c r="F167" s="23"/>
      <c r="G167" s="23" t="s">
        <v>166</v>
      </c>
      <c r="H167" s="23"/>
      <c r="I167" s="32"/>
      <c r="J167" s="2" t="b">
        <f t="shared" si="16"/>
        <v>0</v>
      </c>
      <c r="K167" s="2" t="b">
        <f t="shared" si="17"/>
        <v>0</v>
      </c>
      <c r="L167" s="2" t="b">
        <f t="shared" si="18"/>
        <v>0</v>
      </c>
      <c r="M167" s="2" t="b">
        <f t="shared" si="19"/>
        <v>0</v>
      </c>
      <c r="N167" s="2" t="b">
        <f t="shared" si="20"/>
        <v>0</v>
      </c>
      <c r="O167" s="2" t="b">
        <f t="shared" si="21"/>
        <v>0</v>
      </c>
      <c r="P167" s="2" t="b">
        <f t="shared" si="22"/>
        <v>1</v>
      </c>
      <c r="Q167" s="2" t="b">
        <f t="shared" si="23"/>
        <v>0</v>
      </c>
      <c r="R167" s="2"/>
    </row>
    <row r="168" spans="1:18" x14ac:dyDescent="0.25">
      <c r="A168" s="31">
        <v>167</v>
      </c>
      <c r="B168" s="23" t="s">
        <v>1851</v>
      </c>
      <c r="C168" s="23" t="s">
        <v>181</v>
      </c>
      <c r="D168" s="23"/>
      <c r="E168" s="23" t="s">
        <v>144</v>
      </c>
      <c r="F168" s="23"/>
      <c r="G168" s="23" t="s">
        <v>166</v>
      </c>
      <c r="H168" s="23"/>
      <c r="I168" s="32"/>
      <c r="J168" s="2" t="b">
        <f t="shared" si="16"/>
        <v>0</v>
      </c>
      <c r="K168" s="2" t="b">
        <f t="shared" si="17"/>
        <v>0</v>
      </c>
      <c r="L168" s="2" t="b">
        <f t="shared" si="18"/>
        <v>0</v>
      </c>
      <c r="M168" s="2" t="b">
        <f t="shared" si="19"/>
        <v>0</v>
      </c>
      <c r="N168" s="2" t="b">
        <f t="shared" si="20"/>
        <v>0</v>
      </c>
      <c r="O168" s="2" t="b">
        <f t="shared" si="21"/>
        <v>0</v>
      </c>
      <c r="P168" s="2" t="b">
        <f t="shared" si="22"/>
        <v>1</v>
      </c>
      <c r="Q168" s="2" t="b">
        <f t="shared" si="23"/>
        <v>0</v>
      </c>
      <c r="R168" s="2"/>
    </row>
    <row r="169" spans="1:18" x14ac:dyDescent="0.25">
      <c r="A169" s="31">
        <v>168</v>
      </c>
      <c r="B169" s="23" t="s">
        <v>1860</v>
      </c>
      <c r="C169" s="23"/>
      <c r="D169" s="23"/>
      <c r="E169" s="23"/>
      <c r="F169" s="23"/>
      <c r="G169" s="23"/>
      <c r="H169" s="23"/>
      <c r="I169" s="32" t="s">
        <v>252</v>
      </c>
      <c r="J169" s="2" t="b">
        <f t="shared" si="16"/>
        <v>0</v>
      </c>
      <c r="K169" s="2" t="b">
        <f t="shared" si="17"/>
        <v>0</v>
      </c>
      <c r="L169" s="2" t="b">
        <f t="shared" si="18"/>
        <v>0</v>
      </c>
      <c r="M169" s="2" t="b">
        <f t="shared" si="19"/>
        <v>0</v>
      </c>
      <c r="N169" s="2" t="b">
        <f t="shared" si="20"/>
        <v>0</v>
      </c>
      <c r="O169" s="2" t="b">
        <f t="shared" si="21"/>
        <v>0</v>
      </c>
      <c r="P169" s="2" t="b">
        <f t="shared" si="22"/>
        <v>0</v>
      </c>
      <c r="Q169" s="2" t="b">
        <f t="shared" si="23"/>
        <v>1</v>
      </c>
      <c r="R169" s="2"/>
    </row>
    <row r="170" spans="1:18" x14ac:dyDescent="0.25">
      <c r="A170" s="31">
        <v>169</v>
      </c>
      <c r="B170" s="23" t="s">
        <v>1869</v>
      </c>
      <c r="C170" s="23"/>
      <c r="D170" s="23"/>
      <c r="E170" s="23"/>
      <c r="F170" s="23"/>
      <c r="G170" s="23"/>
      <c r="H170" s="23"/>
      <c r="I170" s="32" t="s">
        <v>252</v>
      </c>
      <c r="J170" s="2" t="b">
        <f t="shared" si="16"/>
        <v>0</v>
      </c>
      <c r="K170" s="2" t="b">
        <f t="shared" si="17"/>
        <v>0</v>
      </c>
      <c r="L170" s="2" t="b">
        <f t="shared" si="18"/>
        <v>0</v>
      </c>
      <c r="M170" s="2" t="b">
        <f t="shared" si="19"/>
        <v>0</v>
      </c>
      <c r="N170" s="2" t="b">
        <f t="shared" si="20"/>
        <v>0</v>
      </c>
      <c r="O170" s="2" t="b">
        <f t="shared" si="21"/>
        <v>0</v>
      </c>
      <c r="P170" s="2" t="b">
        <f t="shared" si="22"/>
        <v>0</v>
      </c>
      <c r="Q170" s="2" t="b">
        <f t="shared" si="23"/>
        <v>1</v>
      </c>
      <c r="R170" s="2"/>
    </row>
    <row r="171" spans="1:18" x14ac:dyDescent="0.25">
      <c r="A171" s="31">
        <v>170</v>
      </c>
      <c r="B171" s="23" t="s">
        <v>1876</v>
      </c>
      <c r="C171" s="23" t="s">
        <v>181</v>
      </c>
      <c r="D171" s="23"/>
      <c r="E171" s="23"/>
      <c r="F171" s="23"/>
      <c r="G171" s="23"/>
      <c r="H171" s="23"/>
      <c r="I171" s="32"/>
      <c r="J171" s="2" t="b">
        <f t="shared" si="16"/>
        <v>1</v>
      </c>
      <c r="K171" s="2" t="b">
        <f t="shared" si="17"/>
        <v>0</v>
      </c>
      <c r="L171" s="2" t="b">
        <f t="shared" si="18"/>
        <v>0</v>
      </c>
      <c r="M171" s="2" t="b">
        <f t="shared" si="19"/>
        <v>0</v>
      </c>
      <c r="N171" s="2" t="b">
        <f t="shared" si="20"/>
        <v>0</v>
      </c>
      <c r="O171" s="2" t="b">
        <f t="shared" si="21"/>
        <v>0</v>
      </c>
      <c r="P171" s="2" t="b">
        <f t="shared" si="22"/>
        <v>0</v>
      </c>
      <c r="Q171" s="2" t="b">
        <f t="shared" si="23"/>
        <v>0</v>
      </c>
      <c r="R171" s="2"/>
    </row>
    <row r="172" spans="1:18" x14ac:dyDescent="0.25">
      <c r="A172" s="31">
        <v>171</v>
      </c>
      <c r="B172" s="23" t="s">
        <v>1883</v>
      </c>
      <c r="C172" s="23"/>
      <c r="D172" s="23"/>
      <c r="E172" s="23"/>
      <c r="F172" s="23"/>
      <c r="G172" s="23"/>
      <c r="H172" s="23"/>
      <c r="I172" s="32" t="s">
        <v>252</v>
      </c>
      <c r="J172" s="2" t="b">
        <f t="shared" si="16"/>
        <v>0</v>
      </c>
      <c r="K172" s="2" t="b">
        <f t="shared" si="17"/>
        <v>0</v>
      </c>
      <c r="L172" s="2" t="b">
        <f t="shared" si="18"/>
        <v>0</v>
      </c>
      <c r="M172" s="2" t="b">
        <f t="shared" si="19"/>
        <v>0</v>
      </c>
      <c r="N172" s="2" t="b">
        <f t="shared" si="20"/>
        <v>0</v>
      </c>
      <c r="O172" s="2" t="b">
        <f t="shared" si="21"/>
        <v>0</v>
      </c>
      <c r="P172" s="2" t="b">
        <f t="shared" si="22"/>
        <v>0</v>
      </c>
      <c r="Q172" s="2" t="b">
        <f t="shared" si="23"/>
        <v>1</v>
      </c>
      <c r="R172" s="2"/>
    </row>
    <row r="173" spans="1:18" x14ac:dyDescent="0.25">
      <c r="A173" s="31">
        <v>172</v>
      </c>
      <c r="B173" s="23" t="s">
        <v>1891</v>
      </c>
      <c r="C173" s="23" t="s">
        <v>181</v>
      </c>
      <c r="D173" s="23"/>
      <c r="E173" s="23" t="s">
        <v>144</v>
      </c>
      <c r="F173" s="23"/>
      <c r="G173" s="23" t="s">
        <v>166</v>
      </c>
      <c r="H173" s="23"/>
      <c r="I173" s="32"/>
      <c r="J173" s="2" t="b">
        <f t="shared" si="16"/>
        <v>0</v>
      </c>
      <c r="K173" s="2" t="b">
        <f t="shared" si="17"/>
        <v>0</v>
      </c>
      <c r="L173" s="2" t="b">
        <f t="shared" si="18"/>
        <v>0</v>
      </c>
      <c r="M173" s="2" t="b">
        <f t="shared" si="19"/>
        <v>0</v>
      </c>
      <c r="N173" s="2" t="b">
        <f t="shared" si="20"/>
        <v>0</v>
      </c>
      <c r="O173" s="2" t="b">
        <f t="shared" si="21"/>
        <v>0</v>
      </c>
      <c r="P173" s="2" t="b">
        <f t="shared" si="22"/>
        <v>1</v>
      </c>
      <c r="Q173" s="2" t="b">
        <f t="shared" si="23"/>
        <v>0</v>
      </c>
      <c r="R173" s="2"/>
    </row>
    <row r="174" spans="1:18" x14ac:dyDescent="0.25">
      <c r="A174" s="31">
        <v>173</v>
      </c>
      <c r="B174" s="23" t="s">
        <v>1899</v>
      </c>
      <c r="C174" s="23"/>
      <c r="D174" s="23"/>
      <c r="E174" s="23"/>
      <c r="F174" s="23"/>
      <c r="G174" s="23"/>
      <c r="H174" s="23"/>
      <c r="I174" s="32" t="s">
        <v>252</v>
      </c>
      <c r="J174" s="2" t="b">
        <f t="shared" si="16"/>
        <v>0</v>
      </c>
      <c r="K174" s="2" t="b">
        <f t="shared" si="17"/>
        <v>0</v>
      </c>
      <c r="L174" s="2" t="b">
        <f t="shared" si="18"/>
        <v>0</v>
      </c>
      <c r="M174" s="2" t="b">
        <f t="shared" si="19"/>
        <v>0</v>
      </c>
      <c r="N174" s="2" t="b">
        <f t="shared" si="20"/>
        <v>0</v>
      </c>
      <c r="O174" s="2" t="b">
        <f t="shared" si="21"/>
        <v>0</v>
      </c>
      <c r="P174" s="2" t="b">
        <f t="shared" si="22"/>
        <v>0</v>
      </c>
      <c r="Q174" s="2" t="b">
        <f t="shared" si="23"/>
        <v>1</v>
      </c>
      <c r="R174" s="2"/>
    </row>
    <row r="175" spans="1:18" x14ac:dyDescent="0.25">
      <c r="A175" s="31">
        <v>174</v>
      </c>
      <c r="B175" s="23" t="s">
        <v>1907</v>
      </c>
      <c r="C175" s="23" t="s">
        <v>181</v>
      </c>
      <c r="D175" s="23"/>
      <c r="E175" s="23" t="s">
        <v>144</v>
      </c>
      <c r="F175" s="23"/>
      <c r="G175" s="23" t="s">
        <v>166</v>
      </c>
      <c r="H175" s="23"/>
      <c r="I175" s="32"/>
      <c r="J175" s="2" t="b">
        <f t="shared" si="16"/>
        <v>0</v>
      </c>
      <c r="K175" s="2" t="b">
        <f t="shared" si="17"/>
        <v>0</v>
      </c>
      <c r="L175" s="2" t="b">
        <f t="shared" si="18"/>
        <v>0</v>
      </c>
      <c r="M175" s="2" t="b">
        <f t="shared" si="19"/>
        <v>0</v>
      </c>
      <c r="N175" s="2" t="b">
        <f t="shared" si="20"/>
        <v>0</v>
      </c>
      <c r="O175" s="2" t="b">
        <f t="shared" si="21"/>
        <v>0</v>
      </c>
      <c r="P175" s="2" t="b">
        <f t="shared" si="22"/>
        <v>1</v>
      </c>
      <c r="Q175" s="2" t="b">
        <f t="shared" si="23"/>
        <v>0</v>
      </c>
      <c r="R175" s="2"/>
    </row>
    <row r="176" spans="1:18" x14ac:dyDescent="0.25">
      <c r="A176" s="31">
        <v>175</v>
      </c>
      <c r="B176" s="23" t="s">
        <v>1917</v>
      </c>
      <c r="C176" s="23" t="s">
        <v>181</v>
      </c>
      <c r="D176" s="23"/>
      <c r="E176" s="23" t="s">
        <v>144</v>
      </c>
      <c r="F176" s="23"/>
      <c r="G176" s="23" t="s">
        <v>166</v>
      </c>
      <c r="H176" s="23"/>
      <c r="I176" s="32"/>
      <c r="J176" s="2" t="b">
        <f t="shared" si="16"/>
        <v>0</v>
      </c>
      <c r="K176" s="2" t="b">
        <f t="shared" si="17"/>
        <v>0</v>
      </c>
      <c r="L176" s="2" t="b">
        <f t="shared" si="18"/>
        <v>0</v>
      </c>
      <c r="M176" s="2" t="b">
        <f t="shared" si="19"/>
        <v>0</v>
      </c>
      <c r="N176" s="2" t="b">
        <f t="shared" si="20"/>
        <v>0</v>
      </c>
      <c r="O176" s="2" t="b">
        <f t="shared" si="21"/>
        <v>0</v>
      </c>
      <c r="P176" s="2" t="b">
        <f t="shared" si="22"/>
        <v>1</v>
      </c>
      <c r="Q176" s="2" t="b">
        <f t="shared" si="23"/>
        <v>0</v>
      </c>
      <c r="R176" s="2"/>
    </row>
    <row r="177" spans="1:18" x14ac:dyDescent="0.25">
      <c r="A177" s="31">
        <v>176</v>
      </c>
      <c r="B177" s="23" t="s">
        <v>1925</v>
      </c>
      <c r="C177" s="23" t="s">
        <v>181</v>
      </c>
      <c r="D177" s="23"/>
      <c r="E177" s="23"/>
      <c r="F177" s="23"/>
      <c r="G177" s="23" t="s">
        <v>166</v>
      </c>
      <c r="H177" s="23"/>
      <c r="I177" s="32"/>
      <c r="J177" s="2" t="b">
        <f t="shared" si="16"/>
        <v>0</v>
      </c>
      <c r="K177" s="2" t="b">
        <f t="shared" si="17"/>
        <v>0</v>
      </c>
      <c r="L177" s="2" t="b">
        <f t="shared" si="18"/>
        <v>0</v>
      </c>
      <c r="M177" s="2" t="b">
        <f t="shared" si="19"/>
        <v>0</v>
      </c>
      <c r="N177" s="2" t="b">
        <f t="shared" si="20"/>
        <v>1</v>
      </c>
      <c r="O177" s="2" t="b">
        <f t="shared" si="21"/>
        <v>0</v>
      </c>
      <c r="P177" s="2" t="b">
        <f t="shared" si="22"/>
        <v>0</v>
      </c>
      <c r="Q177" s="2" t="b">
        <f t="shared" si="23"/>
        <v>0</v>
      </c>
      <c r="R177" s="2"/>
    </row>
    <row r="178" spans="1:18" x14ac:dyDescent="0.25">
      <c r="A178" s="31">
        <v>177</v>
      </c>
      <c r="B178" s="23" t="s">
        <v>1933</v>
      </c>
      <c r="C178" s="23"/>
      <c r="D178" s="23"/>
      <c r="E178" s="23"/>
      <c r="F178" s="23"/>
      <c r="G178" s="23"/>
      <c r="H178" s="23"/>
      <c r="I178" s="32" t="s">
        <v>252</v>
      </c>
      <c r="J178" s="2" t="b">
        <f t="shared" si="16"/>
        <v>0</v>
      </c>
      <c r="K178" s="2" t="b">
        <f t="shared" si="17"/>
        <v>0</v>
      </c>
      <c r="L178" s="2" t="b">
        <f t="shared" si="18"/>
        <v>0</v>
      </c>
      <c r="M178" s="2" t="b">
        <f t="shared" si="19"/>
        <v>0</v>
      </c>
      <c r="N178" s="2" t="b">
        <f t="shared" si="20"/>
        <v>0</v>
      </c>
      <c r="O178" s="2" t="b">
        <f t="shared" si="21"/>
        <v>0</v>
      </c>
      <c r="P178" s="2" t="b">
        <f t="shared" si="22"/>
        <v>0</v>
      </c>
      <c r="Q178" s="2" t="b">
        <f t="shared" si="23"/>
        <v>1</v>
      </c>
      <c r="R178" s="2"/>
    </row>
    <row r="179" spans="1:18" x14ac:dyDescent="0.25">
      <c r="A179" s="31">
        <v>178</v>
      </c>
      <c r="B179" s="23" t="s">
        <v>1938</v>
      </c>
      <c r="C179" s="23"/>
      <c r="D179" s="23"/>
      <c r="E179" s="23"/>
      <c r="F179" s="23"/>
      <c r="G179" s="23"/>
      <c r="H179" s="23"/>
      <c r="I179" s="32" t="s">
        <v>252</v>
      </c>
      <c r="J179" s="2" t="b">
        <f t="shared" si="16"/>
        <v>0</v>
      </c>
      <c r="K179" s="2" t="b">
        <f t="shared" si="17"/>
        <v>0</v>
      </c>
      <c r="L179" s="2" t="b">
        <f t="shared" si="18"/>
        <v>0</v>
      </c>
      <c r="M179" s="2" t="b">
        <f t="shared" si="19"/>
        <v>0</v>
      </c>
      <c r="N179" s="2" t="b">
        <f t="shared" si="20"/>
        <v>0</v>
      </c>
      <c r="O179" s="2" t="b">
        <f t="shared" si="21"/>
        <v>0</v>
      </c>
      <c r="P179" s="2" t="b">
        <f t="shared" si="22"/>
        <v>0</v>
      </c>
      <c r="Q179" s="2" t="b">
        <f t="shared" si="23"/>
        <v>1</v>
      </c>
      <c r="R179" s="2"/>
    </row>
    <row r="180" spans="1:18" x14ac:dyDescent="0.25">
      <c r="A180" s="31">
        <v>179</v>
      </c>
      <c r="B180" s="23" t="s">
        <v>1947</v>
      </c>
      <c r="C180" s="23" t="s">
        <v>181</v>
      </c>
      <c r="D180" s="23"/>
      <c r="E180" s="23"/>
      <c r="F180" s="23"/>
      <c r="G180" s="23" t="s">
        <v>166</v>
      </c>
      <c r="H180" s="23"/>
      <c r="I180" s="32"/>
      <c r="J180" s="2" t="b">
        <f t="shared" si="16"/>
        <v>0</v>
      </c>
      <c r="K180" s="2" t="b">
        <f t="shared" si="17"/>
        <v>0</v>
      </c>
      <c r="L180" s="2" t="b">
        <f t="shared" si="18"/>
        <v>0</v>
      </c>
      <c r="M180" s="2" t="b">
        <f t="shared" si="19"/>
        <v>0</v>
      </c>
      <c r="N180" s="2" t="b">
        <f t="shared" si="20"/>
        <v>1</v>
      </c>
      <c r="O180" s="2" t="b">
        <f t="shared" si="21"/>
        <v>0</v>
      </c>
      <c r="P180" s="2" t="b">
        <f t="shared" si="22"/>
        <v>0</v>
      </c>
      <c r="Q180" s="2" t="b">
        <f t="shared" si="23"/>
        <v>0</v>
      </c>
      <c r="R180" s="2"/>
    </row>
    <row r="181" spans="1:18" x14ac:dyDescent="0.25">
      <c r="A181" s="31">
        <v>180</v>
      </c>
      <c r="B181" s="23" t="s">
        <v>1952</v>
      </c>
      <c r="C181" s="23" t="s">
        <v>181</v>
      </c>
      <c r="D181" s="23"/>
      <c r="E181" s="23" t="s">
        <v>144</v>
      </c>
      <c r="F181" s="23"/>
      <c r="G181" s="23" t="s">
        <v>166</v>
      </c>
      <c r="H181" s="23"/>
      <c r="I181" s="32"/>
      <c r="J181" s="2" t="b">
        <f t="shared" si="16"/>
        <v>0</v>
      </c>
      <c r="K181" s="2" t="b">
        <f t="shared" si="17"/>
        <v>0</v>
      </c>
      <c r="L181" s="2" t="b">
        <f t="shared" si="18"/>
        <v>0</v>
      </c>
      <c r="M181" s="2" t="b">
        <f t="shared" si="19"/>
        <v>0</v>
      </c>
      <c r="N181" s="2" t="b">
        <f t="shared" si="20"/>
        <v>0</v>
      </c>
      <c r="O181" s="2" t="b">
        <f t="shared" si="21"/>
        <v>0</v>
      </c>
      <c r="P181" s="2" t="b">
        <f t="shared" si="22"/>
        <v>1</v>
      </c>
      <c r="Q181" s="2" t="b">
        <f t="shared" si="23"/>
        <v>0</v>
      </c>
      <c r="R181" s="2"/>
    </row>
    <row r="182" spans="1:18" x14ac:dyDescent="0.25">
      <c r="A182" s="31">
        <v>181</v>
      </c>
      <c r="B182" s="23" t="s">
        <v>1962</v>
      </c>
      <c r="C182" s="23"/>
      <c r="D182" s="23"/>
      <c r="E182" s="23"/>
      <c r="F182" s="23"/>
      <c r="G182" s="23"/>
      <c r="H182" s="23"/>
      <c r="I182" s="32" t="s">
        <v>252</v>
      </c>
      <c r="J182" s="2" t="b">
        <f t="shared" si="16"/>
        <v>0</v>
      </c>
      <c r="K182" s="2" t="b">
        <f t="shared" si="17"/>
        <v>0</v>
      </c>
      <c r="L182" s="2" t="b">
        <f t="shared" si="18"/>
        <v>0</v>
      </c>
      <c r="M182" s="2" t="b">
        <f t="shared" si="19"/>
        <v>0</v>
      </c>
      <c r="N182" s="2" t="b">
        <f t="shared" si="20"/>
        <v>0</v>
      </c>
      <c r="O182" s="2" t="b">
        <f t="shared" si="21"/>
        <v>0</v>
      </c>
      <c r="P182" s="2" t="b">
        <f t="shared" si="22"/>
        <v>0</v>
      </c>
      <c r="Q182" s="2" t="b">
        <f t="shared" si="23"/>
        <v>1</v>
      </c>
      <c r="R182" s="2"/>
    </row>
    <row r="183" spans="1:18" x14ac:dyDescent="0.25">
      <c r="A183" s="31">
        <v>182</v>
      </c>
      <c r="B183" s="23" t="s">
        <v>1970</v>
      </c>
      <c r="C183" s="23" t="s">
        <v>181</v>
      </c>
      <c r="D183" s="23"/>
      <c r="E183" s="23" t="s">
        <v>144</v>
      </c>
      <c r="F183" s="23"/>
      <c r="G183" s="23"/>
      <c r="H183" s="23"/>
      <c r="I183" s="32"/>
      <c r="J183" s="2" t="b">
        <f t="shared" si="16"/>
        <v>0</v>
      </c>
      <c r="K183" s="2" t="b">
        <f t="shared" si="17"/>
        <v>0</v>
      </c>
      <c r="L183" s="2" t="b">
        <f t="shared" si="18"/>
        <v>0</v>
      </c>
      <c r="M183" s="2" t="b">
        <f t="shared" si="19"/>
        <v>1</v>
      </c>
      <c r="N183" s="2" t="b">
        <f t="shared" si="20"/>
        <v>0</v>
      </c>
      <c r="O183" s="2" t="b">
        <f t="shared" si="21"/>
        <v>0</v>
      </c>
      <c r="P183" s="2" t="b">
        <f t="shared" si="22"/>
        <v>0</v>
      </c>
      <c r="Q183" s="2" t="b">
        <f t="shared" si="23"/>
        <v>0</v>
      </c>
      <c r="R183" s="2"/>
    </row>
    <row r="184" spans="1:18" x14ac:dyDescent="0.25">
      <c r="A184" s="31">
        <v>183</v>
      </c>
      <c r="B184" s="23" t="s">
        <v>1979</v>
      </c>
      <c r="C184" s="23" t="s">
        <v>181</v>
      </c>
      <c r="D184" s="23"/>
      <c r="E184" s="23"/>
      <c r="F184" s="23"/>
      <c r="G184" s="23" t="s">
        <v>166</v>
      </c>
      <c r="H184" s="23"/>
      <c r="I184" s="32"/>
      <c r="J184" s="2" t="b">
        <f t="shared" si="16"/>
        <v>0</v>
      </c>
      <c r="K184" s="2" t="b">
        <f t="shared" si="17"/>
        <v>0</v>
      </c>
      <c r="L184" s="2" t="b">
        <f t="shared" si="18"/>
        <v>0</v>
      </c>
      <c r="M184" s="2" t="b">
        <f t="shared" si="19"/>
        <v>0</v>
      </c>
      <c r="N184" s="2" t="b">
        <f t="shared" si="20"/>
        <v>1</v>
      </c>
      <c r="O184" s="2" t="b">
        <f t="shared" si="21"/>
        <v>0</v>
      </c>
      <c r="P184" s="2" t="b">
        <f t="shared" si="22"/>
        <v>0</v>
      </c>
      <c r="Q184" s="2" t="b">
        <f t="shared" si="23"/>
        <v>0</v>
      </c>
      <c r="R184" s="2"/>
    </row>
    <row r="185" spans="1:18" x14ac:dyDescent="0.25">
      <c r="A185" s="31">
        <v>184</v>
      </c>
      <c r="B185" s="23" t="s">
        <v>1990</v>
      </c>
      <c r="C185" s="23" t="s">
        <v>181</v>
      </c>
      <c r="D185" s="23"/>
      <c r="E185" s="23" t="s">
        <v>144</v>
      </c>
      <c r="F185" s="23"/>
      <c r="G185" s="23"/>
      <c r="H185" s="23"/>
      <c r="I185" s="32"/>
      <c r="J185" s="2" t="b">
        <f t="shared" si="16"/>
        <v>0</v>
      </c>
      <c r="K185" s="2" t="b">
        <f t="shared" si="17"/>
        <v>0</v>
      </c>
      <c r="L185" s="2" t="b">
        <f t="shared" si="18"/>
        <v>0</v>
      </c>
      <c r="M185" s="2" t="b">
        <f t="shared" si="19"/>
        <v>1</v>
      </c>
      <c r="N185" s="2" t="b">
        <f t="shared" si="20"/>
        <v>0</v>
      </c>
      <c r="O185" s="2" t="b">
        <f t="shared" si="21"/>
        <v>0</v>
      </c>
      <c r="P185" s="2" t="b">
        <f t="shared" si="22"/>
        <v>0</v>
      </c>
      <c r="Q185" s="2" t="b">
        <f t="shared" si="23"/>
        <v>0</v>
      </c>
      <c r="R185" s="2"/>
    </row>
    <row r="186" spans="1:18" x14ac:dyDescent="0.25">
      <c r="A186" s="31">
        <v>185</v>
      </c>
      <c r="B186" s="23" t="s">
        <v>1997</v>
      </c>
      <c r="C186" s="23" t="s">
        <v>181</v>
      </c>
      <c r="D186" s="23"/>
      <c r="E186" s="23" t="s">
        <v>144</v>
      </c>
      <c r="F186" s="23"/>
      <c r="G186" s="23" t="s">
        <v>166</v>
      </c>
      <c r="H186" s="23"/>
      <c r="I186" s="32"/>
      <c r="J186" s="2" t="b">
        <f t="shared" si="16"/>
        <v>0</v>
      </c>
      <c r="K186" s="2" t="b">
        <f t="shared" si="17"/>
        <v>0</v>
      </c>
      <c r="L186" s="2" t="b">
        <f t="shared" si="18"/>
        <v>0</v>
      </c>
      <c r="M186" s="2" t="b">
        <f t="shared" si="19"/>
        <v>0</v>
      </c>
      <c r="N186" s="2" t="b">
        <f t="shared" si="20"/>
        <v>0</v>
      </c>
      <c r="O186" s="2" t="b">
        <f t="shared" si="21"/>
        <v>0</v>
      </c>
      <c r="P186" s="2" t="b">
        <f t="shared" si="22"/>
        <v>1</v>
      </c>
      <c r="Q186" s="2" t="b">
        <f t="shared" si="23"/>
        <v>0</v>
      </c>
      <c r="R186" s="2"/>
    </row>
    <row r="187" spans="1:18" x14ac:dyDescent="0.25">
      <c r="A187" s="31">
        <v>186</v>
      </c>
      <c r="B187" s="23" t="s">
        <v>2008</v>
      </c>
      <c r="C187" s="23" t="s">
        <v>181</v>
      </c>
      <c r="D187" s="23"/>
      <c r="E187" s="23" t="s">
        <v>144</v>
      </c>
      <c r="F187" s="23"/>
      <c r="G187" s="23" t="s">
        <v>166</v>
      </c>
      <c r="H187" s="23"/>
      <c r="I187" s="32"/>
      <c r="J187" s="2" t="b">
        <f t="shared" si="16"/>
        <v>0</v>
      </c>
      <c r="K187" s="2" t="b">
        <f t="shared" si="17"/>
        <v>0</v>
      </c>
      <c r="L187" s="2" t="b">
        <f t="shared" si="18"/>
        <v>0</v>
      </c>
      <c r="M187" s="2" t="b">
        <f t="shared" si="19"/>
        <v>0</v>
      </c>
      <c r="N187" s="2" t="b">
        <f t="shared" si="20"/>
        <v>0</v>
      </c>
      <c r="O187" s="2" t="b">
        <f t="shared" si="21"/>
        <v>0</v>
      </c>
      <c r="P187" s="2" t="b">
        <f t="shared" si="22"/>
        <v>1</v>
      </c>
      <c r="Q187" s="2" t="b">
        <f t="shared" si="23"/>
        <v>0</v>
      </c>
      <c r="R187" s="2"/>
    </row>
    <row r="188" spans="1:18" x14ac:dyDescent="0.25">
      <c r="A188" s="31">
        <v>187</v>
      </c>
      <c r="B188" s="23" t="s">
        <v>2015</v>
      </c>
      <c r="C188" s="23" t="s">
        <v>181</v>
      </c>
      <c r="D188" s="23"/>
      <c r="E188" s="23" t="s">
        <v>144</v>
      </c>
      <c r="F188" s="23"/>
      <c r="G188" s="23" t="s">
        <v>166</v>
      </c>
      <c r="H188" s="23"/>
      <c r="I188" s="32"/>
      <c r="J188" s="2" t="b">
        <f t="shared" si="16"/>
        <v>0</v>
      </c>
      <c r="K188" s="2" t="b">
        <f t="shared" si="17"/>
        <v>0</v>
      </c>
      <c r="L188" s="2" t="b">
        <f t="shared" si="18"/>
        <v>0</v>
      </c>
      <c r="M188" s="2" t="b">
        <f t="shared" si="19"/>
        <v>0</v>
      </c>
      <c r="N188" s="2" t="b">
        <f t="shared" si="20"/>
        <v>0</v>
      </c>
      <c r="O188" s="2" t="b">
        <f t="shared" si="21"/>
        <v>0</v>
      </c>
      <c r="P188" s="2" t="b">
        <f t="shared" si="22"/>
        <v>1</v>
      </c>
      <c r="Q188" s="2" t="b">
        <f t="shared" si="23"/>
        <v>0</v>
      </c>
      <c r="R188" s="2"/>
    </row>
    <row r="189" spans="1:18" x14ac:dyDescent="0.25">
      <c r="A189" s="31">
        <v>188</v>
      </c>
      <c r="B189" s="23" t="s">
        <v>2023</v>
      </c>
      <c r="C189" s="23"/>
      <c r="D189" s="23"/>
      <c r="E189" s="23"/>
      <c r="F189" s="23"/>
      <c r="G189" s="23"/>
      <c r="H189" s="23"/>
      <c r="I189" s="32" t="s">
        <v>252</v>
      </c>
      <c r="J189" s="2" t="b">
        <f t="shared" si="16"/>
        <v>0</v>
      </c>
      <c r="K189" s="2" t="b">
        <f t="shared" si="17"/>
        <v>0</v>
      </c>
      <c r="L189" s="2" t="b">
        <f t="shared" si="18"/>
        <v>0</v>
      </c>
      <c r="M189" s="2" t="b">
        <f t="shared" si="19"/>
        <v>0</v>
      </c>
      <c r="N189" s="2" t="b">
        <f t="shared" si="20"/>
        <v>0</v>
      </c>
      <c r="O189" s="2" t="b">
        <f t="shared" si="21"/>
        <v>0</v>
      </c>
      <c r="P189" s="2" t="b">
        <f t="shared" si="22"/>
        <v>0</v>
      </c>
      <c r="Q189" s="2" t="b">
        <f t="shared" si="23"/>
        <v>1</v>
      </c>
      <c r="R189" s="2"/>
    </row>
    <row r="190" spans="1:18" x14ac:dyDescent="0.25">
      <c r="A190" s="31">
        <v>189</v>
      </c>
      <c r="B190" s="23" t="s">
        <v>2030</v>
      </c>
      <c r="C190" s="23"/>
      <c r="D190" s="23"/>
      <c r="E190" s="23"/>
      <c r="F190" s="23"/>
      <c r="G190" s="23"/>
      <c r="H190" s="23"/>
      <c r="I190" s="32" t="s">
        <v>252</v>
      </c>
      <c r="J190" s="2" t="b">
        <f t="shared" si="16"/>
        <v>0</v>
      </c>
      <c r="K190" s="2" t="b">
        <f t="shared" si="17"/>
        <v>0</v>
      </c>
      <c r="L190" s="2" t="b">
        <f t="shared" si="18"/>
        <v>0</v>
      </c>
      <c r="M190" s="2" t="b">
        <f t="shared" si="19"/>
        <v>0</v>
      </c>
      <c r="N190" s="2" t="b">
        <f t="shared" si="20"/>
        <v>0</v>
      </c>
      <c r="O190" s="2" t="b">
        <f t="shared" si="21"/>
        <v>0</v>
      </c>
      <c r="P190" s="2" t="b">
        <f t="shared" si="22"/>
        <v>0</v>
      </c>
      <c r="Q190" s="2" t="b">
        <f t="shared" si="23"/>
        <v>1</v>
      </c>
      <c r="R190" s="2"/>
    </row>
    <row r="191" spans="1:18" x14ac:dyDescent="0.25">
      <c r="A191" s="31">
        <v>190</v>
      </c>
      <c r="B191" s="23" t="s">
        <v>2040</v>
      </c>
      <c r="C191" s="23" t="s">
        <v>181</v>
      </c>
      <c r="D191" s="23"/>
      <c r="E191" s="23"/>
      <c r="F191" s="23"/>
      <c r="G191" s="23" t="s">
        <v>166</v>
      </c>
      <c r="H191" s="23"/>
      <c r="I191" s="32"/>
      <c r="J191" s="2" t="b">
        <f t="shared" si="16"/>
        <v>0</v>
      </c>
      <c r="K191" s="2" t="b">
        <f t="shared" si="17"/>
        <v>0</v>
      </c>
      <c r="L191" s="2" t="b">
        <f t="shared" si="18"/>
        <v>0</v>
      </c>
      <c r="M191" s="2" t="b">
        <f t="shared" si="19"/>
        <v>0</v>
      </c>
      <c r="N191" s="2" t="b">
        <f t="shared" si="20"/>
        <v>1</v>
      </c>
      <c r="O191" s="2" t="b">
        <f t="shared" si="21"/>
        <v>0</v>
      </c>
      <c r="P191" s="2" t="b">
        <f t="shared" si="22"/>
        <v>0</v>
      </c>
      <c r="Q191" s="2" t="b">
        <f t="shared" si="23"/>
        <v>0</v>
      </c>
      <c r="R191" s="2"/>
    </row>
    <row r="192" spans="1:18" x14ac:dyDescent="0.25">
      <c r="A192" s="31">
        <v>191</v>
      </c>
      <c r="B192" s="23" t="s">
        <v>2050</v>
      </c>
      <c r="C192" s="23" t="s">
        <v>181</v>
      </c>
      <c r="D192" s="23"/>
      <c r="E192" s="23"/>
      <c r="F192" s="23"/>
      <c r="G192" s="23"/>
      <c r="H192" s="23"/>
      <c r="I192" s="32"/>
      <c r="J192" s="2" t="b">
        <f t="shared" si="16"/>
        <v>1</v>
      </c>
      <c r="K192" s="2" t="b">
        <f t="shared" si="17"/>
        <v>0</v>
      </c>
      <c r="L192" s="2" t="b">
        <f t="shared" si="18"/>
        <v>0</v>
      </c>
      <c r="M192" s="2" t="b">
        <f t="shared" si="19"/>
        <v>0</v>
      </c>
      <c r="N192" s="2" t="b">
        <f t="shared" si="20"/>
        <v>0</v>
      </c>
      <c r="O192" s="2" t="b">
        <f t="shared" si="21"/>
        <v>0</v>
      </c>
      <c r="P192" s="2" t="b">
        <f t="shared" si="22"/>
        <v>0</v>
      </c>
      <c r="Q192" s="2" t="b">
        <f t="shared" si="23"/>
        <v>0</v>
      </c>
      <c r="R192" s="2"/>
    </row>
    <row r="193" spans="1:18" x14ac:dyDescent="0.25">
      <c r="A193" s="31">
        <v>192</v>
      </c>
      <c r="B193" s="23" t="s">
        <v>2058</v>
      </c>
      <c r="C193" s="23" t="s">
        <v>181</v>
      </c>
      <c r="D193" s="23"/>
      <c r="E193" s="23" t="s">
        <v>144</v>
      </c>
      <c r="F193" s="23"/>
      <c r="G193" s="23"/>
      <c r="H193" s="23"/>
      <c r="I193" s="32"/>
      <c r="J193" s="2" t="b">
        <f t="shared" si="16"/>
        <v>0</v>
      </c>
      <c r="K193" s="2" t="b">
        <f t="shared" si="17"/>
        <v>0</v>
      </c>
      <c r="L193" s="2" t="b">
        <f t="shared" si="18"/>
        <v>0</v>
      </c>
      <c r="M193" s="2" t="b">
        <f t="shared" si="19"/>
        <v>1</v>
      </c>
      <c r="N193" s="2" t="b">
        <f t="shared" si="20"/>
        <v>0</v>
      </c>
      <c r="O193" s="2" t="b">
        <f t="shared" si="21"/>
        <v>0</v>
      </c>
      <c r="P193" s="2" t="b">
        <f t="shared" si="22"/>
        <v>0</v>
      </c>
      <c r="Q193" s="2" t="b">
        <f t="shared" si="23"/>
        <v>0</v>
      </c>
      <c r="R193" s="2"/>
    </row>
    <row r="194" spans="1:18" x14ac:dyDescent="0.25">
      <c r="A194" s="31">
        <v>193</v>
      </c>
      <c r="B194" s="23" t="s">
        <v>2068</v>
      </c>
      <c r="C194" s="23"/>
      <c r="D194" s="23"/>
      <c r="E194" s="23"/>
      <c r="F194" s="23"/>
      <c r="G194" s="23"/>
      <c r="H194" s="23"/>
      <c r="I194" s="32" t="s">
        <v>252</v>
      </c>
      <c r="J194" s="2" t="b">
        <f t="shared" si="16"/>
        <v>0</v>
      </c>
      <c r="K194" s="2" t="b">
        <f t="shared" si="17"/>
        <v>0</v>
      </c>
      <c r="L194" s="2" t="b">
        <f t="shared" si="18"/>
        <v>0</v>
      </c>
      <c r="M194" s="2" t="b">
        <f t="shared" si="19"/>
        <v>0</v>
      </c>
      <c r="N194" s="2" t="b">
        <f t="shared" si="20"/>
        <v>0</v>
      </c>
      <c r="O194" s="2" t="b">
        <f t="shared" si="21"/>
        <v>0</v>
      </c>
      <c r="P194" s="2" t="b">
        <f t="shared" si="22"/>
        <v>0</v>
      </c>
      <c r="Q194" s="2" t="b">
        <f t="shared" si="23"/>
        <v>1</v>
      </c>
      <c r="R194" s="2"/>
    </row>
    <row r="195" spans="1:18" x14ac:dyDescent="0.25">
      <c r="A195" s="31">
        <v>194</v>
      </c>
      <c r="B195" s="23" t="s">
        <v>2077</v>
      </c>
      <c r="C195" s="23"/>
      <c r="D195" s="23"/>
      <c r="E195" s="23"/>
      <c r="F195" s="23"/>
      <c r="G195" s="23"/>
      <c r="H195" s="23"/>
      <c r="I195" s="32" t="s">
        <v>252</v>
      </c>
      <c r="J195" s="2" t="b">
        <f t="shared" ref="J195:J258" si="24">AND(COUNTA(C195),COUNTBLANK(E195),COUNTBLANK(G195))</f>
        <v>0</v>
      </c>
      <c r="K195" s="2" t="b">
        <f t="shared" ref="K195:K258" si="25">AND(COUNTBLANK(C195),COUNTA(E195),COUNTBLANK(G195))</f>
        <v>0</v>
      </c>
      <c r="L195" s="2" t="b">
        <f t="shared" ref="L195:L258" si="26">AND(COUNTBLANK(C195),COUNTBLANK(E195),COUNTA(G195))</f>
        <v>0</v>
      </c>
      <c r="M195" s="2" t="b">
        <f t="shared" ref="M195:M258" si="27">AND(COUNTA(C195),COUNTA(E195),COUNTBLANK(G195))</f>
        <v>0</v>
      </c>
      <c r="N195" s="2" t="b">
        <f t="shared" ref="N195:N258" si="28">AND(COUNTA(C195),COUNTBLANK(E195),COUNTA(G195))</f>
        <v>0</v>
      </c>
      <c r="O195" s="2" t="b">
        <f t="shared" ref="O195:O258" si="29">AND(COUNTBLANK(C195),COUNTA(E195),COUNTA(G195))</f>
        <v>0</v>
      </c>
      <c r="P195" s="2" t="b">
        <f t="shared" ref="P195:P258" si="30">AND(COUNTA(C195),COUNTA(E195),COUNTA(G195))</f>
        <v>0</v>
      </c>
      <c r="Q195" s="2" t="b">
        <f t="shared" ref="Q195:Q258" si="31">AND(COUNTBLANK(C195),COUNTBLANK(E195),COUNTBLANK(G195), COUNTA(I195))</f>
        <v>1</v>
      </c>
      <c r="R195" s="2"/>
    </row>
    <row r="196" spans="1:18" x14ac:dyDescent="0.25">
      <c r="A196" s="31">
        <v>195</v>
      </c>
      <c r="B196" s="23" t="s">
        <v>2085</v>
      </c>
      <c r="C196" s="23"/>
      <c r="D196" s="23"/>
      <c r="E196" s="23"/>
      <c r="F196" s="23"/>
      <c r="G196" s="23"/>
      <c r="H196" s="23"/>
      <c r="I196" s="32" t="s">
        <v>252</v>
      </c>
      <c r="J196" s="2" t="b">
        <f t="shared" si="24"/>
        <v>0</v>
      </c>
      <c r="K196" s="2" t="b">
        <f t="shared" si="25"/>
        <v>0</v>
      </c>
      <c r="L196" s="2" t="b">
        <f t="shared" si="26"/>
        <v>0</v>
      </c>
      <c r="M196" s="2" t="b">
        <f t="shared" si="27"/>
        <v>0</v>
      </c>
      <c r="N196" s="2" t="b">
        <f t="shared" si="28"/>
        <v>0</v>
      </c>
      <c r="O196" s="2" t="b">
        <f t="shared" si="29"/>
        <v>0</v>
      </c>
      <c r="P196" s="2" t="b">
        <f t="shared" si="30"/>
        <v>0</v>
      </c>
      <c r="Q196" s="2" t="b">
        <f t="shared" si="31"/>
        <v>1</v>
      </c>
      <c r="R196" s="2"/>
    </row>
    <row r="197" spans="1:18" x14ac:dyDescent="0.25">
      <c r="A197" s="31">
        <v>196</v>
      </c>
      <c r="B197" s="23" t="s">
        <v>2093</v>
      </c>
      <c r="C197" s="23" t="s">
        <v>181</v>
      </c>
      <c r="D197" s="23"/>
      <c r="E197" s="23"/>
      <c r="F197" s="23"/>
      <c r="G197" s="23" t="s">
        <v>166</v>
      </c>
      <c r="H197" s="23"/>
      <c r="I197" s="32"/>
      <c r="J197" s="2" t="b">
        <f t="shared" si="24"/>
        <v>0</v>
      </c>
      <c r="K197" s="2" t="b">
        <f t="shared" si="25"/>
        <v>0</v>
      </c>
      <c r="L197" s="2" t="b">
        <f t="shared" si="26"/>
        <v>0</v>
      </c>
      <c r="M197" s="2" t="b">
        <f t="shared" si="27"/>
        <v>0</v>
      </c>
      <c r="N197" s="2" t="b">
        <f t="shared" si="28"/>
        <v>1</v>
      </c>
      <c r="O197" s="2" t="b">
        <f t="shared" si="29"/>
        <v>0</v>
      </c>
      <c r="P197" s="2" t="b">
        <f t="shared" si="30"/>
        <v>0</v>
      </c>
      <c r="Q197" s="2" t="b">
        <f t="shared" si="31"/>
        <v>0</v>
      </c>
      <c r="R197" s="2"/>
    </row>
    <row r="198" spans="1:18" x14ac:dyDescent="0.25">
      <c r="A198" s="31">
        <v>197</v>
      </c>
      <c r="B198" s="23" t="s">
        <v>2101</v>
      </c>
      <c r="C198" s="23"/>
      <c r="D198" s="23"/>
      <c r="E198" s="23"/>
      <c r="F198" s="23"/>
      <c r="G198" s="23"/>
      <c r="H198" s="23"/>
      <c r="I198" s="32" t="s">
        <v>252</v>
      </c>
      <c r="J198" s="2" t="b">
        <f t="shared" si="24"/>
        <v>0</v>
      </c>
      <c r="K198" s="2" t="b">
        <f t="shared" si="25"/>
        <v>0</v>
      </c>
      <c r="L198" s="2" t="b">
        <f t="shared" si="26"/>
        <v>0</v>
      </c>
      <c r="M198" s="2" t="b">
        <f t="shared" si="27"/>
        <v>0</v>
      </c>
      <c r="N198" s="2" t="b">
        <f t="shared" si="28"/>
        <v>0</v>
      </c>
      <c r="O198" s="2" t="b">
        <f t="shared" si="29"/>
        <v>0</v>
      </c>
      <c r="P198" s="2" t="b">
        <f t="shared" si="30"/>
        <v>0</v>
      </c>
      <c r="Q198" s="2" t="b">
        <f t="shared" si="31"/>
        <v>1</v>
      </c>
      <c r="R198" s="2"/>
    </row>
    <row r="199" spans="1:18" x14ac:dyDescent="0.25">
      <c r="A199" s="31">
        <v>198</v>
      </c>
      <c r="B199" s="23" t="s">
        <v>2110</v>
      </c>
      <c r="C199" s="23"/>
      <c r="D199" s="23"/>
      <c r="E199" s="23"/>
      <c r="F199" s="23"/>
      <c r="G199" s="23"/>
      <c r="H199" s="23"/>
      <c r="I199" s="32" t="s">
        <v>252</v>
      </c>
      <c r="J199" s="2" t="b">
        <f t="shared" si="24"/>
        <v>0</v>
      </c>
      <c r="K199" s="2" t="b">
        <f t="shared" si="25"/>
        <v>0</v>
      </c>
      <c r="L199" s="2" t="b">
        <f t="shared" si="26"/>
        <v>0</v>
      </c>
      <c r="M199" s="2" t="b">
        <f t="shared" si="27"/>
        <v>0</v>
      </c>
      <c r="N199" s="2" t="b">
        <f t="shared" si="28"/>
        <v>0</v>
      </c>
      <c r="O199" s="2" t="b">
        <f t="shared" si="29"/>
        <v>0</v>
      </c>
      <c r="P199" s="2" t="b">
        <f t="shared" si="30"/>
        <v>0</v>
      </c>
      <c r="Q199" s="2" t="b">
        <f t="shared" si="31"/>
        <v>1</v>
      </c>
      <c r="R199" s="2"/>
    </row>
    <row r="200" spans="1:18" x14ac:dyDescent="0.25">
      <c r="A200" s="31">
        <v>199</v>
      </c>
      <c r="B200" s="23" t="s">
        <v>2119</v>
      </c>
      <c r="C200" s="23" t="s">
        <v>181</v>
      </c>
      <c r="D200" s="23"/>
      <c r="E200" s="23"/>
      <c r="F200" s="23"/>
      <c r="G200" s="23" t="s">
        <v>166</v>
      </c>
      <c r="H200" s="23"/>
      <c r="I200" s="32"/>
      <c r="J200" s="2" t="b">
        <f t="shared" si="24"/>
        <v>0</v>
      </c>
      <c r="K200" s="2" t="b">
        <f t="shared" si="25"/>
        <v>0</v>
      </c>
      <c r="L200" s="2" t="b">
        <f t="shared" si="26"/>
        <v>0</v>
      </c>
      <c r="M200" s="2" t="b">
        <f t="shared" si="27"/>
        <v>0</v>
      </c>
      <c r="N200" s="2" t="b">
        <f t="shared" si="28"/>
        <v>1</v>
      </c>
      <c r="O200" s="2" t="b">
        <f t="shared" si="29"/>
        <v>0</v>
      </c>
      <c r="P200" s="2" t="b">
        <f t="shared" si="30"/>
        <v>0</v>
      </c>
      <c r="Q200" s="2" t="b">
        <f t="shared" si="31"/>
        <v>0</v>
      </c>
      <c r="R200" s="2"/>
    </row>
    <row r="201" spans="1:18" x14ac:dyDescent="0.25">
      <c r="A201" s="31">
        <v>200</v>
      </c>
      <c r="B201" s="23" t="s">
        <v>2128</v>
      </c>
      <c r="C201" s="23"/>
      <c r="D201" s="23"/>
      <c r="E201" s="23"/>
      <c r="F201" s="23"/>
      <c r="G201" s="23"/>
      <c r="H201" s="23"/>
      <c r="I201" s="32" t="s">
        <v>252</v>
      </c>
      <c r="J201" s="2" t="b">
        <f t="shared" si="24"/>
        <v>0</v>
      </c>
      <c r="K201" s="2" t="b">
        <f t="shared" si="25"/>
        <v>0</v>
      </c>
      <c r="L201" s="2" t="b">
        <f t="shared" si="26"/>
        <v>0</v>
      </c>
      <c r="M201" s="2" t="b">
        <f t="shared" si="27"/>
        <v>0</v>
      </c>
      <c r="N201" s="2" t="b">
        <f t="shared" si="28"/>
        <v>0</v>
      </c>
      <c r="O201" s="2" t="b">
        <f t="shared" si="29"/>
        <v>0</v>
      </c>
      <c r="P201" s="2" t="b">
        <f t="shared" si="30"/>
        <v>0</v>
      </c>
      <c r="Q201" s="2" t="b">
        <f t="shared" si="31"/>
        <v>1</v>
      </c>
      <c r="R201" s="2"/>
    </row>
    <row r="202" spans="1:18" x14ac:dyDescent="0.25">
      <c r="A202" s="31">
        <v>201</v>
      </c>
      <c r="B202" s="23" t="s">
        <v>2137</v>
      </c>
      <c r="C202" s="23" t="s">
        <v>181</v>
      </c>
      <c r="D202" s="23"/>
      <c r="E202" s="23" t="s">
        <v>144</v>
      </c>
      <c r="F202" s="23"/>
      <c r="G202" s="23" t="s">
        <v>166</v>
      </c>
      <c r="H202" s="23"/>
      <c r="I202" s="32"/>
      <c r="J202" s="2" t="b">
        <f t="shared" si="24"/>
        <v>0</v>
      </c>
      <c r="K202" s="2" t="b">
        <f t="shared" si="25"/>
        <v>0</v>
      </c>
      <c r="L202" s="2" t="b">
        <f t="shared" si="26"/>
        <v>0</v>
      </c>
      <c r="M202" s="2" t="b">
        <f t="shared" si="27"/>
        <v>0</v>
      </c>
      <c r="N202" s="2" t="b">
        <f t="shared" si="28"/>
        <v>0</v>
      </c>
      <c r="O202" s="2" t="b">
        <f t="shared" si="29"/>
        <v>0</v>
      </c>
      <c r="P202" s="2" t="b">
        <f t="shared" si="30"/>
        <v>1</v>
      </c>
      <c r="Q202" s="2" t="b">
        <f t="shared" si="31"/>
        <v>0</v>
      </c>
      <c r="R202" s="2"/>
    </row>
    <row r="203" spans="1:18" x14ac:dyDescent="0.25">
      <c r="A203" s="31">
        <v>202</v>
      </c>
      <c r="B203" s="23" t="s">
        <v>2145</v>
      </c>
      <c r="C203" s="23" t="s">
        <v>181</v>
      </c>
      <c r="D203" s="23"/>
      <c r="E203" s="23"/>
      <c r="F203" s="23"/>
      <c r="G203" s="23"/>
      <c r="H203" s="23"/>
      <c r="I203" s="32"/>
      <c r="J203" s="2" t="b">
        <f t="shared" si="24"/>
        <v>1</v>
      </c>
      <c r="K203" s="2" t="b">
        <f t="shared" si="25"/>
        <v>0</v>
      </c>
      <c r="L203" s="2" t="b">
        <f t="shared" si="26"/>
        <v>0</v>
      </c>
      <c r="M203" s="2" t="b">
        <f t="shared" si="27"/>
        <v>0</v>
      </c>
      <c r="N203" s="2" t="b">
        <f t="shared" si="28"/>
        <v>0</v>
      </c>
      <c r="O203" s="2" t="b">
        <f t="shared" si="29"/>
        <v>0</v>
      </c>
      <c r="P203" s="2" t="b">
        <f t="shared" si="30"/>
        <v>0</v>
      </c>
      <c r="Q203" s="2" t="b">
        <f t="shared" si="31"/>
        <v>0</v>
      </c>
      <c r="R203" s="2"/>
    </row>
    <row r="204" spans="1:18" x14ac:dyDescent="0.25">
      <c r="A204" s="31">
        <v>203</v>
      </c>
      <c r="B204" s="23" t="s">
        <v>2154</v>
      </c>
      <c r="C204" s="23" t="s">
        <v>181</v>
      </c>
      <c r="D204" s="23"/>
      <c r="E204" s="23" t="s">
        <v>144</v>
      </c>
      <c r="F204" s="23"/>
      <c r="G204" s="23"/>
      <c r="H204" s="23"/>
      <c r="I204" s="32"/>
      <c r="J204" s="2" t="b">
        <f t="shared" si="24"/>
        <v>0</v>
      </c>
      <c r="K204" s="2" t="b">
        <f t="shared" si="25"/>
        <v>0</v>
      </c>
      <c r="L204" s="2" t="b">
        <f t="shared" si="26"/>
        <v>0</v>
      </c>
      <c r="M204" s="2" t="b">
        <f t="shared" si="27"/>
        <v>1</v>
      </c>
      <c r="N204" s="2" t="b">
        <f t="shared" si="28"/>
        <v>0</v>
      </c>
      <c r="O204" s="2" t="b">
        <f t="shared" si="29"/>
        <v>0</v>
      </c>
      <c r="P204" s="2" t="b">
        <f t="shared" si="30"/>
        <v>0</v>
      </c>
      <c r="Q204" s="2" t="b">
        <f t="shared" si="31"/>
        <v>0</v>
      </c>
      <c r="R204" s="2"/>
    </row>
    <row r="205" spans="1:18" x14ac:dyDescent="0.25">
      <c r="A205" s="31">
        <v>204</v>
      </c>
      <c r="B205" s="23" t="s">
        <v>2164</v>
      </c>
      <c r="C205" s="23"/>
      <c r="D205" s="23"/>
      <c r="E205" s="23"/>
      <c r="F205" s="23"/>
      <c r="G205" s="23"/>
      <c r="H205" s="23"/>
      <c r="I205" s="32" t="s">
        <v>252</v>
      </c>
      <c r="J205" s="2" t="b">
        <f t="shared" si="24"/>
        <v>0</v>
      </c>
      <c r="K205" s="2" t="b">
        <f t="shared" si="25"/>
        <v>0</v>
      </c>
      <c r="L205" s="2" t="b">
        <f t="shared" si="26"/>
        <v>0</v>
      </c>
      <c r="M205" s="2" t="b">
        <f t="shared" si="27"/>
        <v>0</v>
      </c>
      <c r="N205" s="2" t="b">
        <f t="shared" si="28"/>
        <v>0</v>
      </c>
      <c r="O205" s="2" t="b">
        <f t="shared" si="29"/>
        <v>0</v>
      </c>
      <c r="P205" s="2" t="b">
        <f t="shared" si="30"/>
        <v>0</v>
      </c>
      <c r="Q205" s="2" t="b">
        <f t="shared" si="31"/>
        <v>1</v>
      </c>
      <c r="R205" s="2"/>
    </row>
    <row r="206" spans="1:18" x14ac:dyDescent="0.25">
      <c r="A206" s="31">
        <v>205</v>
      </c>
      <c r="B206" s="23" t="s">
        <v>2172</v>
      </c>
      <c r="C206" s="23" t="s">
        <v>181</v>
      </c>
      <c r="D206" s="23"/>
      <c r="E206" s="23" t="s">
        <v>144</v>
      </c>
      <c r="F206" s="23"/>
      <c r="G206" s="23"/>
      <c r="H206" s="23"/>
      <c r="I206" s="32"/>
      <c r="J206" s="2" t="b">
        <f t="shared" si="24"/>
        <v>0</v>
      </c>
      <c r="K206" s="2" t="b">
        <f t="shared" si="25"/>
        <v>0</v>
      </c>
      <c r="L206" s="2" t="b">
        <f t="shared" si="26"/>
        <v>0</v>
      </c>
      <c r="M206" s="2" t="b">
        <f t="shared" si="27"/>
        <v>1</v>
      </c>
      <c r="N206" s="2" t="b">
        <f t="shared" si="28"/>
        <v>0</v>
      </c>
      <c r="O206" s="2" t="b">
        <f t="shared" si="29"/>
        <v>0</v>
      </c>
      <c r="P206" s="2" t="b">
        <f t="shared" si="30"/>
        <v>0</v>
      </c>
      <c r="Q206" s="2" t="b">
        <f t="shared" si="31"/>
        <v>0</v>
      </c>
      <c r="R206" s="2"/>
    </row>
    <row r="207" spans="1:18" x14ac:dyDescent="0.25">
      <c r="A207" s="31">
        <v>206</v>
      </c>
      <c r="B207" s="23" t="s">
        <v>2181</v>
      </c>
      <c r="C207" s="23" t="s">
        <v>181</v>
      </c>
      <c r="D207" s="23"/>
      <c r="E207" s="23" t="s">
        <v>144</v>
      </c>
      <c r="F207" s="23"/>
      <c r="G207" s="23"/>
      <c r="H207" s="23"/>
      <c r="I207" s="32"/>
      <c r="J207" s="2" t="b">
        <f t="shared" si="24"/>
        <v>0</v>
      </c>
      <c r="K207" s="2" t="b">
        <f t="shared" si="25"/>
        <v>0</v>
      </c>
      <c r="L207" s="2" t="b">
        <f t="shared" si="26"/>
        <v>0</v>
      </c>
      <c r="M207" s="2" t="b">
        <f t="shared" si="27"/>
        <v>1</v>
      </c>
      <c r="N207" s="2" t="b">
        <f t="shared" si="28"/>
        <v>0</v>
      </c>
      <c r="O207" s="2" t="b">
        <f t="shared" si="29"/>
        <v>0</v>
      </c>
      <c r="P207" s="2" t="b">
        <f t="shared" si="30"/>
        <v>0</v>
      </c>
      <c r="Q207" s="2" t="b">
        <f t="shared" si="31"/>
        <v>0</v>
      </c>
      <c r="R207" s="2"/>
    </row>
    <row r="208" spans="1:18" x14ac:dyDescent="0.25">
      <c r="A208" s="31">
        <v>207</v>
      </c>
      <c r="B208" s="23" t="s">
        <v>2190</v>
      </c>
      <c r="C208" s="23" t="s">
        <v>181</v>
      </c>
      <c r="D208" s="23"/>
      <c r="E208" s="23"/>
      <c r="F208" s="23"/>
      <c r="G208" s="23"/>
      <c r="H208" s="23"/>
      <c r="I208" s="32"/>
      <c r="J208" s="2" t="b">
        <f t="shared" si="24"/>
        <v>1</v>
      </c>
      <c r="K208" s="2" t="b">
        <f t="shared" si="25"/>
        <v>0</v>
      </c>
      <c r="L208" s="2" t="b">
        <f t="shared" si="26"/>
        <v>0</v>
      </c>
      <c r="M208" s="2" t="b">
        <f t="shared" si="27"/>
        <v>0</v>
      </c>
      <c r="N208" s="2" t="b">
        <f t="shared" si="28"/>
        <v>0</v>
      </c>
      <c r="O208" s="2" t="b">
        <f t="shared" si="29"/>
        <v>0</v>
      </c>
      <c r="P208" s="2" t="b">
        <f t="shared" si="30"/>
        <v>0</v>
      </c>
      <c r="Q208" s="2" t="b">
        <f t="shared" si="31"/>
        <v>0</v>
      </c>
      <c r="R208" s="2"/>
    </row>
    <row r="209" spans="1:18" x14ac:dyDescent="0.25">
      <c r="A209" s="31">
        <v>208</v>
      </c>
      <c r="B209" s="23" t="s">
        <v>2201</v>
      </c>
      <c r="C209" s="23" t="s">
        <v>181</v>
      </c>
      <c r="D209" s="23"/>
      <c r="E209" s="23" t="s">
        <v>144</v>
      </c>
      <c r="F209" s="23"/>
      <c r="G209" s="23" t="s">
        <v>166</v>
      </c>
      <c r="H209" s="23"/>
      <c r="I209" s="32"/>
      <c r="J209" s="2" t="b">
        <f t="shared" si="24"/>
        <v>0</v>
      </c>
      <c r="K209" s="2" t="b">
        <f t="shared" si="25"/>
        <v>0</v>
      </c>
      <c r="L209" s="2" t="b">
        <f t="shared" si="26"/>
        <v>0</v>
      </c>
      <c r="M209" s="2" t="b">
        <f t="shared" si="27"/>
        <v>0</v>
      </c>
      <c r="N209" s="2" t="b">
        <f t="shared" si="28"/>
        <v>0</v>
      </c>
      <c r="O209" s="2" t="b">
        <f t="shared" si="29"/>
        <v>0</v>
      </c>
      <c r="P209" s="2" t="b">
        <f t="shared" si="30"/>
        <v>1</v>
      </c>
      <c r="Q209" s="2" t="b">
        <f t="shared" si="31"/>
        <v>0</v>
      </c>
      <c r="R209" s="2"/>
    </row>
    <row r="210" spans="1:18" x14ac:dyDescent="0.25">
      <c r="A210" s="31">
        <v>209</v>
      </c>
      <c r="B210" s="23" t="s">
        <v>2210</v>
      </c>
      <c r="C210" s="23" t="s">
        <v>181</v>
      </c>
      <c r="D210" s="23"/>
      <c r="E210" s="23" t="s">
        <v>144</v>
      </c>
      <c r="F210" s="23"/>
      <c r="G210" s="23" t="s">
        <v>166</v>
      </c>
      <c r="H210" s="23"/>
      <c r="I210" s="32"/>
      <c r="J210" s="2" t="b">
        <f t="shared" si="24"/>
        <v>0</v>
      </c>
      <c r="K210" s="2" t="b">
        <f t="shared" si="25"/>
        <v>0</v>
      </c>
      <c r="L210" s="2" t="b">
        <f t="shared" si="26"/>
        <v>0</v>
      </c>
      <c r="M210" s="2" t="b">
        <f t="shared" si="27"/>
        <v>0</v>
      </c>
      <c r="N210" s="2" t="b">
        <f t="shared" si="28"/>
        <v>0</v>
      </c>
      <c r="O210" s="2" t="b">
        <f t="shared" si="29"/>
        <v>0</v>
      </c>
      <c r="P210" s="2" t="b">
        <f t="shared" si="30"/>
        <v>1</v>
      </c>
      <c r="Q210" s="2" t="b">
        <f t="shared" si="31"/>
        <v>0</v>
      </c>
      <c r="R210" s="2"/>
    </row>
    <row r="211" spans="1:18" x14ac:dyDescent="0.25">
      <c r="A211" s="31">
        <v>210</v>
      </c>
      <c r="B211" s="23" t="s">
        <v>2219</v>
      </c>
      <c r="C211" s="23" t="s">
        <v>181</v>
      </c>
      <c r="D211" s="23"/>
      <c r="E211" s="23" t="s">
        <v>144</v>
      </c>
      <c r="F211" s="23"/>
      <c r="G211" s="23" t="s">
        <v>166</v>
      </c>
      <c r="H211" s="23"/>
      <c r="I211" s="32"/>
      <c r="J211" s="2" t="b">
        <f t="shared" si="24"/>
        <v>0</v>
      </c>
      <c r="K211" s="2" t="b">
        <f t="shared" si="25"/>
        <v>0</v>
      </c>
      <c r="L211" s="2" t="b">
        <f t="shared" si="26"/>
        <v>0</v>
      </c>
      <c r="M211" s="2" t="b">
        <f t="shared" si="27"/>
        <v>0</v>
      </c>
      <c r="N211" s="2" t="b">
        <f t="shared" si="28"/>
        <v>0</v>
      </c>
      <c r="O211" s="2" t="b">
        <f t="shared" si="29"/>
        <v>0</v>
      </c>
      <c r="P211" s="2" t="b">
        <f t="shared" si="30"/>
        <v>1</v>
      </c>
      <c r="Q211" s="2" t="b">
        <f t="shared" si="31"/>
        <v>0</v>
      </c>
      <c r="R211" s="2"/>
    </row>
    <row r="212" spans="1:18" x14ac:dyDescent="0.25">
      <c r="A212" s="31">
        <v>211</v>
      </c>
      <c r="B212" s="23" t="s">
        <v>2229</v>
      </c>
      <c r="C212" s="23"/>
      <c r="D212" s="23"/>
      <c r="E212" s="23"/>
      <c r="F212" s="23"/>
      <c r="G212" s="23"/>
      <c r="H212" s="23"/>
      <c r="I212" s="32" t="s">
        <v>252</v>
      </c>
      <c r="J212" s="2" t="b">
        <f t="shared" si="24"/>
        <v>0</v>
      </c>
      <c r="K212" s="2" t="b">
        <f t="shared" si="25"/>
        <v>0</v>
      </c>
      <c r="L212" s="2" t="b">
        <f t="shared" si="26"/>
        <v>0</v>
      </c>
      <c r="M212" s="2" t="b">
        <f t="shared" si="27"/>
        <v>0</v>
      </c>
      <c r="N212" s="2" t="b">
        <f t="shared" si="28"/>
        <v>0</v>
      </c>
      <c r="O212" s="2" t="b">
        <f t="shared" si="29"/>
        <v>0</v>
      </c>
      <c r="P212" s="2" t="b">
        <f t="shared" si="30"/>
        <v>0</v>
      </c>
      <c r="Q212" s="2" t="b">
        <f t="shared" si="31"/>
        <v>1</v>
      </c>
      <c r="R212" s="2"/>
    </row>
    <row r="213" spans="1:18" x14ac:dyDescent="0.25">
      <c r="A213" s="31">
        <v>212</v>
      </c>
      <c r="B213" s="23" t="s">
        <v>2235</v>
      </c>
      <c r="C213" s="23" t="s">
        <v>181</v>
      </c>
      <c r="D213" s="23"/>
      <c r="E213" s="23" t="s">
        <v>144</v>
      </c>
      <c r="F213" s="23"/>
      <c r="G213" s="23" t="s">
        <v>166</v>
      </c>
      <c r="H213" s="23"/>
      <c r="I213" s="32"/>
      <c r="J213" s="2" t="b">
        <f t="shared" si="24"/>
        <v>0</v>
      </c>
      <c r="K213" s="2" t="b">
        <f t="shared" si="25"/>
        <v>0</v>
      </c>
      <c r="L213" s="2" t="b">
        <f t="shared" si="26"/>
        <v>0</v>
      </c>
      <c r="M213" s="2" t="b">
        <f t="shared" si="27"/>
        <v>0</v>
      </c>
      <c r="N213" s="2" t="b">
        <f t="shared" si="28"/>
        <v>0</v>
      </c>
      <c r="O213" s="2" t="b">
        <f t="shared" si="29"/>
        <v>0</v>
      </c>
      <c r="P213" s="2" t="b">
        <f t="shared" si="30"/>
        <v>1</v>
      </c>
      <c r="Q213" s="2" t="b">
        <f t="shared" si="31"/>
        <v>0</v>
      </c>
      <c r="R213" s="2"/>
    </row>
    <row r="214" spans="1:18" x14ac:dyDescent="0.25">
      <c r="A214" s="31">
        <v>213</v>
      </c>
      <c r="B214" s="23" t="s">
        <v>2245</v>
      </c>
      <c r="C214" s="23" t="s">
        <v>181</v>
      </c>
      <c r="D214" s="23"/>
      <c r="E214" s="23" t="s">
        <v>144</v>
      </c>
      <c r="F214" s="23"/>
      <c r="G214" s="23" t="s">
        <v>166</v>
      </c>
      <c r="H214" s="23"/>
      <c r="I214" s="32"/>
      <c r="J214" s="2" t="b">
        <f t="shared" si="24"/>
        <v>0</v>
      </c>
      <c r="K214" s="2" t="b">
        <f t="shared" si="25"/>
        <v>0</v>
      </c>
      <c r="L214" s="2" t="b">
        <f t="shared" si="26"/>
        <v>0</v>
      </c>
      <c r="M214" s="2" t="b">
        <f t="shared" si="27"/>
        <v>0</v>
      </c>
      <c r="N214" s="2" t="b">
        <f t="shared" si="28"/>
        <v>0</v>
      </c>
      <c r="O214" s="2" t="b">
        <f t="shared" si="29"/>
        <v>0</v>
      </c>
      <c r="P214" s="2" t="b">
        <f t="shared" si="30"/>
        <v>1</v>
      </c>
      <c r="Q214" s="2" t="b">
        <f t="shared" si="31"/>
        <v>0</v>
      </c>
      <c r="R214" s="2"/>
    </row>
    <row r="215" spans="1:18" x14ac:dyDescent="0.25">
      <c r="A215" s="31">
        <v>214</v>
      </c>
      <c r="B215" s="23" t="s">
        <v>2253</v>
      </c>
      <c r="C215" s="23"/>
      <c r="D215" s="23"/>
      <c r="E215" s="23"/>
      <c r="F215" s="23"/>
      <c r="G215" s="23"/>
      <c r="H215" s="23"/>
      <c r="I215" s="32" t="s">
        <v>252</v>
      </c>
      <c r="J215" s="2" t="b">
        <f t="shared" si="24"/>
        <v>0</v>
      </c>
      <c r="K215" s="2" t="b">
        <f t="shared" si="25"/>
        <v>0</v>
      </c>
      <c r="L215" s="2" t="b">
        <f t="shared" si="26"/>
        <v>0</v>
      </c>
      <c r="M215" s="2" t="b">
        <f t="shared" si="27"/>
        <v>0</v>
      </c>
      <c r="N215" s="2" t="b">
        <f t="shared" si="28"/>
        <v>0</v>
      </c>
      <c r="O215" s="2" t="b">
        <f t="shared" si="29"/>
        <v>0</v>
      </c>
      <c r="P215" s="2" t="b">
        <f t="shared" si="30"/>
        <v>0</v>
      </c>
      <c r="Q215" s="2" t="b">
        <f t="shared" si="31"/>
        <v>1</v>
      </c>
      <c r="R215" s="2"/>
    </row>
    <row r="216" spans="1:18" x14ac:dyDescent="0.25">
      <c r="A216" s="31">
        <v>215</v>
      </c>
      <c r="B216" s="23" t="s">
        <v>2260</v>
      </c>
      <c r="C216" s="23" t="s">
        <v>181</v>
      </c>
      <c r="D216" s="23"/>
      <c r="E216" s="23" t="s">
        <v>144</v>
      </c>
      <c r="F216" s="23"/>
      <c r="G216" s="23" t="s">
        <v>166</v>
      </c>
      <c r="H216" s="23"/>
      <c r="I216" s="32"/>
      <c r="J216" s="2" t="b">
        <f t="shared" si="24"/>
        <v>0</v>
      </c>
      <c r="K216" s="2" t="b">
        <f t="shared" si="25"/>
        <v>0</v>
      </c>
      <c r="L216" s="2" t="b">
        <f t="shared" si="26"/>
        <v>0</v>
      </c>
      <c r="M216" s="2" t="b">
        <f t="shared" si="27"/>
        <v>0</v>
      </c>
      <c r="N216" s="2" t="b">
        <f t="shared" si="28"/>
        <v>0</v>
      </c>
      <c r="O216" s="2" t="b">
        <f t="shared" si="29"/>
        <v>0</v>
      </c>
      <c r="P216" s="2" t="b">
        <f t="shared" si="30"/>
        <v>1</v>
      </c>
      <c r="Q216" s="2" t="b">
        <f t="shared" si="31"/>
        <v>0</v>
      </c>
      <c r="R216" s="2"/>
    </row>
    <row r="217" spans="1:18" x14ac:dyDescent="0.25">
      <c r="A217" s="31">
        <v>216</v>
      </c>
      <c r="B217" s="23" t="s">
        <v>2267</v>
      </c>
      <c r="C217" s="23" t="s">
        <v>181</v>
      </c>
      <c r="D217" s="23"/>
      <c r="E217" s="23" t="s">
        <v>144</v>
      </c>
      <c r="F217" s="23"/>
      <c r="G217" s="23" t="s">
        <v>166</v>
      </c>
      <c r="H217" s="23"/>
      <c r="I217" s="32"/>
      <c r="J217" s="2" t="b">
        <f t="shared" si="24"/>
        <v>0</v>
      </c>
      <c r="K217" s="2" t="b">
        <f t="shared" si="25"/>
        <v>0</v>
      </c>
      <c r="L217" s="2" t="b">
        <f t="shared" si="26"/>
        <v>0</v>
      </c>
      <c r="M217" s="2" t="b">
        <f t="shared" si="27"/>
        <v>0</v>
      </c>
      <c r="N217" s="2" t="b">
        <f t="shared" si="28"/>
        <v>0</v>
      </c>
      <c r="O217" s="2" t="b">
        <f t="shared" si="29"/>
        <v>0</v>
      </c>
      <c r="P217" s="2" t="b">
        <f t="shared" si="30"/>
        <v>1</v>
      </c>
      <c r="Q217" s="2" t="b">
        <f t="shared" si="31"/>
        <v>0</v>
      </c>
      <c r="R217" s="2"/>
    </row>
    <row r="218" spans="1:18" x14ac:dyDescent="0.25">
      <c r="A218" s="31">
        <v>217</v>
      </c>
      <c r="B218" s="23" t="s">
        <v>2276</v>
      </c>
      <c r="C218" s="23"/>
      <c r="D218" s="23"/>
      <c r="E218" s="23"/>
      <c r="F218" s="23"/>
      <c r="G218" s="23"/>
      <c r="H218" s="23"/>
      <c r="I218" s="32" t="s">
        <v>252</v>
      </c>
      <c r="J218" s="2" t="b">
        <f t="shared" si="24"/>
        <v>0</v>
      </c>
      <c r="K218" s="2" t="b">
        <f t="shared" si="25"/>
        <v>0</v>
      </c>
      <c r="L218" s="2" t="b">
        <f t="shared" si="26"/>
        <v>0</v>
      </c>
      <c r="M218" s="2" t="b">
        <f t="shared" si="27"/>
        <v>0</v>
      </c>
      <c r="N218" s="2" t="b">
        <f t="shared" si="28"/>
        <v>0</v>
      </c>
      <c r="O218" s="2" t="b">
        <f t="shared" si="29"/>
        <v>0</v>
      </c>
      <c r="P218" s="2" t="b">
        <f t="shared" si="30"/>
        <v>0</v>
      </c>
      <c r="Q218" s="2" t="b">
        <f t="shared" si="31"/>
        <v>1</v>
      </c>
      <c r="R218" s="2"/>
    </row>
    <row r="219" spans="1:18" x14ac:dyDescent="0.25">
      <c r="A219" s="31">
        <v>218</v>
      </c>
      <c r="B219" s="23" t="s">
        <v>2283</v>
      </c>
      <c r="C219" s="23"/>
      <c r="D219" s="23"/>
      <c r="E219" s="23"/>
      <c r="F219" s="23"/>
      <c r="G219" s="23"/>
      <c r="H219" s="23"/>
      <c r="I219" s="32" t="s">
        <v>252</v>
      </c>
      <c r="J219" s="2" t="b">
        <f t="shared" si="24"/>
        <v>0</v>
      </c>
      <c r="K219" s="2" t="b">
        <f t="shared" si="25"/>
        <v>0</v>
      </c>
      <c r="L219" s="2" t="b">
        <f t="shared" si="26"/>
        <v>0</v>
      </c>
      <c r="M219" s="2" t="b">
        <f t="shared" si="27"/>
        <v>0</v>
      </c>
      <c r="N219" s="2" t="b">
        <f t="shared" si="28"/>
        <v>0</v>
      </c>
      <c r="O219" s="2" t="b">
        <f t="shared" si="29"/>
        <v>0</v>
      </c>
      <c r="P219" s="2" t="b">
        <f t="shared" si="30"/>
        <v>0</v>
      </c>
      <c r="Q219" s="2" t="b">
        <f t="shared" si="31"/>
        <v>1</v>
      </c>
      <c r="R219" s="2"/>
    </row>
    <row r="220" spans="1:18" x14ac:dyDescent="0.25">
      <c r="A220" s="31">
        <v>219</v>
      </c>
      <c r="B220" s="23" t="s">
        <v>2292</v>
      </c>
      <c r="C220" s="23" t="s">
        <v>181</v>
      </c>
      <c r="D220" s="23"/>
      <c r="E220" s="23" t="s">
        <v>144</v>
      </c>
      <c r="F220" s="23"/>
      <c r="G220" s="23" t="s">
        <v>166</v>
      </c>
      <c r="H220" s="23"/>
      <c r="I220" s="32"/>
      <c r="J220" s="2" t="b">
        <f t="shared" si="24"/>
        <v>0</v>
      </c>
      <c r="K220" s="2" t="b">
        <f t="shared" si="25"/>
        <v>0</v>
      </c>
      <c r="L220" s="2" t="b">
        <f t="shared" si="26"/>
        <v>0</v>
      </c>
      <c r="M220" s="2" t="b">
        <f t="shared" si="27"/>
        <v>0</v>
      </c>
      <c r="N220" s="2" t="b">
        <f t="shared" si="28"/>
        <v>0</v>
      </c>
      <c r="O220" s="2" t="b">
        <f t="shared" si="29"/>
        <v>0</v>
      </c>
      <c r="P220" s="2" t="b">
        <f t="shared" si="30"/>
        <v>1</v>
      </c>
      <c r="Q220" s="2" t="b">
        <f t="shared" si="31"/>
        <v>0</v>
      </c>
      <c r="R220" s="2"/>
    </row>
    <row r="221" spans="1:18" x14ac:dyDescent="0.25">
      <c r="A221" s="31">
        <v>220</v>
      </c>
      <c r="B221" s="23" t="s">
        <v>2302</v>
      </c>
      <c r="C221" s="23"/>
      <c r="D221" s="23"/>
      <c r="E221" s="23"/>
      <c r="F221" s="23"/>
      <c r="G221" s="23"/>
      <c r="H221" s="23"/>
      <c r="I221" s="32" t="s">
        <v>252</v>
      </c>
      <c r="J221" s="2" t="b">
        <f t="shared" si="24"/>
        <v>0</v>
      </c>
      <c r="K221" s="2" t="b">
        <f t="shared" si="25"/>
        <v>0</v>
      </c>
      <c r="L221" s="2" t="b">
        <f t="shared" si="26"/>
        <v>0</v>
      </c>
      <c r="M221" s="2" t="b">
        <f t="shared" si="27"/>
        <v>0</v>
      </c>
      <c r="N221" s="2" t="b">
        <f t="shared" si="28"/>
        <v>0</v>
      </c>
      <c r="O221" s="2" t="b">
        <f t="shared" si="29"/>
        <v>0</v>
      </c>
      <c r="P221" s="2" t="b">
        <f t="shared" si="30"/>
        <v>0</v>
      </c>
      <c r="Q221" s="2" t="b">
        <f t="shared" si="31"/>
        <v>1</v>
      </c>
      <c r="R221" s="2"/>
    </row>
    <row r="222" spans="1:18" x14ac:dyDescent="0.25">
      <c r="A222" s="31">
        <v>221</v>
      </c>
      <c r="B222" s="23" t="s">
        <v>2311</v>
      </c>
      <c r="C222" s="23"/>
      <c r="D222" s="23"/>
      <c r="E222" s="23"/>
      <c r="F222" s="23"/>
      <c r="G222" s="23"/>
      <c r="H222" s="23"/>
      <c r="I222" s="32" t="s">
        <v>252</v>
      </c>
      <c r="J222" s="2" t="b">
        <f t="shared" si="24"/>
        <v>0</v>
      </c>
      <c r="K222" s="2" t="b">
        <f t="shared" si="25"/>
        <v>0</v>
      </c>
      <c r="L222" s="2" t="b">
        <f t="shared" si="26"/>
        <v>0</v>
      </c>
      <c r="M222" s="2" t="b">
        <f t="shared" si="27"/>
        <v>0</v>
      </c>
      <c r="N222" s="2" t="b">
        <f t="shared" si="28"/>
        <v>0</v>
      </c>
      <c r="O222" s="2" t="b">
        <f t="shared" si="29"/>
        <v>0</v>
      </c>
      <c r="P222" s="2" t="b">
        <f t="shared" si="30"/>
        <v>0</v>
      </c>
      <c r="Q222" s="2" t="b">
        <f t="shared" si="31"/>
        <v>1</v>
      </c>
      <c r="R222" s="2"/>
    </row>
    <row r="223" spans="1:18" x14ac:dyDescent="0.25">
      <c r="A223" s="31">
        <v>222</v>
      </c>
      <c r="B223" s="23" t="s">
        <v>2320</v>
      </c>
      <c r="C223" s="23" t="s">
        <v>181</v>
      </c>
      <c r="D223" s="23"/>
      <c r="E223" s="23" t="s">
        <v>144</v>
      </c>
      <c r="F223" s="23"/>
      <c r="G223" s="23"/>
      <c r="H223" s="23"/>
      <c r="I223" s="32"/>
      <c r="J223" s="2" t="b">
        <f t="shared" si="24"/>
        <v>0</v>
      </c>
      <c r="K223" s="2" t="b">
        <f t="shared" si="25"/>
        <v>0</v>
      </c>
      <c r="L223" s="2" t="b">
        <f t="shared" si="26"/>
        <v>0</v>
      </c>
      <c r="M223" s="2" t="b">
        <f t="shared" si="27"/>
        <v>1</v>
      </c>
      <c r="N223" s="2" t="b">
        <f t="shared" si="28"/>
        <v>0</v>
      </c>
      <c r="O223" s="2" t="b">
        <f t="shared" si="29"/>
        <v>0</v>
      </c>
      <c r="P223" s="2" t="b">
        <f t="shared" si="30"/>
        <v>0</v>
      </c>
      <c r="Q223" s="2" t="b">
        <f t="shared" si="31"/>
        <v>0</v>
      </c>
      <c r="R223" s="2"/>
    </row>
    <row r="224" spans="1:18" x14ac:dyDescent="0.25">
      <c r="A224" s="31">
        <v>223</v>
      </c>
      <c r="B224" s="23" t="s">
        <v>2329</v>
      </c>
      <c r="C224" s="23" t="s">
        <v>181</v>
      </c>
      <c r="D224" s="23"/>
      <c r="E224" s="23" t="s">
        <v>144</v>
      </c>
      <c r="F224" s="23"/>
      <c r="G224" s="23" t="s">
        <v>166</v>
      </c>
      <c r="H224" s="23"/>
      <c r="I224" s="32"/>
      <c r="J224" s="2" t="b">
        <f t="shared" si="24"/>
        <v>0</v>
      </c>
      <c r="K224" s="2" t="b">
        <f t="shared" si="25"/>
        <v>0</v>
      </c>
      <c r="L224" s="2" t="b">
        <f t="shared" si="26"/>
        <v>0</v>
      </c>
      <c r="M224" s="2" t="b">
        <f t="shared" si="27"/>
        <v>0</v>
      </c>
      <c r="N224" s="2" t="b">
        <f t="shared" si="28"/>
        <v>0</v>
      </c>
      <c r="O224" s="2" t="b">
        <f t="shared" si="29"/>
        <v>0</v>
      </c>
      <c r="P224" s="2" t="b">
        <f t="shared" si="30"/>
        <v>1</v>
      </c>
      <c r="Q224" s="2" t="b">
        <f t="shared" si="31"/>
        <v>0</v>
      </c>
      <c r="R224" s="2"/>
    </row>
    <row r="225" spans="1:18" x14ac:dyDescent="0.25">
      <c r="A225" s="31">
        <v>224</v>
      </c>
      <c r="B225" s="23" t="s">
        <v>2339</v>
      </c>
      <c r="C225" s="23" t="s">
        <v>181</v>
      </c>
      <c r="D225" s="23"/>
      <c r="E225" s="23" t="s">
        <v>144</v>
      </c>
      <c r="F225" s="23"/>
      <c r="G225" s="23" t="s">
        <v>166</v>
      </c>
      <c r="H225" s="23"/>
      <c r="I225" s="32"/>
      <c r="J225" s="2" t="b">
        <f t="shared" si="24"/>
        <v>0</v>
      </c>
      <c r="K225" s="2" t="b">
        <f t="shared" si="25"/>
        <v>0</v>
      </c>
      <c r="L225" s="2" t="b">
        <f t="shared" si="26"/>
        <v>0</v>
      </c>
      <c r="M225" s="2" t="b">
        <f t="shared" si="27"/>
        <v>0</v>
      </c>
      <c r="N225" s="2" t="b">
        <f t="shared" si="28"/>
        <v>0</v>
      </c>
      <c r="O225" s="2" t="b">
        <f t="shared" si="29"/>
        <v>0</v>
      </c>
      <c r="P225" s="2" t="b">
        <f t="shared" si="30"/>
        <v>1</v>
      </c>
      <c r="Q225" s="2" t="b">
        <f t="shared" si="31"/>
        <v>0</v>
      </c>
      <c r="R225" s="2"/>
    </row>
    <row r="226" spans="1:18" x14ac:dyDescent="0.25">
      <c r="A226" s="31">
        <v>225</v>
      </c>
      <c r="B226" s="23" t="s">
        <v>2349</v>
      </c>
      <c r="C226" s="23"/>
      <c r="D226" s="23"/>
      <c r="E226" s="23"/>
      <c r="F226" s="23"/>
      <c r="G226" s="23"/>
      <c r="H226" s="23"/>
      <c r="I226" s="32" t="s">
        <v>252</v>
      </c>
      <c r="J226" s="2" t="b">
        <f t="shared" si="24"/>
        <v>0</v>
      </c>
      <c r="K226" s="2" t="b">
        <f t="shared" si="25"/>
        <v>0</v>
      </c>
      <c r="L226" s="2" t="b">
        <f t="shared" si="26"/>
        <v>0</v>
      </c>
      <c r="M226" s="2" t="b">
        <f t="shared" si="27"/>
        <v>0</v>
      </c>
      <c r="N226" s="2" t="b">
        <f t="shared" si="28"/>
        <v>0</v>
      </c>
      <c r="O226" s="2" t="b">
        <f t="shared" si="29"/>
        <v>0</v>
      </c>
      <c r="P226" s="2" t="b">
        <f t="shared" si="30"/>
        <v>0</v>
      </c>
      <c r="Q226" s="2" t="b">
        <f t="shared" si="31"/>
        <v>1</v>
      </c>
      <c r="R226" s="2"/>
    </row>
    <row r="227" spans="1:18" x14ac:dyDescent="0.25">
      <c r="A227" s="31">
        <v>226</v>
      </c>
      <c r="B227" s="23" t="s">
        <v>2357</v>
      </c>
      <c r="C227" s="23" t="s">
        <v>181</v>
      </c>
      <c r="D227" s="23"/>
      <c r="E227" s="23" t="s">
        <v>144</v>
      </c>
      <c r="F227" s="23"/>
      <c r="G227" s="23" t="s">
        <v>166</v>
      </c>
      <c r="H227" s="23"/>
      <c r="I227" s="32"/>
      <c r="J227" s="2" t="b">
        <f t="shared" si="24"/>
        <v>0</v>
      </c>
      <c r="K227" s="2" t="b">
        <f t="shared" si="25"/>
        <v>0</v>
      </c>
      <c r="L227" s="2" t="b">
        <f t="shared" si="26"/>
        <v>0</v>
      </c>
      <c r="M227" s="2" t="b">
        <f t="shared" si="27"/>
        <v>0</v>
      </c>
      <c r="N227" s="2" t="b">
        <f t="shared" si="28"/>
        <v>0</v>
      </c>
      <c r="O227" s="2" t="b">
        <f t="shared" si="29"/>
        <v>0</v>
      </c>
      <c r="P227" s="2" t="b">
        <f t="shared" si="30"/>
        <v>1</v>
      </c>
      <c r="Q227" s="2" t="b">
        <f t="shared" si="31"/>
        <v>0</v>
      </c>
      <c r="R227" s="2"/>
    </row>
    <row r="228" spans="1:18" x14ac:dyDescent="0.25">
      <c r="A228" s="31">
        <v>227</v>
      </c>
      <c r="B228" s="23" t="s">
        <v>2368</v>
      </c>
      <c r="C228" s="23"/>
      <c r="D228" s="23"/>
      <c r="E228" s="23"/>
      <c r="F228" s="23"/>
      <c r="G228" s="23"/>
      <c r="H228" s="23"/>
      <c r="I228" s="32" t="s">
        <v>252</v>
      </c>
      <c r="J228" s="2" t="b">
        <f t="shared" si="24"/>
        <v>0</v>
      </c>
      <c r="K228" s="2" t="b">
        <f t="shared" si="25"/>
        <v>0</v>
      </c>
      <c r="L228" s="2" t="b">
        <f t="shared" si="26"/>
        <v>0</v>
      </c>
      <c r="M228" s="2" t="b">
        <f t="shared" si="27"/>
        <v>0</v>
      </c>
      <c r="N228" s="2" t="b">
        <f t="shared" si="28"/>
        <v>0</v>
      </c>
      <c r="O228" s="2" t="b">
        <f t="shared" si="29"/>
        <v>0</v>
      </c>
      <c r="P228" s="2" t="b">
        <f t="shared" si="30"/>
        <v>0</v>
      </c>
      <c r="Q228" s="2" t="b">
        <f t="shared" si="31"/>
        <v>1</v>
      </c>
      <c r="R228" s="2"/>
    </row>
    <row r="229" spans="1:18" x14ac:dyDescent="0.25">
      <c r="A229" s="31">
        <v>228</v>
      </c>
      <c r="B229" s="23" t="s">
        <v>2378</v>
      </c>
      <c r="C229" s="23" t="s">
        <v>181</v>
      </c>
      <c r="D229" s="23"/>
      <c r="E229" s="23" t="s">
        <v>144</v>
      </c>
      <c r="F229" s="23"/>
      <c r="G229" s="23" t="s">
        <v>166</v>
      </c>
      <c r="H229" s="23"/>
      <c r="I229" s="32"/>
      <c r="J229" s="2" t="b">
        <f t="shared" si="24"/>
        <v>0</v>
      </c>
      <c r="K229" s="2" t="b">
        <f t="shared" si="25"/>
        <v>0</v>
      </c>
      <c r="L229" s="2" t="b">
        <f t="shared" si="26"/>
        <v>0</v>
      </c>
      <c r="M229" s="2" t="b">
        <f t="shared" si="27"/>
        <v>0</v>
      </c>
      <c r="N229" s="2" t="b">
        <f t="shared" si="28"/>
        <v>0</v>
      </c>
      <c r="O229" s="2" t="b">
        <f t="shared" si="29"/>
        <v>0</v>
      </c>
      <c r="P229" s="2" t="b">
        <f t="shared" si="30"/>
        <v>1</v>
      </c>
      <c r="Q229" s="2" t="b">
        <f t="shared" si="31"/>
        <v>0</v>
      </c>
      <c r="R229" s="2"/>
    </row>
    <row r="230" spans="1:18" x14ac:dyDescent="0.25">
      <c r="A230" s="31">
        <v>229</v>
      </c>
      <c r="B230" s="23" t="s">
        <v>2386</v>
      </c>
      <c r="C230" s="23"/>
      <c r="D230" s="23"/>
      <c r="E230" s="23"/>
      <c r="F230" s="23"/>
      <c r="G230" s="23"/>
      <c r="H230" s="23"/>
      <c r="I230" s="32" t="s">
        <v>252</v>
      </c>
      <c r="J230" s="2" t="b">
        <f t="shared" si="24"/>
        <v>0</v>
      </c>
      <c r="K230" s="2" t="b">
        <f t="shared" si="25"/>
        <v>0</v>
      </c>
      <c r="L230" s="2" t="b">
        <f t="shared" si="26"/>
        <v>0</v>
      </c>
      <c r="M230" s="2" t="b">
        <f t="shared" si="27"/>
        <v>0</v>
      </c>
      <c r="N230" s="2" t="b">
        <f t="shared" si="28"/>
        <v>0</v>
      </c>
      <c r="O230" s="2" t="b">
        <f t="shared" si="29"/>
        <v>0</v>
      </c>
      <c r="P230" s="2" t="b">
        <f t="shared" si="30"/>
        <v>0</v>
      </c>
      <c r="Q230" s="2" t="b">
        <f t="shared" si="31"/>
        <v>1</v>
      </c>
      <c r="R230" s="2"/>
    </row>
    <row r="231" spans="1:18" x14ac:dyDescent="0.25">
      <c r="A231" s="31">
        <v>230</v>
      </c>
      <c r="B231" s="23" t="s">
        <v>2396</v>
      </c>
      <c r="C231" s="23"/>
      <c r="D231" s="23"/>
      <c r="E231" s="23"/>
      <c r="F231" s="23"/>
      <c r="G231" s="23"/>
      <c r="H231" s="23"/>
      <c r="I231" s="32" t="s">
        <v>252</v>
      </c>
      <c r="J231" s="2" t="b">
        <f t="shared" si="24"/>
        <v>0</v>
      </c>
      <c r="K231" s="2" t="b">
        <f t="shared" si="25"/>
        <v>0</v>
      </c>
      <c r="L231" s="2" t="b">
        <f t="shared" si="26"/>
        <v>0</v>
      </c>
      <c r="M231" s="2" t="b">
        <f t="shared" si="27"/>
        <v>0</v>
      </c>
      <c r="N231" s="2" t="b">
        <f t="shared" si="28"/>
        <v>0</v>
      </c>
      <c r="O231" s="2" t="b">
        <f t="shared" si="29"/>
        <v>0</v>
      </c>
      <c r="P231" s="2" t="b">
        <f t="shared" si="30"/>
        <v>0</v>
      </c>
      <c r="Q231" s="2" t="b">
        <f t="shared" si="31"/>
        <v>1</v>
      </c>
      <c r="R231" s="2"/>
    </row>
    <row r="232" spans="1:18" x14ac:dyDescent="0.25">
      <c r="A232" s="31">
        <v>231</v>
      </c>
      <c r="B232" s="23" t="s">
        <v>2405</v>
      </c>
      <c r="C232" s="23" t="s">
        <v>181</v>
      </c>
      <c r="D232" s="23"/>
      <c r="E232" s="23" t="s">
        <v>144</v>
      </c>
      <c r="F232" s="23"/>
      <c r="G232" s="23" t="s">
        <v>166</v>
      </c>
      <c r="H232" s="23"/>
      <c r="I232" s="32"/>
      <c r="J232" s="2" t="b">
        <f t="shared" si="24"/>
        <v>0</v>
      </c>
      <c r="K232" s="2" t="b">
        <f t="shared" si="25"/>
        <v>0</v>
      </c>
      <c r="L232" s="2" t="b">
        <f t="shared" si="26"/>
        <v>0</v>
      </c>
      <c r="M232" s="2" t="b">
        <f t="shared" si="27"/>
        <v>0</v>
      </c>
      <c r="N232" s="2" t="b">
        <f t="shared" si="28"/>
        <v>0</v>
      </c>
      <c r="O232" s="2" t="b">
        <f t="shared" si="29"/>
        <v>0</v>
      </c>
      <c r="P232" s="2" t="b">
        <f t="shared" si="30"/>
        <v>1</v>
      </c>
      <c r="Q232" s="2" t="b">
        <f t="shared" si="31"/>
        <v>0</v>
      </c>
      <c r="R232" s="2"/>
    </row>
    <row r="233" spans="1:18" x14ac:dyDescent="0.25">
      <c r="A233" s="31">
        <v>232</v>
      </c>
      <c r="B233" s="23" t="s">
        <v>2414</v>
      </c>
      <c r="C233" s="23" t="s">
        <v>181</v>
      </c>
      <c r="D233" s="23"/>
      <c r="E233" s="23" t="s">
        <v>144</v>
      </c>
      <c r="F233" s="23"/>
      <c r="G233" s="23" t="s">
        <v>166</v>
      </c>
      <c r="H233" s="23"/>
      <c r="I233" s="32"/>
      <c r="J233" s="2" t="b">
        <f t="shared" si="24"/>
        <v>0</v>
      </c>
      <c r="K233" s="2" t="b">
        <f t="shared" si="25"/>
        <v>0</v>
      </c>
      <c r="L233" s="2" t="b">
        <f t="shared" si="26"/>
        <v>0</v>
      </c>
      <c r="M233" s="2" t="b">
        <f t="shared" si="27"/>
        <v>0</v>
      </c>
      <c r="N233" s="2" t="b">
        <f t="shared" si="28"/>
        <v>0</v>
      </c>
      <c r="O233" s="2" t="b">
        <f t="shared" si="29"/>
        <v>0</v>
      </c>
      <c r="P233" s="2" t="b">
        <f t="shared" si="30"/>
        <v>1</v>
      </c>
      <c r="Q233" s="2" t="b">
        <f t="shared" si="31"/>
        <v>0</v>
      </c>
      <c r="R233" s="2"/>
    </row>
    <row r="234" spans="1:18" x14ac:dyDescent="0.25">
      <c r="A234" s="31">
        <v>233</v>
      </c>
      <c r="B234" s="23" t="s">
        <v>2423</v>
      </c>
      <c r="C234" s="23"/>
      <c r="D234" s="23"/>
      <c r="E234" s="23"/>
      <c r="F234" s="23"/>
      <c r="G234" s="23"/>
      <c r="H234" s="23"/>
      <c r="I234" s="32" t="s">
        <v>252</v>
      </c>
      <c r="J234" s="2" t="b">
        <f t="shared" si="24"/>
        <v>0</v>
      </c>
      <c r="K234" s="2" t="b">
        <f t="shared" si="25"/>
        <v>0</v>
      </c>
      <c r="L234" s="2" t="b">
        <f t="shared" si="26"/>
        <v>0</v>
      </c>
      <c r="M234" s="2" t="b">
        <f t="shared" si="27"/>
        <v>0</v>
      </c>
      <c r="N234" s="2" t="b">
        <f t="shared" si="28"/>
        <v>0</v>
      </c>
      <c r="O234" s="2" t="b">
        <f t="shared" si="29"/>
        <v>0</v>
      </c>
      <c r="P234" s="2" t="b">
        <f t="shared" si="30"/>
        <v>0</v>
      </c>
      <c r="Q234" s="2" t="b">
        <f t="shared" si="31"/>
        <v>1</v>
      </c>
      <c r="R234" s="2"/>
    </row>
    <row r="235" spans="1:18" x14ac:dyDescent="0.25">
      <c r="A235" s="31">
        <v>234</v>
      </c>
      <c r="B235" s="23" t="s">
        <v>2432</v>
      </c>
      <c r="C235" s="23"/>
      <c r="D235" s="23"/>
      <c r="E235" s="23"/>
      <c r="F235" s="23"/>
      <c r="G235" s="23"/>
      <c r="H235" s="23"/>
      <c r="I235" s="32" t="s">
        <v>252</v>
      </c>
      <c r="J235" s="2" t="b">
        <f t="shared" si="24"/>
        <v>0</v>
      </c>
      <c r="K235" s="2" t="b">
        <f t="shared" si="25"/>
        <v>0</v>
      </c>
      <c r="L235" s="2" t="b">
        <f t="shared" si="26"/>
        <v>0</v>
      </c>
      <c r="M235" s="2" t="b">
        <f t="shared" si="27"/>
        <v>0</v>
      </c>
      <c r="N235" s="2" t="b">
        <f t="shared" si="28"/>
        <v>0</v>
      </c>
      <c r="O235" s="2" t="b">
        <f t="shared" si="29"/>
        <v>0</v>
      </c>
      <c r="P235" s="2" t="b">
        <f t="shared" si="30"/>
        <v>0</v>
      </c>
      <c r="Q235" s="2" t="b">
        <f t="shared" si="31"/>
        <v>1</v>
      </c>
      <c r="R235" s="2"/>
    </row>
    <row r="236" spans="1:18" x14ac:dyDescent="0.25">
      <c r="A236" s="31">
        <v>235</v>
      </c>
      <c r="B236" s="23" t="s">
        <v>2437</v>
      </c>
      <c r="C236" s="23" t="s">
        <v>181</v>
      </c>
      <c r="D236" s="23"/>
      <c r="E236" s="23" t="s">
        <v>144</v>
      </c>
      <c r="F236" s="23"/>
      <c r="G236" s="23" t="s">
        <v>166</v>
      </c>
      <c r="H236" s="23"/>
      <c r="I236" s="32"/>
      <c r="J236" s="2" t="b">
        <f t="shared" si="24"/>
        <v>0</v>
      </c>
      <c r="K236" s="2" t="b">
        <f t="shared" si="25"/>
        <v>0</v>
      </c>
      <c r="L236" s="2" t="b">
        <f t="shared" si="26"/>
        <v>0</v>
      </c>
      <c r="M236" s="2" t="b">
        <f t="shared" si="27"/>
        <v>0</v>
      </c>
      <c r="N236" s="2" t="b">
        <f t="shared" si="28"/>
        <v>0</v>
      </c>
      <c r="O236" s="2" t="b">
        <f t="shared" si="29"/>
        <v>0</v>
      </c>
      <c r="P236" s="2" t="b">
        <f t="shared" si="30"/>
        <v>1</v>
      </c>
      <c r="Q236" s="2" t="b">
        <f t="shared" si="31"/>
        <v>0</v>
      </c>
      <c r="R236" s="2"/>
    </row>
    <row r="237" spans="1:18" x14ac:dyDescent="0.25">
      <c r="A237" s="31">
        <v>236</v>
      </c>
      <c r="B237" s="23" t="s">
        <v>2445</v>
      </c>
      <c r="C237" s="23"/>
      <c r="D237" s="23"/>
      <c r="E237" s="23"/>
      <c r="F237" s="23"/>
      <c r="G237" s="23"/>
      <c r="H237" s="23"/>
      <c r="I237" s="32" t="s">
        <v>252</v>
      </c>
      <c r="J237" s="2" t="b">
        <f t="shared" si="24"/>
        <v>0</v>
      </c>
      <c r="K237" s="2" t="b">
        <f t="shared" si="25"/>
        <v>0</v>
      </c>
      <c r="L237" s="2" t="b">
        <f t="shared" si="26"/>
        <v>0</v>
      </c>
      <c r="M237" s="2" t="b">
        <f t="shared" si="27"/>
        <v>0</v>
      </c>
      <c r="N237" s="2" t="b">
        <f t="shared" si="28"/>
        <v>0</v>
      </c>
      <c r="O237" s="2" t="b">
        <f t="shared" si="29"/>
        <v>0</v>
      </c>
      <c r="P237" s="2" t="b">
        <f t="shared" si="30"/>
        <v>0</v>
      </c>
      <c r="Q237" s="2" t="b">
        <f t="shared" si="31"/>
        <v>1</v>
      </c>
      <c r="R237" s="2"/>
    </row>
    <row r="238" spans="1:18" x14ac:dyDescent="0.25">
      <c r="A238" s="31">
        <v>237</v>
      </c>
      <c r="B238" s="23" t="s">
        <v>2455</v>
      </c>
      <c r="C238" s="23" t="s">
        <v>181</v>
      </c>
      <c r="D238" s="23"/>
      <c r="E238" s="23" t="s">
        <v>144</v>
      </c>
      <c r="F238" s="23"/>
      <c r="G238" s="23" t="s">
        <v>166</v>
      </c>
      <c r="H238" s="23"/>
      <c r="I238" s="32"/>
      <c r="J238" s="2" t="b">
        <f t="shared" si="24"/>
        <v>0</v>
      </c>
      <c r="K238" s="2" t="b">
        <f t="shared" si="25"/>
        <v>0</v>
      </c>
      <c r="L238" s="2" t="b">
        <f t="shared" si="26"/>
        <v>0</v>
      </c>
      <c r="M238" s="2" t="b">
        <f t="shared" si="27"/>
        <v>0</v>
      </c>
      <c r="N238" s="2" t="b">
        <f t="shared" si="28"/>
        <v>0</v>
      </c>
      <c r="O238" s="2" t="b">
        <f t="shared" si="29"/>
        <v>0</v>
      </c>
      <c r="P238" s="2" t="b">
        <f t="shared" si="30"/>
        <v>1</v>
      </c>
      <c r="Q238" s="2" t="b">
        <f t="shared" si="31"/>
        <v>0</v>
      </c>
      <c r="R238" s="2"/>
    </row>
    <row r="239" spans="1:18" x14ac:dyDescent="0.25">
      <c r="A239" s="31">
        <v>238</v>
      </c>
      <c r="B239" s="23" t="s">
        <v>2463</v>
      </c>
      <c r="C239" s="23"/>
      <c r="D239" s="23"/>
      <c r="E239" s="23"/>
      <c r="F239" s="23"/>
      <c r="G239" s="23"/>
      <c r="H239" s="23"/>
      <c r="I239" s="32" t="s">
        <v>252</v>
      </c>
      <c r="J239" s="2" t="b">
        <f t="shared" si="24"/>
        <v>0</v>
      </c>
      <c r="K239" s="2" t="b">
        <f t="shared" si="25"/>
        <v>0</v>
      </c>
      <c r="L239" s="2" t="b">
        <f t="shared" si="26"/>
        <v>0</v>
      </c>
      <c r="M239" s="2" t="b">
        <f t="shared" si="27"/>
        <v>0</v>
      </c>
      <c r="N239" s="2" t="b">
        <f t="shared" si="28"/>
        <v>0</v>
      </c>
      <c r="O239" s="2" t="b">
        <f t="shared" si="29"/>
        <v>0</v>
      </c>
      <c r="P239" s="2" t="b">
        <f t="shared" si="30"/>
        <v>0</v>
      </c>
      <c r="Q239" s="2" t="b">
        <f t="shared" si="31"/>
        <v>1</v>
      </c>
      <c r="R239" s="2"/>
    </row>
    <row r="240" spans="1:18" x14ac:dyDescent="0.25">
      <c r="A240" s="31">
        <v>239</v>
      </c>
      <c r="B240" s="23" t="s">
        <v>2470</v>
      </c>
      <c r="C240" s="23" t="s">
        <v>181</v>
      </c>
      <c r="D240" s="23"/>
      <c r="E240" s="23" t="s">
        <v>144</v>
      </c>
      <c r="F240" s="23"/>
      <c r="G240" s="23" t="s">
        <v>166</v>
      </c>
      <c r="H240" s="23"/>
      <c r="I240" s="32"/>
      <c r="J240" s="2" t="b">
        <f t="shared" si="24"/>
        <v>0</v>
      </c>
      <c r="K240" s="2" t="b">
        <f t="shared" si="25"/>
        <v>0</v>
      </c>
      <c r="L240" s="2" t="b">
        <f t="shared" si="26"/>
        <v>0</v>
      </c>
      <c r="M240" s="2" t="b">
        <f t="shared" si="27"/>
        <v>0</v>
      </c>
      <c r="N240" s="2" t="b">
        <f t="shared" si="28"/>
        <v>0</v>
      </c>
      <c r="O240" s="2" t="b">
        <f t="shared" si="29"/>
        <v>0</v>
      </c>
      <c r="P240" s="2" t="b">
        <f t="shared" si="30"/>
        <v>1</v>
      </c>
      <c r="Q240" s="2" t="b">
        <f t="shared" si="31"/>
        <v>0</v>
      </c>
      <c r="R240" s="2"/>
    </row>
    <row r="241" spans="1:18" x14ac:dyDescent="0.25">
      <c r="A241" s="31">
        <v>240</v>
      </c>
      <c r="B241" s="23" t="s">
        <v>2480</v>
      </c>
      <c r="C241" s="23" t="s">
        <v>181</v>
      </c>
      <c r="D241" s="23"/>
      <c r="E241" s="23" t="s">
        <v>144</v>
      </c>
      <c r="F241" s="23"/>
      <c r="G241" s="23" t="s">
        <v>166</v>
      </c>
      <c r="H241" s="23"/>
      <c r="I241" s="32"/>
      <c r="J241" s="2" t="b">
        <f t="shared" si="24"/>
        <v>0</v>
      </c>
      <c r="K241" s="2" t="b">
        <f t="shared" si="25"/>
        <v>0</v>
      </c>
      <c r="L241" s="2" t="b">
        <f t="shared" si="26"/>
        <v>0</v>
      </c>
      <c r="M241" s="2" t="b">
        <f t="shared" si="27"/>
        <v>0</v>
      </c>
      <c r="N241" s="2" t="b">
        <f t="shared" si="28"/>
        <v>0</v>
      </c>
      <c r="O241" s="2" t="b">
        <f t="shared" si="29"/>
        <v>0</v>
      </c>
      <c r="P241" s="2" t="b">
        <f t="shared" si="30"/>
        <v>1</v>
      </c>
      <c r="Q241" s="2" t="b">
        <f t="shared" si="31"/>
        <v>0</v>
      </c>
      <c r="R241" s="2"/>
    </row>
    <row r="242" spans="1:18" x14ac:dyDescent="0.25">
      <c r="A242" s="31">
        <v>241</v>
      </c>
      <c r="B242" s="23" t="s">
        <v>2489</v>
      </c>
      <c r="C242" s="23" t="s">
        <v>181</v>
      </c>
      <c r="D242" s="23"/>
      <c r="E242" s="23" t="s">
        <v>144</v>
      </c>
      <c r="F242" s="23"/>
      <c r="G242" s="23" t="s">
        <v>166</v>
      </c>
      <c r="H242" s="23"/>
      <c r="I242" s="32"/>
      <c r="J242" s="2" t="b">
        <f t="shared" si="24"/>
        <v>0</v>
      </c>
      <c r="K242" s="2" t="b">
        <f t="shared" si="25"/>
        <v>0</v>
      </c>
      <c r="L242" s="2" t="b">
        <f t="shared" si="26"/>
        <v>0</v>
      </c>
      <c r="M242" s="2" t="b">
        <f t="shared" si="27"/>
        <v>0</v>
      </c>
      <c r="N242" s="2" t="b">
        <f t="shared" si="28"/>
        <v>0</v>
      </c>
      <c r="O242" s="2" t="b">
        <f t="shared" si="29"/>
        <v>0</v>
      </c>
      <c r="P242" s="2" t="b">
        <f t="shared" si="30"/>
        <v>1</v>
      </c>
      <c r="Q242" s="2" t="b">
        <f t="shared" si="31"/>
        <v>0</v>
      </c>
      <c r="R242" s="2"/>
    </row>
    <row r="243" spans="1:18" x14ac:dyDescent="0.25">
      <c r="A243" s="31">
        <v>242</v>
      </c>
      <c r="B243" s="23" t="s">
        <v>2497</v>
      </c>
      <c r="C243" s="23"/>
      <c r="D243" s="23"/>
      <c r="E243" s="23"/>
      <c r="F243" s="23"/>
      <c r="G243" s="23"/>
      <c r="H243" s="23"/>
      <c r="I243" s="32" t="s">
        <v>252</v>
      </c>
      <c r="J243" s="2" t="b">
        <f t="shared" si="24"/>
        <v>0</v>
      </c>
      <c r="K243" s="2" t="b">
        <f t="shared" si="25"/>
        <v>0</v>
      </c>
      <c r="L243" s="2" t="b">
        <f t="shared" si="26"/>
        <v>0</v>
      </c>
      <c r="M243" s="2" t="b">
        <f t="shared" si="27"/>
        <v>0</v>
      </c>
      <c r="N243" s="2" t="b">
        <f t="shared" si="28"/>
        <v>0</v>
      </c>
      <c r="O243" s="2" t="b">
        <f t="shared" si="29"/>
        <v>0</v>
      </c>
      <c r="P243" s="2" t="b">
        <f t="shared" si="30"/>
        <v>0</v>
      </c>
      <c r="Q243" s="2" t="b">
        <f t="shared" si="31"/>
        <v>1</v>
      </c>
      <c r="R243" s="2"/>
    </row>
    <row r="244" spans="1:18" x14ac:dyDescent="0.25">
      <c r="A244" s="31">
        <v>243</v>
      </c>
      <c r="B244" s="23" t="s">
        <v>2505</v>
      </c>
      <c r="C244" s="23" t="s">
        <v>181</v>
      </c>
      <c r="D244" s="23"/>
      <c r="E244" s="23" t="s">
        <v>144</v>
      </c>
      <c r="F244" s="23"/>
      <c r="G244" s="23"/>
      <c r="H244" s="23"/>
      <c r="I244" s="32"/>
      <c r="J244" s="2" t="b">
        <f t="shared" si="24"/>
        <v>0</v>
      </c>
      <c r="K244" s="2" t="b">
        <f t="shared" si="25"/>
        <v>0</v>
      </c>
      <c r="L244" s="2" t="b">
        <f t="shared" si="26"/>
        <v>0</v>
      </c>
      <c r="M244" s="2" t="b">
        <f t="shared" si="27"/>
        <v>1</v>
      </c>
      <c r="N244" s="2" t="b">
        <f t="shared" si="28"/>
        <v>0</v>
      </c>
      <c r="O244" s="2" t="b">
        <f t="shared" si="29"/>
        <v>0</v>
      </c>
      <c r="P244" s="2" t="b">
        <f t="shared" si="30"/>
        <v>0</v>
      </c>
      <c r="Q244" s="2" t="b">
        <f t="shared" si="31"/>
        <v>0</v>
      </c>
      <c r="R244" s="2"/>
    </row>
    <row r="245" spans="1:18" x14ac:dyDescent="0.25">
      <c r="A245" s="31">
        <v>244</v>
      </c>
      <c r="B245" s="23" t="s">
        <v>2515</v>
      </c>
      <c r="C245" s="23" t="s">
        <v>181</v>
      </c>
      <c r="D245" s="23"/>
      <c r="E245" s="23" t="s">
        <v>144</v>
      </c>
      <c r="F245" s="23"/>
      <c r="G245" s="23" t="s">
        <v>166</v>
      </c>
      <c r="H245" s="23"/>
      <c r="I245" s="32"/>
      <c r="J245" s="2" t="b">
        <f t="shared" si="24"/>
        <v>0</v>
      </c>
      <c r="K245" s="2" t="b">
        <f t="shared" si="25"/>
        <v>0</v>
      </c>
      <c r="L245" s="2" t="b">
        <f t="shared" si="26"/>
        <v>0</v>
      </c>
      <c r="M245" s="2" t="b">
        <f t="shared" si="27"/>
        <v>0</v>
      </c>
      <c r="N245" s="2" t="b">
        <f t="shared" si="28"/>
        <v>0</v>
      </c>
      <c r="O245" s="2" t="b">
        <f t="shared" si="29"/>
        <v>0</v>
      </c>
      <c r="P245" s="2" t="b">
        <f t="shared" si="30"/>
        <v>1</v>
      </c>
      <c r="Q245" s="2" t="b">
        <f t="shared" si="31"/>
        <v>0</v>
      </c>
      <c r="R245" s="2"/>
    </row>
    <row r="246" spans="1:18" x14ac:dyDescent="0.25">
      <c r="A246" s="31">
        <v>245</v>
      </c>
      <c r="B246" s="23" t="s">
        <v>2524</v>
      </c>
      <c r="C246" s="23" t="s">
        <v>181</v>
      </c>
      <c r="D246" s="23"/>
      <c r="E246" s="23"/>
      <c r="F246" s="23"/>
      <c r="G246" s="23"/>
      <c r="H246" s="23"/>
      <c r="I246" s="32"/>
      <c r="J246" s="2" t="b">
        <f t="shared" si="24"/>
        <v>1</v>
      </c>
      <c r="K246" s="2" t="b">
        <f t="shared" si="25"/>
        <v>0</v>
      </c>
      <c r="L246" s="2" t="b">
        <f t="shared" si="26"/>
        <v>0</v>
      </c>
      <c r="M246" s="2" t="b">
        <f t="shared" si="27"/>
        <v>0</v>
      </c>
      <c r="N246" s="2" t="b">
        <f t="shared" si="28"/>
        <v>0</v>
      </c>
      <c r="O246" s="2" t="b">
        <f t="shared" si="29"/>
        <v>0</v>
      </c>
      <c r="P246" s="2" t="b">
        <f t="shared" si="30"/>
        <v>0</v>
      </c>
      <c r="Q246" s="2" t="b">
        <f t="shared" si="31"/>
        <v>0</v>
      </c>
      <c r="R246" s="2"/>
    </row>
    <row r="247" spans="1:18" x14ac:dyDescent="0.25">
      <c r="A247" s="31">
        <v>246</v>
      </c>
      <c r="B247" s="23" t="s">
        <v>2530</v>
      </c>
      <c r="C247" s="23"/>
      <c r="D247" s="23"/>
      <c r="E247" s="23"/>
      <c r="F247" s="23"/>
      <c r="G247" s="23"/>
      <c r="H247" s="23"/>
      <c r="I247" s="32" t="s">
        <v>252</v>
      </c>
      <c r="J247" s="2" t="b">
        <f t="shared" si="24"/>
        <v>0</v>
      </c>
      <c r="K247" s="2" t="b">
        <f t="shared" si="25"/>
        <v>0</v>
      </c>
      <c r="L247" s="2" t="b">
        <f t="shared" si="26"/>
        <v>0</v>
      </c>
      <c r="M247" s="2" t="b">
        <f t="shared" si="27"/>
        <v>0</v>
      </c>
      <c r="N247" s="2" t="b">
        <f t="shared" si="28"/>
        <v>0</v>
      </c>
      <c r="O247" s="2" t="b">
        <f t="shared" si="29"/>
        <v>0</v>
      </c>
      <c r="P247" s="2" t="b">
        <f t="shared" si="30"/>
        <v>0</v>
      </c>
      <c r="Q247" s="2" t="b">
        <f t="shared" si="31"/>
        <v>1</v>
      </c>
      <c r="R247" s="2"/>
    </row>
    <row r="248" spans="1:18" x14ac:dyDescent="0.25">
      <c r="A248" s="31">
        <v>247</v>
      </c>
      <c r="B248" s="23" t="s">
        <v>2539</v>
      </c>
      <c r="C248" s="23" t="s">
        <v>181</v>
      </c>
      <c r="D248" s="23"/>
      <c r="E248" s="23" t="s">
        <v>144</v>
      </c>
      <c r="F248" s="23"/>
      <c r="G248" s="23" t="s">
        <v>166</v>
      </c>
      <c r="H248" s="23"/>
      <c r="I248" s="32"/>
      <c r="J248" s="2" t="b">
        <f t="shared" si="24"/>
        <v>0</v>
      </c>
      <c r="K248" s="2" t="b">
        <f t="shared" si="25"/>
        <v>0</v>
      </c>
      <c r="L248" s="2" t="b">
        <f t="shared" si="26"/>
        <v>0</v>
      </c>
      <c r="M248" s="2" t="b">
        <f t="shared" si="27"/>
        <v>0</v>
      </c>
      <c r="N248" s="2" t="b">
        <f t="shared" si="28"/>
        <v>0</v>
      </c>
      <c r="O248" s="2" t="b">
        <f t="shared" si="29"/>
        <v>0</v>
      </c>
      <c r="P248" s="2" t="b">
        <f t="shared" si="30"/>
        <v>1</v>
      </c>
      <c r="Q248" s="2" t="b">
        <f t="shared" si="31"/>
        <v>0</v>
      </c>
      <c r="R248" s="2"/>
    </row>
    <row r="249" spans="1:18" x14ac:dyDescent="0.25">
      <c r="A249" s="31">
        <v>248</v>
      </c>
      <c r="B249" s="23" t="s">
        <v>2549</v>
      </c>
      <c r="C249" s="23" t="s">
        <v>181</v>
      </c>
      <c r="D249" s="23"/>
      <c r="E249" s="23" t="s">
        <v>144</v>
      </c>
      <c r="F249" s="23"/>
      <c r="G249" s="23" t="s">
        <v>166</v>
      </c>
      <c r="H249" s="23"/>
      <c r="I249" s="32"/>
      <c r="J249" s="2" t="b">
        <f t="shared" si="24"/>
        <v>0</v>
      </c>
      <c r="K249" s="2" t="b">
        <f t="shared" si="25"/>
        <v>0</v>
      </c>
      <c r="L249" s="2" t="b">
        <f t="shared" si="26"/>
        <v>0</v>
      </c>
      <c r="M249" s="2" t="b">
        <f t="shared" si="27"/>
        <v>0</v>
      </c>
      <c r="N249" s="2" t="b">
        <f t="shared" si="28"/>
        <v>0</v>
      </c>
      <c r="O249" s="2" t="b">
        <f t="shared" si="29"/>
        <v>0</v>
      </c>
      <c r="P249" s="2" t="b">
        <f t="shared" si="30"/>
        <v>1</v>
      </c>
      <c r="Q249" s="2" t="b">
        <f t="shared" si="31"/>
        <v>0</v>
      </c>
      <c r="R249" s="2"/>
    </row>
    <row r="250" spans="1:18" x14ac:dyDescent="0.25">
      <c r="A250" s="31">
        <v>249</v>
      </c>
      <c r="B250" s="23" t="s">
        <v>2557</v>
      </c>
      <c r="C250" s="23"/>
      <c r="D250" s="23"/>
      <c r="E250" s="23"/>
      <c r="F250" s="23"/>
      <c r="G250" s="23"/>
      <c r="H250" s="23"/>
      <c r="I250" s="32" t="s">
        <v>252</v>
      </c>
      <c r="J250" s="2" t="b">
        <f t="shared" si="24"/>
        <v>0</v>
      </c>
      <c r="K250" s="2" t="b">
        <f t="shared" si="25"/>
        <v>0</v>
      </c>
      <c r="L250" s="2" t="b">
        <f t="shared" si="26"/>
        <v>0</v>
      </c>
      <c r="M250" s="2" t="b">
        <f t="shared" si="27"/>
        <v>0</v>
      </c>
      <c r="N250" s="2" t="b">
        <f t="shared" si="28"/>
        <v>0</v>
      </c>
      <c r="O250" s="2" t="b">
        <f t="shared" si="29"/>
        <v>0</v>
      </c>
      <c r="P250" s="2" t="b">
        <f t="shared" si="30"/>
        <v>0</v>
      </c>
      <c r="Q250" s="2" t="b">
        <f t="shared" si="31"/>
        <v>1</v>
      </c>
      <c r="R250" s="2"/>
    </row>
    <row r="251" spans="1:18" x14ac:dyDescent="0.25">
      <c r="A251" s="31">
        <v>250</v>
      </c>
      <c r="B251" s="23" t="s">
        <v>2566</v>
      </c>
      <c r="C251" s="23" t="s">
        <v>181</v>
      </c>
      <c r="D251" s="23"/>
      <c r="E251" s="23" t="s">
        <v>144</v>
      </c>
      <c r="F251" s="23"/>
      <c r="G251" s="23"/>
      <c r="H251" s="23"/>
      <c r="I251" s="32"/>
      <c r="J251" s="2" t="b">
        <f t="shared" si="24"/>
        <v>0</v>
      </c>
      <c r="K251" s="2" t="b">
        <f t="shared" si="25"/>
        <v>0</v>
      </c>
      <c r="L251" s="2" t="b">
        <f t="shared" si="26"/>
        <v>0</v>
      </c>
      <c r="M251" s="2" t="b">
        <f t="shared" si="27"/>
        <v>1</v>
      </c>
      <c r="N251" s="2" t="b">
        <f t="shared" si="28"/>
        <v>0</v>
      </c>
      <c r="O251" s="2" t="b">
        <f t="shared" si="29"/>
        <v>0</v>
      </c>
      <c r="P251" s="2" t="b">
        <f t="shared" si="30"/>
        <v>0</v>
      </c>
      <c r="Q251" s="2" t="b">
        <f t="shared" si="31"/>
        <v>0</v>
      </c>
      <c r="R251" s="2"/>
    </row>
    <row r="252" spans="1:18" x14ac:dyDescent="0.25">
      <c r="A252" s="31">
        <v>251</v>
      </c>
      <c r="B252" s="23" t="s">
        <v>2573</v>
      </c>
      <c r="C252" s="23"/>
      <c r="D252" s="23"/>
      <c r="E252" s="23"/>
      <c r="F252" s="23"/>
      <c r="G252" s="23"/>
      <c r="H252" s="23"/>
      <c r="I252" s="32" t="s">
        <v>252</v>
      </c>
      <c r="J252" s="2" t="b">
        <f t="shared" si="24"/>
        <v>0</v>
      </c>
      <c r="K252" s="2" t="b">
        <f t="shared" si="25"/>
        <v>0</v>
      </c>
      <c r="L252" s="2" t="b">
        <f t="shared" si="26"/>
        <v>0</v>
      </c>
      <c r="M252" s="2" t="b">
        <f t="shared" si="27"/>
        <v>0</v>
      </c>
      <c r="N252" s="2" t="b">
        <f t="shared" si="28"/>
        <v>0</v>
      </c>
      <c r="O252" s="2" t="b">
        <f t="shared" si="29"/>
        <v>0</v>
      </c>
      <c r="P252" s="2" t="b">
        <f t="shared" si="30"/>
        <v>0</v>
      </c>
      <c r="Q252" s="2" t="b">
        <f t="shared" si="31"/>
        <v>1</v>
      </c>
      <c r="R252" s="2"/>
    </row>
    <row r="253" spans="1:18" x14ac:dyDescent="0.25">
      <c r="A253" s="31">
        <v>252</v>
      </c>
      <c r="B253" s="23" t="s">
        <v>2580</v>
      </c>
      <c r="C253" s="23" t="s">
        <v>181</v>
      </c>
      <c r="D253" s="23"/>
      <c r="E253" s="23" t="s">
        <v>144</v>
      </c>
      <c r="F253" s="23"/>
      <c r="G253" s="23" t="s">
        <v>166</v>
      </c>
      <c r="H253" s="23"/>
      <c r="I253" s="32"/>
      <c r="J253" s="2" t="b">
        <f t="shared" si="24"/>
        <v>0</v>
      </c>
      <c r="K253" s="2" t="b">
        <f t="shared" si="25"/>
        <v>0</v>
      </c>
      <c r="L253" s="2" t="b">
        <f t="shared" si="26"/>
        <v>0</v>
      </c>
      <c r="M253" s="2" t="b">
        <f t="shared" si="27"/>
        <v>0</v>
      </c>
      <c r="N253" s="2" t="b">
        <f t="shared" si="28"/>
        <v>0</v>
      </c>
      <c r="O253" s="2" t="b">
        <f t="shared" si="29"/>
        <v>0</v>
      </c>
      <c r="P253" s="2" t="b">
        <f t="shared" si="30"/>
        <v>1</v>
      </c>
      <c r="Q253" s="2" t="b">
        <f t="shared" si="31"/>
        <v>0</v>
      </c>
      <c r="R253" s="2"/>
    </row>
    <row r="254" spans="1:18" x14ac:dyDescent="0.25">
      <c r="A254" s="31">
        <v>253</v>
      </c>
      <c r="B254" s="23" t="s">
        <v>2589</v>
      </c>
      <c r="C254" s="23" t="s">
        <v>181</v>
      </c>
      <c r="D254" s="23"/>
      <c r="E254" s="23" t="s">
        <v>144</v>
      </c>
      <c r="F254" s="23"/>
      <c r="G254" s="23"/>
      <c r="H254" s="23"/>
      <c r="I254" s="32"/>
      <c r="J254" s="2" t="b">
        <f t="shared" si="24"/>
        <v>0</v>
      </c>
      <c r="K254" s="2" t="b">
        <f t="shared" si="25"/>
        <v>0</v>
      </c>
      <c r="L254" s="2" t="b">
        <f t="shared" si="26"/>
        <v>0</v>
      </c>
      <c r="M254" s="2" t="b">
        <f t="shared" si="27"/>
        <v>1</v>
      </c>
      <c r="N254" s="2" t="b">
        <f t="shared" si="28"/>
        <v>0</v>
      </c>
      <c r="O254" s="2" t="b">
        <f t="shared" si="29"/>
        <v>0</v>
      </c>
      <c r="P254" s="2" t="b">
        <f t="shared" si="30"/>
        <v>0</v>
      </c>
      <c r="Q254" s="2" t="b">
        <f t="shared" si="31"/>
        <v>0</v>
      </c>
      <c r="R254" s="2"/>
    </row>
    <row r="255" spans="1:18" x14ac:dyDescent="0.25">
      <c r="A255" s="31">
        <v>254</v>
      </c>
      <c r="B255" s="23" t="s">
        <v>2598</v>
      </c>
      <c r="C255" s="23" t="s">
        <v>181</v>
      </c>
      <c r="D255" s="23"/>
      <c r="E255" s="23" t="s">
        <v>144</v>
      </c>
      <c r="F255" s="23"/>
      <c r="G255" s="23" t="s">
        <v>166</v>
      </c>
      <c r="H255" s="23"/>
      <c r="I255" s="32"/>
      <c r="J255" s="2" t="b">
        <f t="shared" si="24"/>
        <v>0</v>
      </c>
      <c r="K255" s="2" t="b">
        <f t="shared" si="25"/>
        <v>0</v>
      </c>
      <c r="L255" s="2" t="b">
        <f t="shared" si="26"/>
        <v>0</v>
      </c>
      <c r="M255" s="2" t="b">
        <f t="shared" si="27"/>
        <v>0</v>
      </c>
      <c r="N255" s="2" t="b">
        <f t="shared" si="28"/>
        <v>0</v>
      </c>
      <c r="O255" s="2" t="b">
        <f t="shared" si="29"/>
        <v>0</v>
      </c>
      <c r="P255" s="2" t="b">
        <f t="shared" si="30"/>
        <v>1</v>
      </c>
      <c r="Q255" s="2" t="b">
        <f t="shared" si="31"/>
        <v>0</v>
      </c>
      <c r="R255" s="2"/>
    </row>
    <row r="256" spans="1:18" x14ac:dyDescent="0.25">
      <c r="A256" s="31">
        <v>255</v>
      </c>
      <c r="B256" s="23" t="s">
        <v>2602</v>
      </c>
      <c r="C256" s="23" t="s">
        <v>181</v>
      </c>
      <c r="D256" s="23"/>
      <c r="E256" s="23" t="s">
        <v>144</v>
      </c>
      <c r="F256" s="23"/>
      <c r="G256" s="23"/>
      <c r="H256" s="23"/>
      <c r="I256" s="32"/>
      <c r="J256" s="2" t="b">
        <f t="shared" si="24"/>
        <v>0</v>
      </c>
      <c r="K256" s="2" t="b">
        <f t="shared" si="25"/>
        <v>0</v>
      </c>
      <c r="L256" s="2" t="b">
        <f t="shared" si="26"/>
        <v>0</v>
      </c>
      <c r="M256" s="2" t="b">
        <f t="shared" si="27"/>
        <v>1</v>
      </c>
      <c r="N256" s="2" t="b">
        <f t="shared" si="28"/>
        <v>0</v>
      </c>
      <c r="O256" s="2" t="b">
        <f t="shared" si="29"/>
        <v>0</v>
      </c>
      <c r="P256" s="2" t="b">
        <f t="shared" si="30"/>
        <v>0</v>
      </c>
      <c r="Q256" s="2" t="b">
        <f t="shared" si="31"/>
        <v>0</v>
      </c>
      <c r="R256" s="2"/>
    </row>
    <row r="257" spans="1:18" x14ac:dyDescent="0.25">
      <c r="A257" s="31">
        <v>256</v>
      </c>
      <c r="B257" s="23" t="s">
        <v>2610</v>
      </c>
      <c r="C257" s="23" t="s">
        <v>181</v>
      </c>
      <c r="D257" s="23"/>
      <c r="E257" s="23" t="s">
        <v>144</v>
      </c>
      <c r="F257" s="23"/>
      <c r="G257" s="23" t="s">
        <v>166</v>
      </c>
      <c r="H257" s="23"/>
      <c r="I257" s="32"/>
      <c r="J257" s="2" t="b">
        <f t="shared" si="24"/>
        <v>0</v>
      </c>
      <c r="K257" s="2" t="b">
        <f t="shared" si="25"/>
        <v>0</v>
      </c>
      <c r="L257" s="2" t="b">
        <f t="shared" si="26"/>
        <v>0</v>
      </c>
      <c r="M257" s="2" t="b">
        <f t="shared" si="27"/>
        <v>0</v>
      </c>
      <c r="N257" s="2" t="b">
        <f t="shared" si="28"/>
        <v>0</v>
      </c>
      <c r="O257" s="2" t="b">
        <f t="shared" si="29"/>
        <v>0</v>
      </c>
      <c r="P257" s="2" t="b">
        <f t="shared" si="30"/>
        <v>1</v>
      </c>
      <c r="Q257" s="2" t="b">
        <f t="shared" si="31"/>
        <v>0</v>
      </c>
      <c r="R257" s="2"/>
    </row>
    <row r="258" spans="1:18" x14ac:dyDescent="0.25">
      <c r="A258" s="31">
        <v>257</v>
      </c>
      <c r="B258" s="23" t="s">
        <v>2618</v>
      </c>
      <c r="C258" s="23" t="s">
        <v>181</v>
      </c>
      <c r="D258" s="23"/>
      <c r="E258" s="23" t="s">
        <v>144</v>
      </c>
      <c r="F258" s="23"/>
      <c r="G258" s="23"/>
      <c r="H258" s="23"/>
      <c r="I258" s="32"/>
      <c r="J258" s="2" t="b">
        <f t="shared" si="24"/>
        <v>0</v>
      </c>
      <c r="K258" s="2" t="b">
        <f t="shared" si="25"/>
        <v>0</v>
      </c>
      <c r="L258" s="2" t="b">
        <f t="shared" si="26"/>
        <v>0</v>
      </c>
      <c r="M258" s="2" t="b">
        <f t="shared" si="27"/>
        <v>1</v>
      </c>
      <c r="N258" s="2" t="b">
        <f t="shared" si="28"/>
        <v>0</v>
      </c>
      <c r="O258" s="2" t="b">
        <f t="shared" si="29"/>
        <v>0</v>
      </c>
      <c r="P258" s="2" t="b">
        <f t="shared" si="30"/>
        <v>0</v>
      </c>
      <c r="Q258" s="2" t="b">
        <f t="shared" si="31"/>
        <v>0</v>
      </c>
      <c r="R258" s="2"/>
    </row>
    <row r="259" spans="1:18" x14ac:dyDescent="0.25">
      <c r="A259" s="31">
        <v>258</v>
      </c>
      <c r="B259" s="23" t="s">
        <v>2627</v>
      </c>
      <c r="C259" s="23" t="s">
        <v>181</v>
      </c>
      <c r="D259" s="23"/>
      <c r="E259" s="23" t="s">
        <v>144</v>
      </c>
      <c r="F259" s="23"/>
      <c r="G259" s="23" t="s">
        <v>166</v>
      </c>
      <c r="H259" s="23"/>
      <c r="I259" s="32"/>
      <c r="J259" s="2" t="b">
        <f t="shared" ref="J259:J297" si="32">AND(COUNTA(C259),COUNTBLANK(E259),COUNTBLANK(G259))</f>
        <v>0</v>
      </c>
      <c r="K259" s="2" t="b">
        <f t="shared" ref="K259:K297" si="33">AND(COUNTBLANK(C259),COUNTA(E259),COUNTBLANK(G259))</f>
        <v>0</v>
      </c>
      <c r="L259" s="2" t="b">
        <f t="shared" ref="L259:L297" si="34">AND(COUNTBLANK(C259),COUNTBLANK(E259),COUNTA(G259))</f>
        <v>0</v>
      </c>
      <c r="M259" s="2" t="b">
        <f t="shared" ref="M259:M297" si="35">AND(COUNTA(C259),COUNTA(E259),COUNTBLANK(G259))</f>
        <v>0</v>
      </c>
      <c r="N259" s="2" t="b">
        <f t="shared" ref="N259:N297" si="36">AND(COUNTA(C259),COUNTBLANK(E259),COUNTA(G259))</f>
        <v>0</v>
      </c>
      <c r="O259" s="2" t="b">
        <f t="shared" ref="O259:O297" si="37">AND(COUNTBLANK(C259),COUNTA(E259),COUNTA(G259))</f>
        <v>0</v>
      </c>
      <c r="P259" s="2" t="b">
        <f t="shared" ref="P259:P297" si="38">AND(COUNTA(C259),COUNTA(E259),COUNTA(G259))</f>
        <v>1</v>
      </c>
      <c r="Q259" s="2" t="b">
        <f t="shared" ref="Q259:Q297" si="39">AND(COUNTBLANK(C259),COUNTBLANK(E259),COUNTBLANK(G259), COUNTA(I259))</f>
        <v>0</v>
      </c>
      <c r="R259" s="2"/>
    </row>
    <row r="260" spans="1:18" x14ac:dyDescent="0.25">
      <c r="A260" s="31">
        <v>259</v>
      </c>
      <c r="B260" s="23" t="s">
        <v>2635</v>
      </c>
      <c r="C260" s="23" t="s">
        <v>181</v>
      </c>
      <c r="D260" s="23"/>
      <c r="E260" s="23" t="s">
        <v>144</v>
      </c>
      <c r="F260" s="23"/>
      <c r="G260" s="23" t="s">
        <v>166</v>
      </c>
      <c r="H260" s="23"/>
      <c r="I260" s="32"/>
      <c r="J260" s="2" t="b">
        <f t="shared" si="32"/>
        <v>0</v>
      </c>
      <c r="K260" s="2" t="b">
        <f t="shared" si="33"/>
        <v>0</v>
      </c>
      <c r="L260" s="2" t="b">
        <f t="shared" si="34"/>
        <v>0</v>
      </c>
      <c r="M260" s="2" t="b">
        <f t="shared" si="35"/>
        <v>0</v>
      </c>
      <c r="N260" s="2" t="b">
        <f t="shared" si="36"/>
        <v>0</v>
      </c>
      <c r="O260" s="2" t="b">
        <f t="shared" si="37"/>
        <v>0</v>
      </c>
      <c r="P260" s="2" t="b">
        <f t="shared" si="38"/>
        <v>1</v>
      </c>
      <c r="Q260" s="2" t="b">
        <f t="shared" si="39"/>
        <v>0</v>
      </c>
      <c r="R260" s="2"/>
    </row>
    <row r="261" spans="1:18" x14ac:dyDescent="0.25">
      <c r="A261" s="31">
        <v>260</v>
      </c>
      <c r="B261" s="23" t="s">
        <v>2642</v>
      </c>
      <c r="C261" s="23" t="s">
        <v>181</v>
      </c>
      <c r="D261" s="23"/>
      <c r="E261" s="23" t="s">
        <v>144</v>
      </c>
      <c r="F261" s="23"/>
      <c r="G261" s="23" t="s">
        <v>166</v>
      </c>
      <c r="H261" s="23"/>
      <c r="I261" s="32"/>
      <c r="J261" s="2" t="b">
        <f t="shared" si="32"/>
        <v>0</v>
      </c>
      <c r="K261" s="2" t="b">
        <f t="shared" si="33"/>
        <v>0</v>
      </c>
      <c r="L261" s="2" t="b">
        <f t="shared" si="34"/>
        <v>0</v>
      </c>
      <c r="M261" s="2" t="b">
        <f t="shared" si="35"/>
        <v>0</v>
      </c>
      <c r="N261" s="2" t="b">
        <f t="shared" si="36"/>
        <v>0</v>
      </c>
      <c r="O261" s="2" t="b">
        <f t="shared" si="37"/>
        <v>0</v>
      </c>
      <c r="P261" s="2" t="b">
        <f t="shared" si="38"/>
        <v>1</v>
      </c>
      <c r="Q261" s="2" t="b">
        <f t="shared" si="39"/>
        <v>0</v>
      </c>
      <c r="R261" s="2"/>
    </row>
    <row r="262" spans="1:18" x14ac:dyDescent="0.25">
      <c r="A262" s="31">
        <v>261</v>
      </c>
      <c r="B262" s="23" t="s">
        <v>2649</v>
      </c>
      <c r="C262" s="23" t="s">
        <v>181</v>
      </c>
      <c r="D262" s="23"/>
      <c r="E262" s="23" t="s">
        <v>144</v>
      </c>
      <c r="F262" s="23"/>
      <c r="G262" s="23" t="s">
        <v>166</v>
      </c>
      <c r="H262" s="23"/>
      <c r="I262" s="32"/>
      <c r="J262" s="2" t="b">
        <f t="shared" si="32"/>
        <v>0</v>
      </c>
      <c r="K262" s="2" t="b">
        <f t="shared" si="33"/>
        <v>0</v>
      </c>
      <c r="L262" s="2" t="b">
        <f t="shared" si="34"/>
        <v>0</v>
      </c>
      <c r="M262" s="2" t="b">
        <f t="shared" si="35"/>
        <v>0</v>
      </c>
      <c r="N262" s="2" t="b">
        <f t="shared" si="36"/>
        <v>0</v>
      </c>
      <c r="O262" s="2" t="b">
        <f t="shared" si="37"/>
        <v>0</v>
      </c>
      <c r="P262" s="2" t="b">
        <f t="shared" si="38"/>
        <v>1</v>
      </c>
      <c r="Q262" s="2" t="b">
        <f t="shared" si="39"/>
        <v>0</v>
      </c>
      <c r="R262" s="2"/>
    </row>
    <row r="263" spans="1:18" x14ac:dyDescent="0.25">
      <c r="A263" s="31">
        <v>262</v>
      </c>
      <c r="B263" s="23" t="s">
        <v>2658</v>
      </c>
      <c r="C263" s="23" t="s">
        <v>181</v>
      </c>
      <c r="D263" s="23"/>
      <c r="E263" s="23" t="s">
        <v>144</v>
      </c>
      <c r="F263" s="23"/>
      <c r="G263" s="23" t="s">
        <v>166</v>
      </c>
      <c r="H263" s="23"/>
      <c r="I263" s="32"/>
      <c r="J263" s="2" t="b">
        <f t="shared" si="32"/>
        <v>0</v>
      </c>
      <c r="K263" s="2" t="b">
        <f t="shared" si="33"/>
        <v>0</v>
      </c>
      <c r="L263" s="2" t="b">
        <f t="shared" si="34"/>
        <v>0</v>
      </c>
      <c r="M263" s="2" t="b">
        <f t="shared" si="35"/>
        <v>0</v>
      </c>
      <c r="N263" s="2" t="b">
        <f t="shared" si="36"/>
        <v>0</v>
      </c>
      <c r="O263" s="2" t="b">
        <f t="shared" si="37"/>
        <v>0</v>
      </c>
      <c r="P263" s="2" t="b">
        <f t="shared" si="38"/>
        <v>1</v>
      </c>
      <c r="Q263" s="2" t="b">
        <f t="shared" si="39"/>
        <v>0</v>
      </c>
      <c r="R263" s="2"/>
    </row>
    <row r="264" spans="1:18" x14ac:dyDescent="0.25">
      <c r="A264" s="31">
        <v>263</v>
      </c>
      <c r="B264" s="23" t="s">
        <v>2667</v>
      </c>
      <c r="C264" s="23"/>
      <c r="D264" s="23"/>
      <c r="E264" s="23"/>
      <c r="F264" s="23"/>
      <c r="G264" s="23"/>
      <c r="H264" s="23"/>
      <c r="I264" s="32" t="s">
        <v>252</v>
      </c>
      <c r="J264" s="2" t="b">
        <f t="shared" si="32"/>
        <v>0</v>
      </c>
      <c r="K264" s="2" t="b">
        <f t="shared" si="33"/>
        <v>0</v>
      </c>
      <c r="L264" s="2" t="b">
        <f t="shared" si="34"/>
        <v>0</v>
      </c>
      <c r="M264" s="2" t="b">
        <f t="shared" si="35"/>
        <v>0</v>
      </c>
      <c r="N264" s="2" t="b">
        <f t="shared" si="36"/>
        <v>0</v>
      </c>
      <c r="O264" s="2" t="b">
        <f t="shared" si="37"/>
        <v>0</v>
      </c>
      <c r="P264" s="2" t="b">
        <f t="shared" si="38"/>
        <v>0</v>
      </c>
      <c r="Q264" s="2" t="b">
        <f t="shared" si="39"/>
        <v>1</v>
      </c>
      <c r="R264" s="2"/>
    </row>
    <row r="265" spans="1:18" x14ac:dyDescent="0.25">
      <c r="A265" s="31">
        <v>264</v>
      </c>
      <c r="B265" s="23" t="s">
        <v>2674</v>
      </c>
      <c r="C265" s="23" t="s">
        <v>181</v>
      </c>
      <c r="D265" s="23"/>
      <c r="E265" s="23" t="s">
        <v>144</v>
      </c>
      <c r="F265" s="23"/>
      <c r="G265" s="23" t="s">
        <v>166</v>
      </c>
      <c r="H265" s="23"/>
      <c r="I265" s="32"/>
      <c r="J265" s="2" t="b">
        <f t="shared" si="32"/>
        <v>0</v>
      </c>
      <c r="K265" s="2" t="b">
        <f t="shared" si="33"/>
        <v>0</v>
      </c>
      <c r="L265" s="2" t="b">
        <f t="shared" si="34"/>
        <v>0</v>
      </c>
      <c r="M265" s="2" t="b">
        <f t="shared" si="35"/>
        <v>0</v>
      </c>
      <c r="N265" s="2" t="b">
        <f t="shared" si="36"/>
        <v>0</v>
      </c>
      <c r="O265" s="2" t="b">
        <f t="shared" si="37"/>
        <v>0</v>
      </c>
      <c r="P265" s="2" t="b">
        <f t="shared" si="38"/>
        <v>1</v>
      </c>
      <c r="Q265" s="2" t="b">
        <f t="shared" si="39"/>
        <v>0</v>
      </c>
      <c r="R265" s="2"/>
    </row>
    <row r="266" spans="1:18" x14ac:dyDescent="0.25">
      <c r="A266" s="31">
        <v>265</v>
      </c>
      <c r="B266" s="23" t="s">
        <v>2683</v>
      </c>
      <c r="C266" s="23" t="s">
        <v>181</v>
      </c>
      <c r="D266" s="23"/>
      <c r="E266" s="23" t="s">
        <v>144</v>
      </c>
      <c r="F266" s="23"/>
      <c r="G266" s="23"/>
      <c r="H266" s="23"/>
      <c r="I266" s="32"/>
      <c r="J266" s="2" t="b">
        <f t="shared" si="32"/>
        <v>0</v>
      </c>
      <c r="K266" s="2" t="b">
        <f t="shared" si="33"/>
        <v>0</v>
      </c>
      <c r="L266" s="2" t="b">
        <f t="shared" si="34"/>
        <v>0</v>
      </c>
      <c r="M266" s="2" t="b">
        <f t="shared" si="35"/>
        <v>1</v>
      </c>
      <c r="N266" s="2" t="b">
        <f t="shared" si="36"/>
        <v>0</v>
      </c>
      <c r="O266" s="2" t="b">
        <f t="shared" si="37"/>
        <v>0</v>
      </c>
      <c r="P266" s="2" t="b">
        <f t="shared" si="38"/>
        <v>0</v>
      </c>
      <c r="Q266" s="2" t="b">
        <f t="shared" si="39"/>
        <v>0</v>
      </c>
      <c r="R266" s="2"/>
    </row>
    <row r="267" spans="1:18" x14ac:dyDescent="0.25">
      <c r="A267" s="31">
        <v>266</v>
      </c>
      <c r="B267" s="23" t="s">
        <v>2692</v>
      </c>
      <c r="C267" s="23" t="s">
        <v>181</v>
      </c>
      <c r="D267" s="23"/>
      <c r="E267" s="23" t="s">
        <v>144</v>
      </c>
      <c r="F267" s="23"/>
      <c r="G267" s="23"/>
      <c r="H267" s="23"/>
      <c r="I267" s="32"/>
      <c r="J267" s="2" t="b">
        <f t="shared" si="32"/>
        <v>0</v>
      </c>
      <c r="K267" s="2" t="b">
        <f t="shared" si="33"/>
        <v>0</v>
      </c>
      <c r="L267" s="2" t="b">
        <f t="shared" si="34"/>
        <v>0</v>
      </c>
      <c r="M267" s="2" t="b">
        <f t="shared" si="35"/>
        <v>1</v>
      </c>
      <c r="N267" s="2" t="b">
        <f t="shared" si="36"/>
        <v>0</v>
      </c>
      <c r="O267" s="2" t="b">
        <f t="shared" si="37"/>
        <v>0</v>
      </c>
      <c r="P267" s="2" t="b">
        <f t="shared" si="38"/>
        <v>0</v>
      </c>
      <c r="Q267" s="2" t="b">
        <f t="shared" si="39"/>
        <v>0</v>
      </c>
      <c r="R267" s="2"/>
    </row>
    <row r="268" spans="1:18" x14ac:dyDescent="0.25">
      <c r="A268" s="31">
        <v>267</v>
      </c>
      <c r="B268" s="23" t="s">
        <v>2702</v>
      </c>
      <c r="C268" s="23"/>
      <c r="D268" s="23"/>
      <c r="E268" s="23"/>
      <c r="F268" s="23"/>
      <c r="G268" s="23"/>
      <c r="H268" s="23"/>
      <c r="I268" s="32" t="s">
        <v>252</v>
      </c>
      <c r="J268" s="2" t="b">
        <f t="shared" si="32"/>
        <v>0</v>
      </c>
      <c r="K268" s="2" t="b">
        <f t="shared" si="33"/>
        <v>0</v>
      </c>
      <c r="L268" s="2" t="b">
        <f t="shared" si="34"/>
        <v>0</v>
      </c>
      <c r="M268" s="2" t="b">
        <f t="shared" si="35"/>
        <v>0</v>
      </c>
      <c r="N268" s="2" t="b">
        <f t="shared" si="36"/>
        <v>0</v>
      </c>
      <c r="O268" s="2" t="b">
        <f t="shared" si="37"/>
        <v>0</v>
      </c>
      <c r="P268" s="2" t="b">
        <f t="shared" si="38"/>
        <v>0</v>
      </c>
      <c r="Q268" s="2" t="b">
        <f t="shared" si="39"/>
        <v>1</v>
      </c>
      <c r="R268" s="2"/>
    </row>
    <row r="269" spans="1:18" x14ac:dyDescent="0.25">
      <c r="A269" s="31">
        <v>268</v>
      </c>
      <c r="B269" s="23" t="s">
        <v>2709</v>
      </c>
      <c r="C269" s="23" t="s">
        <v>181</v>
      </c>
      <c r="D269" s="23"/>
      <c r="E269" s="23" t="s">
        <v>144</v>
      </c>
      <c r="F269" s="23"/>
      <c r="G269" s="23" t="s">
        <v>166</v>
      </c>
      <c r="H269" s="23"/>
      <c r="I269" s="32"/>
      <c r="J269" s="2" t="b">
        <f t="shared" si="32"/>
        <v>0</v>
      </c>
      <c r="K269" s="2" t="b">
        <f t="shared" si="33"/>
        <v>0</v>
      </c>
      <c r="L269" s="2" t="b">
        <f t="shared" si="34"/>
        <v>0</v>
      </c>
      <c r="M269" s="2" t="b">
        <f t="shared" si="35"/>
        <v>0</v>
      </c>
      <c r="N269" s="2" t="b">
        <f t="shared" si="36"/>
        <v>0</v>
      </c>
      <c r="O269" s="2" t="b">
        <f t="shared" si="37"/>
        <v>0</v>
      </c>
      <c r="P269" s="2" t="b">
        <f t="shared" si="38"/>
        <v>1</v>
      </c>
      <c r="Q269" s="2" t="b">
        <f t="shared" si="39"/>
        <v>0</v>
      </c>
      <c r="R269" s="2"/>
    </row>
    <row r="270" spans="1:18" x14ac:dyDescent="0.25">
      <c r="A270" s="31">
        <v>269</v>
      </c>
      <c r="B270" s="23" t="s">
        <v>2718</v>
      </c>
      <c r="C270" s="23" t="s">
        <v>181</v>
      </c>
      <c r="D270" s="23"/>
      <c r="E270" s="23" t="s">
        <v>144</v>
      </c>
      <c r="F270" s="23"/>
      <c r="G270" s="23" t="s">
        <v>166</v>
      </c>
      <c r="H270" s="23"/>
      <c r="I270" s="32"/>
      <c r="J270" s="2" t="b">
        <f t="shared" si="32"/>
        <v>0</v>
      </c>
      <c r="K270" s="2" t="b">
        <f t="shared" si="33"/>
        <v>0</v>
      </c>
      <c r="L270" s="2" t="b">
        <f t="shared" si="34"/>
        <v>0</v>
      </c>
      <c r="M270" s="2" t="b">
        <f t="shared" si="35"/>
        <v>0</v>
      </c>
      <c r="N270" s="2" t="b">
        <f t="shared" si="36"/>
        <v>0</v>
      </c>
      <c r="O270" s="2" t="b">
        <f t="shared" si="37"/>
        <v>0</v>
      </c>
      <c r="P270" s="2" t="b">
        <f t="shared" si="38"/>
        <v>1</v>
      </c>
      <c r="Q270" s="2" t="b">
        <f t="shared" si="39"/>
        <v>0</v>
      </c>
      <c r="R270" s="2"/>
    </row>
    <row r="271" spans="1:18" x14ac:dyDescent="0.25">
      <c r="A271" s="31">
        <v>270</v>
      </c>
      <c r="B271" s="23" t="s">
        <v>2726</v>
      </c>
      <c r="C271" s="23"/>
      <c r="D271" s="23"/>
      <c r="E271" s="23" t="s">
        <v>144</v>
      </c>
      <c r="F271" s="23"/>
      <c r="G271" s="23" t="s">
        <v>166</v>
      </c>
      <c r="H271" s="23"/>
      <c r="I271" s="32"/>
      <c r="J271" s="2" t="b">
        <f t="shared" si="32"/>
        <v>0</v>
      </c>
      <c r="K271" s="2" t="b">
        <f t="shared" si="33"/>
        <v>0</v>
      </c>
      <c r="L271" s="2" t="b">
        <f t="shared" si="34"/>
        <v>0</v>
      </c>
      <c r="M271" s="2" t="b">
        <f t="shared" si="35"/>
        <v>0</v>
      </c>
      <c r="N271" s="2" t="b">
        <f t="shared" si="36"/>
        <v>0</v>
      </c>
      <c r="O271" s="2" t="b">
        <f t="shared" si="37"/>
        <v>1</v>
      </c>
      <c r="P271" s="2" t="b">
        <f t="shared" si="38"/>
        <v>0</v>
      </c>
      <c r="Q271" s="2" t="b">
        <f t="shared" si="39"/>
        <v>0</v>
      </c>
      <c r="R271" s="2"/>
    </row>
    <row r="272" spans="1:18" x14ac:dyDescent="0.25">
      <c r="A272" s="31">
        <v>271</v>
      </c>
      <c r="B272" s="23" t="s">
        <v>2733</v>
      </c>
      <c r="C272" s="23" t="s">
        <v>181</v>
      </c>
      <c r="D272" s="23"/>
      <c r="E272" s="23" t="s">
        <v>144</v>
      </c>
      <c r="F272" s="23"/>
      <c r="G272" s="23" t="s">
        <v>166</v>
      </c>
      <c r="H272" s="23"/>
      <c r="I272" s="32"/>
      <c r="J272" s="2" t="b">
        <f t="shared" si="32"/>
        <v>0</v>
      </c>
      <c r="K272" s="2" t="b">
        <f t="shared" si="33"/>
        <v>0</v>
      </c>
      <c r="L272" s="2" t="b">
        <f t="shared" si="34"/>
        <v>0</v>
      </c>
      <c r="M272" s="2" t="b">
        <f t="shared" si="35"/>
        <v>0</v>
      </c>
      <c r="N272" s="2" t="b">
        <f t="shared" si="36"/>
        <v>0</v>
      </c>
      <c r="O272" s="2" t="b">
        <f t="shared" si="37"/>
        <v>0</v>
      </c>
      <c r="P272" s="2" t="b">
        <f t="shared" si="38"/>
        <v>1</v>
      </c>
      <c r="Q272" s="2" t="b">
        <f t="shared" si="39"/>
        <v>0</v>
      </c>
      <c r="R272" s="2"/>
    </row>
    <row r="273" spans="1:18" x14ac:dyDescent="0.25">
      <c r="A273" s="31">
        <v>272</v>
      </c>
      <c r="B273" s="23" t="s">
        <v>2742</v>
      </c>
      <c r="C273" s="23" t="s">
        <v>181</v>
      </c>
      <c r="D273" s="23"/>
      <c r="E273" s="23" t="s">
        <v>144</v>
      </c>
      <c r="F273" s="23"/>
      <c r="G273" s="23" t="s">
        <v>166</v>
      </c>
      <c r="H273" s="23"/>
      <c r="I273" s="32"/>
      <c r="J273" s="2" t="b">
        <f t="shared" si="32"/>
        <v>0</v>
      </c>
      <c r="K273" s="2" t="b">
        <f t="shared" si="33"/>
        <v>0</v>
      </c>
      <c r="L273" s="2" t="b">
        <f t="shared" si="34"/>
        <v>0</v>
      </c>
      <c r="M273" s="2" t="b">
        <f t="shared" si="35"/>
        <v>0</v>
      </c>
      <c r="N273" s="2" t="b">
        <f t="shared" si="36"/>
        <v>0</v>
      </c>
      <c r="O273" s="2" t="b">
        <f t="shared" si="37"/>
        <v>0</v>
      </c>
      <c r="P273" s="2" t="b">
        <f t="shared" si="38"/>
        <v>1</v>
      </c>
      <c r="Q273" s="2" t="b">
        <f t="shared" si="39"/>
        <v>0</v>
      </c>
      <c r="R273" s="2"/>
    </row>
    <row r="274" spans="1:18" x14ac:dyDescent="0.25">
      <c r="A274" s="31">
        <v>273</v>
      </c>
      <c r="B274" s="23" t="s">
        <v>2749</v>
      </c>
      <c r="C274" s="23"/>
      <c r="D274" s="23"/>
      <c r="E274" s="23"/>
      <c r="F274" s="23"/>
      <c r="G274" s="23"/>
      <c r="H274" s="23"/>
      <c r="I274" s="32" t="s">
        <v>252</v>
      </c>
      <c r="J274" s="2" t="b">
        <f t="shared" si="32"/>
        <v>0</v>
      </c>
      <c r="K274" s="2" t="b">
        <f t="shared" si="33"/>
        <v>0</v>
      </c>
      <c r="L274" s="2" t="b">
        <f t="shared" si="34"/>
        <v>0</v>
      </c>
      <c r="M274" s="2" t="b">
        <f t="shared" si="35"/>
        <v>0</v>
      </c>
      <c r="N274" s="2" t="b">
        <f t="shared" si="36"/>
        <v>0</v>
      </c>
      <c r="O274" s="2" t="b">
        <f t="shared" si="37"/>
        <v>0</v>
      </c>
      <c r="P274" s="2" t="b">
        <f t="shared" si="38"/>
        <v>0</v>
      </c>
      <c r="Q274" s="2" t="b">
        <f t="shared" si="39"/>
        <v>1</v>
      </c>
      <c r="R274" s="2"/>
    </row>
    <row r="275" spans="1:18" x14ac:dyDescent="0.25">
      <c r="A275" s="31">
        <v>274</v>
      </c>
      <c r="B275" s="23" t="s">
        <v>2759</v>
      </c>
      <c r="C275" s="23" t="s">
        <v>181</v>
      </c>
      <c r="D275" s="23"/>
      <c r="E275" s="23" t="s">
        <v>144</v>
      </c>
      <c r="F275" s="23"/>
      <c r="G275" s="23" t="s">
        <v>166</v>
      </c>
      <c r="H275" s="23"/>
      <c r="I275" s="32"/>
      <c r="J275" s="2" t="b">
        <f t="shared" si="32"/>
        <v>0</v>
      </c>
      <c r="K275" s="2" t="b">
        <f t="shared" si="33"/>
        <v>0</v>
      </c>
      <c r="L275" s="2" t="b">
        <f t="shared" si="34"/>
        <v>0</v>
      </c>
      <c r="M275" s="2" t="b">
        <f t="shared" si="35"/>
        <v>0</v>
      </c>
      <c r="N275" s="2" t="b">
        <f t="shared" si="36"/>
        <v>0</v>
      </c>
      <c r="O275" s="2" t="b">
        <f t="shared" si="37"/>
        <v>0</v>
      </c>
      <c r="P275" s="2" t="b">
        <f t="shared" si="38"/>
        <v>1</v>
      </c>
      <c r="Q275" s="2" t="b">
        <f t="shared" si="39"/>
        <v>0</v>
      </c>
      <c r="R275" s="2"/>
    </row>
    <row r="276" spans="1:18" x14ac:dyDescent="0.25">
      <c r="A276" s="31">
        <v>275</v>
      </c>
      <c r="B276" s="23" t="s">
        <v>2768</v>
      </c>
      <c r="C276" s="23" t="s">
        <v>181</v>
      </c>
      <c r="D276" s="23"/>
      <c r="E276" s="23" t="s">
        <v>144</v>
      </c>
      <c r="F276" s="23"/>
      <c r="G276" s="23" t="s">
        <v>166</v>
      </c>
      <c r="H276" s="23"/>
      <c r="I276" s="32"/>
      <c r="J276" s="2" t="b">
        <f t="shared" si="32"/>
        <v>0</v>
      </c>
      <c r="K276" s="2" t="b">
        <f t="shared" si="33"/>
        <v>0</v>
      </c>
      <c r="L276" s="2" t="b">
        <f t="shared" si="34"/>
        <v>0</v>
      </c>
      <c r="M276" s="2" t="b">
        <f t="shared" si="35"/>
        <v>0</v>
      </c>
      <c r="N276" s="2" t="b">
        <f t="shared" si="36"/>
        <v>0</v>
      </c>
      <c r="O276" s="2" t="b">
        <f t="shared" si="37"/>
        <v>0</v>
      </c>
      <c r="P276" s="2" t="b">
        <f t="shared" si="38"/>
        <v>1</v>
      </c>
      <c r="Q276" s="2" t="b">
        <f t="shared" si="39"/>
        <v>0</v>
      </c>
      <c r="R276" s="2"/>
    </row>
    <row r="277" spans="1:18" x14ac:dyDescent="0.25">
      <c r="A277" s="31">
        <v>276</v>
      </c>
      <c r="B277" s="23" t="s">
        <v>2778</v>
      </c>
      <c r="C277" s="23"/>
      <c r="D277" s="23"/>
      <c r="E277" s="23"/>
      <c r="F277" s="23"/>
      <c r="G277" s="23"/>
      <c r="H277" s="23"/>
      <c r="I277" s="32" t="s">
        <v>252</v>
      </c>
      <c r="J277" s="2" t="b">
        <f t="shared" si="32"/>
        <v>0</v>
      </c>
      <c r="K277" s="2" t="b">
        <f t="shared" si="33"/>
        <v>0</v>
      </c>
      <c r="L277" s="2" t="b">
        <f t="shared" si="34"/>
        <v>0</v>
      </c>
      <c r="M277" s="2" t="b">
        <f t="shared" si="35"/>
        <v>0</v>
      </c>
      <c r="N277" s="2" t="b">
        <f t="shared" si="36"/>
        <v>0</v>
      </c>
      <c r="O277" s="2" t="b">
        <f t="shared" si="37"/>
        <v>0</v>
      </c>
      <c r="P277" s="2" t="b">
        <f t="shared" si="38"/>
        <v>0</v>
      </c>
      <c r="Q277" s="2" t="b">
        <f t="shared" si="39"/>
        <v>1</v>
      </c>
      <c r="R277" s="2"/>
    </row>
    <row r="278" spans="1:18" x14ac:dyDescent="0.25">
      <c r="A278" s="31">
        <v>277</v>
      </c>
      <c r="B278" s="23" t="s">
        <v>2786</v>
      </c>
      <c r="C278" s="23" t="s">
        <v>181</v>
      </c>
      <c r="D278" s="23"/>
      <c r="E278" s="23"/>
      <c r="F278" s="23"/>
      <c r="G278" s="23" t="s">
        <v>166</v>
      </c>
      <c r="H278" s="23"/>
      <c r="I278" s="32"/>
      <c r="J278" s="2" t="b">
        <f t="shared" si="32"/>
        <v>0</v>
      </c>
      <c r="K278" s="2" t="b">
        <f t="shared" si="33"/>
        <v>0</v>
      </c>
      <c r="L278" s="2" t="b">
        <f t="shared" si="34"/>
        <v>0</v>
      </c>
      <c r="M278" s="2" t="b">
        <f t="shared" si="35"/>
        <v>0</v>
      </c>
      <c r="N278" s="2" t="b">
        <f t="shared" si="36"/>
        <v>1</v>
      </c>
      <c r="O278" s="2" t="b">
        <f t="shared" si="37"/>
        <v>0</v>
      </c>
      <c r="P278" s="2" t="b">
        <f t="shared" si="38"/>
        <v>0</v>
      </c>
      <c r="Q278" s="2" t="b">
        <f t="shared" si="39"/>
        <v>0</v>
      </c>
      <c r="R278" s="2"/>
    </row>
    <row r="279" spans="1:18" x14ac:dyDescent="0.25">
      <c r="A279" s="31">
        <v>278</v>
      </c>
      <c r="B279" s="23" t="s">
        <v>2796</v>
      </c>
      <c r="C279" s="23"/>
      <c r="D279" s="23"/>
      <c r="E279" s="23"/>
      <c r="F279" s="23"/>
      <c r="G279" s="23"/>
      <c r="H279" s="23"/>
      <c r="I279" s="32" t="s">
        <v>252</v>
      </c>
      <c r="J279" s="2" t="b">
        <f t="shared" si="32"/>
        <v>0</v>
      </c>
      <c r="K279" s="2" t="b">
        <f t="shared" si="33"/>
        <v>0</v>
      </c>
      <c r="L279" s="2" t="b">
        <f t="shared" si="34"/>
        <v>0</v>
      </c>
      <c r="M279" s="2" t="b">
        <f t="shared" si="35"/>
        <v>0</v>
      </c>
      <c r="N279" s="2" t="b">
        <f t="shared" si="36"/>
        <v>0</v>
      </c>
      <c r="O279" s="2" t="b">
        <f t="shared" si="37"/>
        <v>0</v>
      </c>
      <c r="P279" s="2" t="b">
        <f t="shared" si="38"/>
        <v>0</v>
      </c>
      <c r="Q279" s="2" t="b">
        <f t="shared" si="39"/>
        <v>1</v>
      </c>
      <c r="R279" s="2"/>
    </row>
    <row r="280" spans="1:18" x14ac:dyDescent="0.25">
      <c r="A280" s="31">
        <v>279</v>
      </c>
      <c r="B280" s="23" t="s">
        <v>2802</v>
      </c>
      <c r="C280" s="23" t="s">
        <v>181</v>
      </c>
      <c r="D280" s="23"/>
      <c r="E280" s="23" t="s">
        <v>144</v>
      </c>
      <c r="F280" s="23"/>
      <c r="G280" s="23"/>
      <c r="H280" s="23"/>
      <c r="I280" s="32"/>
      <c r="J280" s="2" t="b">
        <f t="shared" si="32"/>
        <v>0</v>
      </c>
      <c r="K280" s="2" t="b">
        <f t="shared" si="33"/>
        <v>0</v>
      </c>
      <c r="L280" s="2" t="b">
        <f t="shared" si="34"/>
        <v>0</v>
      </c>
      <c r="M280" s="2" t="b">
        <f t="shared" si="35"/>
        <v>1</v>
      </c>
      <c r="N280" s="2" t="b">
        <f t="shared" si="36"/>
        <v>0</v>
      </c>
      <c r="O280" s="2" t="b">
        <f t="shared" si="37"/>
        <v>0</v>
      </c>
      <c r="P280" s="2" t="b">
        <f t="shared" si="38"/>
        <v>0</v>
      </c>
      <c r="Q280" s="2" t="b">
        <f t="shared" si="39"/>
        <v>0</v>
      </c>
      <c r="R280" s="2"/>
    </row>
    <row r="281" spans="1:18" x14ac:dyDescent="0.25">
      <c r="A281" s="31">
        <v>280</v>
      </c>
      <c r="B281" s="23" t="s">
        <v>2811</v>
      </c>
      <c r="C281" s="23" t="s">
        <v>181</v>
      </c>
      <c r="D281" s="23"/>
      <c r="E281" s="23" t="s">
        <v>144</v>
      </c>
      <c r="F281" s="23"/>
      <c r="G281" s="23"/>
      <c r="H281" s="23"/>
      <c r="I281" s="32"/>
      <c r="J281" s="2" t="b">
        <f t="shared" si="32"/>
        <v>0</v>
      </c>
      <c r="K281" s="2" t="b">
        <f t="shared" si="33"/>
        <v>0</v>
      </c>
      <c r="L281" s="2" t="b">
        <f t="shared" si="34"/>
        <v>0</v>
      </c>
      <c r="M281" s="2" t="b">
        <f t="shared" si="35"/>
        <v>1</v>
      </c>
      <c r="N281" s="2" t="b">
        <f t="shared" si="36"/>
        <v>0</v>
      </c>
      <c r="O281" s="2" t="b">
        <f t="shared" si="37"/>
        <v>0</v>
      </c>
      <c r="P281" s="2" t="b">
        <f t="shared" si="38"/>
        <v>0</v>
      </c>
      <c r="Q281" s="2" t="b">
        <f t="shared" si="39"/>
        <v>0</v>
      </c>
      <c r="R281" s="2"/>
    </row>
    <row r="282" spans="1:18" x14ac:dyDescent="0.25">
      <c r="A282" s="31">
        <v>281</v>
      </c>
      <c r="B282" s="23" t="s">
        <v>2819</v>
      </c>
      <c r="C282" s="23" t="s">
        <v>181</v>
      </c>
      <c r="D282" s="23"/>
      <c r="E282" s="23" t="s">
        <v>144</v>
      </c>
      <c r="F282" s="23"/>
      <c r="G282" s="23" t="s">
        <v>166</v>
      </c>
      <c r="H282" s="23"/>
      <c r="I282" s="32"/>
      <c r="J282" s="2" t="b">
        <f t="shared" si="32"/>
        <v>0</v>
      </c>
      <c r="K282" s="2" t="b">
        <f t="shared" si="33"/>
        <v>0</v>
      </c>
      <c r="L282" s="2" t="b">
        <f t="shared" si="34"/>
        <v>0</v>
      </c>
      <c r="M282" s="2" t="b">
        <f t="shared" si="35"/>
        <v>0</v>
      </c>
      <c r="N282" s="2" t="b">
        <f t="shared" si="36"/>
        <v>0</v>
      </c>
      <c r="O282" s="2" t="b">
        <f t="shared" si="37"/>
        <v>0</v>
      </c>
      <c r="P282" s="2" t="b">
        <f t="shared" si="38"/>
        <v>1</v>
      </c>
      <c r="Q282" s="2" t="b">
        <f t="shared" si="39"/>
        <v>0</v>
      </c>
      <c r="R282" s="2"/>
    </row>
    <row r="283" spans="1:18" x14ac:dyDescent="0.25">
      <c r="A283" s="31">
        <v>282</v>
      </c>
      <c r="B283" s="23" t="s">
        <v>2828</v>
      </c>
      <c r="C283" s="23" t="s">
        <v>181</v>
      </c>
      <c r="D283" s="23"/>
      <c r="E283" s="23" t="s">
        <v>144</v>
      </c>
      <c r="F283" s="23"/>
      <c r="G283" s="23" t="s">
        <v>166</v>
      </c>
      <c r="H283" s="23"/>
      <c r="I283" s="32"/>
      <c r="J283" s="2" t="b">
        <f t="shared" si="32"/>
        <v>0</v>
      </c>
      <c r="K283" s="2" t="b">
        <f t="shared" si="33"/>
        <v>0</v>
      </c>
      <c r="L283" s="2" t="b">
        <f t="shared" si="34"/>
        <v>0</v>
      </c>
      <c r="M283" s="2" t="b">
        <f t="shared" si="35"/>
        <v>0</v>
      </c>
      <c r="N283" s="2" t="b">
        <f t="shared" si="36"/>
        <v>0</v>
      </c>
      <c r="O283" s="2" t="b">
        <f t="shared" si="37"/>
        <v>0</v>
      </c>
      <c r="P283" s="2" t="b">
        <f t="shared" si="38"/>
        <v>1</v>
      </c>
      <c r="Q283" s="2" t="b">
        <f t="shared" si="39"/>
        <v>0</v>
      </c>
      <c r="R283" s="2"/>
    </row>
    <row r="284" spans="1:18" x14ac:dyDescent="0.25">
      <c r="A284" s="31">
        <v>283</v>
      </c>
      <c r="B284" s="23" t="s">
        <v>2839</v>
      </c>
      <c r="C284" s="23" t="s">
        <v>181</v>
      </c>
      <c r="D284" s="23"/>
      <c r="E284" s="23" t="s">
        <v>144</v>
      </c>
      <c r="F284" s="23"/>
      <c r="G284" s="23" t="s">
        <v>166</v>
      </c>
      <c r="H284" s="23"/>
      <c r="I284" s="32"/>
      <c r="J284" s="2" t="b">
        <f t="shared" si="32"/>
        <v>0</v>
      </c>
      <c r="K284" s="2" t="b">
        <f t="shared" si="33"/>
        <v>0</v>
      </c>
      <c r="L284" s="2" t="b">
        <f t="shared" si="34"/>
        <v>0</v>
      </c>
      <c r="M284" s="2" t="b">
        <f t="shared" si="35"/>
        <v>0</v>
      </c>
      <c r="N284" s="2" t="b">
        <f t="shared" si="36"/>
        <v>0</v>
      </c>
      <c r="O284" s="2" t="b">
        <f t="shared" si="37"/>
        <v>0</v>
      </c>
      <c r="P284" s="2" t="b">
        <f t="shared" si="38"/>
        <v>1</v>
      </c>
      <c r="Q284" s="2" t="b">
        <f t="shared" si="39"/>
        <v>0</v>
      </c>
      <c r="R284" s="2"/>
    </row>
    <row r="285" spans="1:18" x14ac:dyDescent="0.25">
      <c r="A285" s="31">
        <v>284</v>
      </c>
      <c r="B285" s="23" t="s">
        <v>2849</v>
      </c>
      <c r="C285" s="23" t="s">
        <v>181</v>
      </c>
      <c r="D285" s="23"/>
      <c r="E285" s="23"/>
      <c r="F285" s="23"/>
      <c r="G285" s="23"/>
      <c r="H285" s="23"/>
      <c r="I285" s="32"/>
      <c r="J285" s="2" t="b">
        <f t="shared" si="32"/>
        <v>1</v>
      </c>
      <c r="K285" s="2" t="b">
        <f t="shared" si="33"/>
        <v>0</v>
      </c>
      <c r="L285" s="2" t="b">
        <f t="shared" si="34"/>
        <v>0</v>
      </c>
      <c r="M285" s="2" t="b">
        <f t="shared" si="35"/>
        <v>0</v>
      </c>
      <c r="N285" s="2" t="b">
        <f t="shared" si="36"/>
        <v>0</v>
      </c>
      <c r="O285" s="2" t="b">
        <f t="shared" si="37"/>
        <v>0</v>
      </c>
      <c r="P285" s="2" t="b">
        <f t="shared" si="38"/>
        <v>0</v>
      </c>
      <c r="Q285" s="2" t="b">
        <f t="shared" si="39"/>
        <v>0</v>
      </c>
      <c r="R285" s="2"/>
    </row>
    <row r="286" spans="1:18" x14ac:dyDescent="0.25">
      <c r="A286" s="31">
        <v>285</v>
      </c>
      <c r="B286" s="23" t="s">
        <v>2856</v>
      </c>
      <c r="C286" s="23"/>
      <c r="D286" s="23"/>
      <c r="E286" s="23"/>
      <c r="F286" s="23"/>
      <c r="G286" s="23"/>
      <c r="H286" s="23"/>
      <c r="I286" s="32" t="s">
        <v>252</v>
      </c>
      <c r="J286" s="2" t="b">
        <f t="shared" si="32"/>
        <v>0</v>
      </c>
      <c r="K286" s="2" t="b">
        <f t="shared" si="33"/>
        <v>0</v>
      </c>
      <c r="L286" s="2" t="b">
        <f t="shared" si="34"/>
        <v>0</v>
      </c>
      <c r="M286" s="2" t="b">
        <f t="shared" si="35"/>
        <v>0</v>
      </c>
      <c r="N286" s="2" t="b">
        <f t="shared" si="36"/>
        <v>0</v>
      </c>
      <c r="O286" s="2" t="b">
        <f t="shared" si="37"/>
        <v>0</v>
      </c>
      <c r="P286" s="2" t="b">
        <f t="shared" si="38"/>
        <v>0</v>
      </c>
      <c r="Q286" s="2" t="b">
        <f t="shared" si="39"/>
        <v>1</v>
      </c>
      <c r="R286" s="2"/>
    </row>
    <row r="287" spans="1:18" x14ac:dyDescent="0.25">
      <c r="A287" s="31">
        <v>286</v>
      </c>
      <c r="B287" s="23" t="s">
        <v>2864</v>
      </c>
      <c r="C287" s="23" t="s">
        <v>181</v>
      </c>
      <c r="D287" s="23"/>
      <c r="E287" s="23" t="s">
        <v>144</v>
      </c>
      <c r="F287" s="23"/>
      <c r="G287" s="23" t="s">
        <v>166</v>
      </c>
      <c r="H287" s="23"/>
      <c r="I287" s="32"/>
      <c r="J287" s="2" t="b">
        <f t="shared" si="32"/>
        <v>0</v>
      </c>
      <c r="K287" s="2" t="b">
        <f t="shared" si="33"/>
        <v>0</v>
      </c>
      <c r="L287" s="2" t="b">
        <f t="shared" si="34"/>
        <v>0</v>
      </c>
      <c r="M287" s="2" t="b">
        <f t="shared" si="35"/>
        <v>0</v>
      </c>
      <c r="N287" s="2" t="b">
        <f t="shared" si="36"/>
        <v>0</v>
      </c>
      <c r="O287" s="2" t="b">
        <f t="shared" si="37"/>
        <v>0</v>
      </c>
      <c r="P287" s="2" t="b">
        <f t="shared" si="38"/>
        <v>1</v>
      </c>
      <c r="Q287" s="2" t="b">
        <f t="shared" si="39"/>
        <v>0</v>
      </c>
      <c r="R287" s="2"/>
    </row>
    <row r="288" spans="1:18" x14ac:dyDescent="0.25">
      <c r="A288" s="31">
        <v>287</v>
      </c>
      <c r="B288" s="23" t="s">
        <v>2872</v>
      </c>
      <c r="C288" s="23" t="s">
        <v>181</v>
      </c>
      <c r="D288" s="23"/>
      <c r="E288" s="23" t="s">
        <v>144</v>
      </c>
      <c r="F288" s="23"/>
      <c r="G288" s="23" t="s">
        <v>166</v>
      </c>
      <c r="H288" s="23"/>
      <c r="I288" s="32"/>
      <c r="J288" s="2" t="b">
        <f t="shared" si="32"/>
        <v>0</v>
      </c>
      <c r="K288" s="2" t="b">
        <f t="shared" si="33"/>
        <v>0</v>
      </c>
      <c r="L288" s="2" t="b">
        <f t="shared" si="34"/>
        <v>0</v>
      </c>
      <c r="M288" s="2" t="b">
        <f t="shared" si="35"/>
        <v>0</v>
      </c>
      <c r="N288" s="2" t="b">
        <f t="shared" si="36"/>
        <v>0</v>
      </c>
      <c r="O288" s="2" t="b">
        <f t="shared" si="37"/>
        <v>0</v>
      </c>
      <c r="P288" s="2" t="b">
        <f t="shared" si="38"/>
        <v>1</v>
      </c>
      <c r="Q288" s="2" t="b">
        <f t="shared" si="39"/>
        <v>0</v>
      </c>
      <c r="R288" s="2"/>
    </row>
    <row r="289" spans="1:18" x14ac:dyDescent="0.25">
      <c r="A289" s="31">
        <v>288</v>
      </c>
      <c r="B289" s="23" t="s">
        <v>2879</v>
      </c>
      <c r="C289" s="23" t="s">
        <v>181</v>
      </c>
      <c r="D289" s="23"/>
      <c r="E289" s="23" t="s">
        <v>144</v>
      </c>
      <c r="F289" s="23"/>
      <c r="G289" s="23" t="s">
        <v>166</v>
      </c>
      <c r="H289" s="23"/>
      <c r="I289" s="32"/>
      <c r="J289" s="2" t="b">
        <f t="shared" si="32"/>
        <v>0</v>
      </c>
      <c r="K289" s="2" t="b">
        <f t="shared" si="33"/>
        <v>0</v>
      </c>
      <c r="L289" s="2" t="b">
        <f t="shared" si="34"/>
        <v>0</v>
      </c>
      <c r="M289" s="2" t="b">
        <f t="shared" si="35"/>
        <v>0</v>
      </c>
      <c r="N289" s="2" t="b">
        <f t="shared" si="36"/>
        <v>0</v>
      </c>
      <c r="O289" s="2" t="b">
        <f t="shared" si="37"/>
        <v>0</v>
      </c>
      <c r="P289" s="2" t="b">
        <f t="shared" si="38"/>
        <v>1</v>
      </c>
      <c r="Q289" s="2" t="b">
        <f t="shared" si="39"/>
        <v>0</v>
      </c>
      <c r="R289" s="2"/>
    </row>
    <row r="290" spans="1:18" x14ac:dyDescent="0.25">
      <c r="A290" s="31">
        <v>289</v>
      </c>
      <c r="B290" s="23" t="s">
        <v>2886</v>
      </c>
      <c r="C290" s="23" t="s">
        <v>181</v>
      </c>
      <c r="D290" s="23"/>
      <c r="E290" s="23" t="s">
        <v>144</v>
      </c>
      <c r="F290" s="23"/>
      <c r="G290" s="23" t="s">
        <v>166</v>
      </c>
      <c r="H290" s="23"/>
      <c r="I290" s="32"/>
      <c r="J290" s="2" t="b">
        <f t="shared" si="32"/>
        <v>0</v>
      </c>
      <c r="K290" s="2" t="b">
        <f t="shared" si="33"/>
        <v>0</v>
      </c>
      <c r="L290" s="2" t="b">
        <f t="shared" si="34"/>
        <v>0</v>
      </c>
      <c r="M290" s="2" t="b">
        <f t="shared" si="35"/>
        <v>0</v>
      </c>
      <c r="N290" s="2" t="b">
        <f t="shared" si="36"/>
        <v>0</v>
      </c>
      <c r="O290" s="2" t="b">
        <f t="shared" si="37"/>
        <v>0</v>
      </c>
      <c r="P290" s="2" t="b">
        <f t="shared" si="38"/>
        <v>1</v>
      </c>
      <c r="Q290" s="2" t="b">
        <f t="shared" si="39"/>
        <v>0</v>
      </c>
      <c r="R290" s="2"/>
    </row>
    <row r="291" spans="1:18" x14ac:dyDescent="0.25">
      <c r="A291" s="31">
        <v>290</v>
      </c>
      <c r="B291" s="23" t="s">
        <v>2892</v>
      </c>
      <c r="C291" s="23" t="s">
        <v>181</v>
      </c>
      <c r="D291" s="23"/>
      <c r="E291" s="23" t="s">
        <v>144</v>
      </c>
      <c r="F291" s="23"/>
      <c r="G291" s="23" t="s">
        <v>166</v>
      </c>
      <c r="H291" s="23"/>
      <c r="I291" s="32"/>
      <c r="J291" s="2" t="b">
        <f t="shared" si="32"/>
        <v>0</v>
      </c>
      <c r="K291" s="2" t="b">
        <f t="shared" si="33"/>
        <v>0</v>
      </c>
      <c r="L291" s="2" t="b">
        <f t="shared" si="34"/>
        <v>0</v>
      </c>
      <c r="M291" s="2" t="b">
        <f t="shared" si="35"/>
        <v>0</v>
      </c>
      <c r="N291" s="2" t="b">
        <f t="shared" si="36"/>
        <v>0</v>
      </c>
      <c r="O291" s="2" t="b">
        <f t="shared" si="37"/>
        <v>0</v>
      </c>
      <c r="P291" s="2" t="b">
        <f t="shared" si="38"/>
        <v>1</v>
      </c>
      <c r="Q291" s="2" t="b">
        <f t="shared" si="39"/>
        <v>0</v>
      </c>
      <c r="R291" s="2"/>
    </row>
    <row r="292" spans="1:18" x14ac:dyDescent="0.25">
      <c r="A292" s="31">
        <v>291</v>
      </c>
      <c r="B292" s="23" t="s">
        <v>2900</v>
      </c>
      <c r="C292" s="23"/>
      <c r="D292" s="23"/>
      <c r="E292" s="23"/>
      <c r="F292" s="23"/>
      <c r="G292" s="23"/>
      <c r="H292" s="23"/>
      <c r="I292" s="32" t="s">
        <v>252</v>
      </c>
      <c r="J292" s="2" t="b">
        <f t="shared" si="32"/>
        <v>0</v>
      </c>
      <c r="K292" s="2" t="b">
        <f t="shared" si="33"/>
        <v>0</v>
      </c>
      <c r="L292" s="2" t="b">
        <f t="shared" si="34"/>
        <v>0</v>
      </c>
      <c r="M292" s="2" t="b">
        <f t="shared" si="35"/>
        <v>0</v>
      </c>
      <c r="N292" s="2" t="b">
        <f t="shared" si="36"/>
        <v>0</v>
      </c>
      <c r="O292" s="2" t="b">
        <f t="shared" si="37"/>
        <v>0</v>
      </c>
      <c r="P292" s="2" t="b">
        <f t="shared" si="38"/>
        <v>0</v>
      </c>
      <c r="Q292" s="2" t="b">
        <f t="shared" si="39"/>
        <v>1</v>
      </c>
      <c r="R292" s="2"/>
    </row>
    <row r="293" spans="1:18" x14ac:dyDescent="0.25">
      <c r="A293" s="31">
        <v>292</v>
      </c>
      <c r="B293" s="23" t="s">
        <v>2908</v>
      </c>
      <c r="C293" s="23"/>
      <c r="D293" s="23"/>
      <c r="E293" s="23"/>
      <c r="F293" s="23"/>
      <c r="G293" s="23"/>
      <c r="H293" s="23"/>
      <c r="I293" s="32" t="s">
        <v>252</v>
      </c>
      <c r="J293" s="2" t="b">
        <f t="shared" si="32"/>
        <v>0</v>
      </c>
      <c r="K293" s="2" t="b">
        <f t="shared" si="33"/>
        <v>0</v>
      </c>
      <c r="L293" s="2" t="b">
        <f t="shared" si="34"/>
        <v>0</v>
      </c>
      <c r="M293" s="2" t="b">
        <f t="shared" si="35"/>
        <v>0</v>
      </c>
      <c r="N293" s="2" t="b">
        <f t="shared" si="36"/>
        <v>0</v>
      </c>
      <c r="O293" s="2" t="b">
        <f t="shared" si="37"/>
        <v>0</v>
      </c>
      <c r="P293" s="2" t="b">
        <f t="shared" si="38"/>
        <v>0</v>
      </c>
      <c r="Q293" s="2" t="b">
        <f t="shared" si="39"/>
        <v>1</v>
      </c>
      <c r="R293" s="2"/>
    </row>
    <row r="294" spans="1:18" x14ac:dyDescent="0.25">
      <c r="A294" s="31">
        <v>293</v>
      </c>
      <c r="B294" s="23" t="s">
        <v>2916</v>
      </c>
      <c r="C294" s="23"/>
      <c r="D294" s="23"/>
      <c r="E294" s="23"/>
      <c r="F294" s="23"/>
      <c r="G294" s="23"/>
      <c r="H294" s="23"/>
      <c r="I294" s="32" t="s">
        <v>252</v>
      </c>
      <c r="J294" s="2" t="b">
        <f t="shared" si="32"/>
        <v>0</v>
      </c>
      <c r="K294" s="2" t="b">
        <f t="shared" si="33"/>
        <v>0</v>
      </c>
      <c r="L294" s="2" t="b">
        <f t="shared" si="34"/>
        <v>0</v>
      </c>
      <c r="M294" s="2" t="b">
        <f t="shared" si="35"/>
        <v>0</v>
      </c>
      <c r="N294" s="2" t="b">
        <f t="shared" si="36"/>
        <v>0</v>
      </c>
      <c r="O294" s="2" t="b">
        <f t="shared" si="37"/>
        <v>0</v>
      </c>
      <c r="P294" s="2" t="b">
        <f t="shared" si="38"/>
        <v>0</v>
      </c>
      <c r="Q294" s="2" t="b">
        <f t="shared" si="39"/>
        <v>1</v>
      </c>
      <c r="R294" s="2"/>
    </row>
    <row r="295" spans="1:18" x14ac:dyDescent="0.25">
      <c r="A295" s="31">
        <v>294</v>
      </c>
      <c r="B295" s="23" t="s">
        <v>2923</v>
      </c>
      <c r="C295" s="23" t="s">
        <v>181</v>
      </c>
      <c r="D295" s="23"/>
      <c r="E295" s="22" t="s">
        <v>144</v>
      </c>
      <c r="F295" s="23"/>
      <c r="G295" s="23" t="s">
        <v>166</v>
      </c>
      <c r="H295" s="23"/>
      <c r="I295" s="32"/>
      <c r="J295" s="2" t="b">
        <f t="shared" si="32"/>
        <v>0</v>
      </c>
      <c r="K295" s="2" t="b">
        <f t="shared" si="33"/>
        <v>0</v>
      </c>
      <c r="L295" s="2" t="b">
        <f t="shared" si="34"/>
        <v>0</v>
      </c>
      <c r="M295" s="2" t="b">
        <f t="shared" si="35"/>
        <v>0</v>
      </c>
      <c r="N295" s="2" t="b">
        <f t="shared" si="36"/>
        <v>0</v>
      </c>
      <c r="O295" s="2" t="b">
        <f t="shared" si="37"/>
        <v>0</v>
      </c>
      <c r="P295" s="2" t="b">
        <f t="shared" si="38"/>
        <v>1</v>
      </c>
      <c r="Q295" s="2" t="b">
        <f t="shared" si="39"/>
        <v>0</v>
      </c>
      <c r="R295" s="2"/>
    </row>
    <row r="296" spans="1:18" x14ac:dyDescent="0.25">
      <c r="A296" s="31">
        <v>295</v>
      </c>
      <c r="B296" s="23" t="s">
        <v>2933</v>
      </c>
      <c r="C296" s="23"/>
      <c r="D296" s="23"/>
      <c r="E296" s="23"/>
      <c r="F296" s="23"/>
      <c r="G296" s="23"/>
      <c r="H296" s="23"/>
      <c r="I296" s="32" t="s">
        <v>252</v>
      </c>
      <c r="J296" s="2" t="b">
        <f t="shared" si="32"/>
        <v>0</v>
      </c>
      <c r="K296" s="2" t="b">
        <f t="shared" si="33"/>
        <v>0</v>
      </c>
      <c r="L296" s="2" t="b">
        <f t="shared" si="34"/>
        <v>0</v>
      </c>
      <c r="M296" s="2" t="b">
        <f t="shared" si="35"/>
        <v>0</v>
      </c>
      <c r="N296" s="2" t="b">
        <f t="shared" si="36"/>
        <v>0</v>
      </c>
      <c r="O296" s="2" t="b">
        <f t="shared" si="37"/>
        <v>0</v>
      </c>
      <c r="P296" s="2" t="b">
        <f t="shared" si="38"/>
        <v>0</v>
      </c>
      <c r="Q296" s="2" t="b">
        <f t="shared" si="39"/>
        <v>1</v>
      </c>
      <c r="R296" s="2"/>
    </row>
    <row r="297" spans="1:18" ht="15.75" thickBot="1" x14ac:dyDescent="0.3">
      <c r="A297" s="33">
        <v>296</v>
      </c>
      <c r="B297" s="34" t="s">
        <v>2941</v>
      </c>
      <c r="C297" s="129" t="s">
        <v>181</v>
      </c>
      <c r="D297" s="34"/>
      <c r="E297" s="129" t="s">
        <v>144</v>
      </c>
      <c r="F297" s="34"/>
      <c r="G297" s="129" t="s">
        <v>166</v>
      </c>
      <c r="H297" s="34"/>
      <c r="I297" s="36"/>
      <c r="J297" s="2" t="b">
        <f t="shared" si="32"/>
        <v>0</v>
      </c>
      <c r="K297" s="2" t="b">
        <f t="shared" si="33"/>
        <v>0</v>
      </c>
      <c r="L297" s="2" t="b">
        <f t="shared" si="34"/>
        <v>0</v>
      </c>
      <c r="M297" s="2" t="b">
        <f t="shared" si="35"/>
        <v>0</v>
      </c>
      <c r="N297" s="2" t="b">
        <f t="shared" si="36"/>
        <v>0</v>
      </c>
      <c r="O297" s="2" t="b">
        <f t="shared" si="37"/>
        <v>0</v>
      </c>
      <c r="P297" s="2" t="b">
        <f t="shared" si="38"/>
        <v>1</v>
      </c>
      <c r="Q297" s="2" t="b">
        <f t="shared" si="39"/>
        <v>0</v>
      </c>
      <c r="R297" s="2"/>
    </row>
    <row r="298" spans="1:18" x14ac:dyDescent="0.25">
      <c r="C298">
        <f>COUNTIF(C2:C297,"Content-based Features")</f>
        <v>197</v>
      </c>
      <c r="E298">
        <f>COUNTIF(E2:E297,"Connection-Based")</f>
        <v>139</v>
      </c>
      <c r="G298">
        <f>COUNTIF(G2:G297,"Time-Based")</f>
        <v>115</v>
      </c>
      <c r="I298" s="2">
        <f>COUNTIF(I2:I297,"Not Provided")</f>
        <v>91</v>
      </c>
      <c r="J298" s="2">
        <f t="shared" ref="J298:Q298" si="40">COUNTIF(J2:J297,"TRUE")</f>
        <v>43</v>
      </c>
      <c r="K298" s="2">
        <f t="shared" si="40"/>
        <v>4</v>
      </c>
      <c r="L298" s="2">
        <f t="shared" si="40"/>
        <v>2</v>
      </c>
      <c r="M298" s="2">
        <f t="shared" si="40"/>
        <v>43</v>
      </c>
      <c r="N298" s="2">
        <f t="shared" si="40"/>
        <v>21</v>
      </c>
      <c r="O298" s="2">
        <f t="shared" si="40"/>
        <v>2</v>
      </c>
      <c r="P298" s="2">
        <f t="shared" si="40"/>
        <v>90</v>
      </c>
      <c r="Q298" s="2">
        <f t="shared" si="40"/>
        <v>91</v>
      </c>
    </row>
    <row r="300" spans="1:18" ht="15.75" thickBot="1" x14ac:dyDescent="0.3"/>
    <row r="301" spans="1:18" ht="39.75" customHeight="1" thickBot="1" x14ac:dyDescent="0.55000000000000004">
      <c r="A301" s="2" t="s">
        <v>3185</v>
      </c>
      <c r="B301" t="s">
        <v>3185</v>
      </c>
      <c r="C301" s="361" t="s">
        <v>3236</v>
      </c>
      <c r="D301" s="362"/>
      <c r="E301" s="362"/>
      <c r="F301" s="362"/>
      <c r="G301" s="362"/>
      <c r="H301" s="362"/>
      <c r="I301" s="362"/>
      <c r="J301" s="362"/>
      <c r="K301" s="362"/>
      <c r="L301" s="362"/>
      <c r="M301" s="362"/>
      <c r="N301" s="362"/>
      <c r="O301" s="363"/>
    </row>
    <row r="302" spans="1:18" ht="48" customHeight="1" thickBot="1" x14ac:dyDescent="0.3">
      <c r="A302" s="2" t="s">
        <v>3185</v>
      </c>
      <c r="B302" t="s">
        <v>3185</v>
      </c>
      <c r="C302" s="319" t="s">
        <v>3234</v>
      </c>
      <c r="D302" s="306"/>
      <c r="E302" s="163" t="s">
        <v>3235</v>
      </c>
      <c r="F302" s="306" t="s">
        <v>3157</v>
      </c>
      <c r="G302" s="306"/>
      <c r="H302" s="306"/>
      <c r="I302" s="306"/>
      <c r="J302" s="306"/>
      <c r="K302" s="306"/>
      <c r="L302" s="306"/>
      <c r="M302" s="306"/>
      <c r="N302" s="306"/>
      <c r="O302" s="307"/>
    </row>
    <row r="303" spans="1:18" ht="136.5" customHeight="1" x14ac:dyDescent="0.25">
      <c r="B303" t="s">
        <v>3185</v>
      </c>
      <c r="C303" s="370" t="s">
        <v>181</v>
      </c>
      <c r="D303" s="329"/>
      <c r="E303" s="113">
        <f>C298</f>
        <v>197</v>
      </c>
      <c r="F303" s="334" t="s">
        <v>3237</v>
      </c>
      <c r="G303" s="334"/>
      <c r="H303" s="334"/>
      <c r="I303" s="334"/>
      <c r="J303" s="334"/>
      <c r="K303" s="334"/>
      <c r="L303" s="334"/>
      <c r="M303" s="334"/>
      <c r="N303" s="334"/>
      <c r="O303" s="335"/>
    </row>
    <row r="304" spans="1:18" ht="106.5" customHeight="1" x14ac:dyDescent="0.25">
      <c r="B304" t="s">
        <v>3185</v>
      </c>
      <c r="C304" s="356" t="s">
        <v>144</v>
      </c>
      <c r="D304" s="303"/>
      <c r="E304" s="109">
        <f>E298</f>
        <v>139</v>
      </c>
      <c r="F304" s="347" t="s">
        <v>3238</v>
      </c>
      <c r="G304" s="359"/>
      <c r="H304" s="359"/>
      <c r="I304" s="359"/>
      <c r="J304" s="359"/>
      <c r="K304" s="359"/>
      <c r="L304" s="359"/>
      <c r="M304" s="359"/>
      <c r="N304" s="359"/>
      <c r="O304" s="360"/>
    </row>
    <row r="305" spans="3:15" ht="97.5" customHeight="1" x14ac:dyDescent="0.25">
      <c r="C305" s="357" t="s">
        <v>166</v>
      </c>
      <c r="D305" s="303"/>
      <c r="E305" s="109">
        <f>G298</f>
        <v>115</v>
      </c>
      <c r="F305" s="347" t="s">
        <v>3251</v>
      </c>
      <c r="G305" s="359"/>
      <c r="H305" s="359"/>
      <c r="I305" s="359"/>
      <c r="J305" s="359"/>
      <c r="K305" s="359"/>
      <c r="L305" s="359"/>
      <c r="M305" s="359"/>
      <c r="N305" s="359"/>
      <c r="O305" s="360"/>
    </row>
    <row r="306" spans="3:15" ht="69.75" customHeight="1" thickBot="1" x14ac:dyDescent="0.3">
      <c r="C306" s="374" t="s">
        <v>252</v>
      </c>
      <c r="D306" s="375"/>
      <c r="E306" s="122">
        <f>I298</f>
        <v>91</v>
      </c>
      <c r="F306" s="331" t="s">
        <v>3250</v>
      </c>
      <c r="G306" s="332"/>
      <c r="H306" s="332"/>
      <c r="I306" s="332"/>
      <c r="J306" s="332"/>
      <c r="K306" s="332"/>
      <c r="L306" s="332"/>
      <c r="M306" s="332"/>
      <c r="N306" s="332"/>
      <c r="O306" s="333"/>
    </row>
    <row r="308" spans="3:15" s="2" customFormat="1" x14ac:dyDescent="0.25"/>
    <row r="309" spans="3:15" ht="15.75" thickBot="1" x14ac:dyDescent="0.3"/>
    <row r="310" spans="3:15" ht="32.25" thickBot="1" x14ac:dyDescent="0.55000000000000004">
      <c r="C310" s="364" t="s">
        <v>3239</v>
      </c>
      <c r="D310" s="365"/>
      <c r="E310" s="365"/>
      <c r="F310" s="365"/>
      <c r="G310" s="365"/>
      <c r="H310" s="365"/>
      <c r="I310" s="365"/>
      <c r="J310" s="365"/>
      <c r="K310" s="365"/>
      <c r="L310" s="365"/>
      <c r="M310" s="365"/>
      <c r="N310" s="365"/>
      <c r="O310" s="366"/>
    </row>
    <row r="311" spans="3:15" ht="42.75" customHeight="1" thickBot="1" x14ac:dyDescent="0.3">
      <c r="C311" s="367" t="s">
        <v>3234</v>
      </c>
      <c r="D311" s="368"/>
      <c r="E311" s="165" t="s">
        <v>3235</v>
      </c>
      <c r="F311" s="368" t="s">
        <v>3157</v>
      </c>
      <c r="G311" s="368"/>
      <c r="H311" s="368"/>
      <c r="I311" s="368"/>
      <c r="J311" s="368"/>
      <c r="K311" s="368"/>
      <c r="L311" s="368"/>
      <c r="M311" s="368"/>
      <c r="N311" s="368"/>
      <c r="O311" s="369"/>
    </row>
    <row r="312" spans="3:15" ht="51" customHeight="1" x14ac:dyDescent="0.25">
      <c r="C312" s="370" t="s">
        <v>181</v>
      </c>
      <c r="D312" s="329"/>
      <c r="E312" s="113">
        <f>J298</f>
        <v>43</v>
      </c>
      <c r="F312" s="371" t="s">
        <v>3243</v>
      </c>
      <c r="G312" s="372"/>
      <c r="H312" s="372"/>
      <c r="I312" s="372"/>
      <c r="J312" s="372"/>
      <c r="K312" s="372"/>
      <c r="L312" s="372"/>
      <c r="M312" s="372"/>
      <c r="N312" s="372"/>
      <c r="O312" s="373"/>
    </row>
    <row r="313" spans="3:15" ht="23.25" customHeight="1" x14ac:dyDescent="0.25">
      <c r="C313" s="356" t="s">
        <v>144</v>
      </c>
      <c r="D313" s="303"/>
      <c r="E313" s="109">
        <f>K298</f>
        <v>4</v>
      </c>
      <c r="F313" s="265" t="s">
        <v>3244</v>
      </c>
      <c r="G313" s="266"/>
      <c r="H313" s="266"/>
      <c r="I313" s="266"/>
      <c r="J313" s="266"/>
      <c r="K313" s="266"/>
      <c r="L313" s="266"/>
      <c r="M313" s="266"/>
      <c r="N313" s="266"/>
      <c r="O313" s="267"/>
    </row>
    <row r="314" spans="3:15" ht="21" customHeight="1" x14ac:dyDescent="0.25">
      <c r="C314" s="357" t="s">
        <v>166</v>
      </c>
      <c r="D314" s="303"/>
      <c r="E314" s="109">
        <f>L298</f>
        <v>2</v>
      </c>
      <c r="F314" s="265" t="s">
        <v>3245</v>
      </c>
      <c r="G314" s="266"/>
      <c r="H314" s="266"/>
      <c r="I314" s="266"/>
      <c r="J314" s="266"/>
      <c r="K314" s="266"/>
      <c r="L314" s="266"/>
      <c r="M314" s="266"/>
      <c r="N314" s="266"/>
      <c r="O314" s="267"/>
    </row>
    <row r="315" spans="3:15" x14ac:dyDescent="0.25">
      <c r="C315" s="357" t="s">
        <v>2970</v>
      </c>
      <c r="D315" s="358"/>
      <c r="E315" s="109"/>
      <c r="F315" s="359"/>
      <c r="G315" s="359"/>
      <c r="H315" s="359"/>
      <c r="I315" s="359"/>
      <c r="J315" s="359"/>
      <c r="K315" s="359"/>
      <c r="L315" s="359"/>
      <c r="M315" s="359"/>
      <c r="N315" s="359"/>
      <c r="O315" s="360"/>
    </row>
    <row r="316" spans="3:15" ht="43.5" customHeight="1" x14ac:dyDescent="0.25">
      <c r="C316" s="166" t="s">
        <v>3240</v>
      </c>
      <c r="D316" s="164"/>
      <c r="E316" s="109">
        <f>M298</f>
        <v>43</v>
      </c>
      <c r="F316" s="265" t="s">
        <v>3246</v>
      </c>
      <c r="G316" s="266"/>
      <c r="H316" s="266"/>
      <c r="I316" s="266"/>
      <c r="J316" s="266"/>
      <c r="K316" s="266"/>
      <c r="L316" s="266"/>
      <c r="M316" s="266"/>
      <c r="N316" s="266"/>
      <c r="O316" s="267"/>
    </row>
    <row r="317" spans="3:15" ht="22.5" customHeight="1" x14ac:dyDescent="0.25">
      <c r="C317" s="166" t="s">
        <v>3241</v>
      </c>
      <c r="D317" s="164"/>
      <c r="E317" s="109">
        <f>N298</f>
        <v>21</v>
      </c>
      <c r="F317" s="288" t="s">
        <v>3247</v>
      </c>
      <c r="G317" s="289"/>
      <c r="H317" s="289"/>
      <c r="I317" s="289"/>
      <c r="J317" s="289"/>
      <c r="K317" s="289"/>
      <c r="L317" s="289"/>
      <c r="M317" s="289"/>
      <c r="N317" s="289"/>
      <c r="O317" s="290"/>
    </row>
    <row r="318" spans="3:15" ht="18.75" customHeight="1" x14ac:dyDescent="0.25">
      <c r="C318" s="166" t="s">
        <v>3242</v>
      </c>
      <c r="D318" s="123"/>
      <c r="E318" s="109">
        <f>O298</f>
        <v>2</v>
      </c>
      <c r="F318" s="288" t="s">
        <v>3248</v>
      </c>
      <c r="G318" s="289"/>
      <c r="H318" s="289"/>
      <c r="I318" s="289"/>
      <c r="J318" s="289"/>
      <c r="K318" s="289"/>
      <c r="L318" s="289"/>
      <c r="M318" s="289"/>
      <c r="N318" s="289"/>
      <c r="O318" s="290"/>
    </row>
    <row r="319" spans="3:15" ht="71.25" customHeight="1" x14ac:dyDescent="0.25">
      <c r="C319" s="166" t="s">
        <v>3233</v>
      </c>
      <c r="D319" s="123"/>
      <c r="E319" s="109">
        <f>P298</f>
        <v>90</v>
      </c>
      <c r="F319" s="265" t="s">
        <v>3249</v>
      </c>
      <c r="G319" s="266"/>
      <c r="H319" s="266"/>
      <c r="I319" s="266"/>
      <c r="J319" s="266"/>
      <c r="K319" s="266"/>
      <c r="L319" s="266"/>
      <c r="M319" s="266"/>
      <c r="N319" s="266"/>
      <c r="O319" s="267"/>
    </row>
    <row r="320" spans="3:15" ht="100.5" customHeight="1" thickBot="1" x14ac:dyDescent="0.3">
      <c r="C320" s="353" t="s">
        <v>252</v>
      </c>
      <c r="D320" s="354"/>
      <c r="E320" s="122">
        <f>Q298</f>
        <v>91</v>
      </c>
      <c r="F320" s="331" t="s">
        <v>3250</v>
      </c>
      <c r="G320" s="332"/>
      <c r="H320" s="332"/>
      <c r="I320" s="332"/>
      <c r="J320" s="332"/>
      <c r="K320" s="332"/>
      <c r="L320" s="332"/>
      <c r="M320" s="332"/>
      <c r="N320" s="332"/>
      <c r="O320" s="333"/>
    </row>
    <row r="321" spans="3:8" x14ac:dyDescent="0.25">
      <c r="C321" s="355" t="s">
        <v>2951</v>
      </c>
      <c r="D321" s="355"/>
      <c r="E321" s="1">
        <f>SUM(E312:E320)</f>
        <v>296</v>
      </c>
    </row>
    <row r="323" spans="3:8" x14ac:dyDescent="0.25">
      <c r="D323" s="76"/>
      <c r="E323" s="76"/>
      <c r="F323" s="76"/>
      <c r="G323" s="76"/>
      <c r="H323" s="76"/>
    </row>
  </sheetData>
  <mergeCells count="29">
    <mergeCell ref="C301:O301"/>
    <mergeCell ref="C310:O310"/>
    <mergeCell ref="C311:D311"/>
    <mergeCell ref="F311:O311"/>
    <mergeCell ref="C312:D312"/>
    <mergeCell ref="F312:O312"/>
    <mergeCell ref="C302:D302"/>
    <mergeCell ref="F303:O303"/>
    <mergeCell ref="C303:D303"/>
    <mergeCell ref="C304:D304"/>
    <mergeCell ref="C305:D305"/>
    <mergeCell ref="C306:D306"/>
    <mergeCell ref="F302:O302"/>
    <mergeCell ref="F304:O304"/>
    <mergeCell ref="F305:O305"/>
    <mergeCell ref="F306:O306"/>
    <mergeCell ref="C313:D313"/>
    <mergeCell ref="C314:D314"/>
    <mergeCell ref="F313:O313"/>
    <mergeCell ref="C315:D315"/>
    <mergeCell ref="F315:O315"/>
    <mergeCell ref="C320:D320"/>
    <mergeCell ref="C321:D321"/>
    <mergeCell ref="F314:O314"/>
    <mergeCell ref="F316:O316"/>
    <mergeCell ref="F317:O317"/>
    <mergeCell ref="F319:O319"/>
    <mergeCell ref="F318:O318"/>
    <mergeCell ref="F320:O3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201FE-4A8F-4CDB-9A2F-C8A9FB5A7F5A}">
  <dimension ref="A1:KT598"/>
  <sheetViews>
    <sheetView topLeftCell="A301" zoomScale="80" zoomScaleNormal="80" workbookViewId="0">
      <selection activeCell="P2" sqref="P2"/>
    </sheetView>
  </sheetViews>
  <sheetFormatPr defaultRowHeight="15" x14ac:dyDescent="0.25"/>
  <cols>
    <col min="1" max="1" width="5.85546875" style="2" customWidth="1"/>
    <col min="2" max="2" width="6.85546875" customWidth="1"/>
    <col min="3" max="8" width="16.140625" customWidth="1"/>
    <col min="9" max="9" width="8.85546875" customWidth="1"/>
    <col min="10" max="10" width="10.7109375" customWidth="1"/>
    <col min="11" max="11" width="10.28515625" customWidth="1"/>
    <col min="12" max="12" width="10.140625" customWidth="1"/>
    <col min="13" max="13" width="10.7109375" customWidth="1"/>
    <col min="14" max="14" width="10.42578125" customWidth="1"/>
    <col min="15" max="15" width="12.42578125" bestFit="1" customWidth="1"/>
  </cols>
  <sheetData>
    <row r="1" spans="1:16" s="154" customFormat="1" ht="45" customHeight="1" thickBot="1" x14ac:dyDescent="0.3">
      <c r="A1" s="162" t="s">
        <v>3157</v>
      </c>
      <c r="B1" s="163" t="s">
        <v>0</v>
      </c>
      <c r="C1" s="163" t="s">
        <v>3252</v>
      </c>
      <c r="D1" s="163" t="s">
        <v>3253</v>
      </c>
      <c r="E1" s="163" t="s">
        <v>3254</v>
      </c>
      <c r="F1" s="163" t="s">
        <v>3255</v>
      </c>
      <c r="G1" s="163" t="s">
        <v>3256</v>
      </c>
      <c r="H1" s="116" t="s">
        <v>3257</v>
      </c>
      <c r="I1" s="108" t="s">
        <v>3258</v>
      </c>
      <c r="J1" s="108" t="s">
        <v>3259</v>
      </c>
      <c r="K1" s="108" t="s">
        <v>3260</v>
      </c>
      <c r="L1" s="108" t="s">
        <v>3261</v>
      </c>
      <c r="M1" s="108" t="s">
        <v>3262</v>
      </c>
      <c r="N1" s="108" t="s">
        <v>3263</v>
      </c>
      <c r="O1" s="108" t="s">
        <v>3264</v>
      </c>
    </row>
    <row r="2" spans="1:16" x14ac:dyDescent="0.25">
      <c r="A2" s="37">
        <v>1</v>
      </c>
      <c r="B2" s="38" t="s">
        <v>117</v>
      </c>
      <c r="C2" s="38" t="s">
        <v>146</v>
      </c>
      <c r="D2" s="38" t="s">
        <v>147</v>
      </c>
      <c r="E2" s="38"/>
      <c r="F2" s="38"/>
      <c r="G2" s="38"/>
      <c r="H2" s="40"/>
      <c r="I2" t="b">
        <f>AND(COUNTA(C2),COUNTBLANK(E2),COUNTBLANK(G2))</f>
        <v>1</v>
      </c>
      <c r="J2" t="b">
        <f>AND(COUNTBLANK(C2),COUNTA(E2),COUNTBLANK(G2))</f>
        <v>0</v>
      </c>
      <c r="K2" t="b">
        <f>AND(COUNTBLANK(C2),COUNTBLANK(E2),COUNTA(G2))</f>
        <v>0</v>
      </c>
      <c r="L2" t="b">
        <f>AND(COUNTA(C2),COUNTA(E2),COUNTBLANK(G2))</f>
        <v>0</v>
      </c>
      <c r="M2" t="b">
        <f>AND(COUNTA(C2),COUNTBLANK(E2),COUNTA(G2))</f>
        <v>0</v>
      </c>
      <c r="N2" t="b">
        <f>AND(COUNTBLANK(C2),COUNTA(E2),COUNTA(G2))</f>
        <v>0</v>
      </c>
      <c r="O2" t="b">
        <f>AND(COUNTA(C2),COUNTA(E2),COUNTA(G2))</f>
        <v>0</v>
      </c>
      <c r="P2" s="2" t="str">
        <f>IF(AND(C2="Filter Method",E2="Wrapper Method",G2="Embedded Method"),A2,"")</f>
        <v/>
      </c>
    </row>
    <row r="3" spans="1:16" x14ac:dyDescent="0.25">
      <c r="A3" s="31">
        <v>2</v>
      </c>
      <c r="B3" s="23" t="s">
        <v>148</v>
      </c>
      <c r="C3" s="23"/>
      <c r="D3" s="23"/>
      <c r="E3" s="23" t="s">
        <v>168</v>
      </c>
      <c r="F3" s="23" t="s">
        <v>169</v>
      </c>
      <c r="G3" s="23"/>
      <c r="H3" s="32"/>
      <c r="I3" s="2" t="b">
        <f t="shared" ref="I3:I66" si="0">AND(COUNTA(C3),COUNTBLANK(E3),COUNTBLANK(G3))</f>
        <v>0</v>
      </c>
      <c r="J3" s="2" t="b">
        <f t="shared" ref="J3:J66" si="1">AND(COUNTBLANK(C3),COUNTA(E3),COUNTBLANK(G3))</f>
        <v>1</v>
      </c>
      <c r="K3" s="2" t="b">
        <f t="shared" ref="K3:K66" si="2">AND(COUNTBLANK(C3),COUNTBLANK(E3),COUNTA(G3))</f>
        <v>0</v>
      </c>
      <c r="L3" s="2" t="b">
        <f t="shared" ref="L3:L66" si="3">AND(COUNTA(C3),COUNTA(E3),COUNTBLANK(G3))</f>
        <v>0</v>
      </c>
      <c r="M3" s="2" t="b">
        <f t="shared" ref="M3:M66" si="4">AND(COUNTA(C3),COUNTBLANK(E3),COUNTA(G3))</f>
        <v>0</v>
      </c>
      <c r="N3" s="2" t="b">
        <f t="shared" ref="N3:N66" si="5">AND(COUNTBLANK(C3),COUNTA(E3),COUNTA(G3))</f>
        <v>0</v>
      </c>
      <c r="O3" s="2" t="b">
        <f t="shared" ref="O3:O66" si="6">AND(COUNTA(C3),COUNTA(E3),COUNTA(G3))</f>
        <v>0</v>
      </c>
      <c r="P3" s="2" t="str">
        <f t="shared" ref="P3:P66" si="7">IF(AND(C3="Filter Method",E3="Wrapper Method",G3="Embedded Method"),A3,"")</f>
        <v/>
      </c>
    </row>
    <row r="4" spans="1:16" x14ac:dyDescent="0.25">
      <c r="A4" s="31">
        <v>3</v>
      </c>
      <c r="B4" s="23" t="s">
        <v>170</v>
      </c>
      <c r="C4" s="23" t="s">
        <v>146</v>
      </c>
      <c r="D4" s="23"/>
      <c r="E4" s="23"/>
      <c r="F4" s="23"/>
      <c r="G4" s="23" t="s">
        <v>182</v>
      </c>
      <c r="H4" s="32"/>
      <c r="I4" s="2" t="b">
        <f t="shared" si="0"/>
        <v>0</v>
      </c>
      <c r="J4" s="2" t="b">
        <f t="shared" si="1"/>
        <v>0</v>
      </c>
      <c r="K4" s="2" t="b">
        <f t="shared" si="2"/>
        <v>0</v>
      </c>
      <c r="L4" s="2" t="b">
        <f t="shared" si="3"/>
        <v>0</v>
      </c>
      <c r="M4" s="2" t="b">
        <f t="shared" si="4"/>
        <v>1</v>
      </c>
      <c r="N4" s="2" t="b">
        <f t="shared" si="5"/>
        <v>0</v>
      </c>
      <c r="O4" s="2" t="b">
        <f t="shared" si="6"/>
        <v>0</v>
      </c>
      <c r="P4" s="2" t="str">
        <f t="shared" si="7"/>
        <v/>
      </c>
    </row>
    <row r="5" spans="1:16" x14ac:dyDescent="0.25">
      <c r="A5" s="31">
        <v>4</v>
      </c>
      <c r="B5" s="23" t="s">
        <v>183</v>
      </c>
      <c r="C5" s="23" t="s">
        <v>146</v>
      </c>
      <c r="D5" s="23"/>
      <c r="E5" s="23"/>
      <c r="F5" s="23"/>
      <c r="G5" s="23"/>
      <c r="H5" s="32"/>
      <c r="I5" s="2" t="b">
        <f t="shared" si="0"/>
        <v>1</v>
      </c>
      <c r="J5" s="2" t="b">
        <f t="shared" si="1"/>
        <v>0</v>
      </c>
      <c r="K5" s="2" t="b">
        <f t="shared" si="2"/>
        <v>0</v>
      </c>
      <c r="L5" s="2" t="b">
        <f t="shared" si="3"/>
        <v>0</v>
      </c>
      <c r="M5" s="2" t="b">
        <f t="shared" si="4"/>
        <v>0</v>
      </c>
      <c r="N5" s="2" t="b">
        <f t="shared" si="5"/>
        <v>0</v>
      </c>
      <c r="O5" s="2" t="b">
        <f t="shared" si="6"/>
        <v>0</v>
      </c>
      <c r="P5" s="2" t="str">
        <f t="shared" si="7"/>
        <v/>
      </c>
    </row>
    <row r="6" spans="1:16" x14ac:dyDescent="0.25">
      <c r="A6" s="31">
        <v>5</v>
      </c>
      <c r="B6" s="23" t="s">
        <v>199</v>
      </c>
      <c r="C6" s="23" t="s">
        <v>146</v>
      </c>
      <c r="D6" s="23"/>
      <c r="E6" s="23"/>
      <c r="F6" s="23"/>
      <c r="G6" s="23"/>
      <c r="H6" s="32"/>
      <c r="I6" s="2" t="b">
        <f t="shared" si="0"/>
        <v>1</v>
      </c>
      <c r="J6" s="2" t="b">
        <f t="shared" si="1"/>
        <v>0</v>
      </c>
      <c r="K6" s="2" t="b">
        <f t="shared" si="2"/>
        <v>0</v>
      </c>
      <c r="L6" s="2" t="b">
        <f t="shared" si="3"/>
        <v>0</v>
      </c>
      <c r="M6" s="2" t="b">
        <f t="shared" si="4"/>
        <v>0</v>
      </c>
      <c r="N6" s="2" t="b">
        <f t="shared" si="5"/>
        <v>0</v>
      </c>
      <c r="O6" s="2" t="b">
        <f t="shared" si="6"/>
        <v>0</v>
      </c>
      <c r="P6" s="2" t="str">
        <f t="shared" si="7"/>
        <v/>
      </c>
    </row>
    <row r="7" spans="1:16" x14ac:dyDescent="0.25">
      <c r="A7" s="31">
        <v>6</v>
      </c>
      <c r="B7" s="23" t="s">
        <v>213</v>
      </c>
      <c r="C7" s="23"/>
      <c r="D7" s="23"/>
      <c r="E7" s="23" t="s">
        <v>168</v>
      </c>
      <c r="F7" s="23" t="s">
        <v>229</v>
      </c>
      <c r="G7" s="23"/>
      <c r="H7" s="32"/>
      <c r="I7" s="2" t="b">
        <f t="shared" si="0"/>
        <v>0</v>
      </c>
      <c r="J7" s="2" t="b">
        <f t="shared" si="1"/>
        <v>1</v>
      </c>
      <c r="K7" s="2" t="b">
        <f t="shared" si="2"/>
        <v>0</v>
      </c>
      <c r="L7" s="2" t="b">
        <f t="shared" si="3"/>
        <v>0</v>
      </c>
      <c r="M7" s="2" t="b">
        <f t="shared" si="4"/>
        <v>0</v>
      </c>
      <c r="N7" s="2" t="b">
        <f t="shared" si="5"/>
        <v>0</v>
      </c>
      <c r="O7" s="2" t="b">
        <f t="shared" si="6"/>
        <v>0</v>
      </c>
      <c r="P7" s="2" t="str">
        <f t="shared" si="7"/>
        <v/>
      </c>
    </row>
    <row r="8" spans="1:16" x14ac:dyDescent="0.25">
      <c r="A8" s="31">
        <v>7</v>
      </c>
      <c r="B8" s="23" t="s">
        <v>230</v>
      </c>
      <c r="C8" s="23"/>
      <c r="D8" s="23"/>
      <c r="E8" s="23" t="s">
        <v>168</v>
      </c>
      <c r="F8" s="23"/>
      <c r="G8" s="23"/>
      <c r="H8" s="32"/>
      <c r="I8" s="2" t="b">
        <f t="shared" si="0"/>
        <v>0</v>
      </c>
      <c r="J8" s="2" t="b">
        <f t="shared" si="1"/>
        <v>1</v>
      </c>
      <c r="K8" s="2" t="b">
        <f t="shared" si="2"/>
        <v>0</v>
      </c>
      <c r="L8" s="2" t="b">
        <f t="shared" si="3"/>
        <v>0</v>
      </c>
      <c r="M8" s="2" t="b">
        <f t="shared" si="4"/>
        <v>0</v>
      </c>
      <c r="N8" s="2" t="b">
        <f t="shared" si="5"/>
        <v>0</v>
      </c>
      <c r="O8" s="2" t="b">
        <f t="shared" si="6"/>
        <v>0</v>
      </c>
      <c r="P8" s="2" t="str">
        <f t="shared" si="7"/>
        <v/>
      </c>
    </row>
    <row r="9" spans="1:16" x14ac:dyDescent="0.25">
      <c r="A9" s="31">
        <v>8</v>
      </c>
      <c r="B9" s="23" t="s">
        <v>240</v>
      </c>
      <c r="C9" s="23" t="s">
        <v>146</v>
      </c>
      <c r="D9" s="23"/>
      <c r="E9" s="23"/>
      <c r="F9" s="23"/>
      <c r="G9" s="23"/>
      <c r="H9" s="32"/>
      <c r="I9" s="2" t="b">
        <f t="shared" si="0"/>
        <v>1</v>
      </c>
      <c r="J9" s="2" t="b">
        <f t="shared" si="1"/>
        <v>0</v>
      </c>
      <c r="K9" s="2" t="b">
        <f t="shared" si="2"/>
        <v>0</v>
      </c>
      <c r="L9" s="2" t="b">
        <f t="shared" si="3"/>
        <v>0</v>
      </c>
      <c r="M9" s="2" t="b">
        <f t="shared" si="4"/>
        <v>0</v>
      </c>
      <c r="N9" s="2" t="b">
        <f t="shared" si="5"/>
        <v>0</v>
      </c>
      <c r="O9" s="2" t="b">
        <f t="shared" si="6"/>
        <v>0</v>
      </c>
      <c r="P9" s="2" t="str">
        <f t="shared" si="7"/>
        <v/>
      </c>
    </row>
    <row r="10" spans="1:16" x14ac:dyDescent="0.25">
      <c r="A10" s="31">
        <v>9</v>
      </c>
      <c r="B10" s="23" t="s">
        <v>253</v>
      </c>
      <c r="C10" s="23" t="s">
        <v>146</v>
      </c>
      <c r="D10" s="23"/>
      <c r="E10" s="23"/>
      <c r="F10" s="23"/>
      <c r="G10" s="23" t="s">
        <v>182</v>
      </c>
      <c r="H10" s="32"/>
      <c r="I10" s="2" t="b">
        <f t="shared" si="0"/>
        <v>0</v>
      </c>
      <c r="J10" s="2" t="b">
        <f t="shared" si="1"/>
        <v>0</v>
      </c>
      <c r="K10" s="2" t="b">
        <f t="shared" si="2"/>
        <v>0</v>
      </c>
      <c r="L10" s="2" t="b">
        <f t="shared" si="3"/>
        <v>0</v>
      </c>
      <c r="M10" s="2" t="b">
        <f t="shared" si="4"/>
        <v>1</v>
      </c>
      <c r="N10" s="2" t="b">
        <f t="shared" si="5"/>
        <v>0</v>
      </c>
      <c r="O10" s="2" t="b">
        <f t="shared" si="6"/>
        <v>0</v>
      </c>
      <c r="P10" s="2" t="str">
        <f t="shared" si="7"/>
        <v/>
      </c>
    </row>
    <row r="11" spans="1:16" x14ac:dyDescent="0.25">
      <c r="A11" s="31">
        <v>10</v>
      </c>
      <c r="B11" s="23" t="s">
        <v>269</v>
      </c>
      <c r="C11" s="23" t="s">
        <v>146</v>
      </c>
      <c r="D11" s="23"/>
      <c r="E11" s="23"/>
      <c r="F11" s="23"/>
      <c r="G11" s="23" t="s">
        <v>182</v>
      </c>
      <c r="H11" s="32"/>
      <c r="I11" s="2" t="b">
        <f t="shared" si="0"/>
        <v>0</v>
      </c>
      <c r="J11" s="2" t="b">
        <f t="shared" si="1"/>
        <v>0</v>
      </c>
      <c r="K11" s="2" t="b">
        <f t="shared" si="2"/>
        <v>0</v>
      </c>
      <c r="L11" s="2" t="b">
        <f t="shared" si="3"/>
        <v>0</v>
      </c>
      <c r="M11" s="2" t="b">
        <f t="shared" si="4"/>
        <v>1</v>
      </c>
      <c r="N11" s="2" t="b">
        <f t="shared" si="5"/>
        <v>0</v>
      </c>
      <c r="O11" s="2" t="b">
        <f t="shared" si="6"/>
        <v>0</v>
      </c>
      <c r="P11" s="2" t="str">
        <f t="shared" si="7"/>
        <v/>
      </c>
    </row>
    <row r="12" spans="1:16" x14ac:dyDescent="0.25">
      <c r="A12" s="31">
        <v>11</v>
      </c>
      <c r="B12" s="23" t="s">
        <v>280</v>
      </c>
      <c r="C12" s="23" t="s">
        <v>146</v>
      </c>
      <c r="D12" s="23" t="s">
        <v>292</v>
      </c>
      <c r="E12" s="23"/>
      <c r="F12" s="23"/>
      <c r="G12" s="23" t="s">
        <v>182</v>
      </c>
      <c r="H12" s="32" t="s">
        <v>293</v>
      </c>
      <c r="I12" s="2" t="b">
        <f t="shared" si="0"/>
        <v>0</v>
      </c>
      <c r="J12" s="2" t="b">
        <f t="shared" si="1"/>
        <v>0</v>
      </c>
      <c r="K12" s="2" t="b">
        <f t="shared" si="2"/>
        <v>0</v>
      </c>
      <c r="L12" s="2" t="b">
        <f t="shared" si="3"/>
        <v>0</v>
      </c>
      <c r="M12" s="2" t="b">
        <f t="shared" si="4"/>
        <v>1</v>
      </c>
      <c r="N12" s="2" t="b">
        <f t="shared" si="5"/>
        <v>0</v>
      </c>
      <c r="O12" s="2" t="b">
        <f t="shared" si="6"/>
        <v>0</v>
      </c>
      <c r="P12" s="2" t="str">
        <f t="shared" si="7"/>
        <v/>
      </c>
    </row>
    <row r="13" spans="1:16" x14ac:dyDescent="0.25">
      <c r="A13" s="31">
        <v>12</v>
      </c>
      <c r="B13" s="23" t="s">
        <v>294</v>
      </c>
      <c r="C13" s="23" t="s">
        <v>146</v>
      </c>
      <c r="D13" s="23" t="s">
        <v>309</v>
      </c>
      <c r="E13" s="23"/>
      <c r="F13" s="23"/>
      <c r="G13" s="23"/>
      <c r="H13" s="32"/>
      <c r="I13" s="2" t="b">
        <f t="shared" si="0"/>
        <v>1</v>
      </c>
      <c r="J13" s="2" t="b">
        <f t="shared" si="1"/>
        <v>0</v>
      </c>
      <c r="K13" s="2" t="b">
        <f t="shared" si="2"/>
        <v>0</v>
      </c>
      <c r="L13" s="2" t="b">
        <f t="shared" si="3"/>
        <v>0</v>
      </c>
      <c r="M13" s="2" t="b">
        <f t="shared" si="4"/>
        <v>0</v>
      </c>
      <c r="N13" s="2" t="b">
        <f t="shared" si="5"/>
        <v>0</v>
      </c>
      <c r="O13" s="2" t="b">
        <f t="shared" si="6"/>
        <v>0</v>
      </c>
      <c r="P13" s="2" t="str">
        <f t="shared" si="7"/>
        <v/>
      </c>
    </row>
    <row r="14" spans="1:16" x14ac:dyDescent="0.25">
      <c r="A14" s="31">
        <v>13</v>
      </c>
      <c r="B14" s="23" t="s">
        <v>310</v>
      </c>
      <c r="C14" s="23"/>
      <c r="D14" s="23"/>
      <c r="E14" s="23" t="s">
        <v>168</v>
      </c>
      <c r="F14" s="23" t="s">
        <v>323</v>
      </c>
      <c r="G14" s="23"/>
      <c r="H14" s="32"/>
      <c r="I14" s="2" t="b">
        <f t="shared" si="0"/>
        <v>0</v>
      </c>
      <c r="J14" s="2" t="b">
        <f t="shared" si="1"/>
        <v>1</v>
      </c>
      <c r="K14" s="2" t="b">
        <f t="shared" si="2"/>
        <v>0</v>
      </c>
      <c r="L14" s="2" t="b">
        <f t="shared" si="3"/>
        <v>0</v>
      </c>
      <c r="M14" s="2" t="b">
        <f t="shared" si="4"/>
        <v>0</v>
      </c>
      <c r="N14" s="2" t="b">
        <f t="shared" si="5"/>
        <v>0</v>
      </c>
      <c r="O14" s="2" t="b">
        <f t="shared" si="6"/>
        <v>0</v>
      </c>
      <c r="P14" s="2" t="str">
        <f t="shared" si="7"/>
        <v/>
      </c>
    </row>
    <row r="15" spans="1:16" x14ac:dyDescent="0.25">
      <c r="A15" s="31">
        <v>14</v>
      </c>
      <c r="B15" s="23" t="s">
        <v>324</v>
      </c>
      <c r="C15" s="23"/>
      <c r="D15" s="23"/>
      <c r="E15" s="23" t="s">
        <v>168</v>
      </c>
      <c r="F15" s="23" t="s">
        <v>337</v>
      </c>
      <c r="G15" s="23"/>
      <c r="H15" s="32"/>
      <c r="I15" s="2" t="b">
        <f t="shared" si="0"/>
        <v>0</v>
      </c>
      <c r="J15" s="2" t="b">
        <f t="shared" si="1"/>
        <v>1</v>
      </c>
      <c r="K15" s="2" t="b">
        <f t="shared" si="2"/>
        <v>0</v>
      </c>
      <c r="L15" s="2" t="b">
        <f t="shared" si="3"/>
        <v>0</v>
      </c>
      <c r="M15" s="2" t="b">
        <f t="shared" si="4"/>
        <v>0</v>
      </c>
      <c r="N15" s="2" t="b">
        <f t="shared" si="5"/>
        <v>0</v>
      </c>
      <c r="O15" s="2" t="b">
        <f t="shared" si="6"/>
        <v>0</v>
      </c>
      <c r="P15" s="2" t="str">
        <f t="shared" si="7"/>
        <v/>
      </c>
    </row>
    <row r="16" spans="1:16" x14ac:dyDescent="0.25">
      <c r="A16" s="31">
        <v>15</v>
      </c>
      <c r="B16" s="23" t="s">
        <v>338</v>
      </c>
      <c r="C16" s="23" t="s">
        <v>146</v>
      </c>
      <c r="D16" s="23" t="s">
        <v>348</v>
      </c>
      <c r="E16" s="23"/>
      <c r="F16" s="23"/>
      <c r="G16" s="23"/>
      <c r="H16" s="32"/>
      <c r="I16" s="2" t="b">
        <f t="shared" si="0"/>
        <v>1</v>
      </c>
      <c r="J16" s="2" t="b">
        <f t="shared" si="1"/>
        <v>0</v>
      </c>
      <c r="K16" s="2" t="b">
        <f t="shared" si="2"/>
        <v>0</v>
      </c>
      <c r="L16" s="2" t="b">
        <f t="shared" si="3"/>
        <v>0</v>
      </c>
      <c r="M16" s="2" t="b">
        <f t="shared" si="4"/>
        <v>0</v>
      </c>
      <c r="N16" s="2" t="b">
        <f t="shared" si="5"/>
        <v>0</v>
      </c>
      <c r="O16" s="2" t="b">
        <f t="shared" si="6"/>
        <v>0</v>
      </c>
      <c r="P16" s="2" t="str">
        <f t="shared" si="7"/>
        <v/>
      </c>
    </row>
    <row r="17" spans="1:16" x14ac:dyDescent="0.25">
      <c r="A17" s="31">
        <v>16</v>
      </c>
      <c r="B17" s="23" t="s">
        <v>349</v>
      </c>
      <c r="C17" s="23" t="s">
        <v>146</v>
      </c>
      <c r="D17" s="23" t="s">
        <v>365</v>
      </c>
      <c r="E17" s="23" t="s">
        <v>168</v>
      </c>
      <c r="F17" s="23" t="s">
        <v>178</v>
      </c>
      <c r="G17" s="23"/>
      <c r="H17" s="32"/>
      <c r="I17" s="2" t="b">
        <f t="shared" si="0"/>
        <v>0</v>
      </c>
      <c r="J17" s="2" t="b">
        <f t="shared" si="1"/>
        <v>0</v>
      </c>
      <c r="K17" s="2" t="b">
        <f t="shared" si="2"/>
        <v>0</v>
      </c>
      <c r="L17" s="2" t="b">
        <f t="shared" si="3"/>
        <v>1</v>
      </c>
      <c r="M17" s="2" t="b">
        <f t="shared" si="4"/>
        <v>0</v>
      </c>
      <c r="N17" s="2" t="b">
        <f t="shared" si="5"/>
        <v>0</v>
      </c>
      <c r="O17" s="2" t="b">
        <f t="shared" si="6"/>
        <v>0</v>
      </c>
      <c r="P17" s="2" t="str">
        <f t="shared" si="7"/>
        <v/>
      </c>
    </row>
    <row r="18" spans="1:16" x14ac:dyDescent="0.25">
      <c r="A18" s="31">
        <v>17</v>
      </c>
      <c r="B18" s="23" t="s">
        <v>366</v>
      </c>
      <c r="C18" s="23" t="s">
        <v>146</v>
      </c>
      <c r="D18" s="23" t="s">
        <v>380</v>
      </c>
      <c r="E18" s="23"/>
      <c r="F18" s="23"/>
      <c r="G18" s="23"/>
      <c r="H18" s="32"/>
      <c r="I18" s="2" t="b">
        <f t="shared" si="0"/>
        <v>1</v>
      </c>
      <c r="J18" s="2" t="b">
        <f t="shared" si="1"/>
        <v>0</v>
      </c>
      <c r="K18" s="2" t="b">
        <f t="shared" si="2"/>
        <v>0</v>
      </c>
      <c r="L18" s="2" t="b">
        <f t="shared" si="3"/>
        <v>0</v>
      </c>
      <c r="M18" s="2" t="b">
        <f t="shared" si="4"/>
        <v>0</v>
      </c>
      <c r="N18" s="2" t="b">
        <f t="shared" si="5"/>
        <v>0</v>
      </c>
      <c r="O18" s="2" t="b">
        <f t="shared" si="6"/>
        <v>0</v>
      </c>
      <c r="P18" s="2" t="str">
        <f t="shared" si="7"/>
        <v/>
      </c>
    </row>
    <row r="19" spans="1:16" x14ac:dyDescent="0.25">
      <c r="A19" s="31">
        <v>18</v>
      </c>
      <c r="B19" s="23" t="s">
        <v>381</v>
      </c>
      <c r="C19" s="23" t="s">
        <v>146</v>
      </c>
      <c r="D19" s="23"/>
      <c r="E19" s="23"/>
      <c r="F19" s="23"/>
      <c r="G19" s="23"/>
      <c r="H19" s="32"/>
      <c r="I19" s="2" t="b">
        <f t="shared" si="0"/>
        <v>1</v>
      </c>
      <c r="J19" s="2" t="b">
        <f t="shared" si="1"/>
        <v>0</v>
      </c>
      <c r="K19" s="2" t="b">
        <f t="shared" si="2"/>
        <v>0</v>
      </c>
      <c r="L19" s="2" t="b">
        <f t="shared" si="3"/>
        <v>0</v>
      </c>
      <c r="M19" s="2" t="b">
        <f t="shared" si="4"/>
        <v>0</v>
      </c>
      <c r="N19" s="2" t="b">
        <f t="shared" si="5"/>
        <v>0</v>
      </c>
      <c r="O19" s="2" t="b">
        <f t="shared" si="6"/>
        <v>0</v>
      </c>
      <c r="P19" s="2" t="str">
        <f t="shared" si="7"/>
        <v/>
      </c>
    </row>
    <row r="20" spans="1:16" x14ac:dyDescent="0.25">
      <c r="A20" s="31">
        <v>19</v>
      </c>
      <c r="B20" s="23" t="s">
        <v>390</v>
      </c>
      <c r="C20" s="23" t="s">
        <v>146</v>
      </c>
      <c r="D20" s="23" t="s">
        <v>401</v>
      </c>
      <c r="E20" s="23"/>
      <c r="F20" s="23"/>
      <c r="G20" s="23"/>
      <c r="H20" s="32"/>
      <c r="I20" s="2" t="b">
        <f t="shared" si="0"/>
        <v>1</v>
      </c>
      <c r="J20" s="2" t="b">
        <f t="shared" si="1"/>
        <v>0</v>
      </c>
      <c r="K20" s="2" t="b">
        <f t="shared" si="2"/>
        <v>0</v>
      </c>
      <c r="L20" s="2" t="b">
        <f t="shared" si="3"/>
        <v>0</v>
      </c>
      <c r="M20" s="2" t="b">
        <f t="shared" si="4"/>
        <v>0</v>
      </c>
      <c r="N20" s="2" t="b">
        <f t="shared" si="5"/>
        <v>0</v>
      </c>
      <c r="O20" s="2" t="b">
        <f t="shared" si="6"/>
        <v>0</v>
      </c>
      <c r="P20" s="2" t="str">
        <f t="shared" si="7"/>
        <v/>
      </c>
    </row>
    <row r="21" spans="1:16" x14ac:dyDescent="0.25">
      <c r="A21" s="31">
        <v>20</v>
      </c>
      <c r="B21" s="23" t="s">
        <v>418</v>
      </c>
      <c r="C21" s="23" t="s">
        <v>146</v>
      </c>
      <c r="D21" s="23" t="s">
        <v>429</v>
      </c>
      <c r="E21" s="23"/>
      <c r="F21" s="23"/>
      <c r="G21" s="23"/>
      <c r="H21" s="32"/>
      <c r="I21" s="2" t="b">
        <f t="shared" si="0"/>
        <v>1</v>
      </c>
      <c r="J21" s="2" t="b">
        <f t="shared" si="1"/>
        <v>0</v>
      </c>
      <c r="K21" s="2" t="b">
        <f t="shared" si="2"/>
        <v>0</v>
      </c>
      <c r="L21" s="2" t="b">
        <f t="shared" si="3"/>
        <v>0</v>
      </c>
      <c r="M21" s="2" t="b">
        <f t="shared" si="4"/>
        <v>0</v>
      </c>
      <c r="N21" s="2" t="b">
        <f t="shared" si="5"/>
        <v>0</v>
      </c>
      <c r="O21" s="2" t="b">
        <f t="shared" si="6"/>
        <v>0</v>
      </c>
      <c r="P21" s="2" t="str">
        <f t="shared" si="7"/>
        <v/>
      </c>
    </row>
    <row r="22" spans="1:16" x14ac:dyDescent="0.25">
      <c r="A22" s="31">
        <v>21</v>
      </c>
      <c r="B22" s="23" t="s">
        <v>430</v>
      </c>
      <c r="C22" s="23" t="s">
        <v>146</v>
      </c>
      <c r="D22" s="23"/>
      <c r="E22" s="23"/>
      <c r="F22" s="23"/>
      <c r="G22" s="23"/>
      <c r="H22" s="32"/>
      <c r="I22" s="2" t="b">
        <f t="shared" si="0"/>
        <v>1</v>
      </c>
      <c r="J22" s="2" t="b">
        <f t="shared" si="1"/>
        <v>0</v>
      </c>
      <c r="K22" s="2" t="b">
        <f t="shared" si="2"/>
        <v>0</v>
      </c>
      <c r="L22" s="2" t="b">
        <f t="shared" si="3"/>
        <v>0</v>
      </c>
      <c r="M22" s="2" t="b">
        <f t="shared" si="4"/>
        <v>0</v>
      </c>
      <c r="N22" s="2" t="b">
        <f t="shared" si="5"/>
        <v>0</v>
      </c>
      <c r="O22" s="2" t="b">
        <f t="shared" si="6"/>
        <v>0</v>
      </c>
      <c r="P22" s="2" t="str">
        <f t="shared" si="7"/>
        <v/>
      </c>
    </row>
    <row r="23" spans="1:16" x14ac:dyDescent="0.25">
      <c r="A23" s="31">
        <v>22</v>
      </c>
      <c r="B23" s="23" t="s">
        <v>443</v>
      </c>
      <c r="C23" s="23" t="s">
        <v>146</v>
      </c>
      <c r="D23" s="23"/>
      <c r="E23" s="23"/>
      <c r="F23" s="23"/>
      <c r="G23" s="23"/>
      <c r="H23" s="32"/>
      <c r="I23" s="2" t="b">
        <f t="shared" si="0"/>
        <v>1</v>
      </c>
      <c r="J23" s="2" t="b">
        <f t="shared" si="1"/>
        <v>0</v>
      </c>
      <c r="K23" s="2" t="b">
        <f t="shared" si="2"/>
        <v>0</v>
      </c>
      <c r="L23" s="2" t="b">
        <f t="shared" si="3"/>
        <v>0</v>
      </c>
      <c r="M23" s="2" t="b">
        <f t="shared" si="4"/>
        <v>0</v>
      </c>
      <c r="N23" s="2" t="b">
        <f t="shared" si="5"/>
        <v>0</v>
      </c>
      <c r="O23" s="2" t="b">
        <f t="shared" si="6"/>
        <v>0</v>
      </c>
      <c r="P23" s="2" t="str">
        <f t="shared" si="7"/>
        <v/>
      </c>
    </row>
    <row r="24" spans="1:16" x14ac:dyDescent="0.25">
      <c r="A24" s="31">
        <v>23</v>
      </c>
      <c r="B24" s="23" t="s">
        <v>454</v>
      </c>
      <c r="C24" s="23" t="s">
        <v>146</v>
      </c>
      <c r="D24" s="23"/>
      <c r="E24" s="23"/>
      <c r="F24" s="23"/>
      <c r="G24" s="23"/>
      <c r="H24" s="32"/>
      <c r="I24" s="2" t="b">
        <f t="shared" si="0"/>
        <v>1</v>
      </c>
      <c r="J24" s="2" t="b">
        <f t="shared" si="1"/>
        <v>0</v>
      </c>
      <c r="K24" s="2" t="b">
        <f t="shared" si="2"/>
        <v>0</v>
      </c>
      <c r="L24" s="2" t="b">
        <f t="shared" si="3"/>
        <v>0</v>
      </c>
      <c r="M24" s="2" t="b">
        <f t="shared" si="4"/>
        <v>0</v>
      </c>
      <c r="N24" s="2" t="b">
        <f t="shared" si="5"/>
        <v>0</v>
      </c>
      <c r="O24" s="2" t="b">
        <f t="shared" si="6"/>
        <v>0</v>
      </c>
      <c r="P24" s="2" t="str">
        <f t="shared" si="7"/>
        <v/>
      </c>
    </row>
    <row r="25" spans="1:16" x14ac:dyDescent="0.25">
      <c r="A25" s="31">
        <v>24</v>
      </c>
      <c r="B25" s="23" t="s">
        <v>465</v>
      </c>
      <c r="C25" s="23" t="s">
        <v>146</v>
      </c>
      <c r="D25" s="23"/>
      <c r="E25" s="23"/>
      <c r="F25" s="23"/>
      <c r="G25" s="23"/>
      <c r="H25" s="32"/>
      <c r="I25" s="2" t="b">
        <f t="shared" si="0"/>
        <v>1</v>
      </c>
      <c r="J25" s="2" t="b">
        <f t="shared" si="1"/>
        <v>0</v>
      </c>
      <c r="K25" s="2" t="b">
        <f t="shared" si="2"/>
        <v>0</v>
      </c>
      <c r="L25" s="2" t="b">
        <f t="shared" si="3"/>
        <v>0</v>
      </c>
      <c r="M25" s="2" t="b">
        <f t="shared" si="4"/>
        <v>0</v>
      </c>
      <c r="N25" s="2" t="b">
        <f t="shared" si="5"/>
        <v>0</v>
      </c>
      <c r="O25" s="2" t="b">
        <f t="shared" si="6"/>
        <v>0</v>
      </c>
      <c r="P25" s="2" t="str">
        <f t="shared" si="7"/>
        <v/>
      </c>
    </row>
    <row r="26" spans="1:16" x14ac:dyDescent="0.25">
      <c r="A26" s="31">
        <v>25</v>
      </c>
      <c r="B26" s="23" t="s">
        <v>477</v>
      </c>
      <c r="C26" s="23" t="s">
        <v>146</v>
      </c>
      <c r="D26" s="23"/>
      <c r="E26" s="23"/>
      <c r="F26" s="23"/>
      <c r="G26" s="23"/>
      <c r="H26" s="32"/>
      <c r="I26" s="2" t="b">
        <f t="shared" si="0"/>
        <v>1</v>
      </c>
      <c r="J26" s="2" t="b">
        <f t="shared" si="1"/>
        <v>0</v>
      </c>
      <c r="K26" s="2" t="b">
        <f t="shared" si="2"/>
        <v>0</v>
      </c>
      <c r="L26" s="2" t="b">
        <f t="shared" si="3"/>
        <v>0</v>
      </c>
      <c r="M26" s="2" t="b">
        <f t="shared" si="4"/>
        <v>0</v>
      </c>
      <c r="N26" s="2" t="b">
        <f t="shared" si="5"/>
        <v>0</v>
      </c>
      <c r="O26" s="2" t="b">
        <f t="shared" si="6"/>
        <v>0</v>
      </c>
      <c r="P26" s="2" t="str">
        <f t="shared" si="7"/>
        <v/>
      </c>
    </row>
    <row r="27" spans="1:16" x14ac:dyDescent="0.25">
      <c r="A27" s="31">
        <v>26</v>
      </c>
      <c r="B27" s="23" t="s">
        <v>488</v>
      </c>
      <c r="C27" s="23" t="s">
        <v>146</v>
      </c>
      <c r="D27" s="23"/>
      <c r="E27" s="23" t="s">
        <v>168</v>
      </c>
      <c r="F27" s="23" t="s">
        <v>498</v>
      </c>
      <c r="G27" s="23"/>
      <c r="H27" s="32"/>
      <c r="I27" s="2" t="b">
        <f t="shared" si="0"/>
        <v>0</v>
      </c>
      <c r="J27" s="2" t="b">
        <f t="shared" si="1"/>
        <v>0</v>
      </c>
      <c r="K27" s="2" t="b">
        <f t="shared" si="2"/>
        <v>0</v>
      </c>
      <c r="L27" s="2" t="b">
        <f t="shared" si="3"/>
        <v>1</v>
      </c>
      <c r="M27" s="2" t="b">
        <f t="shared" si="4"/>
        <v>0</v>
      </c>
      <c r="N27" s="2" t="b">
        <f t="shared" si="5"/>
        <v>0</v>
      </c>
      <c r="O27" s="2" t="b">
        <f t="shared" si="6"/>
        <v>0</v>
      </c>
      <c r="P27" s="2" t="str">
        <f t="shared" si="7"/>
        <v/>
      </c>
    </row>
    <row r="28" spans="1:16" x14ac:dyDescent="0.25">
      <c r="A28" s="31">
        <v>27</v>
      </c>
      <c r="B28" s="23" t="s">
        <v>499</v>
      </c>
      <c r="C28" s="23"/>
      <c r="D28" s="23"/>
      <c r="E28" s="23" t="s">
        <v>168</v>
      </c>
      <c r="F28" s="23"/>
      <c r="G28" s="23"/>
      <c r="H28" s="32"/>
      <c r="I28" s="2" t="b">
        <f t="shared" si="0"/>
        <v>0</v>
      </c>
      <c r="J28" s="2" t="b">
        <f t="shared" si="1"/>
        <v>1</v>
      </c>
      <c r="K28" s="2" t="b">
        <f t="shared" si="2"/>
        <v>0</v>
      </c>
      <c r="L28" s="2" t="b">
        <f t="shared" si="3"/>
        <v>0</v>
      </c>
      <c r="M28" s="2" t="b">
        <f t="shared" si="4"/>
        <v>0</v>
      </c>
      <c r="N28" s="2" t="b">
        <f t="shared" si="5"/>
        <v>0</v>
      </c>
      <c r="O28" s="2" t="b">
        <f t="shared" si="6"/>
        <v>0</v>
      </c>
      <c r="P28" s="2" t="str">
        <f t="shared" si="7"/>
        <v/>
      </c>
    </row>
    <row r="29" spans="1:16" x14ac:dyDescent="0.25">
      <c r="A29" s="31">
        <v>28</v>
      </c>
      <c r="B29" s="23" t="s">
        <v>511</v>
      </c>
      <c r="C29" s="23" t="s">
        <v>146</v>
      </c>
      <c r="D29" s="23"/>
      <c r="E29" s="23"/>
      <c r="F29" s="23"/>
      <c r="G29" s="23"/>
      <c r="H29" s="32"/>
      <c r="I29" s="2" t="b">
        <f t="shared" si="0"/>
        <v>1</v>
      </c>
      <c r="J29" s="2" t="b">
        <f t="shared" si="1"/>
        <v>0</v>
      </c>
      <c r="K29" s="2" t="b">
        <f t="shared" si="2"/>
        <v>0</v>
      </c>
      <c r="L29" s="2" t="b">
        <f t="shared" si="3"/>
        <v>0</v>
      </c>
      <c r="M29" s="2" t="b">
        <f t="shared" si="4"/>
        <v>0</v>
      </c>
      <c r="N29" s="2" t="b">
        <f t="shared" si="5"/>
        <v>0</v>
      </c>
      <c r="O29" s="2" t="b">
        <f t="shared" si="6"/>
        <v>0</v>
      </c>
      <c r="P29" s="2" t="str">
        <f t="shared" si="7"/>
        <v/>
      </c>
    </row>
    <row r="30" spans="1:16" x14ac:dyDescent="0.25">
      <c r="A30" s="31">
        <v>29</v>
      </c>
      <c r="B30" s="23" t="s">
        <v>522</v>
      </c>
      <c r="C30" s="23"/>
      <c r="D30" s="23"/>
      <c r="E30" s="23" t="s">
        <v>168</v>
      </c>
      <c r="F30" s="23"/>
      <c r="G30" s="23"/>
      <c r="H30" s="32"/>
      <c r="I30" s="2" t="b">
        <f t="shared" si="0"/>
        <v>0</v>
      </c>
      <c r="J30" s="2" t="b">
        <f t="shared" si="1"/>
        <v>1</v>
      </c>
      <c r="K30" s="2" t="b">
        <f t="shared" si="2"/>
        <v>0</v>
      </c>
      <c r="L30" s="2" t="b">
        <f t="shared" si="3"/>
        <v>0</v>
      </c>
      <c r="M30" s="2" t="b">
        <f t="shared" si="4"/>
        <v>0</v>
      </c>
      <c r="N30" s="2" t="b">
        <f t="shared" si="5"/>
        <v>0</v>
      </c>
      <c r="O30" s="2" t="b">
        <f t="shared" si="6"/>
        <v>0</v>
      </c>
      <c r="P30" s="2" t="str">
        <f t="shared" si="7"/>
        <v/>
      </c>
    </row>
    <row r="31" spans="1:16" x14ac:dyDescent="0.25">
      <c r="A31" s="31">
        <v>30</v>
      </c>
      <c r="B31" s="23" t="s">
        <v>534</v>
      </c>
      <c r="C31" s="23" t="s">
        <v>146</v>
      </c>
      <c r="D31" s="23"/>
      <c r="E31" s="23"/>
      <c r="F31" s="23"/>
      <c r="G31" s="23"/>
      <c r="H31" s="32"/>
      <c r="I31" s="2" t="b">
        <f t="shared" si="0"/>
        <v>1</v>
      </c>
      <c r="J31" s="2" t="b">
        <f t="shared" si="1"/>
        <v>0</v>
      </c>
      <c r="K31" s="2" t="b">
        <f t="shared" si="2"/>
        <v>0</v>
      </c>
      <c r="L31" s="2" t="b">
        <f t="shared" si="3"/>
        <v>0</v>
      </c>
      <c r="M31" s="2" t="b">
        <f t="shared" si="4"/>
        <v>0</v>
      </c>
      <c r="N31" s="2" t="b">
        <f t="shared" si="5"/>
        <v>0</v>
      </c>
      <c r="O31" s="2" t="b">
        <f t="shared" si="6"/>
        <v>0</v>
      </c>
      <c r="P31" s="2" t="str">
        <f t="shared" si="7"/>
        <v/>
      </c>
    </row>
    <row r="32" spans="1:16" x14ac:dyDescent="0.25">
      <c r="A32" s="31">
        <v>31</v>
      </c>
      <c r="B32" s="23" t="s">
        <v>544</v>
      </c>
      <c r="C32" s="23" t="s">
        <v>146</v>
      </c>
      <c r="D32" s="23"/>
      <c r="E32" s="23"/>
      <c r="F32" s="23"/>
      <c r="G32" s="23" t="s">
        <v>182</v>
      </c>
      <c r="H32" s="32"/>
      <c r="I32" s="2" t="b">
        <f t="shared" si="0"/>
        <v>0</v>
      </c>
      <c r="J32" s="2" t="b">
        <f t="shared" si="1"/>
        <v>0</v>
      </c>
      <c r="K32" s="2" t="b">
        <f t="shared" si="2"/>
        <v>0</v>
      </c>
      <c r="L32" s="2" t="b">
        <f t="shared" si="3"/>
        <v>0</v>
      </c>
      <c r="M32" s="2" t="b">
        <f t="shared" si="4"/>
        <v>1</v>
      </c>
      <c r="N32" s="2" t="b">
        <f t="shared" si="5"/>
        <v>0</v>
      </c>
      <c r="O32" s="2" t="b">
        <f t="shared" si="6"/>
        <v>0</v>
      </c>
      <c r="P32" s="2" t="str">
        <f t="shared" si="7"/>
        <v/>
      </c>
    </row>
    <row r="33" spans="1:16" x14ac:dyDescent="0.25">
      <c r="A33" s="31">
        <v>32</v>
      </c>
      <c r="B33" s="23" t="s">
        <v>555</v>
      </c>
      <c r="C33" s="23" t="s">
        <v>146</v>
      </c>
      <c r="D33" s="23"/>
      <c r="E33" s="23"/>
      <c r="F33" s="23"/>
      <c r="G33" s="23"/>
      <c r="H33" s="32"/>
      <c r="I33" s="2" t="b">
        <f t="shared" si="0"/>
        <v>1</v>
      </c>
      <c r="J33" s="2" t="b">
        <f t="shared" si="1"/>
        <v>0</v>
      </c>
      <c r="K33" s="2" t="b">
        <f t="shared" si="2"/>
        <v>0</v>
      </c>
      <c r="L33" s="2" t="b">
        <f t="shared" si="3"/>
        <v>0</v>
      </c>
      <c r="M33" s="2" t="b">
        <f t="shared" si="4"/>
        <v>0</v>
      </c>
      <c r="N33" s="2" t="b">
        <f t="shared" si="5"/>
        <v>0</v>
      </c>
      <c r="O33" s="2" t="b">
        <f t="shared" si="6"/>
        <v>0</v>
      </c>
      <c r="P33" s="2" t="str">
        <f t="shared" si="7"/>
        <v/>
      </c>
    </row>
    <row r="34" spans="1:16" x14ac:dyDescent="0.25">
      <c r="A34" s="31">
        <v>33</v>
      </c>
      <c r="B34" s="23" t="s">
        <v>565</v>
      </c>
      <c r="C34" s="23" t="s">
        <v>146</v>
      </c>
      <c r="D34" s="23"/>
      <c r="E34" s="23" t="s">
        <v>168</v>
      </c>
      <c r="F34" s="23"/>
      <c r="G34" s="23"/>
      <c r="H34" s="32"/>
      <c r="I34" s="2" t="b">
        <f t="shared" si="0"/>
        <v>0</v>
      </c>
      <c r="J34" s="2" t="b">
        <f t="shared" si="1"/>
        <v>0</v>
      </c>
      <c r="K34" s="2" t="b">
        <f t="shared" si="2"/>
        <v>0</v>
      </c>
      <c r="L34" s="2" t="b">
        <f t="shared" si="3"/>
        <v>1</v>
      </c>
      <c r="M34" s="2" t="b">
        <f t="shared" si="4"/>
        <v>0</v>
      </c>
      <c r="N34" s="2" t="b">
        <f t="shared" si="5"/>
        <v>0</v>
      </c>
      <c r="O34" s="2" t="b">
        <f t="shared" si="6"/>
        <v>0</v>
      </c>
      <c r="P34" s="2" t="str">
        <f t="shared" si="7"/>
        <v/>
      </c>
    </row>
    <row r="35" spans="1:16" x14ac:dyDescent="0.25">
      <c r="A35" s="31">
        <v>34</v>
      </c>
      <c r="B35" s="23" t="s">
        <v>575</v>
      </c>
      <c r="C35" s="23" t="s">
        <v>146</v>
      </c>
      <c r="D35" s="23"/>
      <c r="E35" s="23"/>
      <c r="F35" s="23"/>
      <c r="G35" s="23" t="s">
        <v>182</v>
      </c>
      <c r="H35" s="32"/>
      <c r="I35" s="2" t="b">
        <f t="shared" si="0"/>
        <v>0</v>
      </c>
      <c r="J35" s="2" t="b">
        <f t="shared" si="1"/>
        <v>0</v>
      </c>
      <c r="K35" s="2" t="b">
        <f t="shared" si="2"/>
        <v>0</v>
      </c>
      <c r="L35" s="2" t="b">
        <f t="shared" si="3"/>
        <v>0</v>
      </c>
      <c r="M35" s="2" t="b">
        <f t="shared" si="4"/>
        <v>1</v>
      </c>
      <c r="N35" s="2" t="b">
        <f t="shared" si="5"/>
        <v>0</v>
      </c>
      <c r="O35" s="2" t="b">
        <f t="shared" si="6"/>
        <v>0</v>
      </c>
      <c r="P35" s="2" t="str">
        <f t="shared" si="7"/>
        <v/>
      </c>
    </row>
    <row r="36" spans="1:16" x14ac:dyDescent="0.25">
      <c r="A36" s="31">
        <v>35</v>
      </c>
      <c r="B36" s="23" t="s">
        <v>588</v>
      </c>
      <c r="C36" s="23" t="s">
        <v>146</v>
      </c>
      <c r="D36" s="23"/>
      <c r="E36" s="23" t="s">
        <v>168</v>
      </c>
      <c r="F36" s="23"/>
      <c r="G36" s="23"/>
      <c r="H36" s="32"/>
      <c r="I36" s="2" t="b">
        <f t="shared" si="0"/>
        <v>0</v>
      </c>
      <c r="J36" s="2" t="b">
        <f t="shared" si="1"/>
        <v>0</v>
      </c>
      <c r="K36" s="2" t="b">
        <f t="shared" si="2"/>
        <v>0</v>
      </c>
      <c r="L36" s="2" t="b">
        <f t="shared" si="3"/>
        <v>1</v>
      </c>
      <c r="M36" s="2" t="b">
        <f t="shared" si="4"/>
        <v>0</v>
      </c>
      <c r="N36" s="2" t="b">
        <f t="shared" si="5"/>
        <v>0</v>
      </c>
      <c r="O36" s="2" t="b">
        <f t="shared" si="6"/>
        <v>0</v>
      </c>
      <c r="P36" s="2" t="str">
        <f t="shared" si="7"/>
        <v/>
      </c>
    </row>
    <row r="37" spans="1:16" x14ac:dyDescent="0.25">
      <c r="A37" s="31">
        <v>36</v>
      </c>
      <c r="B37" s="23" t="s">
        <v>601</v>
      </c>
      <c r="C37" s="23" t="s">
        <v>146</v>
      </c>
      <c r="D37" s="23"/>
      <c r="E37" s="23" t="s">
        <v>168</v>
      </c>
      <c r="F37" s="23"/>
      <c r="G37" s="23"/>
      <c r="H37" s="32"/>
      <c r="I37" s="2" t="b">
        <f t="shared" si="0"/>
        <v>0</v>
      </c>
      <c r="J37" s="2" t="b">
        <f t="shared" si="1"/>
        <v>0</v>
      </c>
      <c r="K37" s="2" t="b">
        <f t="shared" si="2"/>
        <v>0</v>
      </c>
      <c r="L37" s="2" t="b">
        <f t="shared" si="3"/>
        <v>1</v>
      </c>
      <c r="M37" s="2" t="b">
        <f t="shared" si="4"/>
        <v>0</v>
      </c>
      <c r="N37" s="2" t="b">
        <f t="shared" si="5"/>
        <v>0</v>
      </c>
      <c r="O37" s="2" t="b">
        <f t="shared" si="6"/>
        <v>0</v>
      </c>
      <c r="P37" s="2" t="str">
        <f t="shared" si="7"/>
        <v/>
      </c>
    </row>
    <row r="38" spans="1:16" x14ac:dyDescent="0.25">
      <c r="A38" s="31">
        <v>37</v>
      </c>
      <c r="B38" s="23" t="s">
        <v>612</v>
      </c>
      <c r="C38" s="23" t="s">
        <v>146</v>
      </c>
      <c r="D38" s="23"/>
      <c r="E38" s="23" t="s">
        <v>168</v>
      </c>
      <c r="F38" s="23"/>
      <c r="G38" s="23"/>
      <c r="H38" s="32"/>
      <c r="I38" s="2" t="b">
        <f t="shared" si="0"/>
        <v>0</v>
      </c>
      <c r="J38" s="2" t="b">
        <f t="shared" si="1"/>
        <v>0</v>
      </c>
      <c r="K38" s="2" t="b">
        <f t="shared" si="2"/>
        <v>0</v>
      </c>
      <c r="L38" s="2" t="b">
        <f t="shared" si="3"/>
        <v>1</v>
      </c>
      <c r="M38" s="2" t="b">
        <f t="shared" si="4"/>
        <v>0</v>
      </c>
      <c r="N38" s="2" t="b">
        <f t="shared" si="5"/>
        <v>0</v>
      </c>
      <c r="O38" s="2" t="b">
        <f t="shared" si="6"/>
        <v>0</v>
      </c>
      <c r="P38" s="2" t="str">
        <f t="shared" si="7"/>
        <v/>
      </c>
    </row>
    <row r="39" spans="1:16" x14ac:dyDescent="0.25">
      <c r="A39" s="31">
        <v>38</v>
      </c>
      <c r="B39" s="23" t="s">
        <v>622</v>
      </c>
      <c r="C39" s="23" t="s">
        <v>146</v>
      </c>
      <c r="D39" s="23"/>
      <c r="E39" s="23" t="s">
        <v>168</v>
      </c>
      <c r="F39" s="23"/>
      <c r="G39" s="23"/>
      <c r="H39" s="32"/>
      <c r="I39" s="2" t="b">
        <f t="shared" si="0"/>
        <v>0</v>
      </c>
      <c r="J39" s="2" t="b">
        <f t="shared" si="1"/>
        <v>0</v>
      </c>
      <c r="K39" s="2" t="b">
        <f t="shared" si="2"/>
        <v>0</v>
      </c>
      <c r="L39" s="2" t="b">
        <f t="shared" si="3"/>
        <v>1</v>
      </c>
      <c r="M39" s="2" t="b">
        <f t="shared" si="4"/>
        <v>0</v>
      </c>
      <c r="N39" s="2" t="b">
        <f t="shared" si="5"/>
        <v>0</v>
      </c>
      <c r="O39" s="2" t="b">
        <f t="shared" si="6"/>
        <v>0</v>
      </c>
      <c r="P39" s="2" t="str">
        <f t="shared" si="7"/>
        <v/>
      </c>
    </row>
    <row r="40" spans="1:16" x14ac:dyDescent="0.25">
      <c r="A40" s="31">
        <v>39</v>
      </c>
      <c r="B40" s="23" t="s">
        <v>638</v>
      </c>
      <c r="C40" s="23" t="s">
        <v>146</v>
      </c>
      <c r="D40" s="23"/>
      <c r="E40" s="23" t="s">
        <v>168</v>
      </c>
      <c r="F40" s="23"/>
      <c r="G40" s="23"/>
      <c r="H40" s="32"/>
      <c r="I40" s="2" t="b">
        <f t="shared" si="0"/>
        <v>0</v>
      </c>
      <c r="J40" s="2" t="b">
        <f t="shared" si="1"/>
        <v>0</v>
      </c>
      <c r="K40" s="2" t="b">
        <f t="shared" si="2"/>
        <v>0</v>
      </c>
      <c r="L40" s="2" t="b">
        <f t="shared" si="3"/>
        <v>1</v>
      </c>
      <c r="M40" s="2" t="b">
        <f t="shared" si="4"/>
        <v>0</v>
      </c>
      <c r="N40" s="2" t="b">
        <f t="shared" si="5"/>
        <v>0</v>
      </c>
      <c r="O40" s="2" t="b">
        <f t="shared" si="6"/>
        <v>0</v>
      </c>
      <c r="P40" s="2" t="str">
        <f t="shared" si="7"/>
        <v/>
      </c>
    </row>
    <row r="41" spans="1:16" x14ac:dyDescent="0.25">
      <c r="A41" s="31">
        <v>40</v>
      </c>
      <c r="B41" s="23" t="s">
        <v>648</v>
      </c>
      <c r="C41" s="23" t="s">
        <v>146</v>
      </c>
      <c r="D41" s="23"/>
      <c r="E41" s="23" t="s">
        <v>168</v>
      </c>
      <c r="F41" s="23"/>
      <c r="G41" s="23"/>
      <c r="H41" s="32"/>
      <c r="I41" s="2" t="b">
        <f t="shared" si="0"/>
        <v>0</v>
      </c>
      <c r="J41" s="2" t="b">
        <f t="shared" si="1"/>
        <v>0</v>
      </c>
      <c r="K41" s="2" t="b">
        <f t="shared" si="2"/>
        <v>0</v>
      </c>
      <c r="L41" s="2" t="b">
        <f t="shared" si="3"/>
        <v>1</v>
      </c>
      <c r="M41" s="2" t="b">
        <f t="shared" si="4"/>
        <v>0</v>
      </c>
      <c r="N41" s="2" t="b">
        <f t="shared" si="5"/>
        <v>0</v>
      </c>
      <c r="O41" s="2" t="b">
        <f t="shared" si="6"/>
        <v>0</v>
      </c>
      <c r="P41" s="2" t="str">
        <f t="shared" si="7"/>
        <v/>
      </c>
    </row>
    <row r="42" spans="1:16" x14ac:dyDescent="0.25">
      <c r="A42" s="31">
        <v>41</v>
      </c>
      <c r="B42" s="23" t="s">
        <v>659</v>
      </c>
      <c r="C42" s="23" t="s">
        <v>146</v>
      </c>
      <c r="D42" s="23"/>
      <c r="E42" s="23" t="s">
        <v>168</v>
      </c>
      <c r="F42" s="23"/>
      <c r="G42" s="23"/>
      <c r="H42" s="32"/>
      <c r="I42" s="2" t="b">
        <f t="shared" si="0"/>
        <v>0</v>
      </c>
      <c r="J42" s="2" t="b">
        <f t="shared" si="1"/>
        <v>0</v>
      </c>
      <c r="K42" s="2" t="b">
        <f t="shared" si="2"/>
        <v>0</v>
      </c>
      <c r="L42" s="2" t="b">
        <f t="shared" si="3"/>
        <v>1</v>
      </c>
      <c r="M42" s="2" t="b">
        <f t="shared" si="4"/>
        <v>0</v>
      </c>
      <c r="N42" s="2" t="b">
        <f t="shared" si="5"/>
        <v>0</v>
      </c>
      <c r="O42" s="2" t="b">
        <f t="shared" si="6"/>
        <v>0</v>
      </c>
      <c r="P42" s="2" t="str">
        <f t="shared" si="7"/>
        <v/>
      </c>
    </row>
    <row r="43" spans="1:16" x14ac:dyDescent="0.25">
      <c r="A43" s="31">
        <v>42</v>
      </c>
      <c r="B43" s="23" t="s">
        <v>670</v>
      </c>
      <c r="C43" s="23" t="s">
        <v>146</v>
      </c>
      <c r="D43" s="23"/>
      <c r="E43" s="23" t="s">
        <v>168</v>
      </c>
      <c r="F43" s="23"/>
      <c r="G43" s="23"/>
      <c r="H43" s="32"/>
      <c r="I43" s="2" t="b">
        <f t="shared" si="0"/>
        <v>0</v>
      </c>
      <c r="J43" s="2" t="b">
        <f t="shared" si="1"/>
        <v>0</v>
      </c>
      <c r="K43" s="2" t="b">
        <f t="shared" si="2"/>
        <v>0</v>
      </c>
      <c r="L43" s="2" t="b">
        <f t="shared" si="3"/>
        <v>1</v>
      </c>
      <c r="M43" s="2" t="b">
        <f t="shared" si="4"/>
        <v>0</v>
      </c>
      <c r="N43" s="2" t="b">
        <f t="shared" si="5"/>
        <v>0</v>
      </c>
      <c r="O43" s="2" t="b">
        <f t="shared" si="6"/>
        <v>0</v>
      </c>
      <c r="P43" s="2" t="str">
        <f t="shared" si="7"/>
        <v/>
      </c>
    </row>
    <row r="44" spans="1:16" x14ac:dyDescent="0.25">
      <c r="A44" s="31">
        <v>43</v>
      </c>
      <c r="B44" s="23" t="s">
        <v>680</v>
      </c>
      <c r="C44" s="23" t="s">
        <v>146</v>
      </c>
      <c r="D44" s="23"/>
      <c r="E44" s="23" t="s">
        <v>168</v>
      </c>
      <c r="F44" s="23"/>
      <c r="G44" s="23"/>
      <c r="H44" s="32"/>
      <c r="I44" s="2" t="b">
        <f t="shared" si="0"/>
        <v>0</v>
      </c>
      <c r="J44" s="2" t="b">
        <f t="shared" si="1"/>
        <v>0</v>
      </c>
      <c r="K44" s="2" t="b">
        <f t="shared" si="2"/>
        <v>0</v>
      </c>
      <c r="L44" s="2" t="b">
        <f t="shared" si="3"/>
        <v>1</v>
      </c>
      <c r="M44" s="2" t="b">
        <f t="shared" si="4"/>
        <v>0</v>
      </c>
      <c r="N44" s="2" t="b">
        <f t="shared" si="5"/>
        <v>0</v>
      </c>
      <c r="O44" s="2" t="b">
        <f t="shared" si="6"/>
        <v>0</v>
      </c>
      <c r="P44" s="2" t="str">
        <f t="shared" si="7"/>
        <v/>
      </c>
    </row>
    <row r="45" spans="1:16" x14ac:dyDescent="0.25">
      <c r="A45" s="31">
        <v>44</v>
      </c>
      <c r="B45" s="23" t="s">
        <v>691</v>
      </c>
      <c r="C45" s="23"/>
      <c r="D45" s="23"/>
      <c r="E45" s="23" t="s">
        <v>168</v>
      </c>
      <c r="F45" s="23"/>
      <c r="G45" s="23" t="s">
        <v>182</v>
      </c>
      <c r="H45" s="32"/>
      <c r="I45" s="2" t="b">
        <f t="shared" si="0"/>
        <v>0</v>
      </c>
      <c r="J45" s="2" t="b">
        <f t="shared" si="1"/>
        <v>0</v>
      </c>
      <c r="K45" s="2" t="b">
        <f t="shared" si="2"/>
        <v>0</v>
      </c>
      <c r="L45" s="2" t="b">
        <f t="shared" si="3"/>
        <v>0</v>
      </c>
      <c r="M45" s="2" t="b">
        <f t="shared" si="4"/>
        <v>0</v>
      </c>
      <c r="N45" s="2" t="b">
        <f t="shared" si="5"/>
        <v>1</v>
      </c>
      <c r="O45" s="2" t="b">
        <f t="shared" si="6"/>
        <v>0</v>
      </c>
      <c r="P45" s="2" t="str">
        <f t="shared" si="7"/>
        <v/>
      </c>
    </row>
    <row r="46" spans="1:16" x14ac:dyDescent="0.25">
      <c r="A46" s="31">
        <v>45</v>
      </c>
      <c r="B46" s="23" t="s">
        <v>702</v>
      </c>
      <c r="C46" s="23" t="s">
        <v>146</v>
      </c>
      <c r="D46" s="23"/>
      <c r="E46" s="23" t="s">
        <v>168</v>
      </c>
      <c r="F46" s="23"/>
      <c r="G46" s="23"/>
      <c r="H46" s="32"/>
      <c r="I46" s="2" t="b">
        <f t="shared" si="0"/>
        <v>0</v>
      </c>
      <c r="J46" s="2" t="b">
        <f t="shared" si="1"/>
        <v>0</v>
      </c>
      <c r="K46" s="2" t="b">
        <f t="shared" si="2"/>
        <v>0</v>
      </c>
      <c r="L46" s="2" t="b">
        <f t="shared" si="3"/>
        <v>1</v>
      </c>
      <c r="M46" s="2" t="b">
        <f t="shared" si="4"/>
        <v>0</v>
      </c>
      <c r="N46" s="2" t="b">
        <f t="shared" si="5"/>
        <v>0</v>
      </c>
      <c r="O46" s="2" t="b">
        <f t="shared" si="6"/>
        <v>0</v>
      </c>
      <c r="P46" s="2" t="str">
        <f t="shared" si="7"/>
        <v/>
      </c>
    </row>
    <row r="47" spans="1:16" x14ac:dyDescent="0.25">
      <c r="A47" s="31">
        <v>46</v>
      </c>
      <c r="B47" s="23" t="s">
        <v>710</v>
      </c>
      <c r="C47" s="23" t="s">
        <v>146</v>
      </c>
      <c r="D47" s="23"/>
      <c r="E47" s="23" t="s">
        <v>168</v>
      </c>
      <c r="F47" s="23"/>
      <c r="G47" s="23"/>
      <c r="H47" s="32"/>
      <c r="I47" s="2" t="b">
        <f t="shared" si="0"/>
        <v>0</v>
      </c>
      <c r="J47" s="2" t="b">
        <f t="shared" si="1"/>
        <v>0</v>
      </c>
      <c r="K47" s="2" t="b">
        <f t="shared" si="2"/>
        <v>0</v>
      </c>
      <c r="L47" s="2" t="b">
        <f t="shared" si="3"/>
        <v>1</v>
      </c>
      <c r="M47" s="2" t="b">
        <f t="shared" si="4"/>
        <v>0</v>
      </c>
      <c r="N47" s="2" t="b">
        <f t="shared" si="5"/>
        <v>0</v>
      </c>
      <c r="O47" s="2" t="b">
        <f t="shared" si="6"/>
        <v>0</v>
      </c>
      <c r="P47" s="2" t="str">
        <f t="shared" si="7"/>
        <v/>
      </c>
    </row>
    <row r="48" spans="1:16" x14ac:dyDescent="0.25">
      <c r="A48" s="31">
        <v>47</v>
      </c>
      <c r="B48" s="23" t="s">
        <v>719</v>
      </c>
      <c r="C48" s="23" t="s">
        <v>146</v>
      </c>
      <c r="D48" s="23" t="s">
        <v>726</v>
      </c>
      <c r="E48" s="23"/>
      <c r="F48" s="23"/>
      <c r="G48" s="23"/>
      <c r="H48" s="32"/>
      <c r="I48" s="2" t="b">
        <f t="shared" si="0"/>
        <v>1</v>
      </c>
      <c r="J48" s="2" t="b">
        <f t="shared" si="1"/>
        <v>0</v>
      </c>
      <c r="K48" s="2" t="b">
        <f t="shared" si="2"/>
        <v>0</v>
      </c>
      <c r="L48" s="2" t="b">
        <f t="shared" si="3"/>
        <v>0</v>
      </c>
      <c r="M48" s="2" t="b">
        <f t="shared" si="4"/>
        <v>0</v>
      </c>
      <c r="N48" s="2" t="b">
        <f t="shared" si="5"/>
        <v>0</v>
      </c>
      <c r="O48" s="2" t="b">
        <f t="shared" si="6"/>
        <v>0</v>
      </c>
      <c r="P48" s="2" t="str">
        <f t="shared" si="7"/>
        <v/>
      </c>
    </row>
    <row r="49" spans="1:16" x14ac:dyDescent="0.25">
      <c r="A49" s="31">
        <v>48</v>
      </c>
      <c r="B49" s="23" t="s">
        <v>727</v>
      </c>
      <c r="C49" s="23" t="s">
        <v>146</v>
      </c>
      <c r="D49" s="23"/>
      <c r="E49" s="23" t="s">
        <v>168</v>
      </c>
      <c r="F49" s="23"/>
      <c r="G49" s="23"/>
      <c r="H49" s="32"/>
      <c r="I49" s="2" t="b">
        <f t="shared" si="0"/>
        <v>0</v>
      </c>
      <c r="J49" s="2" t="b">
        <f t="shared" si="1"/>
        <v>0</v>
      </c>
      <c r="K49" s="2" t="b">
        <f t="shared" si="2"/>
        <v>0</v>
      </c>
      <c r="L49" s="2" t="b">
        <f t="shared" si="3"/>
        <v>1</v>
      </c>
      <c r="M49" s="2" t="b">
        <f t="shared" si="4"/>
        <v>0</v>
      </c>
      <c r="N49" s="2" t="b">
        <f t="shared" si="5"/>
        <v>0</v>
      </c>
      <c r="O49" s="2" t="b">
        <f t="shared" si="6"/>
        <v>0</v>
      </c>
      <c r="P49" s="2" t="str">
        <f t="shared" si="7"/>
        <v/>
      </c>
    </row>
    <row r="50" spans="1:16" x14ac:dyDescent="0.25">
      <c r="A50" s="31">
        <v>49</v>
      </c>
      <c r="B50" s="23" t="s">
        <v>735</v>
      </c>
      <c r="C50" s="23" t="s">
        <v>146</v>
      </c>
      <c r="D50" s="23"/>
      <c r="E50" s="23" t="s">
        <v>168</v>
      </c>
      <c r="F50" s="23"/>
      <c r="G50" s="23"/>
      <c r="H50" s="32"/>
      <c r="I50" s="2" t="b">
        <f t="shared" si="0"/>
        <v>0</v>
      </c>
      <c r="J50" s="2" t="b">
        <f t="shared" si="1"/>
        <v>0</v>
      </c>
      <c r="K50" s="2" t="b">
        <f t="shared" si="2"/>
        <v>0</v>
      </c>
      <c r="L50" s="2" t="b">
        <f t="shared" si="3"/>
        <v>1</v>
      </c>
      <c r="M50" s="2" t="b">
        <f t="shared" si="4"/>
        <v>0</v>
      </c>
      <c r="N50" s="2" t="b">
        <f t="shared" si="5"/>
        <v>0</v>
      </c>
      <c r="O50" s="2" t="b">
        <f t="shared" si="6"/>
        <v>0</v>
      </c>
      <c r="P50" s="2" t="str">
        <f t="shared" si="7"/>
        <v/>
      </c>
    </row>
    <row r="51" spans="1:16" x14ac:dyDescent="0.25">
      <c r="A51" s="31">
        <v>50</v>
      </c>
      <c r="B51" s="23" t="s">
        <v>747</v>
      </c>
      <c r="C51" s="23" t="s">
        <v>146</v>
      </c>
      <c r="D51" s="23" t="s">
        <v>758</v>
      </c>
      <c r="E51" s="23" t="s">
        <v>168</v>
      </c>
      <c r="F51" s="23" t="s">
        <v>759</v>
      </c>
      <c r="G51" s="23"/>
      <c r="H51" s="32"/>
      <c r="I51" s="2" t="b">
        <f t="shared" si="0"/>
        <v>0</v>
      </c>
      <c r="J51" s="2" t="b">
        <f t="shared" si="1"/>
        <v>0</v>
      </c>
      <c r="K51" s="2" t="b">
        <f t="shared" si="2"/>
        <v>0</v>
      </c>
      <c r="L51" s="2" t="b">
        <f t="shared" si="3"/>
        <v>1</v>
      </c>
      <c r="M51" s="2" t="b">
        <f t="shared" si="4"/>
        <v>0</v>
      </c>
      <c r="N51" s="2" t="b">
        <f t="shared" si="5"/>
        <v>0</v>
      </c>
      <c r="O51" s="2" t="b">
        <f t="shared" si="6"/>
        <v>0</v>
      </c>
      <c r="P51" s="2" t="str">
        <f t="shared" si="7"/>
        <v/>
      </c>
    </row>
    <row r="52" spans="1:16" x14ac:dyDescent="0.25">
      <c r="A52" s="31">
        <v>51</v>
      </c>
      <c r="B52" s="23" t="s">
        <v>760</v>
      </c>
      <c r="C52" s="23" t="s">
        <v>146</v>
      </c>
      <c r="D52" s="23" t="s">
        <v>768</v>
      </c>
      <c r="E52" s="23"/>
      <c r="F52" s="23"/>
      <c r="G52" s="23"/>
      <c r="H52" s="32"/>
      <c r="I52" s="2" t="b">
        <f t="shared" si="0"/>
        <v>1</v>
      </c>
      <c r="J52" s="2" t="b">
        <f t="shared" si="1"/>
        <v>0</v>
      </c>
      <c r="K52" s="2" t="b">
        <f t="shared" si="2"/>
        <v>0</v>
      </c>
      <c r="L52" s="2" t="b">
        <f t="shared" si="3"/>
        <v>0</v>
      </c>
      <c r="M52" s="2" t="b">
        <f t="shared" si="4"/>
        <v>0</v>
      </c>
      <c r="N52" s="2" t="b">
        <f t="shared" si="5"/>
        <v>0</v>
      </c>
      <c r="O52" s="2" t="b">
        <f t="shared" si="6"/>
        <v>0</v>
      </c>
      <c r="P52" s="2" t="str">
        <f t="shared" si="7"/>
        <v/>
      </c>
    </row>
    <row r="53" spans="1:16" x14ac:dyDescent="0.25">
      <c r="A53" s="31">
        <v>52</v>
      </c>
      <c r="B53" s="23" t="s">
        <v>769</v>
      </c>
      <c r="C53" s="23" t="s">
        <v>146</v>
      </c>
      <c r="D53" s="23" t="s">
        <v>778</v>
      </c>
      <c r="E53" s="23"/>
      <c r="F53" s="23"/>
      <c r="G53" s="23"/>
      <c r="H53" s="32"/>
      <c r="I53" s="2" t="b">
        <f t="shared" si="0"/>
        <v>1</v>
      </c>
      <c r="J53" s="2" t="b">
        <f t="shared" si="1"/>
        <v>0</v>
      </c>
      <c r="K53" s="2" t="b">
        <f t="shared" si="2"/>
        <v>0</v>
      </c>
      <c r="L53" s="2" t="b">
        <f t="shared" si="3"/>
        <v>0</v>
      </c>
      <c r="M53" s="2" t="b">
        <f t="shared" si="4"/>
        <v>0</v>
      </c>
      <c r="N53" s="2" t="b">
        <f t="shared" si="5"/>
        <v>0</v>
      </c>
      <c r="O53" s="2" t="b">
        <f t="shared" si="6"/>
        <v>0</v>
      </c>
      <c r="P53" s="2" t="str">
        <f t="shared" si="7"/>
        <v/>
      </c>
    </row>
    <row r="54" spans="1:16" x14ac:dyDescent="0.25">
      <c r="A54" s="31">
        <v>53</v>
      </c>
      <c r="B54" s="23" t="s">
        <v>779</v>
      </c>
      <c r="C54" s="23" t="s">
        <v>146</v>
      </c>
      <c r="D54" s="23" t="s">
        <v>789</v>
      </c>
      <c r="E54" s="23"/>
      <c r="F54" s="23"/>
      <c r="G54" s="23"/>
      <c r="H54" s="32"/>
      <c r="I54" s="2" t="b">
        <f t="shared" si="0"/>
        <v>1</v>
      </c>
      <c r="J54" s="2" t="b">
        <f t="shared" si="1"/>
        <v>0</v>
      </c>
      <c r="K54" s="2" t="b">
        <f t="shared" si="2"/>
        <v>0</v>
      </c>
      <c r="L54" s="2" t="b">
        <f t="shared" si="3"/>
        <v>0</v>
      </c>
      <c r="M54" s="2" t="b">
        <f t="shared" si="4"/>
        <v>0</v>
      </c>
      <c r="N54" s="2" t="b">
        <f t="shared" si="5"/>
        <v>0</v>
      </c>
      <c r="O54" s="2" t="b">
        <f t="shared" si="6"/>
        <v>0</v>
      </c>
      <c r="P54" s="2" t="str">
        <f t="shared" si="7"/>
        <v/>
      </c>
    </row>
    <row r="55" spans="1:16" x14ac:dyDescent="0.25">
      <c r="A55" s="31">
        <v>54</v>
      </c>
      <c r="B55" s="23" t="s">
        <v>790</v>
      </c>
      <c r="C55" s="23" t="s">
        <v>146</v>
      </c>
      <c r="D55" s="23" t="s">
        <v>801</v>
      </c>
      <c r="E55" s="23" t="s">
        <v>168</v>
      </c>
      <c r="F55" s="23"/>
      <c r="G55" s="23"/>
      <c r="H55" s="32"/>
      <c r="I55" s="2" t="b">
        <f t="shared" si="0"/>
        <v>0</v>
      </c>
      <c r="J55" s="2" t="b">
        <f t="shared" si="1"/>
        <v>0</v>
      </c>
      <c r="K55" s="2" t="b">
        <f t="shared" si="2"/>
        <v>0</v>
      </c>
      <c r="L55" s="2" t="b">
        <f t="shared" si="3"/>
        <v>1</v>
      </c>
      <c r="M55" s="2" t="b">
        <f t="shared" si="4"/>
        <v>0</v>
      </c>
      <c r="N55" s="2" t="b">
        <f t="shared" si="5"/>
        <v>0</v>
      </c>
      <c r="O55" s="2" t="b">
        <f t="shared" si="6"/>
        <v>0</v>
      </c>
      <c r="P55" s="2" t="str">
        <f t="shared" si="7"/>
        <v/>
      </c>
    </row>
    <row r="56" spans="1:16" x14ac:dyDescent="0.25">
      <c r="A56" s="31">
        <v>55</v>
      </c>
      <c r="B56" s="23" t="s">
        <v>802</v>
      </c>
      <c r="C56" s="23" t="s">
        <v>146</v>
      </c>
      <c r="D56" s="23"/>
      <c r="E56" s="23" t="s">
        <v>168</v>
      </c>
      <c r="F56" s="23"/>
      <c r="G56" s="23"/>
      <c r="H56" s="32"/>
      <c r="I56" s="2" t="b">
        <f t="shared" si="0"/>
        <v>0</v>
      </c>
      <c r="J56" s="2" t="b">
        <f t="shared" si="1"/>
        <v>0</v>
      </c>
      <c r="K56" s="2" t="b">
        <f t="shared" si="2"/>
        <v>0</v>
      </c>
      <c r="L56" s="2" t="b">
        <f t="shared" si="3"/>
        <v>1</v>
      </c>
      <c r="M56" s="2" t="b">
        <f t="shared" si="4"/>
        <v>0</v>
      </c>
      <c r="N56" s="2" t="b">
        <f t="shared" si="5"/>
        <v>0</v>
      </c>
      <c r="O56" s="2" t="b">
        <f t="shared" si="6"/>
        <v>0</v>
      </c>
      <c r="P56" s="2" t="str">
        <f t="shared" si="7"/>
        <v/>
      </c>
    </row>
    <row r="57" spans="1:16" x14ac:dyDescent="0.25">
      <c r="A57" s="31">
        <v>56</v>
      </c>
      <c r="B57" s="23" t="s">
        <v>814</v>
      </c>
      <c r="C57" s="23" t="s">
        <v>146</v>
      </c>
      <c r="D57" s="23"/>
      <c r="E57" s="23" t="s">
        <v>168</v>
      </c>
      <c r="F57" s="23"/>
      <c r="G57" s="23"/>
      <c r="H57" s="32"/>
      <c r="I57" s="2" t="b">
        <f t="shared" si="0"/>
        <v>0</v>
      </c>
      <c r="J57" s="2" t="b">
        <f t="shared" si="1"/>
        <v>0</v>
      </c>
      <c r="K57" s="2" t="b">
        <f t="shared" si="2"/>
        <v>0</v>
      </c>
      <c r="L57" s="2" t="b">
        <f t="shared" si="3"/>
        <v>1</v>
      </c>
      <c r="M57" s="2" t="b">
        <f t="shared" si="4"/>
        <v>0</v>
      </c>
      <c r="N57" s="2" t="b">
        <f t="shared" si="5"/>
        <v>0</v>
      </c>
      <c r="O57" s="2" t="b">
        <f t="shared" si="6"/>
        <v>0</v>
      </c>
      <c r="P57" s="2" t="str">
        <f t="shared" si="7"/>
        <v/>
      </c>
    </row>
    <row r="58" spans="1:16" x14ac:dyDescent="0.25">
      <c r="A58" s="31">
        <v>57</v>
      </c>
      <c r="B58" s="23" t="s">
        <v>826</v>
      </c>
      <c r="C58" s="23" t="s">
        <v>146</v>
      </c>
      <c r="D58" s="23"/>
      <c r="E58" s="23" t="s">
        <v>168</v>
      </c>
      <c r="F58" s="23"/>
      <c r="G58" s="23"/>
      <c r="H58" s="32"/>
      <c r="I58" s="2" t="b">
        <f t="shared" si="0"/>
        <v>0</v>
      </c>
      <c r="J58" s="2" t="b">
        <f t="shared" si="1"/>
        <v>0</v>
      </c>
      <c r="K58" s="2" t="b">
        <f t="shared" si="2"/>
        <v>0</v>
      </c>
      <c r="L58" s="2" t="b">
        <f t="shared" si="3"/>
        <v>1</v>
      </c>
      <c r="M58" s="2" t="b">
        <f t="shared" si="4"/>
        <v>0</v>
      </c>
      <c r="N58" s="2" t="b">
        <f t="shared" si="5"/>
        <v>0</v>
      </c>
      <c r="O58" s="2" t="b">
        <f t="shared" si="6"/>
        <v>0</v>
      </c>
      <c r="P58" s="2" t="str">
        <f t="shared" si="7"/>
        <v/>
      </c>
    </row>
    <row r="59" spans="1:16" x14ac:dyDescent="0.25">
      <c r="A59" s="31">
        <v>58</v>
      </c>
      <c r="B59" s="23" t="s">
        <v>834</v>
      </c>
      <c r="C59" s="23" t="s">
        <v>146</v>
      </c>
      <c r="D59" s="23" t="s">
        <v>844</v>
      </c>
      <c r="E59" s="23"/>
      <c r="F59" s="23"/>
      <c r="G59" s="23"/>
      <c r="H59" s="32"/>
      <c r="I59" s="2" t="b">
        <f t="shared" si="0"/>
        <v>1</v>
      </c>
      <c r="J59" s="2" t="b">
        <f t="shared" si="1"/>
        <v>0</v>
      </c>
      <c r="K59" s="2" t="b">
        <f t="shared" si="2"/>
        <v>0</v>
      </c>
      <c r="L59" s="2" t="b">
        <f t="shared" si="3"/>
        <v>0</v>
      </c>
      <c r="M59" s="2" t="b">
        <f t="shared" si="4"/>
        <v>0</v>
      </c>
      <c r="N59" s="2" t="b">
        <f t="shared" si="5"/>
        <v>0</v>
      </c>
      <c r="O59" s="2" t="b">
        <f t="shared" si="6"/>
        <v>0</v>
      </c>
      <c r="P59" s="2" t="str">
        <f t="shared" si="7"/>
        <v/>
      </c>
    </row>
    <row r="60" spans="1:16" x14ac:dyDescent="0.25">
      <c r="A60" s="31">
        <v>59</v>
      </c>
      <c r="B60" s="23" t="s">
        <v>845</v>
      </c>
      <c r="C60" s="23" t="s">
        <v>146</v>
      </c>
      <c r="D60" s="23" t="s">
        <v>853</v>
      </c>
      <c r="E60" s="23"/>
      <c r="F60" s="23"/>
      <c r="G60" s="23"/>
      <c r="H60" s="32"/>
      <c r="I60" s="2" t="b">
        <f t="shared" si="0"/>
        <v>1</v>
      </c>
      <c r="J60" s="2" t="b">
        <f t="shared" si="1"/>
        <v>0</v>
      </c>
      <c r="K60" s="2" t="b">
        <f t="shared" si="2"/>
        <v>0</v>
      </c>
      <c r="L60" s="2" t="b">
        <f t="shared" si="3"/>
        <v>0</v>
      </c>
      <c r="M60" s="2" t="b">
        <f t="shared" si="4"/>
        <v>0</v>
      </c>
      <c r="N60" s="2" t="b">
        <f t="shared" si="5"/>
        <v>0</v>
      </c>
      <c r="O60" s="2" t="b">
        <f t="shared" si="6"/>
        <v>0</v>
      </c>
      <c r="P60" s="2" t="str">
        <f t="shared" si="7"/>
        <v/>
      </c>
    </row>
    <row r="61" spans="1:16" x14ac:dyDescent="0.25">
      <c r="A61" s="31">
        <v>60</v>
      </c>
      <c r="B61" s="23" t="s">
        <v>854</v>
      </c>
      <c r="C61" s="23" t="s">
        <v>146</v>
      </c>
      <c r="D61" s="23"/>
      <c r="E61" s="23"/>
      <c r="F61" s="23"/>
      <c r="G61" s="23"/>
      <c r="H61" s="32"/>
      <c r="I61" s="2" t="b">
        <f t="shared" si="0"/>
        <v>1</v>
      </c>
      <c r="J61" s="2" t="b">
        <f t="shared" si="1"/>
        <v>0</v>
      </c>
      <c r="K61" s="2" t="b">
        <f t="shared" si="2"/>
        <v>0</v>
      </c>
      <c r="L61" s="2" t="b">
        <f t="shared" si="3"/>
        <v>0</v>
      </c>
      <c r="M61" s="2" t="b">
        <f t="shared" si="4"/>
        <v>0</v>
      </c>
      <c r="N61" s="2" t="b">
        <f t="shared" si="5"/>
        <v>0</v>
      </c>
      <c r="O61" s="2" t="b">
        <f t="shared" si="6"/>
        <v>0</v>
      </c>
      <c r="P61" s="2" t="str">
        <f t="shared" si="7"/>
        <v/>
      </c>
    </row>
    <row r="62" spans="1:16" x14ac:dyDescent="0.25">
      <c r="A62" s="31">
        <v>61</v>
      </c>
      <c r="B62" s="23" t="s">
        <v>864</v>
      </c>
      <c r="C62" s="23" t="s">
        <v>146</v>
      </c>
      <c r="D62" s="23"/>
      <c r="E62" s="23"/>
      <c r="F62" s="23"/>
      <c r="G62" s="23"/>
      <c r="H62" s="32"/>
      <c r="I62" s="2" t="b">
        <f t="shared" si="0"/>
        <v>1</v>
      </c>
      <c r="J62" s="2" t="b">
        <f t="shared" si="1"/>
        <v>0</v>
      </c>
      <c r="K62" s="2" t="b">
        <f t="shared" si="2"/>
        <v>0</v>
      </c>
      <c r="L62" s="2" t="b">
        <f t="shared" si="3"/>
        <v>0</v>
      </c>
      <c r="M62" s="2" t="b">
        <f t="shared" si="4"/>
        <v>0</v>
      </c>
      <c r="N62" s="2" t="b">
        <f t="shared" si="5"/>
        <v>0</v>
      </c>
      <c r="O62" s="2" t="b">
        <f t="shared" si="6"/>
        <v>0</v>
      </c>
      <c r="P62" s="2" t="str">
        <f t="shared" si="7"/>
        <v/>
      </c>
    </row>
    <row r="63" spans="1:16" x14ac:dyDescent="0.25">
      <c r="A63" s="31">
        <v>62</v>
      </c>
      <c r="B63" s="23" t="s">
        <v>873</v>
      </c>
      <c r="C63" s="23" t="s">
        <v>146</v>
      </c>
      <c r="D63" s="23"/>
      <c r="E63" s="23"/>
      <c r="F63" s="23"/>
      <c r="G63" s="23"/>
      <c r="H63" s="32"/>
      <c r="I63" s="2" t="b">
        <f t="shared" si="0"/>
        <v>1</v>
      </c>
      <c r="J63" s="2" t="b">
        <f t="shared" si="1"/>
        <v>0</v>
      </c>
      <c r="K63" s="2" t="b">
        <f t="shared" si="2"/>
        <v>0</v>
      </c>
      <c r="L63" s="2" t="b">
        <f t="shared" si="3"/>
        <v>0</v>
      </c>
      <c r="M63" s="2" t="b">
        <f t="shared" si="4"/>
        <v>0</v>
      </c>
      <c r="N63" s="2" t="b">
        <f t="shared" si="5"/>
        <v>0</v>
      </c>
      <c r="O63" s="2" t="b">
        <f t="shared" si="6"/>
        <v>0</v>
      </c>
      <c r="P63" s="2" t="str">
        <f t="shared" si="7"/>
        <v/>
      </c>
    </row>
    <row r="64" spans="1:16" x14ac:dyDescent="0.25">
      <c r="A64" s="31">
        <v>63</v>
      </c>
      <c r="B64" s="23" t="s">
        <v>884</v>
      </c>
      <c r="C64" s="23" t="s">
        <v>146</v>
      </c>
      <c r="D64" s="23"/>
      <c r="E64" s="23" t="s">
        <v>168</v>
      </c>
      <c r="F64" s="23"/>
      <c r="G64" s="23"/>
      <c r="H64" s="32"/>
      <c r="I64" s="2" t="b">
        <f t="shared" si="0"/>
        <v>0</v>
      </c>
      <c r="J64" s="2" t="b">
        <f t="shared" si="1"/>
        <v>0</v>
      </c>
      <c r="K64" s="2" t="b">
        <f t="shared" si="2"/>
        <v>0</v>
      </c>
      <c r="L64" s="2" t="b">
        <f t="shared" si="3"/>
        <v>1</v>
      </c>
      <c r="M64" s="2" t="b">
        <f t="shared" si="4"/>
        <v>0</v>
      </c>
      <c r="N64" s="2" t="b">
        <f t="shared" si="5"/>
        <v>0</v>
      </c>
      <c r="O64" s="2" t="b">
        <f t="shared" si="6"/>
        <v>0</v>
      </c>
      <c r="P64" s="2" t="str">
        <f t="shared" si="7"/>
        <v/>
      </c>
    </row>
    <row r="65" spans="1:16" x14ac:dyDescent="0.25">
      <c r="A65" s="31">
        <v>64</v>
      </c>
      <c r="B65" s="23" t="s">
        <v>894</v>
      </c>
      <c r="C65" s="23" t="s">
        <v>146</v>
      </c>
      <c r="D65" s="23" t="s">
        <v>902</v>
      </c>
      <c r="E65" s="23" t="s">
        <v>168</v>
      </c>
      <c r="F65" s="23" t="s">
        <v>903</v>
      </c>
      <c r="G65" s="23"/>
      <c r="H65" s="32"/>
      <c r="I65" s="2" t="b">
        <f t="shared" si="0"/>
        <v>0</v>
      </c>
      <c r="J65" s="2" t="b">
        <f t="shared" si="1"/>
        <v>0</v>
      </c>
      <c r="K65" s="2" t="b">
        <f t="shared" si="2"/>
        <v>0</v>
      </c>
      <c r="L65" s="2" t="b">
        <f t="shared" si="3"/>
        <v>1</v>
      </c>
      <c r="M65" s="2" t="b">
        <f t="shared" si="4"/>
        <v>0</v>
      </c>
      <c r="N65" s="2" t="b">
        <f t="shared" si="5"/>
        <v>0</v>
      </c>
      <c r="O65" s="2" t="b">
        <f t="shared" si="6"/>
        <v>0</v>
      </c>
      <c r="P65" s="2" t="str">
        <f t="shared" si="7"/>
        <v/>
      </c>
    </row>
    <row r="66" spans="1:16" x14ac:dyDescent="0.25">
      <c r="A66" s="31">
        <v>65</v>
      </c>
      <c r="B66" s="23" t="s">
        <v>904</v>
      </c>
      <c r="C66" s="23" t="s">
        <v>146</v>
      </c>
      <c r="D66" s="23"/>
      <c r="E66" s="23" t="s">
        <v>168</v>
      </c>
      <c r="F66" s="23"/>
      <c r="G66" s="23"/>
      <c r="H66" s="32"/>
      <c r="I66" s="2" t="b">
        <f t="shared" si="0"/>
        <v>0</v>
      </c>
      <c r="J66" s="2" t="b">
        <f t="shared" si="1"/>
        <v>0</v>
      </c>
      <c r="K66" s="2" t="b">
        <f t="shared" si="2"/>
        <v>0</v>
      </c>
      <c r="L66" s="2" t="b">
        <f t="shared" si="3"/>
        <v>1</v>
      </c>
      <c r="M66" s="2" t="b">
        <f t="shared" si="4"/>
        <v>0</v>
      </c>
      <c r="N66" s="2" t="b">
        <f t="shared" si="5"/>
        <v>0</v>
      </c>
      <c r="O66" s="2" t="b">
        <f t="shared" si="6"/>
        <v>0</v>
      </c>
      <c r="P66" s="2" t="str">
        <f t="shared" si="7"/>
        <v/>
      </c>
    </row>
    <row r="67" spans="1:16" x14ac:dyDescent="0.25">
      <c r="A67" s="31">
        <v>66</v>
      </c>
      <c r="B67" s="23" t="s">
        <v>912</v>
      </c>
      <c r="C67" s="23" t="s">
        <v>146</v>
      </c>
      <c r="D67" s="23"/>
      <c r="E67" s="23" t="s">
        <v>168</v>
      </c>
      <c r="F67" s="23"/>
      <c r="G67" s="23"/>
      <c r="H67" s="32"/>
      <c r="I67" s="2" t="b">
        <f t="shared" ref="I67:I130" si="8">AND(COUNTA(C67),COUNTBLANK(E67),COUNTBLANK(G67))</f>
        <v>0</v>
      </c>
      <c r="J67" s="2" t="b">
        <f t="shared" ref="J67:J130" si="9">AND(COUNTBLANK(C67),COUNTA(E67),COUNTBLANK(G67))</f>
        <v>0</v>
      </c>
      <c r="K67" s="2" t="b">
        <f t="shared" ref="K67:K130" si="10">AND(COUNTBLANK(C67),COUNTBLANK(E67),COUNTA(G67))</f>
        <v>0</v>
      </c>
      <c r="L67" s="2" t="b">
        <f t="shared" ref="L67:L130" si="11">AND(COUNTA(C67),COUNTA(E67),COUNTBLANK(G67))</f>
        <v>1</v>
      </c>
      <c r="M67" s="2" t="b">
        <f t="shared" ref="M67:M130" si="12">AND(COUNTA(C67),COUNTBLANK(E67),COUNTA(G67))</f>
        <v>0</v>
      </c>
      <c r="N67" s="2" t="b">
        <f t="shared" ref="N67:N130" si="13">AND(COUNTBLANK(C67),COUNTA(E67),COUNTA(G67))</f>
        <v>0</v>
      </c>
      <c r="O67" s="2" t="b">
        <f t="shared" ref="O67:O130" si="14">AND(COUNTA(C67),COUNTA(E67),COUNTA(G67))</f>
        <v>0</v>
      </c>
      <c r="P67" s="2" t="str">
        <f t="shared" ref="P67:P130" si="15">IF(AND(C67="Filter Method",E67="Wrapper Method",G67="Embedded Method"),A67,"")</f>
        <v/>
      </c>
    </row>
    <row r="68" spans="1:16" x14ac:dyDescent="0.25">
      <c r="A68" s="31">
        <v>67</v>
      </c>
      <c r="B68" s="23" t="s">
        <v>923</v>
      </c>
      <c r="C68" s="23" t="s">
        <v>146</v>
      </c>
      <c r="D68" s="23"/>
      <c r="E68" s="23" t="s">
        <v>168</v>
      </c>
      <c r="F68" s="23"/>
      <c r="G68" s="23"/>
      <c r="H68" s="32"/>
      <c r="I68" s="2" t="b">
        <f t="shared" si="8"/>
        <v>0</v>
      </c>
      <c r="J68" s="2" t="b">
        <f t="shared" si="9"/>
        <v>0</v>
      </c>
      <c r="K68" s="2" t="b">
        <f t="shared" si="10"/>
        <v>0</v>
      </c>
      <c r="L68" s="2" t="b">
        <f t="shared" si="11"/>
        <v>1</v>
      </c>
      <c r="M68" s="2" t="b">
        <f t="shared" si="12"/>
        <v>0</v>
      </c>
      <c r="N68" s="2" t="b">
        <f t="shared" si="13"/>
        <v>0</v>
      </c>
      <c r="O68" s="2" t="b">
        <f t="shared" si="14"/>
        <v>0</v>
      </c>
      <c r="P68" s="2" t="str">
        <f t="shared" si="15"/>
        <v/>
      </c>
    </row>
    <row r="69" spans="1:16" x14ac:dyDescent="0.25">
      <c r="A69" s="31">
        <v>68</v>
      </c>
      <c r="B69" s="23" t="s">
        <v>932</v>
      </c>
      <c r="C69" s="23" t="s">
        <v>146</v>
      </c>
      <c r="D69" s="23"/>
      <c r="E69" s="23" t="s">
        <v>168</v>
      </c>
      <c r="F69" s="23"/>
      <c r="G69" s="23"/>
      <c r="H69" s="32"/>
      <c r="I69" s="2" t="b">
        <f t="shared" si="8"/>
        <v>0</v>
      </c>
      <c r="J69" s="2" t="b">
        <f t="shared" si="9"/>
        <v>0</v>
      </c>
      <c r="K69" s="2" t="b">
        <f t="shared" si="10"/>
        <v>0</v>
      </c>
      <c r="L69" s="2" t="b">
        <f t="shared" si="11"/>
        <v>1</v>
      </c>
      <c r="M69" s="2" t="b">
        <f t="shared" si="12"/>
        <v>0</v>
      </c>
      <c r="N69" s="2" t="b">
        <f t="shared" si="13"/>
        <v>0</v>
      </c>
      <c r="O69" s="2" t="b">
        <f t="shared" si="14"/>
        <v>0</v>
      </c>
      <c r="P69" s="2" t="str">
        <f t="shared" si="15"/>
        <v/>
      </c>
    </row>
    <row r="70" spans="1:16" x14ac:dyDescent="0.25">
      <c r="A70" s="31">
        <v>69</v>
      </c>
      <c r="B70" s="23" t="s">
        <v>941</v>
      </c>
      <c r="C70" s="23" t="s">
        <v>146</v>
      </c>
      <c r="D70" s="23"/>
      <c r="E70" s="23" t="s">
        <v>168</v>
      </c>
      <c r="F70" s="23"/>
      <c r="G70" s="23"/>
      <c r="H70" s="32"/>
      <c r="I70" s="2" t="b">
        <f t="shared" si="8"/>
        <v>0</v>
      </c>
      <c r="J70" s="2" t="b">
        <f t="shared" si="9"/>
        <v>0</v>
      </c>
      <c r="K70" s="2" t="b">
        <f t="shared" si="10"/>
        <v>0</v>
      </c>
      <c r="L70" s="2" t="b">
        <f t="shared" si="11"/>
        <v>1</v>
      </c>
      <c r="M70" s="2" t="b">
        <f t="shared" si="12"/>
        <v>0</v>
      </c>
      <c r="N70" s="2" t="b">
        <f t="shared" si="13"/>
        <v>0</v>
      </c>
      <c r="O70" s="2" t="b">
        <f t="shared" si="14"/>
        <v>0</v>
      </c>
      <c r="P70" s="2" t="str">
        <f t="shared" si="15"/>
        <v/>
      </c>
    </row>
    <row r="71" spans="1:16" x14ac:dyDescent="0.25">
      <c r="A71" s="31">
        <v>70</v>
      </c>
      <c r="B71" s="23" t="s">
        <v>949</v>
      </c>
      <c r="C71" s="23" t="s">
        <v>146</v>
      </c>
      <c r="D71" s="23"/>
      <c r="E71" s="23" t="s">
        <v>168</v>
      </c>
      <c r="F71" s="23"/>
      <c r="G71" s="23"/>
      <c r="H71" s="32"/>
      <c r="I71" s="2" t="b">
        <f t="shared" si="8"/>
        <v>0</v>
      </c>
      <c r="J71" s="2" t="b">
        <f t="shared" si="9"/>
        <v>0</v>
      </c>
      <c r="K71" s="2" t="b">
        <f t="shared" si="10"/>
        <v>0</v>
      </c>
      <c r="L71" s="2" t="b">
        <f t="shared" si="11"/>
        <v>1</v>
      </c>
      <c r="M71" s="2" t="b">
        <f t="shared" si="12"/>
        <v>0</v>
      </c>
      <c r="N71" s="2" t="b">
        <f t="shared" si="13"/>
        <v>0</v>
      </c>
      <c r="O71" s="2" t="b">
        <f t="shared" si="14"/>
        <v>0</v>
      </c>
      <c r="P71" s="2" t="str">
        <f t="shared" si="15"/>
        <v/>
      </c>
    </row>
    <row r="72" spans="1:16" x14ac:dyDescent="0.25">
      <c r="A72" s="31">
        <v>71</v>
      </c>
      <c r="B72" s="23" t="s">
        <v>959</v>
      </c>
      <c r="C72" s="23" t="s">
        <v>146</v>
      </c>
      <c r="D72" s="23"/>
      <c r="E72" s="23" t="s">
        <v>168</v>
      </c>
      <c r="F72" s="23"/>
      <c r="G72" s="23"/>
      <c r="H72" s="32"/>
      <c r="I72" s="2" t="b">
        <f t="shared" si="8"/>
        <v>0</v>
      </c>
      <c r="J72" s="2" t="b">
        <f t="shared" si="9"/>
        <v>0</v>
      </c>
      <c r="K72" s="2" t="b">
        <f t="shared" si="10"/>
        <v>0</v>
      </c>
      <c r="L72" s="2" t="b">
        <f t="shared" si="11"/>
        <v>1</v>
      </c>
      <c r="M72" s="2" t="b">
        <f t="shared" si="12"/>
        <v>0</v>
      </c>
      <c r="N72" s="2" t="b">
        <f t="shared" si="13"/>
        <v>0</v>
      </c>
      <c r="O72" s="2" t="b">
        <f t="shared" si="14"/>
        <v>0</v>
      </c>
      <c r="P72" s="2" t="str">
        <f t="shared" si="15"/>
        <v/>
      </c>
    </row>
    <row r="73" spans="1:16" x14ac:dyDescent="0.25">
      <c r="A73" s="31">
        <v>72</v>
      </c>
      <c r="B73" s="23" t="s">
        <v>969</v>
      </c>
      <c r="C73" s="23" t="s">
        <v>146</v>
      </c>
      <c r="D73" s="23"/>
      <c r="E73" s="23" t="s">
        <v>168</v>
      </c>
      <c r="F73" s="23"/>
      <c r="G73" s="23"/>
      <c r="H73" s="32"/>
      <c r="I73" s="2" t="b">
        <f t="shared" si="8"/>
        <v>0</v>
      </c>
      <c r="J73" s="2" t="b">
        <f t="shared" si="9"/>
        <v>0</v>
      </c>
      <c r="K73" s="2" t="b">
        <f t="shared" si="10"/>
        <v>0</v>
      </c>
      <c r="L73" s="2" t="b">
        <f t="shared" si="11"/>
        <v>1</v>
      </c>
      <c r="M73" s="2" t="b">
        <f t="shared" si="12"/>
        <v>0</v>
      </c>
      <c r="N73" s="2" t="b">
        <f t="shared" si="13"/>
        <v>0</v>
      </c>
      <c r="O73" s="2" t="b">
        <f t="shared" si="14"/>
        <v>0</v>
      </c>
      <c r="P73" s="2" t="str">
        <f t="shared" si="15"/>
        <v/>
      </c>
    </row>
    <row r="74" spans="1:16" x14ac:dyDescent="0.25">
      <c r="A74" s="31">
        <v>73</v>
      </c>
      <c r="B74" s="23" t="s">
        <v>977</v>
      </c>
      <c r="C74" s="23" t="s">
        <v>146</v>
      </c>
      <c r="D74" s="23"/>
      <c r="E74" s="23" t="s">
        <v>168</v>
      </c>
      <c r="F74" s="23"/>
      <c r="G74" s="23"/>
      <c r="H74" s="32"/>
      <c r="I74" s="2" t="b">
        <f t="shared" si="8"/>
        <v>0</v>
      </c>
      <c r="J74" s="2" t="b">
        <f t="shared" si="9"/>
        <v>0</v>
      </c>
      <c r="K74" s="2" t="b">
        <f t="shared" si="10"/>
        <v>0</v>
      </c>
      <c r="L74" s="2" t="b">
        <f t="shared" si="11"/>
        <v>1</v>
      </c>
      <c r="M74" s="2" t="b">
        <f t="shared" si="12"/>
        <v>0</v>
      </c>
      <c r="N74" s="2" t="b">
        <f t="shared" si="13"/>
        <v>0</v>
      </c>
      <c r="O74" s="2" t="b">
        <f t="shared" si="14"/>
        <v>0</v>
      </c>
      <c r="P74" s="2" t="str">
        <f t="shared" si="15"/>
        <v/>
      </c>
    </row>
    <row r="75" spans="1:16" x14ac:dyDescent="0.25">
      <c r="A75" s="31">
        <v>74</v>
      </c>
      <c r="B75" s="23" t="s">
        <v>988</v>
      </c>
      <c r="C75" s="23" t="s">
        <v>146</v>
      </c>
      <c r="D75" s="23"/>
      <c r="E75" s="23" t="s">
        <v>168</v>
      </c>
      <c r="F75" s="23"/>
      <c r="G75" s="23"/>
      <c r="H75" s="32"/>
      <c r="I75" s="2" t="b">
        <f t="shared" si="8"/>
        <v>0</v>
      </c>
      <c r="J75" s="2" t="b">
        <f t="shared" si="9"/>
        <v>0</v>
      </c>
      <c r="K75" s="2" t="b">
        <f t="shared" si="10"/>
        <v>0</v>
      </c>
      <c r="L75" s="2" t="b">
        <f t="shared" si="11"/>
        <v>1</v>
      </c>
      <c r="M75" s="2" t="b">
        <f t="shared" si="12"/>
        <v>0</v>
      </c>
      <c r="N75" s="2" t="b">
        <f t="shared" si="13"/>
        <v>0</v>
      </c>
      <c r="O75" s="2" t="b">
        <f t="shared" si="14"/>
        <v>0</v>
      </c>
      <c r="P75" s="2" t="str">
        <f t="shared" si="15"/>
        <v/>
      </c>
    </row>
    <row r="76" spans="1:16" x14ac:dyDescent="0.25">
      <c r="A76" s="31">
        <v>75</v>
      </c>
      <c r="B76" s="23" t="s">
        <v>998</v>
      </c>
      <c r="C76" s="23" t="s">
        <v>146</v>
      </c>
      <c r="D76" s="23"/>
      <c r="E76" s="23" t="s">
        <v>168</v>
      </c>
      <c r="F76" s="23"/>
      <c r="G76" s="23"/>
      <c r="H76" s="32"/>
      <c r="I76" s="2" t="b">
        <f t="shared" si="8"/>
        <v>0</v>
      </c>
      <c r="J76" s="2" t="b">
        <f t="shared" si="9"/>
        <v>0</v>
      </c>
      <c r="K76" s="2" t="b">
        <f t="shared" si="10"/>
        <v>0</v>
      </c>
      <c r="L76" s="2" t="b">
        <f t="shared" si="11"/>
        <v>1</v>
      </c>
      <c r="M76" s="2" t="b">
        <f t="shared" si="12"/>
        <v>0</v>
      </c>
      <c r="N76" s="2" t="b">
        <f t="shared" si="13"/>
        <v>0</v>
      </c>
      <c r="O76" s="2" t="b">
        <f t="shared" si="14"/>
        <v>0</v>
      </c>
      <c r="P76" s="2" t="str">
        <f t="shared" si="15"/>
        <v/>
      </c>
    </row>
    <row r="77" spans="1:16" x14ac:dyDescent="0.25">
      <c r="A77" s="31">
        <v>76</v>
      </c>
      <c r="B77" s="23" t="s">
        <v>1008</v>
      </c>
      <c r="C77" s="23" t="s">
        <v>146</v>
      </c>
      <c r="D77" s="23"/>
      <c r="E77" s="23" t="s">
        <v>168</v>
      </c>
      <c r="F77" s="23"/>
      <c r="G77" s="23"/>
      <c r="H77" s="32"/>
      <c r="I77" s="2" t="b">
        <f t="shared" si="8"/>
        <v>0</v>
      </c>
      <c r="J77" s="2" t="b">
        <f t="shared" si="9"/>
        <v>0</v>
      </c>
      <c r="K77" s="2" t="b">
        <f t="shared" si="10"/>
        <v>0</v>
      </c>
      <c r="L77" s="2" t="b">
        <f t="shared" si="11"/>
        <v>1</v>
      </c>
      <c r="M77" s="2" t="b">
        <f t="shared" si="12"/>
        <v>0</v>
      </c>
      <c r="N77" s="2" t="b">
        <f t="shared" si="13"/>
        <v>0</v>
      </c>
      <c r="O77" s="2" t="b">
        <f t="shared" si="14"/>
        <v>0</v>
      </c>
      <c r="P77" s="2" t="str">
        <f t="shared" si="15"/>
        <v/>
      </c>
    </row>
    <row r="78" spans="1:16" x14ac:dyDescent="0.25">
      <c r="A78" s="31">
        <v>77</v>
      </c>
      <c r="B78" s="23" t="s">
        <v>1019</v>
      </c>
      <c r="C78" s="23" t="s">
        <v>146</v>
      </c>
      <c r="D78" s="23"/>
      <c r="E78" s="23" t="s">
        <v>168</v>
      </c>
      <c r="F78" s="23"/>
      <c r="G78" s="23"/>
      <c r="H78" s="32"/>
      <c r="I78" s="2" t="b">
        <f t="shared" si="8"/>
        <v>0</v>
      </c>
      <c r="J78" s="2" t="b">
        <f t="shared" si="9"/>
        <v>0</v>
      </c>
      <c r="K78" s="2" t="b">
        <f t="shared" si="10"/>
        <v>0</v>
      </c>
      <c r="L78" s="2" t="b">
        <f t="shared" si="11"/>
        <v>1</v>
      </c>
      <c r="M78" s="2" t="b">
        <f t="shared" si="12"/>
        <v>0</v>
      </c>
      <c r="N78" s="2" t="b">
        <f t="shared" si="13"/>
        <v>0</v>
      </c>
      <c r="O78" s="2" t="b">
        <f t="shared" si="14"/>
        <v>0</v>
      </c>
      <c r="P78" s="2" t="str">
        <f t="shared" si="15"/>
        <v/>
      </c>
    </row>
    <row r="79" spans="1:16" x14ac:dyDescent="0.25">
      <c r="A79" s="31">
        <v>78</v>
      </c>
      <c r="B79" s="23" t="s">
        <v>1028</v>
      </c>
      <c r="C79" s="23" t="s">
        <v>146</v>
      </c>
      <c r="D79" s="23"/>
      <c r="E79" s="23" t="s">
        <v>168</v>
      </c>
      <c r="F79" s="23"/>
      <c r="G79" s="23"/>
      <c r="H79" s="32"/>
      <c r="I79" s="2" t="b">
        <f t="shared" si="8"/>
        <v>0</v>
      </c>
      <c r="J79" s="2" t="b">
        <f t="shared" si="9"/>
        <v>0</v>
      </c>
      <c r="K79" s="2" t="b">
        <f t="shared" si="10"/>
        <v>0</v>
      </c>
      <c r="L79" s="2" t="b">
        <f t="shared" si="11"/>
        <v>1</v>
      </c>
      <c r="M79" s="2" t="b">
        <f t="shared" si="12"/>
        <v>0</v>
      </c>
      <c r="N79" s="2" t="b">
        <f t="shared" si="13"/>
        <v>0</v>
      </c>
      <c r="O79" s="2" t="b">
        <f t="shared" si="14"/>
        <v>0</v>
      </c>
      <c r="P79" s="2" t="str">
        <f t="shared" si="15"/>
        <v/>
      </c>
    </row>
    <row r="80" spans="1:16" x14ac:dyDescent="0.25">
      <c r="A80" s="31">
        <v>79</v>
      </c>
      <c r="B80" s="23" t="s">
        <v>1038</v>
      </c>
      <c r="C80" s="23" t="s">
        <v>146</v>
      </c>
      <c r="D80" s="23"/>
      <c r="E80" s="23"/>
      <c r="F80" s="23"/>
      <c r="G80" s="23"/>
      <c r="H80" s="32"/>
      <c r="I80" s="2" t="b">
        <f t="shared" si="8"/>
        <v>1</v>
      </c>
      <c r="J80" s="2" t="b">
        <f t="shared" si="9"/>
        <v>0</v>
      </c>
      <c r="K80" s="2" t="b">
        <f t="shared" si="10"/>
        <v>0</v>
      </c>
      <c r="L80" s="2" t="b">
        <f t="shared" si="11"/>
        <v>0</v>
      </c>
      <c r="M80" s="2" t="b">
        <f t="shared" si="12"/>
        <v>0</v>
      </c>
      <c r="N80" s="2" t="b">
        <f t="shared" si="13"/>
        <v>0</v>
      </c>
      <c r="O80" s="2" t="b">
        <f t="shared" si="14"/>
        <v>0</v>
      </c>
      <c r="P80" s="2" t="str">
        <f t="shared" si="15"/>
        <v/>
      </c>
    </row>
    <row r="81" spans="1:16" x14ac:dyDescent="0.25">
      <c r="A81" s="31">
        <v>80</v>
      </c>
      <c r="B81" s="23" t="s">
        <v>1049</v>
      </c>
      <c r="C81" s="23" t="s">
        <v>146</v>
      </c>
      <c r="D81" s="23"/>
      <c r="E81" s="23"/>
      <c r="F81" s="23"/>
      <c r="G81" s="23"/>
      <c r="H81" s="32"/>
      <c r="I81" s="2" t="b">
        <f t="shared" si="8"/>
        <v>1</v>
      </c>
      <c r="J81" s="2" t="b">
        <f t="shared" si="9"/>
        <v>0</v>
      </c>
      <c r="K81" s="2" t="b">
        <f t="shared" si="10"/>
        <v>0</v>
      </c>
      <c r="L81" s="2" t="b">
        <f t="shared" si="11"/>
        <v>0</v>
      </c>
      <c r="M81" s="2" t="b">
        <f t="shared" si="12"/>
        <v>0</v>
      </c>
      <c r="N81" s="2" t="b">
        <f t="shared" si="13"/>
        <v>0</v>
      </c>
      <c r="O81" s="2" t="b">
        <f t="shared" si="14"/>
        <v>0</v>
      </c>
      <c r="P81" s="2" t="str">
        <f t="shared" si="15"/>
        <v/>
      </c>
    </row>
    <row r="82" spans="1:16" x14ac:dyDescent="0.25">
      <c r="A82" s="31">
        <v>81</v>
      </c>
      <c r="B82" s="23" t="s">
        <v>1059</v>
      </c>
      <c r="C82" s="23" t="s">
        <v>146</v>
      </c>
      <c r="D82" s="23"/>
      <c r="E82" s="23"/>
      <c r="F82" s="23"/>
      <c r="G82" s="23"/>
      <c r="H82" s="32"/>
      <c r="I82" s="2" t="b">
        <f t="shared" si="8"/>
        <v>1</v>
      </c>
      <c r="J82" s="2" t="b">
        <f t="shared" si="9"/>
        <v>0</v>
      </c>
      <c r="K82" s="2" t="b">
        <f t="shared" si="10"/>
        <v>0</v>
      </c>
      <c r="L82" s="2" t="b">
        <f t="shared" si="11"/>
        <v>0</v>
      </c>
      <c r="M82" s="2" t="b">
        <f t="shared" si="12"/>
        <v>0</v>
      </c>
      <c r="N82" s="2" t="b">
        <f t="shared" si="13"/>
        <v>0</v>
      </c>
      <c r="O82" s="2" t="b">
        <f t="shared" si="14"/>
        <v>0</v>
      </c>
      <c r="P82" s="2" t="str">
        <f t="shared" si="15"/>
        <v/>
      </c>
    </row>
    <row r="83" spans="1:16" x14ac:dyDescent="0.25">
      <c r="A83" s="31">
        <v>82</v>
      </c>
      <c r="B83" s="23" t="s">
        <v>1068</v>
      </c>
      <c r="C83" s="23" t="s">
        <v>146</v>
      </c>
      <c r="D83" s="23"/>
      <c r="E83" s="23" t="s">
        <v>168</v>
      </c>
      <c r="F83" s="23"/>
      <c r="G83" s="23"/>
      <c r="H83" s="32"/>
      <c r="I83" s="2" t="b">
        <f t="shared" si="8"/>
        <v>0</v>
      </c>
      <c r="J83" s="2" t="b">
        <f t="shared" si="9"/>
        <v>0</v>
      </c>
      <c r="K83" s="2" t="b">
        <f t="shared" si="10"/>
        <v>0</v>
      </c>
      <c r="L83" s="2" t="b">
        <f t="shared" si="11"/>
        <v>1</v>
      </c>
      <c r="M83" s="2" t="b">
        <f t="shared" si="12"/>
        <v>0</v>
      </c>
      <c r="N83" s="2" t="b">
        <f t="shared" si="13"/>
        <v>0</v>
      </c>
      <c r="O83" s="2" t="b">
        <f t="shared" si="14"/>
        <v>0</v>
      </c>
      <c r="P83" s="2" t="str">
        <f t="shared" si="15"/>
        <v/>
      </c>
    </row>
    <row r="84" spans="1:16" x14ac:dyDescent="0.25">
      <c r="A84" s="31">
        <v>83</v>
      </c>
      <c r="B84" s="23" t="s">
        <v>1077</v>
      </c>
      <c r="C84" s="23" t="s">
        <v>146</v>
      </c>
      <c r="D84" s="23" t="s">
        <v>1088</v>
      </c>
      <c r="E84" s="23" t="s">
        <v>168</v>
      </c>
      <c r="F84" s="23"/>
      <c r="G84" s="23" t="s">
        <v>182</v>
      </c>
      <c r="H84" s="32"/>
      <c r="I84" s="2" t="b">
        <f t="shared" si="8"/>
        <v>0</v>
      </c>
      <c r="J84" s="2" t="b">
        <f t="shared" si="9"/>
        <v>0</v>
      </c>
      <c r="K84" s="2" t="b">
        <f t="shared" si="10"/>
        <v>0</v>
      </c>
      <c r="L84" s="2" t="b">
        <f t="shared" si="11"/>
        <v>0</v>
      </c>
      <c r="M84" s="2" t="b">
        <f t="shared" si="12"/>
        <v>0</v>
      </c>
      <c r="N84" s="2" t="b">
        <f t="shared" si="13"/>
        <v>0</v>
      </c>
      <c r="O84" s="2" t="b">
        <f t="shared" si="14"/>
        <v>1</v>
      </c>
      <c r="P84" s="2">
        <f t="shared" si="15"/>
        <v>83</v>
      </c>
    </row>
    <row r="85" spans="1:16" x14ac:dyDescent="0.25">
      <c r="A85" s="31">
        <v>84</v>
      </c>
      <c r="B85" s="23" t="s">
        <v>1089</v>
      </c>
      <c r="C85" s="23" t="s">
        <v>146</v>
      </c>
      <c r="D85" s="23" t="s">
        <v>1100</v>
      </c>
      <c r="E85" s="23" t="s">
        <v>168</v>
      </c>
      <c r="F85" s="23"/>
      <c r="G85" s="23"/>
      <c r="H85" s="32"/>
      <c r="I85" s="2" t="b">
        <f t="shared" si="8"/>
        <v>0</v>
      </c>
      <c r="J85" s="2" t="b">
        <f t="shared" si="9"/>
        <v>0</v>
      </c>
      <c r="K85" s="2" t="b">
        <f t="shared" si="10"/>
        <v>0</v>
      </c>
      <c r="L85" s="2" t="b">
        <f t="shared" si="11"/>
        <v>1</v>
      </c>
      <c r="M85" s="2" t="b">
        <f t="shared" si="12"/>
        <v>0</v>
      </c>
      <c r="N85" s="2" t="b">
        <f t="shared" si="13"/>
        <v>0</v>
      </c>
      <c r="O85" s="2" t="b">
        <f t="shared" si="14"/>
        <v>0</v>
      </c>
      <c r="P85" s="2" t="str">
        <f t="shared" si="15"/>
        <v/>
      </c>
    </row>
    <row r="86" spans="1:16" x14ac:dyDescent="0.25">
      <c r="A86" s="31">
        <v>85</v>
      </c>
      <c r="B86" s="23" t="s">
        <v>1101</v>
      </c>
      <c r="C86" s="23" t="s">
        <v>146</v>
      </c>
      <c r="D86" s="23"/>
      <c r="E86" s="23" t="s">
        <v>168</v>
      </c>
      <c r="F86" s="23"/>
      <c r="G86" s="23"/>
      <c r="H86" s="32"/>
      <c r="I86" s="2" t="b">
        <f t="shared" si="8"/>
        <v>0</v>
      </c>
      <c r="J86" s="2" t="b">
        <f t="shared" si="9"/>
        <v>0</v>
      </c>
      <c r="K86" s="2" t="b">
        <f t="shared" si="10"/>
        <v>0</v>
      </c>
      <c r="L86" s="2" t="b">
        <f t="shared" si="11"/>
        <v>1</v>
      </c>
      <c r="M86" s="2" t="b">
        <f t="shared" si="12"/>
        <v>0</v>
      </c>
      <c r="N86" s="2" t="b">
        <f t="shared" si="13"/>
        <v>0</v>
      </c>
      <c r="O86" s="2" t="b">
        <f t="shared" si="14"/>
        <v>0</v>
      </c>
      <c r="P86" s="2" t="str">
        <f t="shared" si="15"/>
        <v/>
      </c>
    </row>
    <row r="87" spans="1:16" x14ac:dyDescent="0.25">
      <c r="A87" s="31">
        <v>86</v>
      </c>
      <c r="B87" s="23" t="s">
        <v>1112</v>
      </c>
      <c r="C87" s="23" t="s">
        <v>146</v>
      </c>
      <c r="D87" s="23"/>
      <c r="E87" s="23"/>
      <c r="F87" s="23"/>
      <c r="G87" s="23"/>
      <c r="H87" s="32"/>
      <c r="I87" s="2" t="b">
        <f t="shared" si="8"/>
        <v>1</v>
      </c>
      <c r="J87" s="2" t="b">
        <f t="shared" si="9"/>
        <v>0</v>
      </c>
      <c r="K87" s="2" t="b">
        <f t="shared" si="10"/>
        <v>0</v>
      </c>
      <c r="L87" s="2" t="b">
        <f t="shared" si="11"/>
        <v>0</v>
      </c>
      <c r="M87" s="2" t="b">
        <f t="shared" si="12"/>
        <v>0</v>
      </c>
      <c r="N87" s="2" t="b">
        <f t="shared" si="13"/>
        <v>0</v>
      </c>
      <c r="O87" s="2" t="b">
        <f t="shared" si="14"/>
        <v>0</v>
      </c>
      <c r="P87" s="2" t="str">
        <f t="shared" si="15"/>
        <v/>
      </c>
    </row>
    <row r="88" spans="1:16" x14ac:dyDescent="0.25">
      <c r="A88" s="31">
        <v>87</v>
      </c>
      <c r="B88" s="23" t="s">
        <v>1123</v>
      </c>
      <c r="C88" s="23" t="s">
        <v>146</v>
      </c>
      <c r="D88" s="23"/>
      <c r="E88" s="23" t="s">
        <v>168</v>
      </c>
      <c r="F88" s="23"/>
      <c r="G88" s="23"/>
      <c r="H88" s="32"/>
      <c r="I88" s="2" t="b">
        <f t="shared" si="8"/>
        <v>0</v>
      </c>
      <c r="J88" s="2" t="b">
        <f t="shared" si="9"/>
        <v>0</v>
      </c>
      <c r="K88" s="2" t="b">
        <f t="shared" si="10"/>
        <v>0</v>
      </c>
      <c r="L88" s="2" t="b">
        <f t="shared" si="11"/>
        <v>1</v>
      </c>
      <c r="M88" s="2" t="b">
        <f t="shared" si="12"/>
        <v>0</v>
      </c>
      <c r="N88" s="2" t="b">
        <f t="shared" si="13"/>
        <v>0</v>
      </c>
      <c r="O88" s="2" t="b">
        <f t="shared" si="14"/>
        <v>0</v>
      </c>
      <c r="P88" s="2" t="str">
        <f t="shared" si="15"/>
        <v/>
      </c>
    </row>
    <row r="89" spans="1:16" x14ac:dyDescent="0.25">
      <c r="A89" s="31">
        <v>88</v>
      </c>
      <c r="B89" s="23" t="s">
        <v>1130</v>
      </c>
      <c r="C89" s="23" t="s">
        <v>146</v>
      </c>
      <c r="D89" s="23"/>
      <c r="E89" s="23"/>
      <c r="F89" s="23"/>
      <c r="G89" s="23"/>
      <c r="H89" s="32"/>
      <c r="I89" s="2" t="b">
        <f t="shared" si="8"/>
        <v>1</v>
      </c>
      <c r="J89" s="2" t="b">
        <f t="shared" si="9"/>
        <v>0</v>
      </c>
      <c r="K89" s="2" t="b">
        <f t="shared" si="10"/>
        <v>0</v>
      </c>
      <c r="L89" s="2" t="b">
        <f t="shared" si="11"/>
        <v>0</v>
      </c>
      <c r="M89" s="2" t="b">
        <f t="shared" si="12"/>
        <v>0</v>
      </c>
      <c r="N89" s="2" t="b">
        <f t="shared" si="13"/>
        <v>0</v>
      </c>
      <c r="O89" s="2" t="b">
        <f t="shared" si="14"/>
        <v>0</v>
      </c>
      <c r="P89" s="2" t="str">
        <f t="shared" si="15"/>
        <v/>
      </c>
    </row>
    <row r="90" spans="1:16" x14ac:dyDescent="0.25">
      <c r="A90" s="31">
        <v>89</v>
      </c>
      <c r="B90" s="23" t="s">
        <v>1139</v>
      </c>
      <c r="C90" s="23" t="s">
        <v>146</v>
      </c>
      <c r="D90" s="23"/>
      <c r="E90" s="23" t="s">
        <v>168</v>
      </c>
      <c r="F90" s="23"/>
      <c r="G90" s="23"/>
      <c r="H90" s="32"/>
      <c r="I90" s="2" t="b">
        <f t="shared" si="8"/>
        <v>0</v>
      </c>
      <c r="J90" s="2" t="b">
        <f t="shared" si="9"/>
        <v>0</v>
      </c>
      <c r="K90" s="2" t="b">
        <f t="shared" si="10"/>
        <v>0</v>
      </c>
      <c r="L90" s="2" t="b">
        <f t="shared" si="11"/>
        <v>1</v>
      </c>
      <c r="M90" s="2" t="b">
        <f t="shared" si="12"/>
        <v>0</v>
      </c>
      <c r="N90" s="2" t="b">
        <f t="shared" si="13"/>
        <v>0</v>
      </c>
      <c r="O90" s="2" t="b">
        <f t="shared" si="14"/>
        <v>0</v>
      </c>
      <c r="P90" s="2" t="str">
        <f t="shared" si="15"/>
        <v/>
      </c>
    </row>
    <row r="91" spans="1:16" x14ac:dyDescent="0.25">
      <c r="A91" s="31">
        <v>90</v>
      </c>
      <c r="B91" s="23" t="s">
        <v>1148</v>
      </c>
      <c r="C91" s="23" t="s">
        <v>146</v>
      </c>
      <c r="D91" s="23"/>
      <c r="E91" s="23"/>
      <c r="F91" s="23"/>
      <c r="G91" s="23"/>
      <c r="H91" s="32"/>
      <c r="I91" s="2" t="b">
        <f t="shared" si="8"/>
        <v>1</v>
      </c>
      <c r="J91" s="2" t="b">
        <f t="shared" si="9"/>
        <v>0</v>
      </c>
      <c r="K91" s="2" t="b">
        <f t="shared" si="10"/>
        <v>0</v>
      </c>
      <c r="L91" s="2" t="b">
        <f t="shared" si="11"/>
        <v>0</v>
      </c>
      <c r="M91" s="2" t="b">
        <f t="shared" si="12"/>
        <v>0</v>
      </c>
      <c r="N91" s="2" t="b">
        <f t="shared" si="13"/>
        <v>0</v>
      </c>
      <c r="O91" s="2" t="b">
        <f t="shared" si="14"/>
        <v>0</v>
      </c>
      <c r="P91" s="2" t="str">
        <f t="shared" si="15"/>
        <v/>
      </c>
    </row>
    <row r="92" spans="1:16" x14ac:dyDescent="0.25">
      <c r="A92" s="31">
        <v>91</v>
      </c>
      <c r="B92" s="23" t="s">
        <v>1156</v>
      </c>
      <c r="C92" s="23" t="s">
        <v>146</v>
      </c>
      <c r="D92" s="23"/>
      <c r="E92" s="23" t="s">
        <v>168</v>
      </c>
      <c r="F92" s="23"/>
      <c r="G92" s="23"/>
      <c r="H92" s="32"/>
      <c r="I92" s="2" t="b">
        <f t="shared" si="8"/>
        <v>0</v>
      </c>
      <c r="J92" s="2" t="b">
        <f t="shared" si="9"/>
        <v>0</v>
      </c>
      <c r="K92" s="2" t="b">
        <f t="shared" si="10"/>
        <v>0</v>
      </c>
      <c r="L92" s="2" t="b">
        <f t="shared" si="11"/>
        <v>1</v>
      </c>
      <c r="M92" s="2" t="b">
        <f t="shared" si="12"/>
        <v>0</v>
      </c>
      <c r="N92" s="2" t="b">
        <f t="shared" si="13"/>
        <v>0</v>
      </c>
      <c r="O92" s="2" t="b">
        <f t="shared" si="14"/>
        <v>0</v>
      </c>
      <c r="P92" s="2" t="str">
        <f t="shared" si="15"/>
        <v/>
      </c>
    </row>
    <row r="93" spans="1:16" x14ac:dyDescent="0.25">
      <c r="A93" s="31">
        <v>92</v>
      </c>
      <c r="B93" s="23" t="s">
        <v>1162</v>
      </c>
      <c r="C93" s="23" t="s">
        <v>146</v>
      </c>
      <c r="D93" s="23"/>
      <c r="E93" s="23" t="s">
        <v>168</v>
      </c>
      <c r="F93" s="23"/>
      <c r="G93" s="23"/>
      <c r="H93" s="32"/>
      <c r="I93" s="2" t="b">
        <f t="shared" si="8"/>
        <v>0</v>
      </c>
      <c r="J93" s="2" t="b">
        <f t="shared" si="9"/>
        <v>0</v>
      </c>
      <c r="K93" s="2" t="b">
        <f t="shared" si="10"/>
        <v>0</v>
      </c>
      <c r="L93" s="2" t="b">
        <f t="shared" si="11"/>
        <v>1</v>
      </c>
      <c r="M93" s="2" t="b">
        <f t="shared" si="12"/>
        <v>0</v>
      </c>
      <c r="N93" s="2" t="b">
        <f t="shared" si="13"/>
        <v>0</v>
      </c>
      <c r="O93" s="2" t="b">
        <f t="shared" si="14"/>
        <v>0</v>
      </c>
      <c r="P93" s="2" t="str">
        <f t="shared" si="15"/>
        <v/>
      </c>
    </row>
    <row r="94" spans="1:16" x14ac:dyDescent="0.25">
      <c r="A94" s="31">
        <v>93</v>
      </c>
      <c r="B94" s="23" t="s">
        <v>1172</v>
      </c>
      <c r="C94" s="23" t="s">
        <v>146</v>
      </c>
      <c r="D94" s="23"/>
      <c r="E94" s="23" t="s">
        <v>168</v>
      </c>
      <c r="F94" s="23"/>
      <c r="G94" s="23" t="s">
        <v>182</v>
      </c>
      <c r="H94" s="32"/>
      <c r="I94" s="2" t="b">
        <f t="shared" si="8"/>
        <v>0</v>
      </c>
      <c r="J94" s="2" t="b">
        <f t="shared" si="9"/>
        <v>0</v>
      </c>
      <c r="K94" s="2" t="b">
        <f t="shared" si="10"/>
        <v>0</v>
      </c>
      <c r="L94" s="2" t="b">
        <f t="shared" si="11"/>
        <v>0</v>
      </c>
      <c r="M94" s="2" t="b">
        <f t="shared" si="12"/>
        <v>0</v>
      </c>
      <c r="N94" s="2" t="b">
        <f t="shared" si="13"/>
        <v>0</v>
      </c>
      <c r="O94" s="2" t="b">
        <f t="shared" si="14"/>
        <v>1</v>
      </c>
      <c r="P94" s="2">
        <f t="shared" si="15"/>
        <v>93</v>
      </c>
    </row>
    <row r="95" spans="1:16" x14ac:dyDescent="0.25">
      <c r="A95" s="31">
        <v>94</v>
      </c>
      <c r="B95" s="23" t="s">
        <v>1180</v>
      </c>
      <c r="C95" s="23" t="s">
        <v>146</v>
      </c>
      <c r="D95" s="23"/>
      <c r="E95" s="23" t="s">
        <v>168</v>
      </c>
      <c r="F95" s="23"/>
      <c r="G95" s="23"/>
      <c r="H95" s="32"/>
      <c r="I95" s="2" t="b">
        <f t="shared" si="8"/>
        <v>0</v>
      </c>
      <c r="J95" s="2" t="b">
        <f t="shared" si="9"/>
        <v>0</v>
      </c>
      <c r="K95" s="2" t="b">
        <f t="shared" si="10"/>
        <v>0</v>
      </c>
      <c r="L95" s="2" t="b">
        <f t="shared" si="11"/>
        <v>1</v>
      </c>
      <c r="M95" s="2" t="b">
        <f t="shared" si="12"/>
        <v>0</v>
      </c>
      <c r="N95" s="2" t="b">
        <f t="shared" si="13"/>
        <v>0</v>
      </c>
      <c r="O95" s="2" t="b">
        <f t="shared" si="14"/>
        <v>0</v>
      </c>
      <c r="P95" s="2" t="str">
        <f t="shared" si="15"/>
        <v/>
      </c>
    </row>
    <row r="96" spans="1:16" x14ac:dyDescent="0.25">
      <c r="A96" s="31">
        <v>95</v>
      </c>
      <c r="B96" s="23" t="s">
        <v>1189</v>
      </c>
      <c r="C96" s="23" t="s">
        <v>146</v>
      </c>
      <c r="D96" s="23"/>
      <c r="E96" s="23" t="s">
        <v>168</v>
      </c>
      <c r="F96" s="23"/>
      <c r="G96" s="23" t="s">
        <v>182</v>
      </c>
      <c r="H96" s="32"/>
      <c r="I96" s="2" t="b">
        <f t="shared" si="8"/>
        <v>0</v>
      </c>
      <c r="J96" s="2" t="b">
        <f t="shared" si="9"/>
        <v>0</v>
      </c>
      <c r="K96" s="2" t="b">
        <f t="shared" si="10"/>
        <v>0</v>
      </c>
      <c r="L96" s="2" t="b">
        <f t="shared" si="11"/>
        <v>0</v>
      </c>
      <c r="M96" s="2" t="b">
        <f t="shared" si="12"/>
        <v>0</v>
      </c>
      <c r="N96" s="2" t="b">
        <f t="shared" si="13"/>
        <v>0</v>
      </c>
      <c r="O96" s="2" t="b">
        <f t="shared" si="14"/>
        <v>1</v>
      </c>
      <c r="P96" s="2">
        <f t="shared" si="15"/>
        <v>95</v>
      </c>
    </row>
    <row r="97" spans="1:16" x14ac:dyDescent="0.25">
      <c r="A97" s="31">
        <v>96</v>
      </c>
      <c r="B97" s="23" t="s">
        <v>1199</v>
      </c>
      <c r="C97" s="23" t="s">
        <v>146</v>
      </c>
      <c r="D97" s="23"/>
      <c r="E97" s="23" t="s">
        <v>168</v>
      </c>
      <c r="F97" s="23"/>
      <c r="G97" s="23" t="s">
        <v>182</v>
      </c>
      <c r="H97" s="32"/>
      <c r="I97" s="2" t="b">
        <f t="shared" si="8"/>
        <v>0</v>
      </c>
      <c r="J97" s="2" t="b">
        <f t="shared" si="9"/>
        <v>0</v>
      </c>
      <c r="K97" s="2" t="b">
        <f t="shared" si="10"/>
        <v>0</v>
      </c>
      <c r="L97" s="2" t="b">
        <f t="shared" si="11"/>
        <v>0</v>
      </c>
      <c r="M97" s="2" t="b">
        <f t="shared" si="12"/>
        <v>0</v>
      </c>
      <c r="N97" s="2" t="b">
        <f t="shared" si="13"/>
        <v>0</v>
      </c>
      <c r="O97" s="2" t="b">
        <f t="shared" si="14"/>
        <v>1</v>
      </c>
      <c r="P97" s="2">
        <f t="shared" si="15"/>
        <v>96</v>
      </c>
    </row>
    <row r="98" spans="1:16" x14ac:dyDescent="0.25">
      <c r="A98" s="31">
        <v>97</v>
      </c>
      <c r="B98" s="23" t="s">
        <v>1208</v>
      </c>
      <c r="C98" s="23" t="s">
        <v>146</v>
      </c>
      <c r="D98" s="23"/>
      <c r="E98" s="23" t="s">
        <v>168</v>
      </c>
      <c r="F98" s="23"/>
      <c r="G98" s="23"/>
      <c r="H98" s="32"/>
      <c r="I98" s="2" t="b">
        <f t="shared" si="8"/>
        <v>0</v>
      </c>
      <c r="J98" s="2" t="b">
        <f t="shared" si="9"/>
        <v>0</v>
      </c>
      <c r="K98" s="2" t="b">
        <f t="shared" si="10"/>
        <v>0</v>
      </c>
      <c r="L98" s="2" t="b">
        <f t="shared" si="11"/>
        <v>1</v>
      </c>
      <c r="M98" s="2" t="b">
        <f t="shared" si="12"/>
        <v>0</v>
      </c>
      <c r="N98" s="2" t="b">
        <f t="shared" si="13"/>
        <v>0</v>
      </c>
      <c r="O98" s="2" t="b">
        <f t="shared" si="14"/>
        <v>0</v>
      </c>
      <c r="P98" s="2" t="str">
        <f t="shared" si="15"/>
        <v/>
      </c>
    </row>
    <row r="99" spans="1:16" x14ac:dyDescent="0.25">
      <c r="A99" s="31">
        <v>98</v>
      </c>
      <c r="B99" s="23" t="s">
        <v>1217</v>
      </c>
      <c r="C99" s="23" t="s">
        <v>146</v>
      </c>
      <c r="D99" s="23"/>
      <c r="E99" s="23" t="s">
        <v>168</v>
      </c>
      <c r="F99" s="23"/>
      <c r="G99" s="23"/>
      <c r="H99" s="32"/>
      <c r="I99" s="2" t="b">
        <f t="shared" si="8"/>
        <v>0</v>
      </c>
      <c r="J99" s="2" t="b">
        <f t="shared" si="9"/>
        <v>0</v>
      </c>
      <c r="K99" s="2" t="b">
        <f t="shared" si="10"/>
        <v>0</v>
      </c>
      <c r="L99" s="2" t="b">
        <f t="shared" si="11"/>
        <v>1</v>
      </c>
      <c r="M99" s="2" t="b">
        <f t="shared" si="12"/>
        <v>0</v>
      </c>
      <c r="N99" s="2" t="b">
        <f t="shared" si="13"/>
        <v>0</v>
      </c>
      <c r="O99" s="2" t="b">
        <f t="shared" si="14"/>
        <v>0</v>
      </c>
      <c r="P99" s="2" t="str">
        <f t="shared" si="15"/>
        <v/>
      </c>
    </row>
    <row r="100" spans="1:16" x14ac:dyDescent="0.25">
      <c r="A100" s="31">
        <v>99</v>
      </c>
      <c r="B100" s="23" t="s">
        <v>1225</v>
      </c>
      <c r="C100" s="23" t="s">
        <v>146</v>
      </c>
      <c r="D100" s="23"/>
      <c r="E100" s="23" t="s">
        <v>168</v>
      </c>
      <c r="F100" s="23"/>
      <c r="G100" s="23"/>
      <c r="H100" s="32"/>
      <c r="I100" s="2" t="b">
        <f t="shared" si="8"/>
        <v>0</v>
      </c>
      <c r="J100" s="2" t="b">
        <f t="shared" si="9"/>
        <v>0</v>
      </c>
      <c r="K100" s="2" t="b">
        <f t="shared" si="10"/>
        <v>0</v>
      </c>
      <c r="L100" s="2" t="b">
        <f t="shared" si="11"/>
        <v>1</v>
      </c>
      <c r="M100" s="2" t="b">
        <f t="shared" si="12"/>
        <v>0</v>
      </c>
      <c r="N100" s="2" t="b">
        <f t="shared" si="13"/>
        <v>0</v>
      </c>
      <c r="O100" s="2" t="b">
        <f t="shared" si="14"/>
        <v>0</v>
      </c>
      <c r="P100" s="2" t="str">
        <f t="shared" si="15"/>
        <v/>
      </c>
    </row>
    <row r="101" spans="1:16" x14ac:dyDescent="0.25">
      <c r="A101" s="31">
        <v>100</v>
      </c>
      <c r="B101" s="23" t="s">
        <v>1233</v>
      </c>
      <c r="C101" s="23" t="s">
        <v>146</v>
      </c>
      <c r="D101" s="23"/>
      <c r="E101" s="23" t="s">
        <v>168</v>
      </c>
      <c r="F101" s="23"/>
      <c r="G101" s="23" t="s">
        <v>182</v>
      </c>
      <c r="H101" s="32"/>
      <c r="I101" s="2" t="b">
        <f t="shared" si="8"/>
        <v>0</v>
      </c>
      <c r="J101" s="2" t="b">
        <f t="shared" si="9"/>
        <v>0</v>
      </c>
      <c r="K101" s="2" t="b">
        <f t="shared" si="10"/>
        <v>0</v>
      </c>
      <c r="L101" s="2" t="b">
        <f t="shared" si="11"/>
        <v>0</v>
      </c>
      <c r="M101" s="2" t="b">
        <f t="shared" si="12"/>
        <v>0</v>
      </c>
      <c r="N101" s="2" t="b">
        <f t="shared" si="13"/>
        <v>0</v>
      </c>
      <c r="O101" s="2" t="b">
        <f t="shared" si="14"/>
        <v>1</v>
      </c>
      <c r="P101" s="2">
        <f t="shared" si="15"/>
        <v>100</v>
      </c>
    </row>
    <row r="102" spans="1:16" x14ac:dyDescent="0.25">
      <c r="A102" s="31">
        <v>101</v>
      </c>
      <c r="B102" s="23" t="s">
        <v>1242</v>
      </c>
      <c r="C102" s="23" t="s">
        <v>146</v>
      </c>
      <c r="D102" s="23"/>
      <c r="E102" s="23"/>
      <c r="F102" s="23"/>
      <c r="G102" s="23"/>
      <c r="H102" s="32"/>
      <c r="I102" s="2" t="b">
        <f t="shared" si="8"/>
        <v>1</v>
      </c>
      <c r="J102" s="2" t="b">
        <f t="shared" si="9"/>
        <v>0</v>
      </c>
      <c r="K102" s="2" t="b">
        <f t="shared" si="10"/>
        <v>0</v>
      </c>
      <c r="L102" s="2" t="b">
        <f t="shared" si="11"/>
        <v>0</v>
      </c>
      <c r="M102" s="2" t="b">
        <f t="shared" si="12"/>
        <v>0</v>
      </c>
      <c r="N102" s="2" t="b">
        <f t="shared" si="13"/>
        <v>0</v>
      </c>
      <c r="O102" s="2" t="b">
        <f t="shared" si="14"/>
        <v>0</v>
      </c>
      <c r="P102" s="2" t="str">
        <f t="shared" si="15"/>
        <v/>
      </c>
    </row>
    <row r="103" spans="1:16" x14ac:dyDescent="0.25">
      <c r="A103" s="31">
        <v>102</v>
      </c>
      <c r="B103" s="23" t="s">
        <v>1251</v>
      </c>
      <c r="C103" s="23" t="s">
        <v>146</v>
      </c>
      <c r="D103" s="23"/>
      <c r="E103" s="23" t="s">
        <v>168</v>
      </c>
      <c r="F103" s="23" t="s">
        <v>1254</v>
      </c>
      <c r="G103" s="23"/>
      <c r="H103" s="32"/>
      <c r="I103" s="2" t="b">
        <f t="shared" si="8"/>
        <v>0</v>
      </c>
      <c r="J103" s="2" t="b">
        <f t="shared" si="9"/>
        <v>0</v>
      </c>
      <c r="K103" s="2" t="b">
        <f t="shared" si="10"/>
        <v>0</v>
      </c>
      <c r="L103" s="2" t="b">
        <f t="shared" si="11"/>
        <v>1</v>
      </c>
      <c r="M103" s="2" t="b">
        <f t="shared" si="12"/>
        <v>0</v>
      </c>
      <c r="N103" s="2" t="b">
        <f t="shared" si="13"/>
        <v>0</v>
      </c>
      <c r="O103" s="2" t="b">
        <f t="shared" si="14"/>
        <v>0</v>
      </c>
      <c r="P103" s="2" t="str">
        <f t="shared" si="15"/>
        <v/>
      </c>
    </row>
    <row r="104" spans="1:16" x14ac:dyDescent="0.25">
      <c r="A104" s="31">
        <v>103</v>
      </c>
      <c r="B104" s="23" t="s">
        <v>1258</v>
      </c>
      <c r="C104" s="23" t="s">
        <v>146</v>
      </c>
      <c r="D104" s="23"/>
      <c r="E104" s="23" t="s">
        <v>168</v>
      </c>
      <c r="F104" s="23"/>
      <c r="G104" s="23" t="s">
        <v>182</v>
      </c>
      <c r="H104" s="32"/>
      <c r="I104" s="2" t="b">
        <f t="shared" si="8"/>
        <v>0</v>
      </c>
      <c r="J104" s="2" t="b">
        <f t="shared" si="9"/>
        <v>0</v>
      </c>
      <c r="K104" s="2" t="b">
        <f t="shared" si="10"/>
        <v>0</v>
      </c>
      <c r="L104" s="2" t="b">
        <f t="shared" si="11"/>
        <v>0</v>
      </c>
      <c r="M104" s="2" t="b">
        <f t="shared" si="12"/>
        <v>0</v>
      </c>
      <c r="N104" s="2" t="b">
        <f t="shared" si="13"/>
        <v>0</v>
      </c>
      <c r="O104" s="2" t="b">
        <f t="shared" si="14"/>
        <v>1</v>
      </c>
      <c r="P104" s="2">
        <f t="shared" si="15"/>
        <v>103</v>
      </c>
    </row>
    <row r="105" spans="1:16" x14ac:dyDescent="0.25">
      <c r="A105" s="31">
        <v>104</v>
      </c>
      <c r="B105" s="23" t="s">
        <v>1270</v>
      </c>
      <c r="C105" s="23" t="s">
        <v>146</v>
      </c>
      <c r="D105" s="23"/>
      <c r="E105" s="23" t="s">
        <v>168</v>
      </c>
      <c r="F105" s="23"/>
      <c r="G105" s="23" t="s">
        <v>182</v>
      </c>
      <c r="H105" s="32"/>
      <c r="I105" s="2" t="b">
        <f t="shared" si="8"/>
        <v>0</v>
      </c>
      <c r="J105" s="2" t="b">
        <f t="shared" si="9"/>
        <v>0</v>
      </c>
      <c r="K105" s="2" t="b">
        <f t="shared" si="10"/>
        <v>0</v>
      </c>
      <c r="L105" s="2" t="b">
        <f t="shared" si="11"/>
        <v>0</v>
      </c>
      <c r="M105" s="2" t="b">
        <f t="shared" si="12"/>
        <v>0</v>
      </c>
      <c r="N105" s="2" t="b">
        <f t="shared" si="13"/>
        <v>0</v>
      </c>
      <c r="O105" s="2" t="b">
        <f t="shared" si="14"/>
        <v>1</v>
      </c>
      <c r="P105" s="2">
        <f t="shared" si="15"/>
        <v>104</v>
      </c>
    </row>
    <row r="106" spans="1:16" x14ac:dyDescent="0.25">
      <c r="A106" s="31">
        <v>105</v>
      </c>
      <c r="B106" s="23" t="s">
        <v>1277</v>
      </c>
      <c r="C106" s="23" t="s">
        <v>146</v>
      </c>
      <c r="D106" s="23"/>
      <c r="E106" s="23" t="s">
        <v>168</v>
      </c>
      <c r="F106" s="23"/>
      <c r="G106" s="23"/>
      <c r="H106" s="32"/>
      <c r="I106" s="2" t="b">
        <f t="shared" si="8"/>
        <v>0</v>
      </c>
      <c r="J106" s="2" t="b">
        <f t="shared" si="9"/>
        <v>0</v>
      </c>
      <c r="K106" s="2" t="b">
        <f t="shared" si="10"/>
        <v>0</v>
      </c>
      <c r="L106" s="2" t="b">
        <f t="shared" si="11"/>
        <v>1</v>
      </c>
      <c r="M106" s="2" t="b">
        <f t="shared" si="12"/>
        <v>0</v>
      </c>
      <c r="N106" s="2" t="b">
        <f t="shared" si="13"/>
        <v>0</v>
      </c>
      <c r="O106" s="2" t="b">
        <f t="shared" si="14"/>
        <v>0</v>
      </c>
      <c r="P106" s="2" t="str">
        <f t="shared" si="15"/>
        <v/>
      </c>
    </row>
    <row r="107" spans="1:16" x14ac:dyDescent="0.25">
      <c r="A107" s="31">
        <v>106</v>
      </c>
      <c r="B107" s="23" t="s">
        <v>1289</v>
      </c>
      <c r="C107" s="23" t="s">
        <v>146</v>
      </c>
      <c r="D107" s="23"/>
      <c r="E107" s="23" t="s">
        <v>168</v>
      </c>
      <c r="F107" s="23"/>
      <c r="G107" s="23" t="s">
        <v>182</v>
      </c>
      <c r="H107" s="32"/>
      <c r="I107" s="2" t="b">
        <f t="shared" si="8"/>
        <v>0</v>
      </c>
      <c r="J107" s="2" t="b">
        <f t="shared" si="9"/>
        <v>0</v>
      </c>
      <c r="K107" s="2" t="b">
        <f t="shared" si="10"/>
        <v>0</v>
      </c>
      <c r="L107" s="2" t="b">
        <f t="shared" si="11"/>
        <v>0</v>
      </c>
      <c r="M107" s="2" t="b">
        <f t="shared" si="12"/>
        <v>0</v>
      </c>
      <c r="N107" s="2" t="b">
        <f t="shared" si="13"/>
        <v>0</v>
      </c>
      <c r="O107" s="2" t="b">
        <f t="shared" si="14"/>
        <v>1</v>
      </c>
      <c r="P107" s="2">
        <f t="shared" si="15"/>
        <v>106</v>
      </c>
    </row>
    <row r="108" spans="1:16" x14ac:dyDescent="0.25">
      <c r="A108" s="31">
        <v>107</v>
      </c>
      <c r="B108" s="23" t="s">
        <v>1295</v>
      </c>
      <c r="C108" s="23" t="s">
        <v>146</v>
      </c>
      <c r="D108" s="23"/>
      <c r="E108" s="23" t="s">
        <v>168</v>
      </c>
      <c r="F108" s="23"/>
      <c r="G108" s="23"/>
      <c r="H108" s="32"/>
      <c r="I108" s="2" t="b">
        <f t="shared" si="8"/>
        <v>0</v>
      </c>
      <c r="J108" s="2" t="b">
        <f t="shared" si="9"/>
        <v>0</v>
      </c>
      <c r="K108" s="2" t="b">
        <f t="shared" si="10"/>
        <v>0</v>
      </c>
      <c r="L108" s="2" t="b">
        <f t="shared" si="11"/>
        <v>1</v>
      </c>
      <c r="M108" s="2" t="b">
        <f t="shared" si="12"/>
        <v>0</v>
      </c>
      <c r="N108" s="2" t="b">
        <f t="shared" si="13"/>
        <v>0</v>
      </c>
      <c r="O108" s="2" t="b">
        <f t="shared" si="14"/>
        <v>0</v>
      </c>
      <c r="P108" s="2" t="str">
        <f t="shared" si="15"/>
        <v/>
      </c>
    </row>
    <row r="109" spans="1:16" x14ac:dyDescent="0.25">
      <c r="A109" s="31">
        <v>108</v>
      </c>
      <c r="B109" s="23" t="s">
        <v>1305</v>
      </c>
      <c r="C109" s="23" t="s">
        <v>146</v>
      </c>
      <c r="D109" s="23"/>
      <c r="E109" s="23" t="s">
        <v>168</v>
      </c>
      <c r="F109" s="23"/>
      <c r="G109" s="23"/>
      <c r="H109" s="32"/>
      <c r="I109" s="2" t="b">
        <f t="shared" si="8"/>
        <v>0</v>
      </c>
      <c r="J109" s="2" t="b">
        <f t="shared" si="9"/>
        <v>0</v>
      </c>
      <c r="K109" s="2" t="b">
        <f t="shared" si="10"/>
        <v>0</v>
      </c>
      <c r="L109" s="2" t="b">
        <f t="shared" si="11"/>
        <v>1</v>
      </c>
      <c r="M109" s="2" t="b">
        <f t="shared" si="12"/>
        <v>0</v>
      </c>
      <c r="N109" s="2" t="b">
        <f t="shared" si="13"/>
        <v>0</v>
      </c>
      <c r="O109" s="2" t="b">
        <f t="shared" si="14"/>
        <v>0</v>
      </c>
      <c r="P109" s="2" t="str">
        <f t="shared" si="15"/>
        <v/>
      </c>
    </row>
    <row r="110" spans="1:16" x14ac:dyDescent="0.25">
      <c r="A110" s="31">
        <v>109</v>
      </c>
      <c r="B110" s="23" t="s">
        <v>1311</v>
      </c>
      <c r="C110" s="23" t="s">
        <v>146</v>
      </c>
      <c r="D110" s="23"/>
      <c r="E110" s="23" t="s">
        <v>168</v>
      </c>
      <c r="F110" s="23"/>
      <c r="G110" s="23"/>
      <c r="H110" s="32"/>
      <c r="I110" s="2" t="b">
        <f t="shared" si="8"/>
        <v>0</v>
      </c>
      <c r="J110" s="2" t="b">
        <f t="shared" si="9"/>
        <v>0</v>
      </c>
      <c r="K110" s="2" t="b">
        <f t="shared" si="10"/>
        <v>0</v>
      </c>
      <c r="L110" s="2" t="b">
        <f t="shared" si="11"/>
        <v>1</v>
      </c>
      <c r="M110" s="2" t="b">
        <f t="shared" si="12"/>
        <v>0</v>
      </c>
      <c r="N110" s="2" t="b">
        <f t="shared" si="13"/>
        <v>0</v>
      </c>
      <c r="O110" s="2" t="b">
        <f t="shared" si="14"/>
        <v>0</v>
      </c>
      <c r="P110" s="2" t="str">
        <f t="shared" si="15"/>
        <v/>
      </c>
    </row>
    <row r="111" spans="1:16" x14ac:dyDescent="0.25">
      <c r="A111" s="31">
        <v>110</v>
      </c>
      <c r="B111" s="23" t="s">
        <v>1319</v>
      </c>
      <c r="C111" s="23" t="s">
        <v>146</v>
      </c>
      <c r="D111" s="23"/>
      <c r="E111" s="23"/>
      <c r="F111" s="23"/>
      <c r="G111" s="23"/>
      <c r="H111" s="32"/>
      <c r="I111" s="2" t="b">
        <f t="shared" si="8"/>
        <v>1</v>
      </c>
      <c r="J111" s="2" t="b">
        <f t="shared" si="9"/>
        <v>0</v>
      </c>
      <c r="K111" s="2" t="b">
        <f t="shared" si="10"/>
        <v>0</v>
      </c>
      <c r="L111" s="2" t="b">
        <f t="shared" si="11"/>
        <v>0</v>
      </c>
      <c r="M111" s="2" t="b">
        <f t="shared" si="12"/>
        <v>0</v>
      </c>
      <c r="N111" s="2" t="b">
        <f t="shared" si="13"/>
        <v>0</v>
      </c>
      <c r="O111" s="2" t="b">
        <f t="shared" si="14"/>
        <v>0</v>
      </c>
      <c r="P111" s="2" t="str">
        <f t="shared" si="15"/>
        <v/>
      </c>
    </row>
    <row r="112" spans="1:16" x14ac:dyDescent="0.25">
      <c r="A112" s="31">
        <v>111</v>
      </c>
      <c r="B112" s="23" t="s">
        <v>1328</v>
      </c>
      <c r="C112" s="23" t="s">
        <v>146</v>
      </c>
      <c r="D112" s="23"/>
      <c r="E112" s="23"/>
      <c r="F112" s="23"/>
      <c r="G112" s="23" t="s">
        <v>182</v>
      </c>
      <c r="H112" s="32"/>
      <c r="I112" s="2" t="b">
        <f t="shared" si="8"/>
        <v>0</v>
      </c>
      <c r="J112" s="2" t="b">
        <f t="shared" si="9"/>
        <v>0</v>
      </c>
      <c r="K112" s="2" t="b">
        <f t="shared" si="10"/>
        <v>0</v>
      </c>
      <c r="L112" s="2" t="b">
        <f t="shared" si="11"/>
        <v>0</v>
      </c>
      <c r="M112" s="2" t="b">
        <f t="shared" si="12"/>
        <v>1</v>
      </c>
      <c r="N112" s="2" t="b">
        <f t="shared" si="13"/>
        <v>0</v>
      </c>
      <c r="O112" s="2" t="b">
        <f t="shared" si="14"/>
        <v>0</v>
      </c>
      <c r="P112" s="2" t="str">
        <f t="shared" si="15"/>
        <v/>
      </c>
    </row>
    <row r="113" spans="1:16" x14ac:dyDescent="0.25">
      <c r="A113" s="31">
        <v>112</v>
      </c>
      <c r="B113" s="23" t="s">
        <v>1336</v>
      </c>
      <c r="C113" s="23" t="s">
        <v>146</v>
      </c>
      <c r="D113" s="23"/>
      <c r="E113" s="23" t="s">
        <v>168</v>
      </c>
      <c r="F113" s="23"/>
      <c r="G113" s="23"/>
      <c r="H113" s="32"/>
      <c r="I113" s="2" t="b">
        <f t="shared" si="8"/>
        <v>0</v>
      </c>
      <c r="J113" s="2" t="b">
        <f t="shared" si="9"/>
        <v>0</v>
      </c>
      <c r="K113" s="2" t="b">
        <f t="shared" si="10"/>
        <v>0</v>
      </c>
      <c r="L113" s="2" t="b">
        <f t="shared" si="11"/>
        <v>1</v>
      </c>
      <c r="M113" s="2" t="b">
        <f t="shared" si="12"/>
        <v>0</v>
      </c>
      <c r="N113" s="2" t="b">
        <f t="shared" si="13"/>
        <v>0</v>
      </c>
      <c r="O113" s="2" t="b">
        <f t="shared" si="14"/>
        <v>0</v>
      </c>
      <c r="P113" s="2" t="str">
        <f t="shared" si="15"/>
        <v/>
      </c>
    </row>
    <row r="114" spans="1:16" x14ac:dyDescent="0.25">
      <c r="A114" s="31">
        <v>113</v>
      </c>
      <c r="B114" s="23" t="s">
        <v>1348</v>
      </c>
      <c r="C114" s="23" t="s">
        <v>146</v>
      </c>
      <c r="D114" s="23"/>
      <c r="E114" s="23"/>
      <c r="F114" s="23"/>
      <c r="G114" s="23"/>
      <c r="H114" s="32"/>
      <c r="I114" s="2" t="b">
        <f t="shared" si="8"/>
        <v>1</v>
      </c>
      <c r="J114" s="2" t="b">
        <f t="shared" si="9"/>
        <v>0</v>
      </c>
      <c r="K114" s="2" t="b">
        <f t="shared" si="10"/>
        <v>0</v>
      </c>
      <c r="L114" s="2" t="b">
        <f t="shared" si="11"/>
        <v>0</v>
      </c>
      <c r="M114" s="2" t="b">
        <f t="shared" si="12"/>
        <v>0</v>
      </c>
      <c r="N114" s="2" t="b">
        <f t="shared" si="13"/>
        <v>0</v>
      </c>
      <c r="O114" s="2" t="b">
        <f t="shared" si="14"/>
        <v>0</v>
      </c>
      <c r="P114" s="2" t="str">
        <f t="shared" si="15"/>
        <v/>
      </c>
    </row>
    <row r="115" spans="1:16" x14ac:dyDescent="0.25">
      <c r="A115" s="31">
        <v>114</v>
      </c>
      <c r="B115" s="23" t="s">
        <v>1359</v>
      </c>
      <c r="C115" s="23" t="s">
        <v>146</v>
      </c>
      <c r="D115" s="23"/>
      <c r="E115" s="23"/>
      <c r="F115" s="23"/>
      <c r="G115" s="23"/>
      <c r="H115" s="32"/>
      <c r="I115" s="2" t="b">
        <f t="shared" si="8"/>
        <v>1</v>
      </c>
      <c r="J115" s="2" t="b">
        <f t="shared" si="9"/>
        <v>0</v>
      </c>
      <c r="K115" s="2" t="b">
        <f t="shared" si="10"/>
        <v>0</v>
      </c>
      <c r="L115" s="2" t="b">
        <f t="shared" si="11"/>
        <v>0</v>
      </c>
      <c r="M115" s="2" t="b">
        <f t="shared" si="12"/>
        <v>0</v>
      </c>
      <c r="N115" s="2" t="b">
        <f t="shared" si="13"/>
        <v>0</v>
      </c>
      <c r="O115" s="2" t="b">
        <f t="shared" si="14"/>
        <v>0</v>
      </c>
      <c r="P115" s="2" t="str">
        <f t="shared" si="15"/>
        <v/>
      </c>
    </row>
    <row r="116" spans="1:16" x14ac:dyDescent="0.25">
      <c r="A116" s="31">
        <v>115</v>
      </c>
      <c r="B116" s="23" t="s">
        <v>1368</v>
      </c>
      <c r="C116" s="23" t="s">
        <v>146</v>
      </c>
      <c r="D116" s="23"/>
      <c r="E116" s="23"/>
      <c r="F116" s="23"/>
      <c r="G116" s="23"/>
      <c r="H116" s="32"/>
      <c r="I116" s="2" t="b">
        <f t="shared" si="8"/>
        <v>1</v>
      </c>
      <c r="J116" s="2" t="b">
        <f t="shared" si="9"/>
        <v>0</v>
      </c>
      <c r="K116" s="2" t="b">
        <f t="shared" si="10"/>
        <v>0</v>
      </c>
      <c r="L116" s="2" t="b">
        <f t="shared" si="11"/>
        <v>0</v>
      </c>
      <c r="M116" s="2" t="b">
        <f t="shared" si="12"/>
        <v>0</v>
      </c>
      <c r="N116" s="2" t="b">
        <f t="shared" si="13"/>
        <v>0</v>
      </c>
      <c r="O116" s="2" t="b">
        <f t="shared" si="14"/>
        <v>0</v>
      </c>
      <c r="P116" s="2" t="str">
        <f t="shared" si="15"/>
        <v/>
      </c>
    </row>
    <row r="117" spans="1:16" x14ac:dyDescent="0.25">
      <c r="A117" s="31">
        <v>116</v>
      </c>
      <c r="B117" s="23" t="s">
        <v>1377</v>
      </c>
      <c r="C117" s="23" t="s">
        <v>146</v>
      </c>
      <c r="D117" s="23"/>
      <c r="E117" s="23"/>
      <c r="F117" s="23"/>
      <c r="G117" s="23"/>
      <c r="H117" s="32"/>
      <c r="I117" s="2" t="b">
        <f t="shared" si="8"/>
        <v>1</v>
      </c>
      <c r="J117" s="2" t="b">
        <f t="shared" si="9"/>
        <v>0</v>
      </c>
      <c r="K117" s="2" t="b">
        <f t="shared" si="10"/>
        <v>0</v>
      </c>
      <c r="L117" s="2" t="b">
        <f t="shared" si="11"/>
        <v>0</v>
      </c>
      <c r="M117" s="2" t="b">
        <f t="shared" si="12"/>
        <v>0</v>
      </c>
      <c r="N117" s="2" t="b">
        <f t="shared" si="13"/>
        <v>0</v>
      </c>
      <c r="O117" s="2" t="b">
        <f t="shared" si="14"/>
        <v>0</v>
      </c>
      <c r="P117" s="2" t="str">
        <f t="shared" si="15"/>
        <v/>
      </c>
    </row>
    <row r="118" spans="1:16" x14ac:dyDescent="0.25">
      <c r="A118" s="31">
        <v>117</v>
      </c>
      <c r="B118" s="23" t="s">
        <v>1386</v>
      </c>
      <c r="C118" s="23" t="s">
        <v>146</v>
      </c>
      <c r="D118" s="23"/>
      <c r="E118" s="23" t="s">
        <v>168</v>
      </c>
      <c r="F118" s="23"/>
      <c r="G118" s="23"/>
      <c r="H118" s="32"/>
      <c r="I118" s="2" t="b">
        <f t="shared" si="8"/>
        <v>0</v>
      </c>
      <c r="J118" s="2" t="b">
        <f t="shared" si="9"/>
        <v>0</v>
      </c>
      <c r="K118" s="2" t="b">
        <f t="shared" si="10"/>
        <v>0</v>
      </c>
      <c r="L118" s="2" t="b">
        <f t="shared" si="11"/>
        <v>1</v>
      </c>
      <c r="M118" s="2" t="b">
        <f t="shared" si="12"/>
        <v>0</v>
      </c>
      <c r="N118" s="2" t="b">
        <f t="shared" si="13"/>
        <v>0</v>
      </c>
      <c r="O118" s="2" t="b">
        <f t="shared" si="14"/>
        <v>0</v>
      </c>
      <c r="P118" s="2" t="str">
        <f t="shared" si="15"/>
        <v/>
      </c>
    </row>
    <row r="119" spans="1:16" x14ac:dyDescent="0.25">
      <c r="A119" s="31">
        <v>118</v>
      </c>
      <c r="B119" s="23" t="s">
        <v>1395</v>
      </c>
      <c r="C119" s="23" t="s">
        <v>146</v>
      </c>
      <c r="D119" s="23"/>
      <c r="E119" s="23"/>
      <c r="F119" s="23"/>
      <c r="G119" s="23"/>
      <c r="H119" s="32"/>
      <c r="I119" s="2" t="b">
        <f t="shared" si="8"/>
        <v>1</v>
      </c>
      <c r="J119" s="2" t="b">
        <f t="shared" si="9"/>
        <v>0</v>
      </c>
      <c r="K119" s="2" t="b">
        <f t="shared" si="10"/>
        <v>0</v>
      </c>
      <c r="L119" s="2" t="b">
        <f t="shared" si="11"/>
        <v>0</v>
      </c>
      <c r="M119" s="2" t="b">
        <f t="shared" si="12"/>
        <v>0</v>
      </c>
      <c r="N119" s="2" t="b">
        <f t="shared" si="13"/>
        <v>0</v>
      </c>
      <c r="O119" s="2" t="b">
        <f t="shared" si="14"/>
        <v>0</v>
      </c>
      <c r="P119" s="2" t="str">
        <f t="shared" si="15"/>
        <v/>
      </c>
    </row>
    <row r="120" spans="1:16" x14ac:dyDescent="0.25">
      <c r="A120" s="31">
        <v>119</v>
      </c>
      <c r="B120" s="23" t="s">
        <v>1407</v>
      </c>
      <c r="C120" s="23" t="s">
        <v>146</v>
      </c>
      <c r="D120" s="23"/>
      <c r="E120" s="23"/>
      <c r="F120" s="23"/>
      <c r="G120" s="23"/>
      <c r="H120" s="32"/>
      <c r="I120" s="2" t="b">
        <f t="shared" si="8"/>
        <v>1</v>
      </c>
      <c r="J120" s="2" t="b">
        <f t="shared" si="9"/>
        <v>0</v>
      </c>
      <c r="K120" s="2" t="b">
        <f t="shared" si="10"/>
        <v>0</v>
      </c>
      <c r="L120" s="2" t="b">
        <f t="shared" si="11"/>
        <v>0</v>
      </c>
      <c r="M120" s="2" t="b">
        <f t="shared" si="12"/>
        <v>0</v>
      </c>
      <c r="N120" s="2" t="b">
        <f t="shared" si="13"/>
        <v>0</v>
      </c>
      <c r="O120" s="2" t="b">
        <f t="shared" si="14"/>
        <v>0</v>
      </c>
      <c r="P120" s="2" t="str">
        <f t="shared" si="15"/>
        <v/>
      </c>
    </row>
    <row r="121" spans="1:16" x14ac:dyDescent="0.25">
      <c r="A121" s="31">
        <v>120</v>
      </c>
      <c r="B121" s="23" t="s">
        <v>1415</v>
      </c>
      <c r="C121" s="23" t="s">
        <v>146</v>
      </c>
      <c r="D121" s="23"/>
      <c r="E121" s="23"/>
      <c r="F121" s="23"/>
      <c r="G121" s="23"/>
      <c r="H121" s="32"/>
      <c r="I121" s="2" t="b">
        <f t="shared" si="8"/>
        <v>1</v>
      </c>
      <c r="J121" s="2" t="b">
        <f t="shared" si="9"/>
        <v>0</v>
      </c>
      <c r="K121" s="2" t="b">
        <f t="shared" si="10"/>
        <v>0</v>
      </c>
      <c r="L121" s="2" t="b">
        <f t="shared" si="11"/>
        <v>0</v>
      </c>
      <c r="M121" s="2" t="b">
        <f t="shared" si="12"/>
        <v>0</v>
      </c>
      <c r="N121" s="2" t="b">
        <f t="shared" si="13"/>
        <v>0</v>
      </c>
      <c r="O121" s="2" t="b">
        <f t="shared" si="14"/>
        <v>0</v>
      </c>
      <c r="P121" s="2" t="str">
        <f t="shared" si="15"/>
        <v/>
      </c>
    </row>
    <row r="122" spans="1:16" x14ac:dyDescent="0.25">
      <c r="A122" s="31">
        <v>121</v>
      </c>
      <c r="B122" s="23" t="s">
        <v>1426</v>
      </c>
      <c r="C122" s="23" t="s">
        <v>146</v>
      </c>
      <c r="D122" s="23"/>
      <c r="E122" s="23"/>
      <c r="F122" s="23"/>
      <c r="G122" s="23"/>
      <c r="H122" s="32"/>
      <c r="I122" s="2" t="b">
        <f t="shared" si="8"/>
        <v>1</v>
      </c>
      <c r="J122" s="2" t="b">
        <f t="shared" si="9"/>
        <v>0</v>
      </c>
      <c r="K122" s="2" t="b">
        <f t="shared" si="10"/>
        <v>0</v>
      </c>
      <c r="L122" s="2" t="b">
        <f t="shared" si="11"/>
        <v>0</v>
      </c>
      <c r="M122" s="2" t="b">
        <f t="shared" si="12"/>
        <v>0</v>
      </c>
      <c r="N122" s="2" t="b">
        <f t="shared" si="13"/>
        <v>0</v>
      </c>
      <c r="O122" s="2" t="b">
        <f t="shared" si="14"/>
        <v>0</v>
      </c>
      <c r="P122" s="2" t="str">
        <f t="shared" si="15"/>
        <v/>
      </c>
    </row>
    <row r="123" spans="1:16" x14ac:dyDescent="0.25">
      <c r="A123" s="31">
        <v>122</v>
      </c>
      <c r="B123" s="23" t="s">
        <v>1434</v>
      </c>
      <c r="C123" s="23" t="s">
        <v>146</v>
      </c>
      <c r="D123" s="23"/>
      <c r="E123" s="23"/>
      <c r="F123" s="23"/>
      <c r="G123" s="23"/>
      <c r="H123" s="32"/>
      <c r="I123" s="2" t="b">
        <f t="shared" si="8"/>
        <v>1</v>
      </c>
      <c r="J123" s="2" t="b">
        <f t="shared" si="9"/>
        <v>0</v>
      </c>
      <c r="K123" s="2" t="b">
        <f t="shared" si="10"/>
        <v>0</v>
      </c>
      <c r="L123" s="2" t="b">
        <f t="shared" si="11"/>
        <v>0</v>
      </c>
      <c r="M123" s="2" t="b">
        <f t="shared" si="12"/>
        <v>0</v>
      </c>
      <c r="N123" s="2" t="b">
        <f t="shared" si="13"/>
        <v>0</v>
      </c>
      <c r="O123" s="2" t="b">
        <f t="shared" si="14"/>
        <v>0</v>
      </c>
      <c r="P123" s="2" t="str">
        <f t="shared" si="15"/>
        <v/>
      </c>
    </row>
    <row r="124" spans="1:16" x14ac:dyDescent="0.25">
      <c r="A124" s="31">
        <v>123</v>
      </c>
      <c r="B124" s="23" t="s">
        <v>1444</v>
      </c>
      <c r="C124" s="23" t="s">
        <v>146</v>
      </c>
      <c r="D124" s="23"/>
      <c r="E124" s="23"/>
      <c r="F124" s="23"/>
      <c r="G124" s="23"/>
      <c r="H124" s="32"/>
      <c r="I124" s="2" t="b">
        <f t="shared" si="8"/>
        <v>1</v>
      </c>
      <c r="J124" s="2" t="b">
        <f t="shared" si="9"/>
        <v>0</v>
      </c>
      <c r="K124" s="2" t="b">
        <f t="shared" si="10"/>
        <v>0</v>
      </c>
      <c r="L124" s="2" t="b">
        <f t="shared" si="11"/>
        <v>0</v>
      </c>
      <c r="M124" s="2" t="b">
        <f t="shared" si="12"/>
        <v>0</v>
      </c>
      <c r="N124" s="2" t="b">
        <f t="shared" si="13"/>
        <v>0</v>
      </c>
      <c r="O124" s="2" t="b">
        <f t="shared" si="14"/>
        <v>0</v>
      </c>
      <c r="P124" s="2" t="str">
        <f t="shared" si="15"/>
        <v/>
      </c>
    </row>
    <row r="125" spans="1:16" x14ac:dyDescent="0.25">
      <c r="A125" s="31">
        <v>124</v>
      </c>
      <c r="B125" s="23" t="s">
        <v>1451</v>
      </c>
      <c r="C125" s="23" t="s">
        <v>146</v>
      </c>
      <c r="D125" s="23"/>
      <c r="E125" s="23"/>
      <c r="F125" s="23"/>
      <c r="G125" s="23"/>
      <c r="H125" s="32"/>
      <c r="I125" s="2" t="b">
        <f t="shared" si="8"/>
        <v>1</v>
      </c>
      <c r="J125" s="2" t="b">
        <f t="shared" si="9"/>
        <v>0</v>
      </c>
      <c r="K125" s="2" t="b">
        <f t="shared" si="10"/>
        <v>0</v>
      </c>
      <c r="L125" s="2" t="b">
        <f t="shared" si="11"/>
        <v>0</v>
      </c>
      <c r="M125" s="2" t="b">
        <f t="shared" si="12"/>
        <v>0</v>
      </c>
      <c r="N125" s="2" t="b">
        <f t="shared" si="13"/>
        <v>0</v>
      </c>
      <c r="O125" s="2" t="b">
        <f t="shared" si="14"/>
        <v>0</v>
      </c>
      <c r="P125" s="2" t="str">
        <f t="shared" si="15"/>
        <v/>
      </c>
    </row>
    <row r="126" spans="1:16" x14ac:dyDescent="0.25">
      <c r="A126" s="31">
        <v>125</v>
      </c>
      <c r="B126" s="23" t="s">
        <v>1461</v>
      </c>
      <c r="C126" s="23" t="s">
        <v>146</v>
      </c>
      <c r="D126" s="23"/>
      <c r="E126" s="23"/>
      <c r="F126" s="23"/>
      <c r="G126" s="23"/>
      <c r="H126" s="32"/>
      <c r="I126" s="2" t="b">
        <f t="shared" si="8"/>
        <v>1</v>
      </c>
      <c r="J126" s="2" t="b">
        <f t="shared" si="9"/>
        <v>0</v>
      </c>
      <c r="K126" s="2" t="b">
        <f t="shared" si="10"/>
        <v>0</v>
      </c>
      <c r="L126" s="2" t="b">
        <f t="shared" si="11"/>
        <v>0</v>
      </c>
      <c r="M126" s="2" t="b">
        <f t="shared" si="12"/>
        <v>0</v>
      </c>
      <c r="N126" s="2" t="b">
        <f t="shared" si="13"/>
        <v>0</v>
      </c>
      <c r="O126" s="2" t="b">
        <f t="shared" si="14"/>
        <v>0</v>
      </c>
      <c r="P126" s="2" t="str">
        <f t="shared" si="15"/>
        <v/>
      </c>
    </row>
    <row r="127" spans="1:16" x14ac:dyDescent="0.25">
      <c r="A127" s="31">
        <v>126</v>
      </c>
      <c r="B127" s="23" t="s">
        <v>1471</v>
      </c>
      <c r="C127" s="23" t="s">
        <v>146</v>
      </c>
      <c r="D127" s="23"/>
      <c r="E127" s="23"/>
      <c r="F127" s="23"/>
      <c r="G127" s="23"/>
      <c r="H127" s="32"/>
      <c r="I127" s="2" t="b">
        <f t="shared" si="8"/>
        <v>1</v>
      </c>
      <c r="J127" s="2" t="b">
        <f t="shared" si="9"/>
        <v>0</v>
      </c>
      <c r="K127" s="2" t="b">
        <f t="shared" si="10"/>
        <v>0</v>
      </c>
      <c r="L127" s="2" t="b">
        <f t="shared" si="11"/>
        <v>0</v>
      </c>
      <c r="M127" s="2" t="b">
        <f t="shared" si="12"/>
        <v>0</v>
      </c>
      <c r="N127" s="2" t="b">
        <f t="shared" si="13"/>
        <v>0</v>
      </c>
      <c r="O127" s="2" t="b">
        <f t="shared" si="14"/>
        <v>0</v>
      </c>
      <c r="P127" s="2" t="str">
        <f t="shared" si="15"/>
        <v/>
      </c>
    </row>
    <row r="128" spans="1:16" x14ac:dyDescent="0.25">
      <c r="A128" s="31">
        <v>127</v>
      </c>
      <c r="B128" s="23" t="s">
        <v>1481</v>
      </c>
      <c r="C128" s="23" t="s">
        <v>146</v>
      </c>
      <c r="D128" s="23"/>
      <c r="E128" s="23"/>
      <c r="F128" s="23"/>
      <c r="G128" s="23"/>
      <c r="H128" s="32"/>
      <c r="I128" s="2" t="b">
        <f t="shared" si="8"/>
        <v>1</v>
      </c>
      <c r="J128" s="2" t="b">
        <f t="shared" si="9"/>
        <v>0</v>
      </c>
      <c r="K128" s="2" t="b">
        <f t="shared" si="10"/>
        <v>0</v>
      </c>
      <c r="L128" s="2" t="b">
        <f t="shared" si="11"/>
        <v>0</v>
      </c>
      <c r="M128" s="2" t="b">
        <f t="shared" si="12"/>
        <v>0</v>
      </c>
      <c r="N128" s="2" t="b">
        <f t="shared" si="13"/>
        <v>0</v>
      </c>
      <c r="O128" s="2" t="b">
        <f t="shared" si="14"/>
        <v>0</v>
      </c>
      <c r="P128" s="2" t="str">
        <f t="shared" si="15"/>
        <v/>
      </c>
    </row>
    <row r="129" spans="1:16" x14ac:dyDescent="0.25">
      <c r="A129" s="31">
        <v>128</v>
      </c>
      <c r="B129" s="23" t="s">
        <v>1490</v>
      </c>
      <c r="C129" s="23" t="s">
        <v>146</v>
      </c>
      <c r="D129" s="23"/>
      <c r="E129" s="23"/>
      <c r="F129" s="23"/>
      <c r="G129" s="23"/>
      <c r="H129" s="32"/>
      <c r="I129" s="2" t="b">
        <f t="shared" si="8"/>
        <v>1</v>
      </c>
      <c r="J129" s="2" t="b">
        <f t="shared" si="9"/>
        <v>0</v>
      </c>
      <c r="K129" s="2" t="b">
        <f t="shared" si="10"/>
        <v>0</v>
      </c>
      <c r="L129" s="2" t="b">
        <f t="shared" si="11"/>
        <v>0</v>
      </c>
      <c r="M129" s="2" t="b">
        <f t="shared" si="12"/>
        <v>0</v>
      </c>
      <c r="N129" s="2" t="b">
        <f t="shared" si="13"/>
        <v>0</v>
      </c>
      <c r="O129" s="2" t="b">
        <f t="shared" si="14"/>
        <v>0</v>
      </c>
      <c r="P129" s="2" t="str">
        <f t="shared" si="15"/>
        <v/>
      </c>
    </row>
    <row r="130" spans="1:16" x14ac:dyDescent="0.25">
      <c r="A130" s="31">
        <v>129</v>
      </c>
      <c r="B130" s="23" t="s">
        <v>1500</v>
      </c>
      <c r="C130" s="23" t="s">
        <v>146</v>
      </c>
      <c r="D130" s="23"/>
      <c r="E130" s="23"/>
      <c r="F130" s="23"/>
      <c r="G130" s="23"/>
      <c r="H130" s="32"/>
      <c r="I130" s="2" t="b">
        <f t="shared" si="8"/>
        <v>1</v>
      </c>
      <c r="J130" s="2" t="b">
        <f t="shared" si="9"/>
        <v>0</v>
      </c>
      <c r="K130" s="2" t="b">
        <f t="shared" si="10"/>
        <v>0</v>
      </c>
      <c r="L130" s="2" t="b">
        <f t="shared" si="11"/>
        <v>0</v>
      </c>
      <c r="M130" s="2" t="b">
        <f t="shared" si="12"/>
        <v>0</v>
      </c>
      <c r="N130" s="2" t="b">
        <f t="shared" si="13"/>
        <v>0</v>
      </c>
      <c r="O130" s="2" t="b">
        <f t="shared" si="14"/>
        <v>0</v>
      </c>
      <c r="P130" s="2" t="str">
        <f t="shared" si="15"/>
        <v/>
      </c>
    </row>
    <row r="131" spans="1:16" x14ac:dyDescent="0.25">
      <c r="A131" s="31">
        <v>130</v>
      </c>
      <c r="B131" s="23" t="s">
        <v>1510</v>
      </c>
      <c r="C131" s="23" t="s">
        <v>146</v>
      </c>
      <c r="D131" s="23"/>
      <c r="E131" s="23" t="s">
        <v>168</v>
      </c>
      <c r="F131" s="23"/>
      <c r="G131" s="23"/>
      <c r="H131" s="32"/>
      <c r="I131" s="2" t="b">
        <f t="shared" ref="I131:I194" si="16">AND(COUNTA(C131),COUNTBLANK(E131),COUNTBLANK(G131))</f>
        <v>0</v>
      </c>
      <c r="J131" s="2" t="b">
        <f t="shared" ref="J131:J194" si="17">AND(COUNTBLANK(C131),COUNTA(E131),COUNTBLANK(G131))</f>
        <v>0</v>
      </c>
      <c r="K131" s="2" t="b">
        <f t="shared" ref="K131:K194" si="18">AND(COUNTBLANK(C131),COUNTBLANK(E131),COUNTA(G131))</f>
        <v>0</v>
      </c>
      <c r="L131" s="2" t="b">
        <f t="shared" ref="L131:L194" si="19">AND(COUNTA(C131),COUNTA(E131),COUNTBLANK(G131))</f>
        <v>1</v>
      </c>
      <c r="M131" s="2" t="b">
        <f t="shared" ref="M131:M194" si="20">AND(COUNTA(C131),COUNTBLANK(E131),COUNTA(G131))</f>
        <v>0</v>
      </c>
      <c r="N131" s="2" t="b">
        <f t="shared" ref="N131:N194" si="21">AND(COUNTBLANK(C131),COUNTA(E131),COUNTA(G131))</f>
        <v>0</v>
      </c>
      <c r="O131" s="2" t="b">
        <f t="shared" ref="O131:O194" si="22">AND(COUNTA(C131),COUNTA(E131),COUNTA(G131))</f>
        <v>0</v>
      </c>
      <c r="P131" s="2" t="str">
        <f t="shared" ref="P131:P194" si="23">IF(AND(C131="Filter Method",E131="Wrapper Method",G131="Embedded Method"),A131,"")</f>
        <v/>
      </c>
    </row>
    <row r="132" spans="1:16" x14ac:dyDescent="0.25">
      <c r="A132" s="31">
        <v>131</v>
      </c>
      <c r="B132" s="23" t="s">
        <v>1520</v>
      </c>
      <c r="C132" s="23" t="s">
        <v>146</v>
      </c>
      <c r="D132" s="23"/>
      <c r="E132" s="23"/>
      <c r="F132" s="23"/>
      <c r="G132" s="23"/>
      <c r="H132" s="32"/>
      <c r="I132" s="2" t="b">
        <f t="shared" si="16"/>
        <v>1</v>
      </c>
      <c r="J132" s="2" t="b">
        <f t="shared" si="17"/>
        <v>0</v>
      </c>
      <c r="K132" s="2" t="b">
        <f t="shared" si="18"/>
        <v>0</v>
      </c>
      <c r="L132" s="2" t="b">
        <f t="shared" si="19"/>
        <v>0</v>
      </c>
      <c r="M132" s="2" t="b">
        <f t="shared" si="20"/>
        <v>0</v>
      </c>
      <c r="N132" s="2" t="b">
        <f t="shared" si="21"/>
        <v>0</v>
      </c>
      <c r="O132" s="2" t="b">
        <f t="shared" si="22"/>
        <v>0</v>
      </c>
      <c r="P132" s="2" t="str">
        <f t="shared" si="23"/>
        <v/>
      </c>
    </row>
    <row r="133" spans="1:16" x14ac:dyDescent="0.25">
      <c r="A133" s="31">
        <v>132</v>
      </c>
      <c r="B133" s="23" t="s">
        <v>1529</v>
      </c>
      <c r="C133" s="23" t="s">
        <v>146</v>
      </c>
      <c r="D133" s="23"/>
      <c r="E133" s="23" t="s">
        <v>168</v>
      </c>
      <c r="F133" s="23"/>
      <c r="G133" s="23"/>
      <c r="H133" s="32"/>
      <c r="I133" s="2" t="b">
        <f t="shared" si="16"/>
        <v>0</v>
      </c>
      <c r="J133" s="2" t="b">
        <f t="shared" si="17"/>
        <v>0</v>
      </c>
      <c r="K133" s="2" t="b">
        <f t="shared" si="18"/>
        <v>0</v>
      </c>
      <c r="L133" s="2" t="b">
        <f t="shared" si="19"/>
        <v>1</v>
      </c>
      <c r="M133" s="2" t="b">
        <f t="shared" si="20"/>
        <v>0</v>
      </c>
      <c r="N133" s="2" t="b">
        <f t="shared" si="21"/>
        <v>0</v>
      </c>
      <c r="O133" s="2" t="b">
        <f t="shared" si="22"/>
        <v>0</v>
      </c>
      <c r="P133" s="2" t="str">
        <f t="shared" si="23"/>
        <v/>
      </c>
    </row>
    <row r="134" spans="1:16" x14ac:dyDescent="0.25">
      <c r="A134" s="31">
        <v>133</v>
      </c>
      <c r="B134" s="23" t="s">
        <v>1539</v>
      </c>
      <c r="C134" s="23" t="s">
        <v>146</v>
      </c>
      <c r="D134" s="23"/>
      <c r="E134" s="23"/>
      <c r="F134" s="23"/>
      <c r="G134" s="23"/>
      <c r="H134" s="32"/>
      <c r="I134" s="2" t="b">
        <f t="shared" si="16"/>
        <v>1</v>
      </c>
      <c r="J134" s="2" t="b">
        <f t="shared" si="17"/>
        <v>0</v>
      </c>
      <c r="K134" s="2" t="b">
        <f t="shared" si="18"/>
        <v>0</v>
      </c>
      <c r="L134" s="2" t="b">
        <f t="shared" si="19"/>
        <v>0</v>
      </c>
      <c r="M134" s="2" t="b">
        <f t="shared" si="20"/>
        <v>0</v>
      </c>
      <c r="N134" s="2" t="b">
        <f t="shared" si="21"/>
        <v>0</v>
      </c>
      <c r="O134" s="2" t="b">
        <f t="shared" si="22"/>
        <v>0</v>
      </c>
      <c r="P134" s="2" t="str">
        <f t="shared" si="23"/>
        <v/>
      </c>
    </row>
    <row r="135" spans="1:16" x14ac:dyDescent="0.25">
      <c r="A135" s="31">
        <v>134</v>
      </c>
      <c r="B135" s="23" t="s">
        <v>1548</v>
      </c>
      <c r="C135" s="23" t="s">
        <v>146</v>
      </c>
      <c r="D135" s="23"/>
      <c r="E135" s="23"/>
      <c r="F135" s="23"/>
      <c r="G135" s="23"/>
      <c r="H135" s="32"/>
      <c r="I135" s="2" t="b">
        <f t="shared" si="16"/>
        <v>1</v>
      </c>
      <c r="J135" s="2" t="b">
        <f t="shared" si="17"/>
        <v>0</v>
      </c>
      <c r="K135" s="2" t="b">
        <f t="shared" si="18"/>
        <v>0</v>
      </c>
      <c r="L135" s="2" t="b">
        <f t="shared" si="19"/>
        <v>0</v>
      </c>
      <c r="M135" s="2" t="b">
        <f t="shared" si="20"/>
        <v>0</v>
      </c>
      <c r="N135" s="2" t="b">
        <f t="shared" si="21"/>
        <v>0</v>
      </c>
      <c r="O135" s="2" t="b">
        <f t="shared" si="22"/>
        <v>0</v>
      </c>
      <c r="P135" s="2" t="str">
        <f t="shared" si="23"/>
        <v/>
      </c>
    </row>
    <row r="136" spans="1:16" x14ac:dyDescent="0.25">
      <c r="A136" s="31">
        <v>135</v>
      </c>
      <c r="B136" s="23" t="s">
        <v>1557</v>
      </c>
      <c r="C136" s="23" t="s">
        <v>146</v>
      </c>
      <c r="D136" s="23"/>
      <c r="E136" s="23"/>
      <c r="F136" s="23"/>
      <c r="G136" s="23"/>
      <c r="H136" s="32"/>
      <c r="I136" s="2" t="b">
        <f t="shared" si="16"/>
        <v>1</v>
      </c>
      <c r="J136" s="2" t="b">
        <f t="shared" si="17"/>
        <v>0</v>
      </c>
      <c r="K136" s="2" t="b">
        <f t="shared" si="18"/>
        <v>0</v>
      </c>
      <c r="L136" s="2" t="b">
        <f t="shared" si="19"/>
        <v>0</v>
      </c>
      <c r="M136" s="2" t="b">
        <f t="shared" si="20"/>
        <v>0</v>
      </c>
      <c r="N136" s="2" t="b">
        <f t="shared" si="21"/>
        <v>0</v>
      </c>
      <c r="O136" s="2" t="b">
        <f t="shared" si="22"/>
        <v>0</v>
      </c>
      <c r="P136" s="2" t="str">
        <f t="shared" si="23"/>
        <v/>
      </c>
    </row>
    <row r="137" spans="1:16" x14ac:dyDescent="0.25">
      <c r="A137" s="31">
        <v>136</v>
      </c>
      <c r="B137" s="23" t="s">
        <v>1566</v>
      </c>
      <c r="C137" s="23" t="s">
        <v>146</v>
      </c>
      <c r="D137" s="23"/>
      <c r="E137" s="23"/>
      <c r="F137" s="23"/>
      <c r="G137" s="23"/>
      <c r="H137" s="32"/>
      <c r="I137" s="2" t="b">
        <f t="shared" si="16"/>
        <v>1</v>
      </c>
      <c r="J137" s="2" t="b">
        <f t="shared" si="17"/>
        <v>0</v>
      </c>
      <c r="K137" s="2" t="b">
        <f t="shared" si="18"/>
        <v>0</v>
      </c>
      <c r="L137" s="2" t="b">
        <f t="shared" si="19"/>
        <v>0</v>
      </c>
      <c r="M137" s="2" t="b">
        <f t="shared" si="20"/>
        <v>0</v>
      </c>
      <c r="N137" s="2" t="b">
        <f t="shared" si="21"/>
        <v>0</v>
      </c>
      <c r="O137" s="2" t="b">
        <f t="shared" si="22"/>
        <v>0</v>
      </c>
      <c r="P137" s="2" t="str">
        <f t="shared" si="23"/>
        <v/>
      </c>
    </row>
    <row r="138" spans="1:16" x14ac:dyDescent="0.25">
      <c r="A138" s="31">
        <v>137</v>
      </c>
      <c r="B138" s="23" t="s">
        <v>1577</v>
      </c>
      <c r="C138" s="23" t="s">
        <v>146</v>
      </c>
      <c r="D138" s="23"/>
      <c r="E138" s="23"/>
      <c r="F138" s="23"/>
      <c r="G138" s="23"/>
      <c r="H138" s="32"/>
      <c r="I138" s="2" t="b">
        <f t="shared" si="16"/>
        <v>1</v>
      </c>
      <c r="J138" s="2" t="b">
        <f t="shared" si="17"/>
        <v>0</v>
      </c>
      <c r="K138" s="2" t="b">
        <f t="shared" si="18"/>
        <v>0</v>
      </c>
      <c r="L138" s="2" t="b">
        <f t="shared" si="19"/>
        <v>0</v>
      </c>
      <c r="M138" s="2" t="b">
        <f t="shared" si="20"/>
        <v>0</v>
      </c>
      <c r="N138" s="2" t="b">
        <f t="shared" si="21"/>
        <v>0</v>
      </c>
      <c r="O138" s="2" t="b">
        <f t="shared" si="22"/>
        <v>0</v>
      </c>
      <c r="P138" s="2" t="str">
        <f t="shared" si="23"/>
        <v/>
      </c>
    </row>
    <row r="139" spans="1:16" x14ac:dyDescent="0.25">
      <c r="A139" s="31">
        <v>138</v>
      </c>
      <c r="B139" s="23" t="s">
        <v>1585</v>
      </c>
      <c r="C139" s="23" t="s">
        <v>146</v>
      </c>
      <c r="D139" s="23"/>
      <c r="E139" s="23" t="s">
        <v>168</v>
      </c>
      <c r="F139" s="23"/>
      <c r="G139" s="23"/>
      <c r="H139" s="32"/>
      <c r="I139" s="2" t="b">
        <f t="shared" si="16"/>
        <v>0</v>
      </c>
      <c r="J139" s="2" t="b">
        <f t="shared" si="17"/>
        <v>0</v>
      </c>
      <c r="K139" s="2" t="b">
        <f t="shared" si="18"/>
        <v>0</v>
      </c>
      <c r="L139" s="2" t="b">
        <f t="shared" si="19"/>
        <v>1</v>
      </c>
      <c r="M139" s="2" t="b">
        <f t="shared" si="20"/>
        <v>0</v>
      </c>
      <c r="N139" s="2" t="b">
        <f t="shared" si="21"/>
        <v>0</v>
      </c>
      <c r="O139" s="2" t="b">
        <f t="shared" si="22"/>
        <v>0</v>
      </c>
      <c r="P139" s="2" t="str">
        <f t="shared" si="23"/>
        <v/>
      </c>
    </row>
    <row r="140" spans="1:16" x14ac:dyDescent="0.25">
      <c r="A140" s="31">
        <v>139</v>
      </c>
      <c r="B140" s="23" t="s">
        <v>1593</v>
      </c>
      <c r="C140" s="23" t="s">
        <v>146</v>
      </c>
      <c r="D140" s="23"/>
      <c r="E140" s="23"/>
      <c r="F140" s="23"/>
      <c r="G140" s="23"/>
      <c r="H140" s="32"/>
      <c r="I140" s="2" t="b">
        <f t="shared" si="16"/>
        <v>1</v>
      </c>
      <c r="J140" s="2" t="b">
        <f t="shared" si="17"/>
        <v>0</v>
      </c>
      <c r="K140" s="2" t="b">
        <f t="shared" si="18"/>
        <v>0</v>
      </c>
      <c r="L140" s="2" t="b">
        <f t="shared" si="19"/>
        <v>0</v>
      </c>
      <c r="M140" s="2" t="b">
        <f t="shared" si="20"/>
        <v>0</v>
      </c>
      <c r="N140" s="2" t="b">
        <f t="shared" si="21"/>
        <v>0</v>
      </c>
      <c r="O140" s="2" t="b">
        <f t="shared" si="22"/>
        <v>0</v>
      </c>
      <c r="P140" s="2" t="str">
        <f t="shared" si="23"/>
        <v/>
      </c>
    </row>
    <row r="141" spans="1:16" x14ac:dyDescent="0.25">
      <c r="A141" s="31">
        <v>140</v>
      </c>
      <c r="B141" s="23" t="s">
        <v>1602</v>
      </c>
      <c r="C141" s="23" t="s">
        <v>146</v>
      </c>
      <c r="D141" s="23"/>
      <c r="E141" s="23"/>
      <c r="F141" s="23"/>
      <c r="G141" s="23"/>
      <c r="H141" s="32"/>
      <c r="I141" s="2" t="b">
        <f t="shared" si="16"/>
        <v>1</v>
      </c>
      <c r="J141" s="2" t="b">
        <f t="shared" si="17"/>
        <v>0</v>
      </c>
      <c r="K141" s="2" t="b">
        <f t="shared" si="18"/>
        <v>0</v>
      </c>
      <c r="L141" s="2" t="b">
        <f t="shared" si="19"/>
        <v>0</v>
      </c>
      <c r="M141" s="2" t="b">
        <f t="shared" si="20"/>
        <v>0</v>
      </c>
      <c r="N141" s="2" t="b">
        <f t="shared" si="21"/>
        <v>0</v>
      </c>
      <c r="O141" s="2" t="b">
        <f t="shared" si="22"/>
        <v>0</v>
      </c>
      <c r="P141" s="2" t="str">
        <f t="shared" si="23"/>
        <v/>
      </c>
    </row>
    <row r="142" spans="1:16" x14ac:dyDescent="0.25">
      <c r="A142" s="31">
        <v>141</v>
      </c>
      <c r="B142" s="23" t="s">
        <v>1611</v>
      </c>
      <c r="C142" s="23" t="s">
        <v>146</v>
      </c>
      <c r="D142" s="23"/>
      <c r="E142" s="23"/>
      <c r="F142" s="23"/>
      <c r="G142" s="23"/>
      <c r="H142" s="32"/>
      <c r="I142" s="2" t="b">
        <f t="shared" si="16"/>
        <v>1</v>
      </c>
      <c r="J142" s="2" t="b">
        <f t="shared" si="17"/>
        <v>0</v>
      </c>
      <c r="K142" s="2" t="b">
        <f t="shared" si="18"/>
        <v>0</v>
      </c>
      <c r="L142" s="2" t="b">
        <f t="shared" si="19"/>
        <v>0</v>
      </c>
      <c r="M142" s="2" t="b">
        <f t="shared" si="20"/>
        <v>0</v>
      </c>
      <c r="N142" s="2" t="b">
        <f t="shared" si="21"/>
        <v>0</v>
      </c>
      <c r="O142" s="2" t="b">
        <f t="shared" si="22"/>
        <v>0</v>
      </c>
      <c r="P142" s="2" t="str">
        <f t="shared" si="23"/>
        <v/>
      </c>
    </row>
    <row r="143" spans="1:16" x14ac:dyDescent="0.25">
      <c r="A143" s="31">
        <v>142</v>
      </c>
      <c r="B143" s="23" t="s">
        <v>1620</v>
      </c>
      <c r="C143" s="23" t="s">
        <v>146</v>
      </c>
      <c r="D143" s="23"/>
      <c r="E143" s="23"/>
      <c r="F143" s="23"/>
      <c r="G143" s="23"/>
      <c r="H143" s="32"/>
      <c r="I143" s="2" t="b">
        <f t="shared" si="16"/>
        <v>1</v>
      </c>
      <c r="J143" s="2" t="b">
        <f t="shared" si="17"/>
        <v>0</v>
      </c>
      <c r="K143" s="2" t="b">
        <f t="shared" si="18"/>
        <v>0</v>
      </c>
      <c r="L143" s="2" t="b">
        <f t="shared" si="19"/>
        <v>0</v>
      </c>
      <c r="M143" s="2" t="b">
        <f t="shared" si="20"/>
        <v>0</v>
      </c>
      <c r="N143" s="2" t="b">
        <f t="shared" si="21"/>
        <v>0</v>
      </c>
      <c r="O143" s="2" t="b">
        <f t="shared" si="22"/>
        <v>0</v>
      </c>
      <c r="P143" s="2" t="str">
        <f t="shared" si="23"/>
        <v/>
      </c>
    </row>
    <row r="144" spans="1:16" x14ac:dyDescent="0.25">
      <c r="A144" s="31">
        <v>143</v>
      </c>
      <c r="B144" s="23" t="s">
        <v>1627</v>
      </c>
      <c r="C144" s="23" t="s">
        <v>146</v>
      </c>
      <c r="D144" s="23"/>
      <c r="E144" s="23"/>
      <c r="F144" s="23"/>
      <c r="G144" s="23"/>
      <c r="H144" s="32"/>
      <c r="I144" s="2" t="b">
        <f t="shared" si="16"/>
        <v>1</v>
      </c>
      <c r="J144" s="2" t="b">
        <f t="shared" si="17"/>
        <v>0</v>
      </c>
      <c r="K144" s="2" t="b">
        <f t="shared" si="18"/>
        <v>0</v>
      </c>
      <c r="L144" s="2" t="b">
        <f t="shared" si="19"/>
        <v>0</v>
      </c>
      <c r="M144" s="2" t="b">
        <f t="shared" si="20"/>
        <v>0</v>
      </c>
      <c r="N144" s="2" t="b">
        <f t="shared" si="21"/>
        <v>0</v>
      </c>
      <c r="O144" s="2" t="b">
        <f t="shared" si="22"/>
        <v>0</v>
      </c>
      <c r="P144" s="2" t="str">
        <f t="shared" si="23"/>
        <v/>
      </c>
    </row>
    <row r="145" spans="1:16" x14ac:dyDescent="0.25">
      <c r="A145" s="31">
        <v>144</v>
      </c>
      <c r="B145" s="23" t="s">
        <v>1637</v>
      </c>
      <c r="C145" s="23" t="s">
        <v>146</v>
      </c>
      <c r="D145" s="23"/>
      <c r="E145" s="23" t="s">
        <v>168</v>
      </c>
      <c r="F145" s="23"/>
      <c r="G145" s="23"/>
      <c r="H145" s="32"/>
      <c r="I145" s="2" t="b">
        <f t="shared" si="16"/>
        <v>0</v>
      </c>
      <c r="J145" s="2" t="b">
        <f t="shared" si="17"/>
        <v>0</v>
      </c>
      <c r="K145" s="2" t="b">
        <f t="shared" si="18"/>
        <v>0</v>
      </c>
      <c r="L145" s="2" t="b">
        <f t="shared" si="19"/>
        <v>1</v>
      </c>
      <c r="M145" s="2" t="b">
        <f t="shared" si="20"/>
        <v>0</v>
      </c>
      <c r="N145" s="2" t="b">
        <f t="shared" si="21"/>
        <v>0</v>
      </c>
      <c r="O145" s="2" t="b">
        <f t="shared" si="22"/>
        <v>0</v>
      </c>
      <c r="P145" s="2" t="str">
        <f t="shared" si="23"/>
        <v/>
      </c>
    </row>
    <row r="146" spans="1:16" x14ac:dyDescent="0.25">
      <c r="A146" s="31">
        <v>145</v>
      </c>
      <c r="B146" s="23" t="s">
        <v>1646</v>
      </c>
      <c r="C146" s="23" t="s">
        <v>146</v>
      </c>
      <c r="D146" s="23"/>
      <c r="E146" s="23" t="s">
        <v>168</v>
      </c>
      <c r="F146" s="23"/>
      <c r="G146" s="23"/>
      <c r="H146" s="32"/>
      <c r="I146" s="2" t="b">
        <f t="shared" si="16"/>
        <v>0</v>
      </c>
      <c r="J146" s="2" t="b">
        <f t="shared" si="17"/>
        <v>0</v>
      </c>
      <c r="K146" s="2" t="b">
        <f t="shared" si="18"/>
        <v>0</v>
      </c>
      <c r="L146" s="2" t="b">
        <f t="shared" si="19"/>
        <v>1</v>
      </c>
      <c r="M146" s="2" t="b">
        <f t="shared" si="20"/>
        <v>0</v>
      </c>
      <c r="N146" s="2" t="b">
        <f t="shared" si="21"/>
        <v>0</v>
      </c>
      <c r="O146" s="2" t="b">
        <f t="shared" si="22"/>
        <v>0</v>
      </c>
      <c r="P146" s="2" t="str">
        <f t="shared" si="23"/>
        <v/>
      </c>
    </row>
    <row r="147" spans="1:16" x14ac:dyDescent="0.25">
      <c r="A147" s="31">
        <v>146</v>
      </c>
      <c r="B147" s="23" t="s">
        <v>1655</v>
      </c>
      <c r="C147" s="23" t="s">
        <v>146</v>
      </c>
      <c r="D147" s="23"/>
      <c r="E147" s="23" t="s">
        <v>168</v>
      </c>
      <c r="F147" s="23"/>
      <c r="G147" s="23"/>
      <c r="H147" s="32"/>
      <c r="I147" s="2" t="b">
        <f t="shared" si="16"/>
        <v>0</v>
      </c>
      <c r="J147" s="2" t="b">
        <f t="shared" si="17"/>
        <v>0</v>
      </c>
      <c r="K147" s="2" t="b">
        <f t="shared" si="18"/>
        <v>0</v>
      </c>
      <c r="L147" s="2" t="b">
        <f t="shared" si="19"/>
        <v>1</v>
      </c>
      <c r="M147" s="2" t="b">
        <f t="shared" si="20"/>
        <v>0</v>
      </c>
      <c r="N147" s="2" t="b">
        <f t="shared" si="21"/>
        <v>0</v>
      </c>
      <c r="O147" s="2" t="b">
        <f t="shared" si="22"/>
        <v>0</v>
      </c>
      <c r="P147" s="2" t="str">
        <f t="shared" si="23"/>
        <v/>
      </c>
    </row>
    <row r="148" spans="1:16" x14ac:dyDescent="0.25">
      <c r="A148" s="31">
        <v>147</v>
      </c>
      <c r="B148" s="23" t="s">
        <v>1664</v>
      </c>
      <c r="C148" s="23" t="s">
        <v>146</v>
      </c>
      <c r="D148" s="23"/>
      <c r="E148" s="23" t="s">
        <v>168</v>
      </c>
      <c r="F148" s="23"/>
      <c r="G148" s="23"/>
      <c r="H148" s="32"/>
      <c r="I148" s="2" t="b">
        <f t="shared" si="16"/>
        <v>0</v>
      </c>
      <c r="J148" s="2" t="b">
        <f t="shared" si="17"/>
        <v>0</v>
      </c>
      <c r="K148" s="2" t="b">
        <f t="shared" si="18"/>
        <v>0</v>
      </c>
      <c r="L148" s="2" t="b">
        <f t="shared" si="19"/>
        <v>1</v>
      </c>
      <c r="M148" s="2" t="b">
        <f t="shared" si="20"/>
        <v>0</v>
      </c>
      <c r="N148" s="2" t="b">
        <f t="shared" si="21"/>
        <v>0</v>
      </c>
      <c r="O148" s="2" t="b">
        <f t="shared" si="22"/>
        <v>0</v>
      </c>
      <c r="P148" s="2" t="str">
        <f t="shared" si="23"/>
        <v/>
      </c>
    </row>
    <row r="149" spans="1:16" x14ac:dyDescent="0.25">
      <c r="A149" s="31">
        <v>148</v>
      </c>
      <c r="B149" s="23" t="s">
        <v>1674</v>
      </c>
      <c r="C149" s="23" t="s">
        <v>146</v>
      </c>
      <c r="D149" s="23"/>
      <c r="E149" s="23"/>
      <c r="F149" s="23"/>
      <c r="G149" s="23"/>
      <c r="H149" s="32"/>
      <c r="I149" s="2" t="b">
        <f t="shared" si="16"/>
        <v>1</v>
      </c>
      <c r="J149" s="2" t="b">
        <f t="shared" si="17"/>
        <v>0</v>
      </c>
      <c r="K149" s="2" t="b">
        <f t="shared" si="18"/>
        <v>0</v>
      </c>
      <c r="L149" s="2" t="b">
        <f t="shared" si="19"/>
        <v>0</v>
      </c>
      <c r="M149" s="2" t="b">
        <f t="shared" si="20"/>
        <v>0</v>
      </c>
      <c r="N149" s="2" t="b">
        <f t="shared" si="21"/>
        <v>0</v>
      </c>
      <c r="O149" s="2" t="b">
        <f t="shared" si="22"/>
        <v>0</v>
      </c>
      <c r="P149" s="2" t="str">
        <f t="shared" si="23"/>
        <v/>
      </c>
    </row>
    <row r="150" spans="1:16" x14ac:dyDescent="0.25">
      <c r="A150" s="31">
        <v>149</v>
      </c>
      <c r="B150" s="23" t="s">
        <v>1684</v>
      </c>
      <c r="C150" s="23" t="s">
        <v>146</v>
      </c>
      <c r="D150" s="23"/>
      <c r="E150" s="23"/>
      <c r="F150" s="23"/>
      <c r="G150" s="23"/>
      <c r="H150" s="32"/>
      <c r="I150" s="2" t="b">
        <f t="shared" si="16"/>
        <v>1</v>
      </c>
      <c r="J150" s="2" t="b">
        <f t="shared" si="17"/>
        <v>0</v>
      </c>
      <c r="K150" s="2" t="b">
        <f t="shared" si="18"/>
        <v>0</v>
      </c>
      <c r="L150" s="2" t="b">
        <f t="shared" si="19"/>
        <v>0</v>
      </c>
      <c r="M150" s="2" t="b">
        <f t="shared" si="20"/>
        <v>0</v>
      </c>
      <c r="N150" s="2" t="b">
        <f t="shared" si="21"/>
        <v>0</v>
      </c>
      <c r="O150" s="2" t="b">
        <f t="shared" si="22"/>
        <v>0</v>
      </c>
      <c r="P150" s="2" t="str">
        <f t="shared" si="23"/>
        <v/>
      </c>
    </row>
    <row r="151" spans="1:16" x14ac:dyDescent="0.25">
      <c r="A151" s="31">
        <v>150</v>
      </c>
      <c r="B151" s="23" t="s">
        <v>1692</v>
      </c>
      <c r="C151" s="23" t="s">
        <v>146</v>
      </c>
      <c r="D151" s="23"/>
      <c r="E151" s="23"/>
      <c r="F151" s="23"/>
      <c r="G151" s="23"/>
      <c r="H151" s="32"/>
      <c r="I151" s="2" t="b">
        <f t="shared" si="16"/>
        <v>1</v>
      </c>
      <c r="J151" s="2" t="b">
        <f t="shared" si="17"/>
        <v>0</v>
      </c>
      <c r="K151" s="2" t="b">
        <f t="shared" si="18"/>
        <v>0</v>
      </c>
      <c r="L151" s="2" t="b">
        <f t="shared" si="19"/>
        <v>0</v>
      </c>
      <c r="M151" s="2" t="b">
        <f t="shared" si="20"/>
        <v>0</v>
      </c>
      <c r="N151" s="2" t="b">
        <f t="shared" si="21"/>
        <v>0</v>
      </c>
      <c r="O151" s="2" t="b">
        <f t="shared" si="22"/>
        <v>0</v>
      </c>
      <c r="P151" s="2" t="str">
        <f t="shared" si="23"/>
        <v/>
      </c>
    </row>
    <row r="152" spans="1:16" x14ac:dyDescent="0.25">
      <c r="A152" s="31">
        <v>151</v>
      </c>
      <c r="B152" s="23" t="s">
        <v>1701</v>
      </c>
      <c r="C152" s="23" t="s">
        <v>146</v>
      </c>
      <c r="D152" s="23"/>
      <c r="E152" s="23"/>
      <c r="F152" s="23"/>
      <c r="G152" s="23"/>
      <c r="H152" s="32"/>
      <c r="I152" s="2" t="b">
        <f t="shared" si="16"/>
        <v>1</v>
      </c>
      <c r="J152" s="2" t="b">
        <f t="shared" si="17"/>
        <v>0</v>
      </c>
      <c r="K152" s="2" t="b">
        <f t="shared" si="18"/>
        <v>0</v>
      </c>
      <c r="L152" s="2" t="b">
        <f t="shared" si="19"/>
        <v>0</v>
      </c>
      <c r="M152" s="2" t="b">
        <f t="shared" si="20"/>
        <v>0</v>
      </c>
      <c r="N152" s="2" t="b">
        <f t="shared" si="21"/>
        <v>0</v>
      </c>
      <c r="O152" s="2" t="b">
        <f t="shared" si="22"/>
        <v>0</v>
      </c>
      <c r="P152" s="2" t="str">
        <f t="shared" si="23"/>
        <v/>
      </c>
    </row>
    <row r="153" spans="1:16" x14ac:dyDescent="0.25">
      <c r="A153" s="31">
        <v>152</v>
      </c>
      <c r="B153" s="23" t="s">
        <v>1711</v>
      </c>
      <c r="C153" s="23" t="s">
        <v>146</v>
      </c>
      <c r="D153" s="23"/>
      <c r="E153" s="23" t="s">
        <v>168</v>
      </c>
      <c r="F153" s="23"/>
      <c r="G153" s="23"/>
      <c r="H153" s="32"/>
      <c r="I153" s="2" t="b">
        <f t="shared" si="16"/>
        <v>0</v>
      </c>
      <c r="J153" s="2" t="b">
        <f t="shared" si="17"/>
        <v>0</v>
      </c>
      <c r="K153" s="2" t="b">
        <f t="shared" si="18"/>
        <v>0</v>
      </c>
      <c r="L153" s="2" t="b">
        <f t="shared" si="19"/>
        <v>1</v>
      </c>
      <c r="M153" s="2" t="b">
        <f t="shared" si="20"/>
        <v>0</v>
      </c>
      <c r="N153" s="2" t="b">
        <f t="shared" si="21"/>
        <v>0</v>
      </c>
      <c r="O153" s="2" t="b">
        <f t="shared" si="22"/>
        <v>0</v>
      </c>
      <c r="P153" s="2" t="str">
        <f t="shared" si="23"/>
        <v/>
      </c>
    </row>
    <row r="154" spans="1:16" x14ac:dyDescent="0.25">
      <c r="A154" s="31">
        <v>153</v>
      </c>
      <c r="B154" s="23" t="s">
        <v>1721</v>
      </c>
      <c r="C154" s="23" t="s">
        <v>146</v>
      </c>
      <c r="D154" s="23"/>
      <c r="E154" s="23"/>
      <c r="F154" s="23"/>
      <c r="G154" s="23"/>
      <c r="H154" s="32"/>
      <c r="I154" s="2" t="b">
        <f t="shared" si="16"/>
        <v>1</v>
      </c>
      <c r="J154" s="2" t="b">
        <f t="shared" si="17"/>
        <v>0</v>
      </c>
      <c r="K154" s="2" t="b">
        <f t="shared" si="18"/>
        <v>0</v>
      </c>
      <c r="L154" s="2" t="b">
        <f t="shared" si="19"/>
        <v>0</v>
      </c>
      <c r="M154" s="2" t="b">
        <f t="shared" si="20"/>
        <v>0</v>
      </c>
      <c r="N154" s="2" t="b">
        <f t="shared" si="21"/>
        <v>0</v>
      </c>
      <c r="O154" s="2" t="b">
        <f t="shared" si="22"/>
        <v>0</v>
      </c>
      <c r="P154" s="2" t="str">
        <f t="shared" si="23"/>
        <v/>
      </c>
    </row>
    <row r="155" spans="1:16" x14ac:dyDescent="0.25">
      <c r="A155" s="31">
        <v>154</v>
      </c>
      <c r="B155" s="23" t="s">
        <v>1731</v>
      </c>
      <c r="C155" s="23" t="s">
        <v>146</v>
      </c>
      <c r="D155" s="23"/>
      <c r="E155" s="23" t="s">
        <v>168</v>
      </c>
      <c r="F155" s="23"/>
      <c r="G155" s="23"/>
      <c r="H155" s="32"/>
      <c r="I155" s="2" t="b">
        <f t="shared" si="16"/>
        <v>0</v>
      </c>
      <c r="J155" s="2" t="b">
        <f t="shared" si="17"/>
        <v>0</v>
      </c>
      <c r="K155" s="2" t="b">
        <f t="shared" si="18"/>
        <v>0</v>
      </c>
      <c r="L155" s="2" t="b">
        <f t="shared" si="19"/>
        <v>1</v>
      </c>
      <c r="M155" s="2" t="b">
        <f t="shared" si="20"/>
        <v>0</v>
      </c>
      <c r="N155" s="2" t="b">
        <f t="shared" si="21"/>
        <v>0</v>
      </c>
      <c r="O155" s="2" t="b">
        <f t="shared" si="22"/>
        <v>0</v>
      </c>
      <c r="P155" s="2" t="str">
        <f t="shared" si="23"/>
        <v/>
      </c>
    </row>
    <row r="156" spans="1:16" x14ac:dyDescent="0.25">
      <c r="A156" s="31">
        <v>155</v>
      </c>
      <c r="B156" s="23" t="s">
        <v>1742</v>
      </c>
      <c r="C156" s="23" t="s">
        <v>146</v>
      </c>
      <c r="D156" s="23"/>
      <c r="E156" s="23" t="s">
        <v>168</v>
      </c>
      <c r="F156" s="23"/>
      <c r="G156" s="23"/>
      <c r="H156" s="32"/>
      <c r="I156" s="2" t="b">
        <f t="shared" si="16"/>
        <v>0</v>
      </c>
      <c r="J156" s="2" t="b">
        <f t="shared" si="17"/>
        <v>0</v>
      </c>
      <c r="K156" s="2" t="b">
        <f t="shared" si="18"/>
        <v>0</v>
      </c>
      <c r="L156" s="2" t="b">
        <f t="shared" si="19"/>
        <v>1</v>
      </c>
      <c r="M156" s="2" t="b">
        <f t="shared" si="20"/>
        <v>0</v>
      </c>
      <c r="N156" s="2" t="b">
        <f t="shared" si="21"/>
        <v>0</v>
      </c>
      <c r="O156" s="2" t="b">
        <f t="shared" si="22"/>
        <v>0</v>
      </c>
      <c r="P156" s="2" t="str">
        <f t="shared" si="23"/>
        <v/>
      </c>
    </row>
    <row r="157" spans="1:16" x14ac:dyDescent="0.25">
      <c r="A157" s="31">
        <v>156</v>
      </c>
      <c r="B157" s="23" t="s">
        <v>1754</v>
      </c>
      <c r="C157" s="23" t="s">
        <v>146</v>
      </c>
      <c r="D157" s="23"/>
      <c r="E157" s="23" t="s">
        <v>168</v>
      </c>
      <c r="F157" s="23"/>
      <c r="G157" s="23"/>
      <c r="H157" s="32"/>
      <c r="I157" s="2" t="b">
        <f t="shared" si="16"/>
        <v>0</v>
      </c>
      <c r="J157" s="2" t="b">
        <f t="shared" si="17"/>
        <v>0</v>
      </c>
      <c r="K157" s="2" t="b">
        <f t="shared" si="18"/>
        <v>0</v>
      </c>
      <c r="L157" s="2" t="b">
        <f t="shared" si="19"/>
        <v>1</v>
      </c>
      <c r="M157" s="2" t="b">
        <f t="shared" si="20"/>
        <v>0</v>
      </c>
      <c r="N157" s="2" t="b">
        <f t="shared" si="21"/>
        <v>0</v>
      </c>
      <c r="O157" s="2" t="b">
        <f t="shared" si="22"/>
        <v>0</v>
      </c>
      <c r="P157" s="2" t="str">
        <f t="shared" si="23"/>
        <v/>
      </c>
    </row>
    <row r="158" spans="1:16" x14ac:dyDescent="0.25">
      <c r="A158" s="31">
        <v>157</v>
      </c>
      <c r="B158" s="23" t="s">
        <v>1763</v>
      </c>
      <c r="C158" s="23" t="s">
        <v>146</v>
      </c>
      <c r="D158" s="23"/>
      <c r="E158" s="23" t="s">
        <v>168</v>
      </c>
      <c r="F158" s="23"/>
      <c r="G158" s="23"/>
      <c r="H158" s="32"/>
      <c r="I158" s="2" t="b">
        <f t="shared" si="16"/>
        <v>0</v>
      </c>
      <c r="J158" s="2" t="b">
        <f t="shared" si="17"/>
        <v>0</v>
      </c>
      <c r="K158" s="2" t="b">
        <f t="shared" si="18"/>
        <v>0</v>
      </c>
      <c r="L158" s="2" t="b">
        <f t="shared" si="19"/>
        <v>1</v>
      </c>
      <c r="M158" s="2" t="b">
        <f t="shared" si="20"/>
        <v>0</v>
      </c>
      <c r="N158" s="2" t="b">
        <f t="shared" si="21"/>
        <v>0</v>
      </c>
      <c r="O158" s="2" t="b">
        <f t="shared" si="22"/>
        <v>0</v>
      </c>
      <c r="P158" s="2" t="str">
        <f t="shared" si="23"/>
        <v/>
      </c>
    </row>
    <row r="159" spans="1:16" x14ac:dyDescent="0.25">
      <c r="A159" s="31">
        <v>158</v>
      </c>
      <c r="B159" s="23" t="s">
        <v>1771</v>
      </c>
      <c r="C159" s="23" t="s">
        <v>146</v>
      </c>
      <c r="D159" s="23"/>
      <c r="E159" s="23"/>
      <c r="F159" s="23"/>
      <c r="G159" s="23"/>
      <c r="H159" s="32"/>
      <c r="I159" s="2" t="b">
        <f t="shared" si="16"/>
        <v>1</v>
      </c>
      <c r="J159" s="2" t="b">
        <f t="shared" si="17"/>
        <v>0</v>
      </c>
      <c r="K159" s="2" t="b">
        <f t="shared" si="18"/>
        <v>0</v>
      </c>
      <c r="L159" s="2" t="b">
        <f t="shared" si="19"/>
        <v>0</v>
      </c>
      <c r="M159" s="2" t="b">
        <f t="shared" si="20"/>
        <v>0</v>
      </c>
      <c r="N159" s="2" t="b">
        <f t="shared" si="21"/>
        <v>0</v>
      </c>
      <c r="O159" s="2" t="b">
        <f t="shared" si="22"/>
        <v>0</v>
      </c>
      <c r="P159" s="2" t="str">
        <f t="shared" si="23"/>
        <v/>
      </c>
    </row>
    <row r="160" spans="1:16" x14ac:dyDescent="0.25">
      <c r="A160" s="31">
        <v>159</v>
      </c>
      <c r="B160" s="23" t="s">
        <v>1777</v>
      </c>
      <c r="C160" s="23" t="s">
        <v>146</v>
      </c>
      <c r="D160" s="23"/>
      <c r="E160" s="23"/>
      <c r="F160" s="23"/>
      <c r="G160" s="23"/>
      <c r="H160" s="32"/>
      <c r="I160" s="2" t="b">
        <f t="shared" si="16"/>
        <v>1</v>
      </c>
      <c r="J160" s="2" t="b">
        <f t="shared" si="17"/>
        <v>0</v>
      </c>
      <c r="K160" s="2" t="b">
        <f t="shared" si="18"/>
        <v>0</v>
      </c>
      <c r="L160" s="2" t="b">
        <f t="shared" si="19"/>
        <v>0</v>
      </c>
      <c r="M160" s="2" t="b">
        <f t="shared" si="20"/>
        <v>0</v>
      </c>
      <c r="N160" s="2" t="b">
        <f t="shared" si="21"/>
        <v>0</v>
      </c>
      <c r="O160" s="2" t="b">
        <f t="shared" si="22"/>
        <v>0</v>
      </c>
      <c r="P160" s="2" t="str">
        <f t="shared" si="23"/>
        <v/>
      </c>
    </row>
    <row r="161" spans="1:16" x14ac:dyDescent="0.25">
      <c r="A161" s="31">
        <v>160</v>
      </c>
      <c r="B161" s="23" t="s">
        <v>1785</v>
      </c>
      <c r="C161" s="23" t="s">
        <v>146</v>
      </c>
      <c r="D161" s="23"/>
      <c r="E161" s="23"/>
      <c r="F161" s="23"/>
      <c r="G161" s="23"/>
      <c r="H161" s="32"/>
      <c r="I161" s="2" t="b">
        <f t="shared" si="16"/>
        <v>1</v>
      </c>
      <c r="J161" s="2" t="b">
        <f t="shared" si="17"/>
        <v>0</v>
      </c>
      <c r="K161" s="2" t="b">
        <f t="shared" si="18"/>
        <v>0</v>
      </c>
      <c r="L161" s="2" t="b">
        <f t="shared" si="19"/>
        <v>0</v>
      </c>
      <c r="M161" s="2" t="b">
        <f t="shared" si="20"/>
        <v>0</v>
      </c>
      <c r="N161" s="2" t="b">
        <f t="shared" si="21"/>
        <v>0</v>
      </c>
      <c r="O161" s="2" t="b">
        <f t="shared" si="22"/>
        <v>0</v>
      </c>
      <c r="P161" s="2" t="str">
        <f t="shared" si="23"/>
        <v/>
      </c>
    </row>
    <row r="162" spans="1:16" x14ac:dyDescent="0.25">
      <c r="A162" s="31">
        <v>161</v>
      </c>
      <c r="B162" s="23" t="s">
        <v>1795</v>
      </c>
      <c r="C162" s="23" t="s">
        <v>146</v>
      </c>
      <c r="D162" s="23"/>
      <c r="E162" s="23"/>
      <c r="F162" s="23"/>
      <c r="G162" s="23"/>
      <c r="H162" s="32"/>
      <c r="I162" s="2" t="b">
        <f t="shared" si="16"/>
        <v>1</v>
      </c>
      <c r="J162" s="2" t="b">
        <f t="shared" si="17"/>
        <v>0</v>
      </c>
      <c r="K162" s="2" t="b">
        <f t="shared" si="18"/>
        <v>0</v>
      </c>
      <c r="L162" s="2" t="b">
        <f t="shared" si="19"/>
        <v>0</v>
      </c>
      <c r="M162" s="2" t="b">
        <f t="shared" si="20"/>
        <v>0</v>
      </c>
      <c r="N162" s="2" t="b">
        <f t="shared" si="21"/>
        <v>0</v>
      </c>
      <c r="O162" s="2" t="b">
        <f t="shared" si="22"/>
        <v>0</v>
      </c>
      <c r="P162" s="2" t="str">
        <f t="shared" si="23"/>
        <v/>
      </c>
    </row>
    <row r="163" spans="1:16" x14ac:dyDescent="0.25">
      <c r="A163" s="31">
        <v>162</v>
      </c>
      <c r="B163" s="23" t="s">
        <v>1803</v>
      </c>
      <c r="C163" s="23" t="s">
        <v>146</v>
      </c>
      <c r="D163" s="23"/>
      <c r="E163" s="23"/>
      <c r="F163" s="23"/>
      <c r="G163" s="23"/>
      <c r="H163" s="32"/>
      <c r="I163" s="2" t="b">
        <f t="shared" si="16"/>
        <v>1</v>
      </c>
      <c r="J163" s="2" t="b">
        <f t="shared" si="17"/>
        <v>0</v>
      </c>
      <c r="K163" s="2" t="b">
        <f t="shared" si="18"/>
        <v>0</v>
      </c>
      <c r="L163" s="2" t="b">
        <f t="shared" si="19"/>
        <v>0</v>
      </c>
      <c r="M163" s="2" t="b">
        <f t="shared" si="20"/>
        <v>0</v>
      </c>
      <c r="N163" s="2" t="b">
        <f t="shared" si="21"/>
        <v>0</v>
      </c>
      <c r="O163" s="2" t="b">
        <f t="shared" si="22"/>
        <v>0</v>
      </c>
      <c r="P163" s="2" t="str">
        <f t="shared" si="23"/>
        <v/>
      </c>
    </row>
    <row r="164" spans="1:16" x14ac:dyDescent="0.25">
      <c r="A164" s="31">
        <v>163</v>
      </c>
      <c r="B164" s="23" t="s">
        <v>1812</v>
      </c>
      <c r="C164" s="23" t="s">
        <v>146</v>
      </c>
      <c r="D164" s="23"/>
      <c r="E164" s="23"/>
      <c r="F164" s="23"/>
      <c r="G164" s="23"/>
      <c r="H164" s="32"/>
      <c r="I164" s="2" t="b">
        <f t="shared" si="16"/>
        <v>1</v>
      </c>
      <c r="J164" s="2" t="b">
        <f t="shared" si="17"/>
        <v>0</v>
      </c>
      <c r="K164" s="2" t="b">
        <f t="shared" si="18"/>
        <v>0</v>
      </c>
      <c r="L164" s="2" t="b">
        <f t="shared" si="19"/>
        <v>0</v>
      </c>
      <c r="M164" s="2" t="b">
        <f t="shared" si="20"/>
        <v>0</v>
      </c>
      <c r="N164" s="2" t="b">
        <f t="shared" si="21"/>
        <v>0</v>
      </c>
      <c r="O164" s="2" t="b">
        <f t="shared" si="22"/>
        <v>0</v>
      </c>
      <c r="P164" s="2" t="str">
        <f t="shared" si="23"/>
        <v/>
      </c>
    </row>
    <row r="165" spans="1:16" x14ac:dyDescent="0.25">
      <c r="A165" s="31">
        <v>164</v>
      </c>
      <c r="B165" s="23" t="s">
        <v>1822</v>
      </c>
      <c r="C165" s="23" t="s">
        <v>146</v>
      </c>
      <c r="D165" s="23"/>
      <c r="E165" s="23"/>
      <c r="F165" s="23"/>
      <c r="G165" s="23"/>
      <c r="H165" s="32"/>
      <c r="I165" s="2" t="b">
        <f t="shared" si="16"/>
        <v>1</v>
      </c>
      <c r="J165" s="2" t="b">
        <f t="shared" si="17"/>
        <v>0</v>
      </c>
      <c r="K165" s="2" t="b">
        <f t="shared" si="18"/>
        <v>0</v>
      </c>
      <c r="L165" s="2" t="b">
        <f t="shared" si="19"/>
        <v>0</v>
      </c>
      <c r="M165" s="2" t="b">
        <f t="shared" si="20"/>
        <v>0</v>
      </c>
      <c r="N165" s="2" t="b">
        <f t="shared" si="21"/>
        <v>0</v>
      </c>
      <c r="O165" s="2" t="b">
        <f t="shared" si="22"/>
        <v>0</v>
      </c>
      <c r="P165" s="2" t="str">
        <f t="shared" si="23"/>
        <v/>
      </c>
    </row>
    <row r="166" spans="1:16" x14ac:dyDescent="0.25">
      <c r="A166" s="31">
        <v>165</v>
      </c>
      <c r="B166" s="23" t="s">
        <v>1832</v>
      </c>
      <c r="C166" s="23" t="s">
        <v>146</v>
      </c>
      <c r="D166" s="23"/>
      <c r="E166" s="23"/>
      <c r="F166" s="23"/>
      <c r="G166" s="23"/>
      <c r="H166" s="32"/>
      <c r="I166" s="2" t="b">
        <f t="shared" si="16"/>
        <v>1</v>
      </c>
      <c r="J166" s="2" t="b">
        <f t="shared" si="17"/>
        <v>0</v>
      </c>
      <c r="K166" s="2" t="b">
        <f t="shared" si="18"/>
        <v>0</v>
      </c>
      <c r="L166" s="2" t="b">
        <f t="shared" si="19"/>
        <v>0</v>
      </c>
      <c r="M166" s="2" t="b">
        <f t="shared" si="20"/>
        <v>0</v>
      </c>
      <c r="N166" s="2" t="b">
        <f t="shared" si="21"/>
        <v>0</v>
      </c>
      <c r="O166" s="2" t="b">
        <f t="shared" si="22"/>
        <v>0</v>
      </c>
      <c r="P166" s="2" t="str">
        <f t="shared" si="23"/>
        <v/>
      </c>
    </row>
    <row r="167" spans="1:16" x14ac:dyDescent="0.25">
      <c r="A167" s="31">
        <v>166</v>
      </c>
      <c r="B167" s="23" t="s">
        <v>1841</v>
      </c>
      <c r="C167" s="23" t="s">
        <v>146</v>
      </c>
      <c r="D167" s="23"/>
      <c r="E167" s="23"/>
      <c r="F167" s="23"/>
      <c r="G167" s="23"/>
      <c r="H167" s="32"/>
      <c r="I167" s="2" t="b">
        <f t="shared" si="16"/>
        <v>1</v>
      </c>
      <c r="J167" s="2" t="b">
        <f t="shared" si="17"/>
        <v>0</v>
      </c>
      <c r="K167" s="2" t="b">
        <f t="shared" si="18"/>
        <v>0</v>
      </c>
      <c r="L167" s="2" t="b">
        <f t="shared" si="19"/>
        <v>0</v>
      </c>
      <c r="M167" s="2" t="b">
        <f t="shared" si="20"/>
        <v>0</v>
      </c>
      <c r="N167" s="2" t="b">
        <f t="shared" si="21"/>
        <v>0</v>
      </c>
      <c r="O167" s="2" t="b">
        <f t="shared" si="22"/>
        <v>0</v>
      </c>
      <c r="P167" s="2" t="str">
        <f t="shared" si="23"/>
        <v/>
      </c>
    </row>
    <row r="168" spans="1:16" x14ac:dyDescent="0.25">
      <c r="A168" s="31">
        <v>167</v>
      </c>
      <c r="B168" s="23" t="s">
        <v>1851</v>
      </c>
      <c r="C168" s="23" t="s">
        <v>146</v>
      </c>
      <c r="D168" s="23"/>
      <c r="E168" s="23"/>
      <c r="F168" s="23"/>
      <c r="G168" s="23"/>
      <c r="H168" s="32"/>
      <c r="I168" s="2" t="b">
        <f t="shared" si="16"/>
        <v>1</v>
      </c>
      <c r="J168" s="2" t="b">
        <f t="shared" si="17"/>
        <v>0</v>
      </c>
      <c r="K168" s="2" t="b">
        <f t="shared" si="18"/>
        <v>0</v>
      </c>
      <c r="L168" s="2" t="b">
        <f t="shared" si="19"/>
        <v>0</v>
      </c>
      <c r="M168" s="2" t="b">
        <f t="shared" si="20"/>
        <v>0</v>
      </c>
      <c r="N168" s="2" t="b">
        <f t="shared" si="21"/>
        <v>0</v>
      </c>
      <c r="O168" s="2" t="b">
        <f t="shared" si="22"/>
        <v>0</v>
      </c>
      <c r="P168" s="2" t="str">
        <f t="shared" si="23"/>
        <v/>
      </c>
    </row>
    <row r="169" spans="1:16" x14ac:dyDescent="0.25">
      <c r="A169" s="31">
        <v>168</v>
      </c>
      <c r="B169" s="23" t="s">
        <v>1860</v>
      </c>
      <c r="C169" s="23" t="s">
        <v>146</v>
      </c>
      <c r="D169" s="23"/>
      <c r="E169" s="23" t="s">
        <v>168</v>
      </c>
      <c r="F169" s="23"/>
      <c r="G169" s="23"/>
      <c r="H169" s="32"/>
      <c r="I169" s="2" t="b">
        <f t="shared" si="16"/>
        <v>0</v>
      </c>
      <c r="J169" s="2" t="b">
        <f t="shared" si="17"/>
        <v>0</v>
      </c>
      <c r="K169" s="2" t="b">
        <f t="shared" si="18"/>
        <v>0</v>
      </c>
      <c r="L169" s="2" t="b">
        <f t="shared" si="19"/>
        <v>1</v>
      </c>
      <c r="M169" s="2" t="b">
        <f t="shared" si="20"/>
        <v>0</v>
      </c>
      <c r="N169" s="2" t="b">
        <f t="shared" si="21"/>
        <v>0</v>
      </c>
      <c r="O169" s="2" t="b">
        <f t="shared" si="22"/>
        <v>0</v>
      </c>
      <c r="P169" s="2" t="str">
        <f t="shared" si="23"/>
        <v/>
      </c>
    </row>
    <row r="170" spans="1:16" x14ac:dyDescent="0.25">
      <c r="A170" s="31">
        <v>169</v>
      </c>
      <c r="B170" s="23" t="s">
        <v>1869</v>
      </c>
      <c r="C170" s="23" t="s">
        <v>146</v>
      </c>
      <c r="D170" s="23"/>
      <c r="E170" s="23"/>
      <c r="F170" s="23"/>
      <c r="G170" s="23"/>
      <c r="H170" s="32"/>
      <c r="I170" s="2" t="b">
        <f t="shared" si="16"/>
        <v>1</v>
      </c>
      <c r="J170" s="2" t="b">
        <f t="shared" si="17"/>
        <v>0</v>
      </c>
      <c r="K170" s="2" t="b">
        <f t="shared" si="18"/>
        <v>0</v>
      </c>
      <c r="L170" s="2" t="b">
        <f t="shared" si="19"/>
        <v>0</v>
      </c>
      <c r="M170" s="2" t="b">
        <f t="shared" si="20"/>
        <v>0</v>
      </c>
      <c r="N170" s="2" t="b">
        <f t="shared" si="21"/>
        <v>0</v>
      </c>
      <c r="O170" s="2" t="b">
        <f t="shared" si="22"/>
        <v>0</v>
      </c>
      <c r="P170" s="2" t="str">
        <f t="shared" si="23"/>
        <v/>
      </c>
    </row>
    <row r="171" spans="1:16" x14ac:dyDescent="0.25">
      <c r="A171" s="31">
        <v>170</v>
      </c>
      <c r="B171" s="23" t="s">
        <v>1876</v>
      </c>
      <c r="C171" s="23" t="s">
        <v>146</v>
      </c>
      <c r="D171" s="23"/>
      <c r="E171" s="23"/>
      <c r="F171" s="23"/>
      <c r="G171" s="23"/>
      <c r="H171" s="32"/>
      <c r="I171" s="2" t="b">
        <f t="shared" si="16"/>
        <v>1</v>
      </c>
      <c r="J171" s="2" t="b">
        <f t="shared" si="17"/>
        <v>0</v>
      </c>
      <c r="K171" s="2" t="b">
        <f t="shared" si="18"/>
        <v>0</v>
      </c>
      <c r="L171" s="2" t="b">
        <f t="shared" si="19"/>
        <v>0</v>
      </c>
      <c r="M171" s="2" t="b">
        <f t="shared" si="20"/>
        <v>0</v>
      </c>
      <c r="N171" s="2" t="b">
        <f t="shared" si="21"/>
        <v>0</v>
      </c>
      <c r="O171" s="2" t="b">
        <f t="shared" si="22"/>
        <v>0</v>
      </c>
      <c r="P171" s="2" t="str">
        <f t="shared" si="23"/>
        <v/>
      </c>
    </row>
    <row r="172" spans="1:16" x14ac:dyDescent="0.25">
      <c r="A172" s="31">
        <v>171</v>
      </c>
      <c r="B172" s="23" t="s">
        <v>1883</v>
      </c>
      <c r="C172" s="23" t="s">
        <v>146</v>
      </c>
      <c r="D172" s="23"/>
      <c r="E172" s="23"/>
      <c r="F172" s="23"/>
      <c r="G172" s="23"/>
      <c r="H172" s="32"/>
      <c r="I172" s="2" t="b">
        <f t="shared" si="16"/>
        <v>1</v>
      </c>
      <c r="J172" s="2" t="b">
        <f t="shared" si="17"/>
        <v>0</v>
      </c>
      <c r="K172" s="2" t="b">
        <f t="shared" si="18"/>
        <v>0</v>
      </c>
      <c r="L172" s="2" t="b">
        <f t="shared" si="19"/>
        <v>0</v>
      </c>
      <c r="M172" s="2" t="b">
        <f t="shared" si="20"/>
        <v>0</v>
      </c>
      <c r="N172" s="2" t="b">
        <f t="shared" si="21"/>
        <v>0</v>
      </c>
      <c r="O172" s="2" t="b">
        <f t="shared" si="22"/>
        <v>0</v>
      </c>
      <c r="P172" s="2" t="str">
        <f t="shared" si="23"/>
        <v/>
      </c>
    </row>
    <row r="173" spans="1:16" x14ac:dyDescent="0.25">
      <c r="A173" s="31">
        <v>172</v>
      </c>
      <c r="B173" s="23" t="s">
        <v>1891</v>
      </c>
      <c r="C173" s="23" t="s">
        <v>146</v>
      </c>
      <c r="D173" s="23"/>
      <c r="E173" s="23"/>
      <c r="F173" s="23"/>
      <c r="G173" s="23"/>
      <c r="H173" s="32"/>
      <c r="I173" s="2" t="b">
        <f t="shared" si="16"/>
        <v>1</v>
      </c>
      <c r="J173" s="2" t="b">
        <f t="shared" si="17"/>
        <v>0</v>
      </c>
      <c r="K173" s="2" t="b">
        <f t="shared" si="18"/>
        <v>0</v>
      </c>
      <c r="L173" s="2" t="b">
        <f t="shared" si="19"/>
        <v>0</v>
      </c>
      <c r="M173" s="2" t="b">
        <f t="shared" si="20"/>
        <v>0</v>
      </c>
      <c r="N173" s="2" t="b">
        <f t="shared" si="21"/>
        <v>0</v>
      </c>
      <c r="O173" s="2" t="b">
        <f t="shared" si="22"/>
        <v>0</v>
      </c>
      <c r="P173" s="2" t="str">
        <f t="shared" si="23"/>
        <v/>
      </c>
    </row>
    <row r="174" spans="1:16" x14ac:dyDescent="0.25">
      <c r="A174" s="31">
        <v>173</v>
      </c>
      <c r="B174" s="23" t="s">
        <v>1899</v>
      </c>
      <c r="C174" s="23" t="s">
        <v>146</v>
      </c>
      <c r="D174" s="23"/>
      <c r="E174" s="23"/>
      <c r="F174" s="23"/>
      <c r="G174" s="23"/>
      <c r="H174" s="32"/>
      <c r="I174" s="2" t="b">
        <f t="shared" si="16"/>
        <v>1</v>
      </c>
      <c r="J174" s="2" t="b">
        <f t="shared" si="17"/>
        <v>0</v>
      </c>
      <c r="K174" s="2" t="b">
        <f t="shared" si="18"/>
        <v>0</v>
      </c>
      <c r="L174" s="2" t="b">
        <f t="shared" si="19"/>
        <v>0</v>
      </c>
      <c r="M174" s="2" t="b">
        <f t="shared" si="20"/>
        <v>0</v>
      </c>
      <c r="N174" s="2" t="b">
        <f t="shared" si="21"/>
        <v>0</v>
      </c>
      <c r="O174" s="2" t="b">
        <f t="shared" si="22"/>
        <v>0</v>
      </c>
      <c r="P174" s="2" t="str">
        <f t="shared" si="23"/>
        <v/>
      </c>
    </row>
    <row r="175" spans="1:16" x14ac:dyDescent="0.25">
      <c r="A175" s="31">
        <v>174</v>
      </c>
      <c r="B175" s="23" t="s">
        <v>1907</v>
      </c>
      <c r="C175" s="23" t="s">
        <v>146</v>
      </c>
      <c r="D175" s="23"/>
      <c r="E175" s="23"/>
      <c r="F175" s="23"/>
      <c r="G175" s="23"/>
      <c r="H175" s="32"/>
      <c r="I175" s="2" t="b">
        <f t="shared" si="16"/>
        <v>1</v>
      </c>
      <c r="J175" s="2" t="b">
        <f t="shared" si="17"/>
        <v>0</v>
      </c>
      <c r="K175" s="2" t="b">
        <f t="shared" si="18"/>
        <v>0</v>
      </c>
      <c r="L175" s="2" t="b">
        <f t="shared" si="19"/>
        <v>0</v>
      </c>
      <c r="M175" s="2" t="b">
        <f t="shared" si="20"/>
        <v>0</v>
      </c>
      <c r="N175" s="2" t="b">
        <f t="shared" si="21"/>
        <v>0</v>
      </c>
      <c r="O175" s="2" t="b">
        <f t="shared" si="22"/>
        <v>0</v>
      </c>
      <c r="P175" s="2" t="str">
        <f t="shared" si="23"/>
        <v/>
      </c>
    </row>
    <row r="176" spans="1:16" x14ac:dyDescent="0.25">
      <c r="A176" s="31">
        <v>175</v>
      </c>
      <c r="B176" s="23" t="s">
        <v>1917</v>
      </c>
      <c r="C176" s="23" t="s">
        <v>146</v>
      </c>
      <c r="D176" s="23"/>
      <c r="E176" s="23"/>
      <c r="F176" s="23"/>
      <c r="G176" s="23"/>
      <c r="H176" s="32"/>
      <c r="I176" s="2" t="b">
        <f t="shared" si="16"/>
        <v>1</v>
      </c>
      <c r="J176" s="2" t="b">
        <f t="shared" si="17"/>
        <v>0</v>
      </c>
      <c r="K176" s="2" t="b">
        <f t="shared" si="18"/>
        <v>0</v>
      </c>
      <c r="L176" s="2" t="b">
        <f t="shared" si="19"/>
        <v>0</v>
      </c>
      <c r="M176" s="2" t="b">
        <f t="shared" si="20"/>
        <v>0</v>
      </c>
      <c r="N176" s="2" t="b">
        <f t="shared" si="21"/>
        <v>0</v>
      </c>
      <c r="O176" s="2" t="b">
        <f t="shared" si="22"/>
        <v>0</v>
      </c>
      <c r="P176" s="2" t="str">
        <f t="shared" si="23"/>
        <v/>
      </c>
    </row>
    <row r="177" spans="1:16" x14ac:dyDescent="0.25">
      <c r="A177" s="31">
        <v>176</v>
      </c>
      <c r="B177" s="23" t="s">
        <v>1925</v>
      </c>
      <c r="C177" s="23" t="s">
        <v>146</v>
      </c>
      <c r="D177" s="23"/>
      <c r="E177" s="23"/>
      <c r="F177" s="23"/>
      <c r="G177" s="23"/>
      <c r="H177" s="32"/>
      <c r="I177" s="2" t="b">
        <f t="shared" si="16"/>
        <v>1</v>
      </c>
      <c r="J177" s="2" t="b">
        <f t="shared" si="17"/>
        <v>0</v>
      </c>
      <c r="K177" s="2" t="b">
        <f t="shared" si="18"/>
        <v>0</v>
      </c>
      <c r="L177" s="2" t="b">
        <f t="shared" si="19"/>
        <v>0</v>
      </c>
      <c r="M177" s="2" t="b">
        <f t="shared" si="20"/>
        <v>0</v>
      </c>
      <c r="N177" s="2" t="b">
        <f t="shared" si="21"/>
        <v>0</v>
      </c>
      <c r="O177" s="2" t="b">
        <f t="shared" si="22"/>
        <v>0</v>
      </c>
      <c r="P177" s="2" t="str">
        <f t="shared" si="23"/>
        <v/>
      </c>
    </row>
    <row r="178" spans="1:16" x14ac:dyDescent="0.25">
      <c r="A178" s="31">
        <v>177</v>
      </c>
      <c r="B178" s="23" t="s">
        <v>1933</v>
      </c>
      <c r="C178" s="23" t="s">
        <v>146</v>
      </c>
      <c r="D178" s="23"/>
      <c r="E178" s="23" t="s">
        <v>168</v>
      </c>
      <c r="F178" s="23"/>
      <c r="G178" s="23" t="s">
        <v>182</v>
      </c>
      <c r="H178" s="32"/>
      <c r="I178" s="2" t="b">
        <f t="shared" si="16"/>
        <v>0</v>
      </c>
      <c r="J178" s="2" t="b">
        <f t="shared" si="17"/>
        <v>0</v>
      </c>
      <c r="K178" s="2" t="b">
        <f t="shared" si="18"/>
        <v>0</v>
      </c>
      <c r="L178" s="2" t="b">
        <f t="shared" si="19"/>
        <v>0</v>
      </c>
      <c r="M178" s="2" t="b">
        <f t="shared" si="20"/>
        <v>0</v>
      </c>
      <c r="N178" s="2" t="b">
        <f t="shared" si="21"/>
        <v>0</v>
      </c>
      <c r="O178" s="2" t="b">
        <f t="shared" si="22"/>
        <v>1</v>
      </c>
      <c r="P178" s="2">
        <f t="shared" si="23"/>
        <v>177</v>
      </c>
    </row>
    <row r="179" spans="1:16" x14ac:dyDescent="0.25">
      <c r="A179" s="31">
        <v>178</v>
      </c>
      <c r="B179" s="23" t="s">
        <v>1938</v>
      </c>
      <c r="C179" s="23" t="s">
        <v>146</v>
      </c>
      <c r="D179" s="23"/>
      <c r="E179" s="23"/>
      <c r="F179" s="23"/>
      <c r="G179" s="23" t="s">
        <v>182</v>
      </c>
      <c r="H179" s="32"/>
      <c r="I179" s="2" t="b">
        <f t="shared" si="16"/>
        <v>0</v>
      </c>
      <c r="J179" s="2" t="b">
        <f t="shared" si="17"/>
        <v>0</v>
      </c>
      <c r="K179" s="2" t="b">
        <f t="shared" si="18"/>
        <v>0</v>
      </c>
      <c r="L179" s="2" t="b">
        <f t="shared" si="19"/>
        <v>0</v>
      </c>
      <c r="M179" s="2" t="b">
        <f t="shared" si="20"/>
        <v>1</v>
      </c>
      <c r="N179" s="2" t="b">
        <f t="shared" si="21"/>
        <v>0</v>
      </c>
      <c r="O179" s="2" t="b">
        <f t="shared" si="22"/>
        <v>0</v>
      </c>
      <c r="P179" s="2" t="str">
        <f t="shared" si="23"/>
        <v/>
      </c>
    </row>
    <row r="180" spans="1:16" x14ac:dyDescent="0.25">
      <c r="A180" s="31">
        <v>179</v>
      </c>
      <c r="B180" s="23" t="s">
        <v>1947</v>
      </c>
      <c r="C180" s="23" t="s">
        <v>146</v>
      </c>
      <c r="D180" s="23"/>
      <c r="E180" s="23" t="s">
        <v>168</v>
      </c>
      <c r="F180" s="23"/>
      <c r="G180" s="23" t="s">
        <v>182</v>
      </c>
      <c r="H180" s="32"/>
      <c r="I180" s="2" t="b">
        <f t="shared" si="16"/>
        <v>0</v>
      </c>
      <c r="J180" s="2" t="b">
        <f t="shared" si="17"/>
        <v>0</v>
      </c>
      <c r="K180" s="2" t="b">
        <f t="shared" si="18"/>
        <v>0</v>
      </c>
      <c r="L180" s="2" t="b">
        <f t="shared" si="19"/>
        <v>0</v>
      </c>
      <c r="M180" s="2" t="b">
        <f t="shared" si="20"/>
        <v>0</v>
      </c>
      <c r="N180" s="2" t="b">
        <f t="shared" si="21"/>
        <v>0</v>
      </c>
      <c r="O180" s="2" t="b">
        <f t="shared" si="22"/>
        <v>1</v>
      </c>
      <c r="P180" s="2">
        <f t="shared" si="23"/>
        <v>179</v>
      </c>
    </row>
    <row r="181" spans="1:16" x14ac:dyDescent="0.25">
      <c r="A181" s="31">
        <v>180</v>
      </c>
      <c r="B181" s="23" t="s">
        <v>1952</v>
      </c>
      <c r="C181" s="23" t="s">
        <v>146</v>
      </c>
      <c r="D181" s="23"/>
      <c r="E181" s="23"/>
      <c r="F181" s="23"/>
      <c r="G181" s="23"/>
      <c r="H181" s="32"/>
      <c r="I181" s="2" t="b">
        <f t="shared" si="16"/>
        <v>1</v>
      </c>
      <c r="J181" s="2" t="b">
        <f t="shared" si="17"/>
        <v>0</v>
      </c>
      <c r="K181" s="2" t="b">
        <f t="shared" si="18"/>
        <v>0</v>
      </c>
      <c r="L181" s="2" t="b">
        <f t="shared" si="19"/>
        <v>0</v>
      </c>
      <c r="M181" s="2" t="b">
        <f t="shared" si="20"/>
        <v>0</v>
      </c>
      <c r="N181" s="2" t="b">
        <f t="shared" si="21"/>
        <v>0</v>
      </c>
      <c r="O181" s="2" t="b">
        <f t="shared" si="22"/>
        <v>0</v>
      </c>
      <c r="P181" s="2" t="str">
        <f t="shared" si="23"/>
        <v/>
      </c>
    </row>
    <row r="182" spans="1:16" x14ac:dyDescent="0.25">
      <c r="A182" s="31">
        <v>181</v>
      </c>
      <c r="B182" s="23" t="s">
        <v>1962</v>
      </c>
      <c r="C182" s="23" t="s">
        <v>146</v>
      </c>
      <c r="D182" s="23"/>
      <c r="E182" s="23"/>
      <c r="F182" s="23"/>
      <c r="G182" s="23"/>
      <c r="H182" s="32"/>
      <c r="I182" s="2" t="b">
        <f t="shared" si="16"/>
        <v>1</v>
      </c>
      <c r="J182" s="2" t="b">
        <f t="shared" si="17"/>
        <v>0</v>
      </c>
      <c r="K182" s="2" t="b">
        <f t="shared" si="18"/>
        <v>0</v>
      </c>
      <c r="L182" s="2" t="b">
        <f t="shared" si="19"/>
        <v>0</v>
      </c>
      <c r="M182" s="2" t="b">
        <f t="shared" si="20"/>
        <v>0</v>
      </c>
      <c r="N182" s="2" t="b">
        <f t="shared" si="21"/>
        <v>0</v>
      </c>
      <c r="O182" s="2" t="b">
        <f t="shared" si="22"/>
        <v>0</v>
      </c>
      <c r="P182" s="2" t="str">
        <f t="shared" si="23"/>
        <v/>
      </c>
    </row>
    <row r="183" spans="1:16" x14ac:dyDescent="0.25">
      <c r="A183" s="31">
        <v>182</v>
      </c>
      <c r="B183" s="23" t="s">
        <v>1970</v>
      </c>
      <c r="C183" s="23" t="s">
        <v>146</v>
      </c>
      <c r="D183" s="23"/>
      <c r="E183" s="23" t="s">
        <v>168</v>
      </c>
      <c r="F183" s="23"/>
      <c r="G183" s="23" t="s">
        <v>182</v>
      </c>
      <c r="H183" s="32"/>
      <c r="I183" s="2" t="b">
        <f t="shared" si="16"/>
        <v>0</v>
      </c>
      <c r="J183" s="2" t="b">
        <f t="shared" si="17"/>
        <v>0</v>
      </c>
      <c r="K183" s="2" t="b">
        <f t="shared" si="18"/>
        <v>0</v>
      </c>
      <c r="L183" s="2" t="b">
        <f t="shared" si="19"/>
        <v>0</v>
      </c>
      <c r="M183" s="2" t="b">
        <f t="shared" si="20"/>
        <v>0</v>
      </c>
      <c r="N183" s="2" t="b">
        <f t="shared" si="21"/>
        <v>0</v>
      </c>
      <c r="O183" s="2" t="b">
        <f t="shared" si="22"/>
        <v>1</v>
      </c>
      <c r="P183" s="2">
        <f t="shared" si="23"/>
        <v>182</v>
      </c>
    </row>
    <row r="184" spans="1:16" x14ac:dyDescent="0.25">
      <c r="A184" s="31">
        <v>183</v>
      </c>
      <c r="B184" s="23" t="s">
        <v>1979</v>
      </c>
      <c r="C184" s="23" t="s">
        <v>146</v>
      </c>
      <c r="D184" s="23"/>
      <c r="E184" s="23"/>
      <c r="F184" s="23"/>
      <c r="G184" s="23"/>
      <c r="H184" s="32"/>
      <c r="I184" s="2" t="b">
        <f t="shared" si="16"/>
        <v>1</v>
      </c>
      <c r="J184" s="2" t="b">
        <f t="shared" si="17"/>
        <v>0</v>
      </c>
      <c r="K184" s="2" t="b">
        <f t="shared" si="18"/>
        <v>0</v>
      </c>
      <c r="L184" s="2" t="b">
        <f t="shared" si="19"/>
        <v>0</v>
      </c>
      <c r="M184" s="2" t="b">
        <f t="shared" si="20"/>
        <v>0</v>
      </c>
      <c r="N184" s="2" t="b">
        <f t="shared" si="21"/>
        <v>0</v>
      </c>
      <c r="O184" s="2" t="b">
        <f t="shared" si="22"/>
        <v>0</v>
      </c>
      <c r="P184" s="2" t="str">
        <f t="shared" si="23"/>
        <v/>
      </c>
    </row>
    <row r="185" spans="1:16" x14ac:dyDescent="0.25">
      <c r="A185" s="31">
        <v>184</v>
      </c>
      <c r="B185" s="23" t="s">
        <v>1990</v>
      </c>
      <c r="C185" s="23" t="s">
        <v>146</v>
      </c>
      <c r="D185" s="23"/>
      <c r="E185" s="23" t="s">
        <v>168</v>
      </c>
      <c r="F185" s="23"/>
      <c r="G185" s="23" t="s">
        <v>182</v>
      </c>
      <c r="H185" s="32"/>
      <c r="I185" s="2" t="b">
        <f t="shared" si="16"/>
        <v>0</v>
      </c>
      <c r="J185" s="2" t="b">
        <f t="shared" si="17"/>
        <v>0</v>
      </c>
      <c r="K185" s="2" t="b">
        <f t="shared" si="18"/>
        <v>0</v>
      </c>
      <c r="L185" s="2" t="b">
        <f t="shared" si="19"/>
        <v>0</v>
      </c>
      <c r="M185" s="2" t="b">
        <f t="shared" si="20"/>
        <v>0</v>
      </c>
      <c r="N185" s="2" t="b">
        <f t="shared" si="21"/>
        <v>0</v>
      </c>
      <c r="O185" s="2" t="b">
        <f t="shared" si="22"/>
        <v>1</v>
      </c>
      <c r="P185" s="2">
        <f t="shared" si="23"/>
        <v>184</v>
      </c>
    </row>
    <row r="186" spans="1:16" x14ac:dyDescent="0.25">
      <c r="A186" s="31">
        <v>185</v>
      </c>
      <c r="B186" s="23" t="s">
        <v>1997</v>
      </c>
      <c r="C186" s="23" t="s">
        <v>146</v>
      </c>
      <c r="D186" s="23"/>
      <c r="E186" s="23" t="s">
        <v>168</v>
      </c>
      <c r="F186" s="23"/>
      <c r="G186" s="23"/>
      <c r="H186" s="32"/>
      <c r="I186" s="2" t="b">
        <f t="shared" si="16"/>
        <v>0</v>
      </c>
      <c r="J186" s="2" t="b">
        <f t="shared" si="17"/>
        <v>0</v>
      </c>
      <c r="K186" s="2" t="b">
        <f t="shared" si="18"/>
        <v>0</v>
      </c>
      <c r="L186" s="2" t="b">
        <f t="shared" si="19"/>
        <v>1</v>
      </c>
      <c r="M186" s="2" t="b">
        <f t="shared" si="20"/>
        <v>0</v>
      </c>
      <c r="N186" s="2" t="b">
        <f t="shared" si="21"/>
        <v>0</v>
      </c>
      <c r="O186" s="2" t="b">
        <f t="shared" si="22"/>
        <v>0</v>
      </c>
      <c r="P186" s="2" t="str">
        <f t="shared" si="23"/>
        <v/>
      </c>
    </row>
    <row r="187" spans="1:16" x14ac:dyDescent="0.25">
      <c r="A187" s="31">
        <v>186</v>
      </c>
      <c r="B187" s="23" t="s">
        <v>2008</v>
      </c>
      <c r="C187" s="23" t="s">
        <v>146</v>
      </c>
      <c r="D187" s="23"/>
      <c r="E187" s="23"/>
      <c r="F187" s="23"/>
      <c r="G187" s="23"/>
      <c r="H187" s="32"/>
      <c r="I187" s="2" t="b">
        <f t="shared" si="16"/>
        <v>1</v>
      </c>
      <c r="J187" s="2" t="b">
        <f t="shared" si="17"/>
        <v>0</v>
      </c>
      <c r="K187" s="2" t="b">
        <f t="shared" si="18"/>
        <v>0</v>
      </c>
      <c r="L187" s="2" t="b">
        <f t="shared" si="19"/>
        <v>0</v>
      </c>
      <c r="M187" s="2" t="b">
        <f t="shared" si="20"/>
        <v>0</v>
      </c>
      <c r="N187" s="2" t="b">
        <f t="shared" si="21"/>
        <v>0</v>
      </c>
      <c r="O187" s="2" t="b">
        <f t="shared" si="22"/>
        <v>0</v>
      </c>
      <c r="P187" s="2" t="str">
        <f t="shared" si="23"/>
        <v/>
      </c>
    </row>
    <row r="188" spans="1:16" x14ac:dyDescent="0.25">
      <c r="A188" s="31">
        <v>187</v>
      </c>
      <c r="B188" s="23" t="s">
        <v>2015</v>
      </c>
      <c r="C188" s="23" t="s">
        <v>146</v>
      </c>
      <c r="D188" s="23"/>
      <c r="E188" s="23" t="s">
        <v>168</v>
      </c>
      <c r="F188" s="23"/>
      <c r="G188" s="23"/>
      <c r="H188" s="32"/>
      <c r="I188" s="2" t="b">
        <f t="shared" si="16"/>
        <v>0</v>
      </c>
      <c r="J188" s="2" t="b">
        <f t="shared" si="17"/>
        <v>0</v>
      </c>
      <c r="K188" s="2" t="b">
        <f t="shared" si="18"/>
        <v>0</v>
      </c>
      <c r="L188" s="2" t="b">
        <f t="shared" si="19"/>
        <v>1</v>
      </c>
      <c r="M188" s="2" t="b">
        <f t="shared" si="20"/>
        <v>0</v>
      </c>
      <c r="N188" s="2" t="b">
        <f t="shared" si="21"/>
        <v>0</v>
      </c>
      <c r="O188" s="2" t="b">
        <f t="shared" si="22"/>
        <v>0</v>
      </c>
      <c r="P188" s="2" t="str">
        <f t="shared" si="23"/>
        <v/>
      </c>
    </row>
    <row r="189" spans="1:16" x14ac:dyDescent="0.25">
      <c r="A189" s="31">
        <v>188</v>
      </c>
      <c r="B189" s="23" t="s">
        <v>2023</v>
      </c>
      <c r="C189" s="23" t="s">
        <v>146</v>
      </c>
      <c r="D189" s="23"/>
      <c r="E189" s="23" t="s">
        <v>168</v>
      </c>
      <c r="F189" s="23"/>
      <c r="G189" s="23" t="s">
        <v>182</v>
      </c>
      <c r="H189" s="32"/>
      <c r="I189" s="2" t="b">
        <f t="shared" si="16"/>
        <v>0</v>
      </c>
      <c r="J189" s="2" t="b">
        <f t="shared" si="17"/>
        <v>0</v>
      </c>
      <c r="K189" s="2" t="b">
        <f t="shared" si="18"/>
        <v>0</v>
      </c>
      <c r="L189" s="2" t="b">
        <f t="shared" si="19"/>
        <v>0</v>
      </c>
      <c r="M189" s="2" t="b">
        <f t="shared" si="20"/>
        <v>0</v>
      </c>
      <c r="N189" s="2" t="b">
        <f t="shared" si="21"/>
        <v>0</v>
      </c>
      <c r="O189" s="2" t="b">
        <f t="shared" si="22"/>
        <v>1</v>
      </c>
      <c r="P189" s="2">
        <f t="shared" si="23"/>
        <v>188</v>
      </c>
    </row>
    <row r="190" spans="1:16" x14ac:dyDescent="0.25">
      <c r="A190" s="31">
        <v>189</v>
      </c>
      <c r="B190" s="23" t="s">
        <v>2030</v>
      </c>
      <c r="C190" s="23" t="s">
        <v>146</v>
      </c>
      <c r="D190" s="23"/>
      <c r="E190" s="23"/>
      <c r="F190" s="23"/>
      <c r="G190" s="23" t="s">
        <v>182</v>
      </c>
      <c r="H190" s="32"/>
      <c r="I190" s="2" t="b">
        <f t="shared" si="16"/>
        <v>0</v>
      </c>
      <c r="J190" s="2" t="b">
        <f t="shared" si="17"/>
        <v>0</v>
      </c>
      <c r="K190" s="2" t="b">
        <f t="shared" si="18"/>
        <v>0</v>
      </c>
      <c r="L190" s="2" t="b">
        <f t="shared" si="19"/>
        <v>0</v>
      </c>
      <c r="M190" s="2" t="b">
        <f t="shared" si="20"/>
        <v>1</v>
      </c>
      <c r="N190" s="2" t="b">
        <f t="shared" si="21"/>
        <v>0</v>
      </c>
      <c r="O190" s="2" t="b">
        <f t="shared" si="22"/>
        <v>0</v>
      </c>
      <c r="P190" s="2" t="str">
        <f t="shared" si="23"/>
        <v/>
      </c>
    </row>
    <row r="191" spans="1:16" x14ac:dyDescent="0.25">
      <c r="A191" s="31">
        <v>190</v>
      </c>
      <c r="B191" s="23" t="s">
        <v>2040</v>
      </c>
      <c r="C191" s="23" t="s">
        <v>146</v>
      </c>
      <c r="D191" s="23"/>
      <c r="E191" s="23"/>
      <c r="F191" s="23"/>
      <c r="G191" s="23"/>
      <c r="H191" s="32"/>
      <c r="I191" s="2" t="b">
        <f t="shared" si="16"/>
        <v>1</v>
      </c>
      <c r="J191" s="2" t="b">
        <f t="shared" si="17"/>
        <v>0</v>
      </c>
      <c r="K191" s="2" t="b">
        <f t="shared" si="18"/>
        <v>0</v>
      </c>
      <c r="L191" s="2" t="b">
        <f t="shared" si="19"/>
        <v>0</v>
      </c>
      <c r="M191" s="2" t="b">
        <f t="shared" si="20"/>
        <v>0</v>
      </c>
      <c r="N191" s="2" t="b">
        <f t="shared" si="21"/>
        <v>0</v>
      </c>
      <c r="O191" s="2" t="b">
        <f t="shared" si="22"/>
        <v>0</v>
      </c>
      <c r="P191" s="2" t="str">
        <f t="shared" si="23"/>
        <v/>
      </c>
    </row>
    <row r="192" spans="1:16" x14ac:dyDescent="0.25">
      <c r="A192" s="31">
        <v>191</v>
      </c>
      <c r="B192" s="23" t="s">
        <v>2050</v>
      </c>
      <c r="C192" s="23" t="s">
        <v>146</v>
      </c>
      <c r="D192" s="23"/>
      <c r="E192" s="23"/>
      <c r="F192" s="23"/>
      <c r="G192" s="23"/>
      <c r="H192" s="32"/>
      <c r="I192" s="2" t="b">
        <f t="shared" si="16"/>
        <v>1</v>
      </c>
      <c r="J192" s="2" t="b">
        <f t="shared" si="17"/>
        <v>0</v>
      </c>
      <c r="K192" s="2" t="b">
        <f t="shared" si="18"/>
        <v>0</v>
      </c>
      <c r="L192" s="2" t="b">
        <f t="shared" si="19"/>
        <v>0</v>
      </c>
      <c r="M192" s="2" t="b">
        <f t="shared" si="20"/>
        <v>0</v>
      </c>
      <c r="N192" s="2" t="b">
        <f t="shared" si="21"/>
        <v>0</v>
      </c>
      <c r="O192" s="2" t="b">
        <f t="shared" si="22"/>
        <v>0</v>
      </c>
      <c r="P192" s="2" t="str">
        <f t="shared" si="23"/>
        <v/>
      </c>
    </row>
    <row r="193" spans="1:16" x14ac:dyDescent="0.25">
      <c r="A193" s="31">
        <v>192</v>
      </c>
      <c r="B193" s="23" t="s">
        <v>2058</v>
      </c>
      <c r="C193" s="23" t="s">
        <v>146</v>
      </c>
      <c r="D193" s="23"/>
      <c r="E193" s="23"/>
      <c r="F193" s="23"/>
      <c r="G193" s="23"/>
      <c r="H193" s="32"/>
      <c r="I193" s="2" t="b">
        <f t="shared" si="16"/>
        <v>1</v>
      </c>
      <c r="J193" s="2" t="b">
        <f t="shared" si="17"/>
        <v>0</v>
      </c>
      <c r="K193" s="2" t="b">
        <f t="shared" si="18"/>
        <v>0</v>
      </c>
      <c r="L193" s="2" t="b">
        <f t="shared" si="19"/>
        <v>0</v>
      </c>
      <c r="M193" s="2" t="b">
        <f t="shared" si="20"/>
        <v>0</v>
      </c>
      <c r="N193" s="2" t="b">
        <f t="shared" si="21"/>
        <v>0</v>
      </c>
      <c r="O193" s="2" t="b">
        <f t="shared" si="22"/>
        <v>0</v>
      </c>
      <c r="P193" s="2" t="str">
        <f t="shared" si="23"/>
        <v/>
      </c>
    </row>
    <row r="194" spans="1:16" x14ac:dyDescent="0.25">
      <c r="A194" s="31">
        <v>193</v>
      </c>
      <c r="B194" s="23" t="s">
        <v>2068</v>
      </c>
      <c r="C194" s="23" t="s">
        <v>146</v>
      </c>
      <c r="D194" s="23"/>
      <c r="E194" s="23"/>
      <c r="F194" s="23"/>
      <c r="G194" s="23"/>
      <c r="H194" s="32"/>
      <c r="I194" s="2" t="b">
        <f t="shared" si="16"/>
        <v>1</v>
      </c>
      <c r="J194" s="2" t="b">
        <f t="shared" si="17"/>
        <v>0</v>
      </c>
      <c r="K194" s="2" t="b">
        <f t="shared" si="18"/>
        <v>0</v>
      </c>
      <c r="L194" s="2" t="b">
        <f t="shared" si="19"/>
        <v>0</v>
      </c>
      <c r="M194" s="2" t="b">
        <f t="shared" si="20"/>
        <v>0</v>
      </c>
      <c r="N194" s="2" t="b">
        <f t="shared" si="21"/>
        <v>0</v>
      </c>
      <c r="O194" s="2" t="b">
        <f t="shared" si="22"/>
        <v>0</v>
      </c>
      <c r="P194" s="2" t="str">
        <f t="shared" si="23"/>
        <v/>
      </c>
    </row>
    <row r="195" spans="1:16" x14ac:dyDescent="0.25">
      <c r="A195" s="31">
        <v>194</v>
      </c>
      <c r="B195" s="23" t="s">
        <v>2077</v>
      </c>
      <c r="C195" s="23" t="s">
        <v>146</v>
      </c>
      <c r="D195" s="23"/>
      <c r="E195" s="23" t="s">
        <v>168</v>
      </c>
      <c r="F195" s="23"/>
      <c r="G195" s="23"/>
      <c r="H195" s="32"/>
      <c r="I195" s="2" t="b">
        <f t="shared" ref="I195:I258" si="24">AND(COUNTA(C195),COUNTBLANK(E195),COUNTBLANK(G195))</f>
        <v>0</v>
      </c>
      <c r="J195" s="2" t="b">
        <f t="shared" ref="J195:J258" si="25">AND(COUNTBLANK(C195),COUNTA(E195),COUNTBLANK(G195))</f>
        <v>0</v>
      </c>
      <c r="K195" s="2" t="b">
        <f t="shared" ref="K195:K258" si="26">AND(COUNTBLANK(C195),COUNTBLANK(E195),COUNTA(G195))</f>
        <v>0</v>
      </c>
      <c r="L195" s="2" t="b">
        <f t="shared" ref="L195:L258" si="27">AND(COUNTA(C195),COUNTA(E195),COUNTBLANK(G195))</f>
        <v>1</v>
      </c>
      <c r="M195" s="2" t="b">
        <f t="shared" ref="M195:M258" si="28">AND(COUNTA(C195),COUNTBLANK(E195),COUNTA(G195))</f>
        <v>0</v>
      </c>
      <c r="N195" s="2" t="b">
        <f t="shared" ref="N195:N258" si="29">AND(COUNTBLANK(C195),COUNTA(E195),COUNTA(G195))</f>
        <v>0</v>
      </c>
      <c r="O195" s="2" t="b">
        <f t="shared" ref="O195:O258" si="30">AND(COUNTA(C195),COUNTA(E195),COUNTA(G195))</f>
        <v>0</v>
      </c>
      <c r="P195" s="2" t="str">
        <f t="shared" ref="P195:P258" si="31">IF(AND(C195="Filter Method",E195="Wrapper Method",G195="Embedded Method"),A195,"")</f>
        <v/>
      </c>
    </row>
    <row r="196" spans="1:16" x14ac:dyDescent="0.25">
      <c r="A196" s="31">
        <v>195</v>
      </c>
      <c r="B196" s="23" t="s">
        <v>2085</v>
      </c>
      <c r="C196" s="23" t="s">
        <v>146</v>
      </c>
      <c r="D196" s="23"/>
      <c r="E196" s="23" t="s">
        <v>168</v>
      </c>
      <c r="F196" s="23"/>
      <c r="G196" s="23" t="s">
        <v>182</v>
      </c>
      <c r="H196" s="32"/>
      <c r="I196" s="2" t="b">
        <f t="shared" si="24"/>
        <v>0</v>
      </c>
      <c r="J196" s="2" t="b">
        <f t="shared" si="25"/>
        <v>0</v>
      </c>
      <c r="K196" s="2" t="b">
        <f t="shared" si="26"/>
        <v>0</v>
      </c>
      <c r="L196" s="2" t="b">
        <f t="shared" si="27"/>
        <v>0</v>
      </c>
      <c r="M196" s="2" t="b">
        <f t="shared" si="28"/>
        <v>0</v>
      </c>
      <c r="N196" s="2" t="b">
        <f t="shared" si="29"/>
        <v>0</v>
      </c>
      <c r="O196" s="2" t="b">
        <f t="shared" si="30"/>
        <v>1</v>
      </c>
      <c r="P196" s="2">
        <f t="shared" si="31"/>
        <v>195</v>
      </c>
    </row>
    <row r="197" spans="1:16" x14ac:dyDescent="0.25">
      <c r="A197" s="31">
        <v>196</v>
      </c>
      <c r="B197" s="23" t="s">
        <v>2093</v>
      </c>
      <c r="C197" s="23" t="s">
        <v>146</v>
      </c>
      <c r="D197" s="23"/>
      <c r="E197" s="23"/>
      <c r="F197" s="23"/>
      <c r="G197" s="23"/>
      <c r="H197" s="32"/>
      <c r="I197" s="2" t="b">
        <f t="shared" si="24"/>
        <v>1</v>
      </c>
      <c r="J197" s="2" t="b">
        <f t="shared" si="25"/>
        <v>0</v>
      </c>
      <c r="K197" s="2" t="b">
        <f t="shared" si="26"/>
        <v>0</v>
      </c>
      <c r="L197" s="2" t="b">
        <f t="shared" si="27"/>
        <v>0</v>
      </c>
      <c r="M197" s="2" t="b">
        <f t="shared" si="28"/>
        <v>0</v>
      </c>
      <c r="N197" s="2" t="b">
        <f t="shared" si="29"/>
        <v>0</v>
      </c>
      <c r="O197" s="2" t="b">
        <f t="shared" si="30"/>
        <v>0</v>
      </c>
      <c r="P197" s="2" t="str">
        <f t="shared" si="31"/>
        <v/>
      </c>
    </row>
    <row r="198" spans="1:16" x14ac:dyDescent="0.25">
      <c r="A198" s="31">
        <v>197</v>
      </c>
      <c r="B198" s="23" t="s">
        <v>2101</v>
      </c>
      <c r="C198" s="23" t="s">
        <v>146</v>
      </c>
      <c r="D198" s="23"/>
      <c r="E198" s="23"/>
      <c r="F198" s="23"/>
      <c r="G198" s="23"/>
      <c r="H198" s="32"/>
      <c r="I198" s="2" t="b">
        <f t="shared" si="24"/>
        <v>1</v>
      </c>
      <c r="J198" s="2" t="b">
        <f t="shared" si="25"/>
        <v>0</v>
      </c>
      <c r="K198" s="2" t="b">
        <f t="shared" si="26"/>
        <v>0</v>
      </c>
      <c r="L198" s="2" t="b">
        <f t="shared" si="27"/>
        <v>0</v>
      </c>
      <c r="M198" s="2" t="b">
        <f t="shared" si="28"/>
        <v>0</v>
      </c>
      <c r="N198" s="2" t="b">
        <f t="shared" si="29"/>
        <v>0</v>
      </c>
      <c r="O198" s="2" t="b">
        <f t="shared" si="30"/>
        <v>0</v>
      </c>
      <c r="P198" s="2" t="str">
        <f t="shared" si="31"/>
        <v/>
      </c>
    </row>
    <row r="199" spans="1:16" x14ac:dyDescent="0.25">
      <c r="A199" s="31">
        <v>198</v>
      </c>
      <c r="B199" s="23" t="s">
        <v>2110</v>
      </c>
      <c r="C199" s="23" t="s">
        <v>146</v>
      </c>
      <c r="D199" s="23"/>
      <c r="E199" s="23"/>
      <c r="F199" s="23"/>
      <c r="G199" s="23"/>
      <c r="H199" s="32"/>
      <c r="I199" s="2" t="b">
        <f t="shared" si="24"/>
        <v>1</v>
      </c>
      <c r="J199" s="2" t="b">
        <f t="shared" si="25"/>
        <v>0</v>
      </c>
      <c r="K199" s="2" t="b">
        <f t="shared" si="26"/>
        <v>0</v>
      </c>
      <c r="L199" s="2" t="b">
        <f t="shared" si="27"/>
        <v>0</v>
      </c>
      <c r="M199" s="2" t="b">
        <f t="shared" si="28"/>
        <v>0</v>
      </c>
      <c r="N199" s="2" t="b">
        <f t="shared" si="29"/>
        <v>0</v>
      </c>
      <c r="O199" s="2" t="b">
        <f t="shared" si="30"/>
        <v>0</v>
      </c>
      <c r="P199" s="2" t="str">
        <f t="shared" si="31"/>
        <v/>
      </c>
    </row>
    <row r="200" spans="1:16" x14ac:dyDescent="0.25">
      <c r="A200" s="31">
        <v>199</v>
      </c>
      <c r="B200" s="23" t="s">
        <v>2119</v>
      </c>
      <c r="C200" s="23" t="s">
        <v>146</v>
      </c>
      <c r="D200" s="23"/>
      <c r="E200" s="23"/>
      <c r="F200" s="23"/>
      <c r="G200" s="23"/>
      <c r="H200" s="32"/>
      <c r="I200" s="2" t="b">
        <f t="shared" si="24"/>
        <v>1</v>
      </c>
      <c r="J200" s="2" t="b">
        <f t="shared" si="25"/>
        <v>0</v>
      </c>
      <c r="K200" s="2" t="b">
        <f t="shared" si="26"/>
        <v>0</v>
      </c>
      <c r="L200" s="2" t="b">
        <f t="shared" si="27"/>
        <v>0</v>
      </c>
      <c r="M200" s="2" t="b">
        <f t="shared" si="28"/>
        <v>0</v>
      </c>
      <c r="N200" s="2" t="b">
        <f t="shared" si="29"/>
        <v>0</v>
      </c>
      <c r="O200" s="2" t="b">
        <f t="shared" si="30"/>
        <v>0</v>
      </c>
      <c r="P200" s="2" t="str">
        <f t="shared" si="31"/>
        <v/>
      </c>
    </row>
    <row r="201" spans="1:16" x14ac:dyDescent="0.25">
      <c r="A201" s="31">
        <v>200</v>
      </c>
      <c r="B201" s="23" t="s">
        <v>2128</v>
      </c>
      <c r="C201" s="23" t="s">
        <v>146</v>
      </c>
      <c r="D201" s="23"/>
      <c r="E201" s="23"/>
      <c r="F201" s="23"/>
      <c r="G201" s="23"/>
      <c r="H201" s="32"/>
      <c r="I201" s="2" t="b">
        <f t="shared" si="24"/>
        <v>1</v>
      </c>
      <c r="J201" s="2" t="b">
        <f t="shared" si="25"/>
        <v>0</v>
      </c>
      <c r="K201" s="2" t="b">
        <f t="shared" si="26"/>
        <v>0</v>
      </c>
      <c r="L201" s="2" t="b">
        <f t="shared" si="27"/>
        <v>0</v>
      </c>
      <c r="M201" s="2" t="b">
        <f t="shared" si="28"/>
        <v>0</v>
      </c>
      <c r="N201" s="2" t="b">
        <f t="shared" si="29"/>
        <v>0</v>
      </c>
      <c r="O201" s="2" t="b">
        <f t="shared" si="30"/>
        <v>0</v>
      </c>
      <c r="P201" s="2" t="str">
        <f t="shared" si="31"/>
        <v/>
      </c>
    </row>
    <row r="202" spans="1:16" x14ac:dyDescent="0.25">
      <c r="A202" s="31">
        <v>201</v>
      </c>
      <c r="B202" s="23" t="s">
        <v>2137</v>
      </c>
      <c r="C202" s="23" t="s">
        <v>146</v>
      </c>
      <c r="D202" s="23"/>
      <c r="E202" s="23"/>
      <c r="F202" s="23"/>
      <c r="G202" s="23"/>
      <c r="H202" s="32"/>
      <c r="I202" s="2" t="b">
        <f t="shared" si="24"/>
        <v>1</v>
      </c>
      <c r="J202" s="2" t="b">
        <f t="shared" si="25"/>
        <v>0</v>
      </c>
      <c r="K202" s="2" t="b">
        <f t="shared" si="26"/>
        <v>0</v>
      </c>
      <c r="L202" s="2" t="b">
        <f t="shared" si="27"/>
        <v>0</v>
      </c>
      <c r="M202" s="2" t="b">
        <f t="shared" si="28"/>
        <v>0</v>
      </c>
      <c r="N202" s="2" t="b">
        <f t="shared" si="29"/>
        <v>0</v>
      </c>
      <c r="O202" s="2" t="b">
        <f t="shared" si="30"/>
        <v>0</v>
      </c>
      <c r="P202" s="2" t="str">
        <f t="shared" si="31"/>
        <v/>
      </c>
    </row>
    <row r="203" spans="1:16" x14ac:dyDescent="0.25">
      <c r="A203" s="31">
        <v>202</v>
      </c>
      <c r="B203" s="23" t="s">
        <v>2145</v>
      </c>
      <c r="C203" s="23" t="s">
        <v>146</v>
      </c>
      <c r="D203" s="23"/>
      <c r="E203" s="23" t="s">
        <v>168</v>
      </c>
      <c r="F203" s="23"/>
      <c r="G203" s="23"/>
      <c r="H203" s="32"/>
      <c r="I203" s="2" t="b">
        <f t="shared" si="24"/>
        <v>0</v>
      </c>
      <c r="J203" s="2" t="b">
        <f t="shared" si="25"/>
        <v>0</v>
      </c>
      <c r="K203" s="2" t="b">
        <f t="shared" si="26"/>
        <v>0</v>
      </c>
      <c r="L203" s="2" t="b">
        <f t="shared" si="27"/>
        <v>1</v>
      </c>
      <c r="M203" s="2" t="b">
        <f t="shared" si="28"/>
        <v>0</v>
      </c>
      <c r="N203" s="2" t="b">
        <f t="shared" si="29"/>
        <v>0</v>
      </c>
      <c r="O203" s="2" t="b">
        <f t="shared" si="30"/>
        <v>0</v>
      </c>
      <c r="P203" s="2" t="str">
        <f t="shared" si="31"/>
        <v/>
      </c>
    </row>
    <row r="204" spans="1:16" x14ac:dyDescent="0.25">
      <c r="A204" s="31">
        <v>203</v>
      </c>
      <c r="B204" s="23" t="s">
        <v>2154</v>
      </c>
      <c r="C204" s="23" t="s">
        <v>146</v>
      </c>
      <c r="D204" s="23"/>
      <c r="E204" s="23"/>
      <c r="F204" s="23"/>
      <c r="G204" s="23"/>
      <c r="H204" s="32"/>
      <c r="I204" s="2" t="b">
        <f t="shared" si="24"/>
        <v>1</v>
      </c>
      <c r="J204" s="2" t="b">
        <f t="shared" si="25"/>
        <v>0</v>
      </c>
      <c r="K204" s="2" t="b">
        <f t="shared" si="26"/>
        <v>0</v>
      </c>
      <c r="L204" s="2" t="b">
        <f t="shared" si="27"/>
        <v>0</v>
      </c>
      <c r="M204" s="2" t="b">
        <f t="shared" si="28"/>
        <v>0</v>
      </c>
      <c r="N204" s="2" t="b">
        <f t="shared" si="29"/>
        <v>0</v>
      </c>
      <c r="O204" s="2" t="b">
        <f t="shared" si="30"/>
        <v>0</v>
      </c>
      <c r="P204" s="2" t="str">
        <f t="shared" si="31"/>
        <v/>
      </c>
    </row>
    <row r="205" spans="1:16" x14ac:dyDescent="0.25">
      <c r="A205" s="31">
        <v>204</v>
      </c>
      <c r="B205" s="23" t="s">
        <v>2164</v>
      </c>
      <c r="C205" s="23" t="s">
        <v>146</v>
      </c>
      <c r="D205" s="23"/>
      <c r="E205" s="23" t="s">
        <v>168</v>
      </c>
      <c r="F205" s="23"/>
      <c r="G205" s="23"/>
      <c r="H205" s="32"/>
      <c r="I205" s="2" t="b">
        <f t="shared" si="24"/>
        <v>0</v>
      </c>
      <c r="J205" s="2" t="b">
        <f t="shared" si="25"/>
        <v>0</v>
      </c>
      <c r="K205" s="2" t="b">
        <f t="shared" si="26"/>
        <v>0</v>
      </c>
      <c r="L205" s="2" t="b">
        <f t="shared" si="27"/>
        <v>1</v>
      </c>
      <c r="M205" s="2" t="b">
        <f t="shared" si="28"/>
        <v>0</v>
      </c>
      <c r="N205" s="2" t="b">
        <f t="shared" si="29"/>
        <v>0</v>
      </c>
      <c r="O205" s="2" t="b">
        <f t="shared" si="30"/>
        <v>0</v>
      </c>
      <c r="P205" s="2" t="str">
        <f t="shared" si="31"/>
        <v/>
      </c>
    </row>
    <row r="206" spans="1:16" x14ac:dyDescent="0.25">
      <c r="A206" s="31">
        <v>205</v>
      </c>
      <c r="B206" s="23" t="s">
        <v>2172</v>
      </c>
      <c r="C206" s="23" t="s">
        <v>146</v>
      </c>
      <c r="D206" s="23"/>
      <c r="E206" s="23"/>
      <c r="F206" s="23"/>
      <c r="G206" s="23"/>
      <c r="H206" s="32"/>
      <c r="I206" s="2" t="b">
        <f t="shared" si="24"/>
        <v>1</v>
      </c>
      <c r="J206" s="2" t="b">
        <f t="shared" si="25"/>
        <v>0</v>
      </c>
      <c r="K206" s="2" t="b">
        <f t="shared" si="26"/>
        <v>0</v>
      </c>
      <c r="L206" s="2" t="b">
        <f t="shared" si="27"/>
        <v>0</v>
      </c>
      <c r="M206" s="2" t="b">
        <f t="shared" si="28"/>
        <v>0</v>
      </c>
      <c r="N206" s="2" t="b">
        <f t="shared" si="29"/>
        <v>0</v>
      </c>
      <c r="O206" s="2" t="b">
        <f t="shared" si="30"/>
        <v>0</v>
      </c>
      <c r="P206" s="2" t="str">
        <f t="shared" si="31"/>
        <v/>
      </c>
    </row>
    <row r="207" spans="1:16" x14ac:dyDescent="0.25">
      <c r="A207" s="31">
        <v>206</v>
      </c>
      <c r="B207" s="23" t="s">
        <v>2181</v>
      </c>
      <c r="C207" s="23" t="s">
        <v>146</v>
      </c>
      <c r="D207" s="23"/>
      <c r="E207" s="23"/>
      <c r="F207" s="23"/>
      <c r="G207" s="23"/>
      <c r="H207" s="32"/>
      <c r="I207" s="2" t="b">
        <f t="shared" si="24"/>
        <v>1</v>
      </c>
      <c r="J207" s="2" t="b">
        <f t="shared" si="25"/>
        <v>0</v>
      </c>
      <c r="K207" s="2" t="b">
        <f t="shared" si="26"/>
        <v>0</v>
      </c>
      <c r="L207" s="2" t="b">
        <f t="shared" si="27"/>
        <v>0</v>
      </c>
      <c r="M207" s="2" t="b">
        <f t="shared" si="28"/>
        <v>0</v>
      </c>
      <c r="N207" s="2" t="b">
        <f t="shared" si="29"/>
        <v>0</v>
      </c>
      <c r="O207" s="2" t="b">
        <f t="shared" si="30"/>
        <v>0</v>
      </c>
      <c r="P207" s="2" t="str">
        <f t="shared" si="31"/>
        <v/>
      </c>
    </row>
    <row r="208" spans="1:16" x14ac:dyDescent="0.25">
      <c r="A208" s="31">
        <v>207</v>
      </c>
      <c r="B208" s="23" t="s">
        <v>2190</v>
      </c>
      <c r="C208" s="23" t="s">
        <v>146</v>
      </c>
      <c r="D208" s="23"/>
      <c r="E208" s="23"/>
      <c r="F208" s="23"/>
      <c r="G208" s="23"/>
      <c r="H208" s="32"/>
      <c r="I208" s="2" t="b">
        <f t="shared" si="24"/>
        <v>1</v>
      </c>
      <c r="J208" s="2" t="b">
        <f t="shared" si="25"/>
        <v>0</v>
      </c>
      <c r="K208" s="2" t="b">
        <f t="shared" si="26"/>
        <v>0</v>
      </c>
      <c r="L208" s="2" t="b">
        <f t="shared" si="27"/>
        <v>0</v>
      </c>
      <c r="M208" s="2" t="b">
        <f t="shared" si="28"/>
        <v>0</v>
      </c>
      <c r="N208" s="2" t="b">
        <f t="shared" si="29"/>
        <v>0</v>
      </c>
      <c r="O208" s="2" t="b">
        <f t="shared" si="30"/>
        <v>0</v>
      </c>
      <c r="P208" s="2" t="str">
        <f t="shared" si="31"/>
        <v/>
      </c>
    </row>
    <row r="209" spans="1:16" x14ac:dyDescent="0.25">
      <c r="A209" s="31">
        <v>208</v>
      </c>
      <c r="B209" s="23" t="s">
        <v>2201</v>
      </c>
      <c r="C209" s="23" t="s">
        <v>146</v>
      </c>
      <c r="D209" s="23"/>
      <c r="E209" s="23" t="s">
        <v>168</v>
      </c>
      <c r="F209" s="23"/>
      <c r="G209" s="23"/>
      <c r="H209" s="32"/>
      <c r="I209" s="2" t="b">
        <f t="shared" si="24"/>
        <v>0</v>
      </c>
      <c r="J209" s="2" t="b">
        <f t="shared" si="25"/>
        <v>0</v>
      </c>
      <c r="K209" s="2" t="b">
        <f t="shared" si="26"/>
        <v>0</v>
      </c>
      <c r="L209" s="2" t="b">
        <f t="shared" si="27"/>
        <v>1</v>
      </c>
      <c r="M209" s="2" t="b">
        <f t="shared" si="28"/>
        <v>0</v>
      </c>
      <c r="N209" s="2" t="b">
        <f t="shared" si="29"/>
        <v>0</v>
      </c>
      <c r="O209" s="2" t="b">
        <f t="shared" si="30"/>
        <v>0</v>
      </c>
      <c r="P209" s="2" t="str">
        <f t="shared" si="31"/>
        <v/>
      </c>
    </row>
    <row r="210" spans="1:16" x14ac:dyDescent="0.25">
      <c r="A210" s="31">
        <v>209</v>
      </c>
      <c r="B210" s="23" t="s">
        <v>2210</v>
      </c>
      <c r="C210" s="23" t="s">
        <v>146</v>
      </c>
      <c r="D210" s="23"/>
      <c r="E210" s="23" t="s">
        <v>168</v>
      </c>
      <c r="F210" s="23"/>
      <c r="G210" s="23"/>
      <c r="H210" s="32"/>
      <c r="I210" s="2" t="b">
        <f t="shared" si="24"/>
        <v>0</v>
      </c>
      <c r="J210" s="2" t="b">
        <f t="shared" si="25"/>
        <v>0</v>
      </c>
      <c r="K210" s="2" t="b">
        <f t="shared" si="26"/>
        <v>0</v>
      </c>
      <c r="L210" s="2" t="b">
        <f t="shared" si="27"/>
        <v>1</v>
      </c>
      <c r="M210" s="2" t="b">
        <f t="shared" si="28"/>
        <v>0</v>
      </c>
      <c r="N210" s="2" t="b">
        <f t="shared" si="29"/>
        <v>0</v>
      </c>
      <c r="O210" s="2" t="b">
        <f t="shared" si="30"/>
        <v>0</v>
      </c>
      <c r="P210" s="2" t="str">
        <f t="shared" si="31"/>
        <v/>
      </c>
    </row>
    <row r="211" spans="1:16" x14ac:dyDescent="0.25">
      <c r="A211" s="31">
        <v>210</v>
      </c>
      <c r="B211" s="23" t="s">
        <v>2219</v>
      </c>
      <c r="C211" s="23" t="s">
        <v>146</v>
      </c>
      <c r="D211" s="23"/>
      <c r="E211" s="23"/>
      <c r="F211" s="23"/>
      <c r="G211" s="23" t="s">
        <v>182</v>
      </c>
      <c r="H211" s="32"/>
      <c r="I211" s="2" t="b">
        <f t="shared" si="24"/>
        <v>0</v>
      </c>
      <c r="J211" s="2" t="b">
        <f t="shared" si="25"/>
        <v>0</v>
      </c>
      <c r="K211" s="2" t="b">
        <f t="shared" si="26"/>
        <v>0</v>
      </c>
      <c r="L211" s="2" t="b">
        <f t="shared" si="27"/>
        <v>0</v>
      </c>
      <c r="M211" s="2" t="b">
        <f t="shared" si="28"/>
        <v>1</v>
      </c>
      <c r="N211" s="2" t="b">
        <f t="shared" si="29"/>
        <v>0</v>
      </c>
      <c r="O211" s="2" t="b">
        <f t="shared" si="30"/>
        <v>0</v>
      </c>
      <c r="P211" s="2" t="str">
        <f t="shared" si="31"/>
        <v/>
      </c>
    </row>
    <row r="212" spans="1:16" x14ac:dyDescent="0.25">
      <c r="A212" s="31">
        <v>211</v>
      </c>
      <c r="B212" s="23" t="s">
        <v>2229</v>
      </c>
      <c r="C212" s="23" t="s">
        <v>146</v>
      </c>
      <c r="D212" s="23"/>
      <c r="E212" s="23" t="s">
        <v>168</v>
      </c>
      <c r="F212" s="23"/>
      <c r="G212" s="23" t="s">
        <v>182</v>
      </c>
      <c r="H212" s="32"/>
      <c r="I212" s="2" t="b">
        <f t="shared" si="24"/>
        <v>0</v>
      </c>
      <c r="J212" s="2" t="b">
        <f t="shared" si="25"/>
        <v>0</v>
      </c>
      <c r="K212" s="2" t="b">
        <f t="shared" si="26"/>
        <v>0</v>
      </c>
      <c r="L212" s="2" t="b">
        <f t="shared" si="27"/>
        <v>0</v>
      </c>
      <c r="M212" s="2" t="b">
        <f t="shared" si="28"/>
        <v>0</v>
      </c>
      <c r="N212" s="2" t="b">
        <f t="shared" si="29"/>
        <v>0</v>
      </c>
      <c r="O212" s="2" t="b">
        <f t="shared" si="30"/>
        <v>1</v>
      </c>
      <c r="P212" s="2">
        <f t="shared" si="31"/>
        <v>211</v>
      </c>
    </row>
    <row r="213" spans="1:16" x14ac:dyDescent="0.25">
      <c r="A213" s="31">
        <v>212</v>
      </c>
      <c r="B213" s="23" t="s">
        <v>2235</v>
      </c>
      <c r="C213" s="23" t="s">
        <v>146</v>
      </c>
      <c r="D213" s="23"/>
      <c r="E213" s="23" t="s">
        <v>168</v>
      </c>
      <c r="F213" s="23"/>
      <c r="G213" s="23"/>
      <c r="H213" s="32"/>
      <c r="I213" s="2" t="b">
        <f t="shared" si="24"/>
        <v>0</v>
      </c>
      <c r="J213" s="2" t="b">
        <f t="shared" si="25"/>
        <v>0</v>
      </c>
      <c r="K213" s="2" t="b">
        <f t="shared" si="26"/>
        <v>0</v>
      </c>
      <c r="L213" s="2" t="b">
        <f t="shared" si="27"/>
        <v>1</v>
      </c>
      <c r="M213" s="2" t="b">
        <f t="shared" si="28"/>
        <v>0</v>
      </c>
      <c r="N213" s="2" t="b">
        <f t="shared" si="29"/>
        <v>0</v>
      </c>
      <c r="O213" s="2" t="b">
        <f t="shared" si="30"/>
        <v>0</v>
      </c>
      <c r="P213" s="2" t="str">
        <f t="shared" si="31"/>
        <v/>
      </c>
    </row>
    <row r="214" spans="1:16" x14ac:dyDescent="0.25">
      <c r="A214" s="31">
        <v>213</v>
      </c>
      <c r="B214" s="23" t="s">
        <v>2245</v>
      </c>
      <c r="C214" s="23" t="s">
        <v>146</v>
      </c>
      <c r="D214" s="23"/>
      <c r="E214" s="23"/>
      <c r="F214" s="23"/>
      <c r="G214" s="23"/>
      <c r="H214" s="32"/>
      <c r="I214" s="2" t="b">
        <f t="shared" si="24"/>
        <v>1</v>
      </c>
      <c r="J214" s="2" t="b">
        <f t="shared" si="25"/>
        <v>0</v>
      </c>
      <c r="K214" s="2" t="b">
        <f t="shared" si="26"/>
        <v>0</v>
      </c>
      <c r="L214" s="2" t="b">
        <f t="shared" si="27"/>
        <v>0</v>
      </c>
      <c r="M214" s="2" t="b">
        <f t="shared" si="28"/>
        <v>0</v>
      </c>
      <c r="N214" s="2" t="b">
        <f t="shared" si="29"/>
        <v>0</v>
      </c>
      <c r="O214" s="2" t="b">
        <f t="shared" si="30"/>
        <v>0</v>
      </c>
      <c r="P214" s="2" t="str">
        <f t="shared" si="31"/>
        <v/>
      </c>
    </row>
    <row r="215" spans="1:16" x14ac:dyDescent="0.25">
      <c r="A215" s="31">
        <v>214</v>
      </c>
      <c r="B215" s="23" t="s">
        <v>2253</v>
      </c>
      <c r="C215" s="23" t="s">
        <v>146</v>
      </c>
      <c r="D215" s="23"/>
      <c r="E215" s="23" t="s">
        <v>168</v>
      </c>
      <c r="F215" s="23"/>
      <c r="G215" s="23"/>
      <c r="H215" s="32"/>
      <c r="I215" s="2" t="b">
        <f t="shared" si="24"/>
        <v>0</v>
      </c>
      <c r="J215" s="2" t="b">
        <f t="shared" si="25"/>
        <v>0</v>
      </c>
      <c r="K215" s="2" t="b">
        <f t="shared" si="26"/>
        <v>0</v>
      </c>
      <c r="L215" s="2" t="b">
        <f t="shared" si="27"/>
        <v>1</v>
      </c>
      <c r="M215" s="2" t="b">
        <f t="shared" si="28"/>
        <v>0</v>
      </c>
      <c r="N215" s="2" t="b">
        <f t="shared" si="29"/>
        <v>0</v>
      </c>
      <c r="O215" s="2" t="b">
        <f t="shared" si="30"/>
        <v>0</v>
      </c>
      <c r="P215" s="2" t="str">
        <f t="shared" si="31"/>
        <v/>
      </c>
    </row>
    <row r="216" spans="1:16" x14ac:dyDescent="0.25">
      <c r="A216" s="31">
        <v>215</v>
      </c>
      <c r="B216" s="23" t="s">
        <v>2260</v>
      </c>
      <c r="C216" s="23" t="s">
        <v>146</v>
      </c>
      <c r="D216" s="23"/>
      <c r="E216" s="23" t="s">
        <v>168</v>
      </c>
      <c r="F216" s="23"/>
      <c r="G216" s="23" t="s">
        <v>182</v>
      </c>
      <c r="H216" s="32"/>
      <c r="I216" s="2" t="b">
        <f t="shared" si="24"/>
        <v>0</v>
      </c>
      <c r="J216" s="2" t="b">
        <f t="shared" si="25"/>
        <v>0</v>
      </c>
      <c r="K216" s="2" t="b">
        <f t="shared" si="26"/>
        <v>0</v>
      </c>
      <c r="L216" s="2" t="b">
        <f t="shared" si="27"/>
        <v>0</v>
      </c>
      <c r="M216" s="2" t="b">
        <f t="shared" si="28"/>
        <v>0</v>
      </c>
      <c r="N216" s="2" t="b">
        <f t="shared" si="29"/>
        <v>0</v>
      </c>
      <c r="O216" s="2" t="b">
        <f t="shared" si="30"/>
        <v>1</v>
      </c>
      <c r="P216" s="2">
        <f t="shared" si="31"/>
        <v>215</v>
      </c>
    </row>
    <row r="217" spans="1:16" x14ac:dyDescent="0.25">
      <c r="A217" s="31">
        <v>216</v>
      </c>
      <c r="B217" s="23" t="s">
        <v>2267</v>
      </c>
      <c r="C217" s="23" t="s">
        <v>146</v>
      </c>
      <c r="D217" s="23"/>
      <c r="E217" s="23"/>
      <c r="F217" s="23"/>
      <c r="G217" s="23"/>
      <c r="H217" s="32"/>
      <c r="I217" s="2" t="b">
        <f t="shared" si="24"/>
        <v>1</v>
      </c>
      <c r="J217" s="2" t="b">
        <f t="shared" si="25"/>
        <v>0</v>
      </c>
      <c r="K217" s="2" t="b">
        <f t="shared" si="26"/>
        <v>0</v>
      </c>
      <c r="L217" s="2" t="b">
        <f t="shared" si="27"/>
        <v>0</v>
      </c>
      <c r="M217" s="2" t="b">
        <f t="shared" si="28"/>
        <v>0</v>
      </c>
      <c r="N217" s="2" t="b">
        <f t="shared" si="29"/>
        <v>0</v>
      </c>
      <c r="O217" s="2" t="b">
        <f t="shared" si="30"/>
        <v>0</v>
      </c>
      <c r="P217" s="2" t="str">
        <f t="shared" si="31"/>
        <v/>
      </c>
    </row>
    <row r="218" spans="1:16" x14ac:dyDescent="0.25">
      <c r="A218" s="31">
        <v>217</v>
      </c>
      <c r="B218" s="23" t="s">
        <v>2276</v>
      </c>
      <c r="C218" s="23" t="s">
        <v>146</v>
      </c>
      <c r="D218" s="23"/>
      <c r="E218" s="23"/>
      <c r="F218" s="23"/>
      <c r="G218" s="23"/>
      <c r="H218" s="32"/>
      <c r="I218" s="2" t="b">
        <f t="shared" si="24"/>
        <v>1</v>
      </c>
      <c r="J218" s="2" t="b">
        <f t="shared" si="25"/>
        <v>0</v>
      </c>
      <c r="K218" s="2" t="b">
        <f t="shared" si="26"/>
        <v>0</v>
      </c>
      <c r="L218" s="2" t="b">
        <f t="shared" si="27"/>
        <v>0</v>
      </c>
      <c r="M218" s="2" t="b">
        <f t="shared" si="28"/>
        <v>0</v>
      </c>
      <c r="N218" s="2" t="b">
        <f t="shared" si="29"/>
        <v>0</v>
      </c>
      <c r="O218" s="2" t="b">
        <f t="shared" si="30"/>
        <v>0</v>
      </c>
      <c r="P218" s="2" t="str">
        <f t="shared" si="31"/>
        <v/>
      </c>
    </row>
    <row r="219" spans="1:16" x14ac:dyDescent="0.25">
      <c r="A219" s="31">
        <v>218</v>
      </c>
      <c r="B219" s="23" t="s">
        <v>2283</v>
      </c>
      <c r="C219" s="23" t="s">
        <v>146</v>
      </c>
      <c r="D219" s="23"/>
      <c r="E219" s="23"/>
      <c r="F219" s="23"/>
      <c r="G219" s="23"/>
      <c r="H219" s="32"/>
      <c r="I219" s="2" t="b">
        <f t="shared" si="24"/>
        <v>1</v>
      </c>
      <c r="J219" s="2" t="b">
        <f t="shared" si="25"/>
        <v>0</v>
      </c>
      <c r="K219" s="2" t="b">
        <f t="shared" si="26"/>
        <v>0</v>
      </c>
      <c r="L219" s="2" t="b">
        <f t="shared" si="27"/>
        <v>0</v>
      </c>
      <c r="M219" s="2" t="b">
        <f t="shared" si="28"/>
        <v>0</v>
      </c>
      <c r="N219" s="2" t="b">
        <f t="shared" si="29"/>
        <v>0</v>
      </c>
      <c r="O219" s="2" t="b">
        <f t="shared" si="30"/>
        <v>0</v>
      </c>
      <c r="P219" s="2" t="str">
        <f t="shared" si="31"/>
        <v/>
      </c>
    </row>
    <row r="220" spans="1:16" x14ac:dyDescent="0.25">
      <c r="A220" s="31">
        <v>219</v>
      </c>
      <c r="B220" s="23" t="s">
        <v>2292</v>
      </c>
      <c r="C220" s="23" t="s">
        <v>146</v>
      </c>
      <c r="D220" s="23"/>
      <c r="E220" s="23"/>
      <c r="F220" s="23"/>
      <c r="G220" s="23"/>
      <c r="H220" s="32"/>
      <c r="I220" s="2" t="b">
        <f t="shared" si="24"/>
        <v>1</v>
      </c>
      <c r="J220" s="2" t="b">
        <f t="shared" si="25"/>
        <v>0</v>
      </c>
      <c r="K220" s="2" t="b">
        <f t="shared" si="26"/>
        <v>0</v>
      </c>
      <c r="L220" s="2" t="b">
        <f t="shared" si="27"/>
        <v>0</v>
      </c>
      <c r="M220" s="2" t="b">
        <f t="shared" si="28"/>
        <v>0</v>
      </c>
      <c r="N220" s="2" t="b">
        <f t="shared" si="29"/>
        <v>0</v>
      </c>
      <c r="O220" s="2" t="b">
        <f t="shared" si="30"/>
        <v>0</v>
      </c>
      <c r="P220" s="2" t="str">
        <f t="shared" si="31"/>
        <v/>
      </c>
    </row>
    <row r="221" spans="1:16" x14ac:dyDescent="0.25">
      <c r="A221" s="31">
        <v>220</v>
      </c>
      <c r="B221" s="23" t="s">
        <v>2302</v>
      </c>
      <c r="C221" s="23" t="s">
        <v>146</v>
      </c>
      <c r="D221" s="23"/>
      <c r="E221" s="23"/>
      <c r="F221" s="23"/>
      <c r="G221" s="23"/>
      <c r="H221" s="32"/>
      <c r="I221" s="2" t="b">
        <f t="shared" si="24"/>
        <v>1</v>
      </c>
      <c r="J221" s="2" t="b">
        <f t="shared" si="25"/>
        <v>0</v>
      </c>
      <c r="K221" s="2" t="b">
        <f t="shared" si="26"/>
        <v>0</v>
      </c>
      <c r="L221" s="2" t="b">
        <f t="shared" si="27"/>
        <v>0</v>
      </c>
      <c r="M221" s="2" t="b">
        <f t="shared" si="28"/>
        <v>0</v>
      </c>
      <c r="N221" s="2" t="b">
        <f t="shared" si="29"/>
        <v>0</v>
      </c>
      <c r="O221" s="2" t="b">
        <f t="shared" si="30"/>
        <v>0</v>
      </c>
      <c r="P221" s="2" t="str">
        <f t="shared" si="31"/>
        <v/>
      </c>
    </row>
    <row r="222" spans="1:16" x14ac:dyDescent="0.25">
      <c r="A222" s="31">
        <v>221</v>
      </c>
      <c r="B222" s="23" t="s">
        <v>2311</v>
      </c>
      <c r="C222" s="23" t="s">
        <v>146</v>
      </c>
      <c r="D222" s="23"/>
      <c r="E222" s="23" t="s">
        <v>168</v>
      </c>
      <c r="F222" s="23"/>
      <c r="G222" s="23"/>
      <c r="H222" s="32"/>
      <c r="I222" s="2" t="b">
        <f t="shared" si="24"/>
        <v>0</v>
      </c>
      <c r="J222" s="2" t="b">
        <f t="shared" si="25"/>
        <v>0</v>
      </c>
      <c r="K222" s="2" t="b">
        <f t="shared" si="26"/>
        <v>0</v>
      </c>
      <c r="L222" s="2" t="b">
        <f t="shared" si="27"/>
        <v>1</v>
      </c>
      <c r="M222" s="2" t="b">
        <f t="shared" si="28"/>
        <v>0</v>
      </c>
      <c r="N222" s="2" t="b">
        <f t="shared" si="29"/>
        <v>0</v>
      </c>
      <c r="O222" s="2" t="b">
        <f t="shared" si="30"/>
        <v>0</v>
      </c>
      <c r="P222" s="2" t="str">
        <f t="shared" si="31"/>
        <v/>
      </c>
    </row>
    <row r="223" spans="1:16" x14ac:dyDescent="0.25">
      <c r="A223" s="31">
        <v>222</v>
      </c>
      <c r="B223" s="23" t="s">
        <v>2320</v>
      </c>
      <c r="C223" s="23" t="s">
        <v>146</v>
      </c>
      <c r="D223" s="23"/>
      <c r="E223" s="23"/>
      <c r="F223" s="23"/>
      <c r="G223" s="23"/>
      <c r="H223" s="32"/>
      <c r="I223" s="2" t="b">
        <f t="shared" si="24"/>
        <v>1</v>
      </c>
      <c r="J223" s="2" t="b">
        <f t="shared" si="25"/>
        <v>0</v>
      </c>
      <c r="K223" s="2" t="b">
        <f t="shared" si="26"/>
        <v>0</v>
      </c>
      <c r="L223" s="2" t="b">
        <f t="shared" si="27"/>
        <v>0</v>
      </c>
      <c r="M223" s="2" t="b">
        <f t="shared" si="28"/>
        <v>0</v>
      </c>
      <c r="N223" s="2" t="b">
        <f t="shared" si="29"/>
        <v>0</v>
      </c>
      <c r="O223" s="2" t="b">
        <f t="shared" si="30"/>
        <v>0</v>
      </c>
      <c r="P223" s="2" t="str">
        <f t="shared" si="31"/>
        <v/>
      </c>
    </row>
    <row r="224" spans="1:16" x14ac:dyDescent="0.25">
      <c r="A224" s="31">
        <v>223</v>
      </c>
      <c r="B224" s="23" t="s">
        <v>2329</v>
      </c>
      <c r="C224" s="23" t="s">
        <v>146</v>
      </c>
      <c r="D224" s="23"/>
      <c r="E224" s="23" t="s">
        <v>168</v>
      </c>
      <c r="F224" s="23"/>
      <c r="G224" s="23" t="s">
        <v>182</v>
      </c>
      <c r="H224" s="32"/>
      <c r="I224" s="2" t="b">
        <f t="shared" si="24"/>
        <v>0</v>
      </c>
      <c r="J224" s="2" t="b">
        <f t="shared" si="25"/>
        <v>0</v>
      </c>
      <c r="K224" s="2" t="b">
        <f t="shared" si="26"/>
        <v>0</v>
      </c>
      <c r="L224" s="2" t="b">
        <f t="shared" si="27"/>
        <v>0</v>
      </c>
      <c r="M224" s="2" t="b">
        <f t="shared" si="28"/>
        <v>0</v>
      </c>
      <c r="N224" s="2" t="b">
        <f t="shared" si="29"/>
        <v>0</v>
      </c>
      <c r="O224" s="2" t="b">
        <f t="shared" si="30"/>
        <v>1</v>
      </c>
      <c r="P224" s="2">
        <f t="shared" si="31"/>
        <v>223</v>
      </c>
    </row>
    <row r="225" spans="1:16" x14ac:dyDescent="0.25">
      <c r="A225" s="31">
        <v>224</v>
      </c>
      <c r="B225" s="23" t="s">
        <v>2339</v>
      </c>
      <c r="C225" s="23" t="s">
        <v>146</v>
      </c>
      <c r="D225" s="23"/>
      <c r="E225" s="23"/>
      <c r="F225" s="23"/>
      <c r="G225" s="23"/>
      <c r="H225" s="32"/>
      <c r="I225" s="2" t="b">
        <f t="shared" si="24"/>
        <v>1</v>
      </c>
      <c r="J225" s="2" t="b">
        <f t="shared" si="25"/>
        <v>0</v>
      </c>
      <c r="K225" s="2" t="b">
        <f t="shared" si="26"/>
        <v>0</v>
      </c>
      <c r="L225" s="2" t="b">
        <f t="shared" si="27"/>
        <v>0</v>
      </c>
      <c r="M225" s="2" t="b">
        <f t="shared" si="28"/>
        <v>0</v>
      </c>
      <c r="N225" s="2" t="b">
        <f t="shared" si="29"/>
        <v>0</v>
      </c>
      <c r="O225" s="2" t="b">
        <f t="shared" si="30"/>
        <v>0</v>
      </c>
      <c r="P225" s="2" t="str">
        <f t="shared" si="31"/>
        <v/>
      </c>
    </row>
    <row r="226" spans="1:16" x14ac:dyDescent="0.25">
      <c r="A226" s="31">
        <v>225</v>
      </c>
      <c r="B226" s="23" t="s">
        <v>2349</v>
      </c>
      <c r="C226" s="23" t="s">
        <v>146</v>
      </c>
      <c r="D226" s="23"/>
      <c r="E226" s="23"/>
      <c r="F226" s="23"/>
      <c r="G226" s="23"/>
      <c r="H226" s="32"/>
      <c r="I226" s="2" t="b">
        <f t="shared" si="24"/>
        <v>1</v>
      </c>
      <c r="J226" s="2" t="b">
        <f t="shared" si="25"/>
        <v>0</v>
      </c>
      <c r="K226" s="2" t="b">
        <f t="shared" si="26"/>
        <v>0</v>
      </c>
      <c r="L226" s="2" t="b">
        <f t="shared" si="27"/>
        <v>0</v>
      </c>
      <c r="M226" s="2" t="b">
        <f t="shared" si="28"/>
        <v>0</v>
      </c>
      <c r="N226" s="2" t="b">
        <f t="shared" si="29"/>
        <v>0</v>
      </c>
      <c r="O226" s="2" t="b">
        <f t="shared" si="30"/>
        <v>0</v>
      </c>
      <c r="P226" s="2" t="str">
        <f t="shared" si="31"/>
        <v/>
      </c>
    </row>
    <row r="227" spans="1:16" x14ac:dyDescent="0.25">
      <c r="A227" s="31">
        <v>226</v>
      </c>
      <c r="B227" s="23" t="s">
        <v>2357</v>
      </c>
      <c r="C227" s="23" t="s">
        <v>146</v>
      </c>
      <c r="D227" s="23"/>
      <c r="E227" s="23"/>
      <c r="F227" s="23"/>
      <c r="G227" s="23"/>
      <c r="H227" s="32"/>
      <c r="I227" s="2" t="b">
        <f t="shared" si="24"/>
        <v>1</v>
      </c>
      <c r="J227" s="2" t="b">
        <f t="shared" si="25"/>
        <v>0</v>
      </c>
      <c r="K227" s="2" t="b">
        <f t="shared" si="26"/>
        <v>0</v>
      </c>
      <c r="L227" s="2" t="b">
        <f t="shared" si="27"/>
        <v>0</v>
      </c>
      <c r="M227" s="2" t="b">
        <f t="shared" si="28"/>
        <v>0</v>
      </c>
      <c r="N227" s="2" t="b">
        <f t="shared" si="29"/>
        <v>0</v>
      </c>
      <c r="O227" s="2" t="b">
        <f t="shared" si="30"/>
        <v>0</v>
      </c>
      <c r="P227" s="2" t="str">
        <f t="shared" si="31"/>
        <v/>
      </c>
    </row>
    <row r="228" spans="1:16" x14ac:dyDescent="0.25">
      <c r="A228" s="31">
        <v>227</v>
      </c>
      <c r="B228" s="23" t="s">
        <v>2368</v>
      </c>
      <c r="C228" s="23" t="s">
        <v>146</v>
      </c>
      <c r="D228" s="23"/>
      <c r="E228" s="23"/>
      <c r="F228" s="23"/>
      <c r="G228" s="23"/>
      <c r="H228" s="32"/>
      <c r="I228" s="2" t="b">
        <f t="shared" si="24"/>
        <v>1</v>
      </c>
      <c r="J228" s="2" t="b">
        <f t="shared" si="25"/>
        <v>0</v>
      </c>
      <c r="K228" s="2" t="b">
        <f t="shared" si="26"/>
        <v>0</v>
      </c>
      <c r="L228" s="2" t="b">
        <f t="shared" si="27"/>
        <v>0</v>
      </c>
      <c r="M228" s="2" t="b">
        <f t="shared" si="28"/>
        <v>0</v>
      </c>
      <c r="N228" s="2" t="b">
        <f t="shared" si="29"/>
        <v>0</v>
      </c>
      <c r="O228" s="2" t="b">
        <f t="shared" si="30"/>
        <v>0</v>
      </c>
      <c r="P228" s="2" t="str">
        <f t="shared" si="31"/>
        <v/>
      </c>
    </row>
    <row r="229" spans="1:16" x14ac:dyDescent="0.25">
      <c r="A229" s="31">
        <v>228</v>
      </c>
      <c r="B229" s="23" t="s">
        <v>2378</v>
      </c>
      <c r="C229" s="23" t="s">
        <v>146</v>
      </c>
      <c r="D229" s="23"/>
      <c r="E229" s="23" t="s">
        <v>168</v>
      </c>
      <c r="F229" s="23"/>
      <c r="G229" s="23" t="s">
        <v>182</v>
      </c>
      <c r="H229" s="32"/>
      <c r="I229" s="2" t="b">
        <f t="shared" si="24"/>
        <v>0</v>
      </c>
      <c r="J229" s="2" t="b">
        <f t="shared" si="25"/>
        <v>0</v>
      </c>
      <c r="K229" s="2" t="b">
        <f t="shared" si="26"/>
        <v>0</v>
      </c>
      <c r="L229" s="2" t="b">
        <f t="shared" si="27"/>
        <v>0</v>
      </c>
      <c r="M229" s="2" t="b">
        <f t="shared" si="28"/>
        <v>0</v>
      </c>
      <c r="N229" s="2" t="b">
        <f t="shared" si="29"/>
        <v>0</v>
      </c>
      <c r="O229" s="2" t="b">
        <f t="shared" si="30"/>
        <v>1</v>
      </c>
      <c r="P229" s="2">
        <f t="shared" si="31"/>
        <v>228</v>
      </c>
    </row>
    <row r="230" spans="1:16" x14ac:dyDescent="0.25">
      <c r="A230" s="31">
        <v>229</v>
      </c>
      <c r="B230" s="23" t="s">
        <v>2386</v>
      </c>
      <c r="C230" s="23" t="s">
        <v>146</v>
      </c>
      <c r="D230" s="23"/>
      <c r="E230" s="23"/>
      <c r="F230" s="23"/>
      <c r="G230" s="23" t="s">
        <v>182</v>
      </c>
      <c r="H230" s="32"/>
      <c r="I230" s="2" t="b">
        <f t="shared" si="24"/>
        <v>0</v>
      </c>
      <c r="J230" s="2" t="b">
        <f t="shared" si="25"/>
        <v>0</v>
      </c>
      <c r="K230" s="2" t="b">
        <f t="shared" si="26"/>
        <v>0</v>
      </c>
      <c r="L230" s="2" t="b">
        <f t="shared" si="27"/>
        <v>0</v>
      </c>
      <c r="M230" s="2" t="b">
        <f t="shared" si="28"/>
        <v>1</v>
      </c>
      <c r="N230" s="2" t="b">
        <f t="shared" si="29"/>
        <v>0</v>
      </c>
      <c r="O230" s="2" t="b">
        <f t="shared" si="30"/>
        <v>0</v>
      </c>
      <c r="P230" s="2" t="str">
        <f t="shared" si="31"/>
        <v/>
      </c>
    </row>
    <row r="231" spans="1:16" x14ac:dyDescent="0.25">
      <c r="A231" s="31">
        <v>230</v>
      </c>
      <c r="B231" s="23" t="s">
        <v>2396</v>
      </c>
      <c r="C231" s="23" t="s">
        <v>146</v>
      </c>
      <c r="D231" s="23"/>
      <c r="E231" s="23" t="s">
        <v>168</v>
      </c>
      <c r="F231" s="23"/>
      <c r="G231" s="23"/>
      <c r="H231" s="32"/>
      <c r="I231" s="2" t="b">
        <f t="shared" si="24"/>
        <v>0</v>
      </c>
      <c r="J231" s="2" t="b">
        <f t="shared" si="25"/>
        <v>0</v>
      </c>
      <c r="K231" s="2" t="b">
        <f t="shared" si="26"/>
        <v>0</v>
      </c>
      <c r="L231" s="2" t="b">
        <f t="shared" si="27"/>
        <v>1</v>
      </c>
      <c r="M231" s="2" t="b">
        <f t="shared" si="28"/>
        <v>0</v>
      </c>
      <c r="N231" s="2" t="b">
        <f t="shared" si="29"/>
        <v>0</v>
      </c>
      <c r="O231" s="2" t="b">
        <f t="shared" si="30"/>
        <v>0</v>
      </c>
      <c r="P231" s="2" t="str">
        <f t="shared" si="31"/>
        <v/>
      </c>
    </row>
    <row r="232" spans="1:16" x14ac:dyDescent="0.25">
      <c r="A232" s="31">
        <v>231</v>
      </c>
      <c r="B232" s="23" t="s">
        <v>2405</v>
      </c>
      <c r="C232" s="23" t="s">
        <v>146</v>
      </c>
      <c r="D232" s="23"/>
      <c r="E232" s="23" t="s">
        <v>168</v>
      </c>
      <c r="F232" s="23"/>
      <c r="G232" s="23"/>
      <c r="H232" s="32"/>
      <c r="I232" s="2" t="b">
        <f t="shared" si="24"/>
        <v>0</v>
      </c>
      <c r="J232" s="2" t="b">
        <f t="shared" si="25"/>
        <v>0</v>
      </c>
      <c r="K232" s="2" t="b">
        <f t="shared" si="26"/>
        <v>0</v>
      </c>
      <c r="L232" s="2" t="b">
        <f t="shared" si="27"/>
        <v>1</v>
      </c>
      <c r="M232" s="2" t="b">
        <f t="shared" si="28"/>
        <v>0</v>
      </c>
      <c r="N232" s="2" t="b">
        <f t="shared" si="29"/>
        <v>0</v>
      </c>
      <c r="O232" s="2" t="b">
        <f t="shared" si="30"/>
        <v>0</v>
      </c>
      <c r="P232" s="2" t="str">
        <f t="shared" si="31"/>
        <v/>
      </c>
    </row>
    <row r="233" spans="1:16" x14ac:dyDescent="0.25">
      <c r="A233" s="31">
        <v>232</v>
      </c>
      <c r="B233" s="23" t="s">
        <v>2414</v>
      </c>
      <c r="C233" s="23" t="s">
        <v>146</v>
      </c>
      <c r="D233" s="23"/>
      <c r="E233" s="23"/>
      <c r="F233" s="23"/>
      <c r="G233" s="23"/>
      <c r="H233" s="32"/>
      <c r="I233" s="2" t="b">
        <f t="shared" si="24"/>
        <v>1</v>
      </c>
      <c r="J233" s="2" t="b">
        <f t="shared" si="25"/>
        <v>0</v>
      </c>
      <c r="K233" s="2" t="b">
        <f t="shared" si="26"/>
        <v>0</v>
      </c>
      <c r="L233" s="2" t="b">
        <f t="shared" si="27"/>
        <v>0</v>
      </c>
      <c r="M233" s="2" t="b">
        <f t="shared" si="28"/>
        <v>0</v>
      </c>
      <c r="N233" s="2" t="b">
        <f t="shared" si="29"/>
        <v>0</v>
      </c>
      <c r="O233" s="2" t="b">
        <f t="shared" si="30"/>
        <v>0</v>
      </c>
      <c r="P233" s="2" t="str">
        <f t="shared" si="31"/>
        <v/>
      </c>
    </row>
    <row r="234" spans="1:16" x14ac:dyDescent="0.25">
      <c r="A234" s="31">
        <v>233</v>
      </c>
      <c r="B234" s="23" t="s">
        <v>2423</v>
      </c>
      <c r="C234" s="23" t="s">
        <v>146</v>
      </c>
      <c r="D234" s="23"/>
      <c r="E234" s="23"/>
      <c r="F234" s="23"/>
      <c r="G234" s="23"/>
      <c r="H234" s="32"/>
      <c r="I234" s="2" t="b">
        <f t="shared" si="24"/>
        <v>1</v>
      </c>
      <c r="J234" s="2" t="b">
        <f t="shared" si="25"/>
        <v>0</v>
      </c>
      <c r="K234" s="2" t="b">
        <f t="shared" si="26"/>
        <v>0</v>
      </c>
      <c r="L234" s="2" t="b">
        <f t="shared" si="27"/>
        <v>0</v>
      </c>
      <c r="M234" s="2" t="b">
        <f t="shared" si="28"/>
        <v>0</v>
      </c>
      <c r="N234" s="2" t="b">
        <f t="shared" si="29"/>
        <v>0</v>
      </c>
      <c r="O234" s="2" t="b">
        <f t="shared" si="30"/>
        <v>0</v>
      </c>
      <c r="P234" s="2" t="str">
        <f t="shared" si="31"/>
        <v/>
      </c>
    </row>
    <row r="235" spans="1:16" x14ac:dyDescent="0.25">
      <c r="A235" s="31">
        <v>234</v>
      </c>
      <c r="B235" s="23" t="s">
        <v>2432</v>
      </c>
      <c r="C235" s="23" t="s">
        <v>146</v>
      </c>
      <c r="D235" s="23"/>
      <c r="E235" s="23"/>
      <c r="F235" s="23"/>
      <c r="G235" s="23"/>
      <c r="H235" s="32"/>
      <c r="I235" s="2" t="b">
        <f t="shared" si="24"/>
        <v>1</v>
      </c>
      <c r="J235" s="2" t="b">
        <f t="shared" si="25"/>
        <v>0</v>
      </c>
      <c r="K235" s="2" t="b">
        <f t="shared" si="26"/>
        <v>0</v>
      </c>
      <c r="L235" s="2" t="b">
        <f t="shared" si="27"/>
        <v>0</v>
      </c>
      <c r="M235" s="2" t="b">
        <f t="shared" si="28"/>
        <v>0</v>
      </c>
      <c r="N235" s="2" t="b">
        <f t="shared" si="29"/>
        <v>0</v>
      </c>
      <c r="O235" s="2" t="b">
        <f t="shared" si="30"/>
        <v>0</v>
      </c>
      <c r="P235" s="2" t="str">
        <f t="shared" si="31"/>
        <v/>
      </c>
    </row>
    <row r="236" spans="1:16" x14ac:dyDescent="0.25">
      <c r="A236" s="31">
        <v>235</v>
      </c>
      <c r="B236" s="23" t="s">
        <v>2437</v>
      </c>
      <c r="C236" s="23" t="s">
        <v>146</v>
      </c>
      <c r="D236" s="23"/>
      <c r="E236" s="23"/>
      <c r="F236" s="23"/>
      <c r="G236" s="23"/>
      <c r="H236" s="32"/>
      <c r="I236" s="2" t="b">
        <f t="shared" si="24"/>
        <v>1</v>
      </c>
      <c r="J236" s="2" t="b">
        <f t="shared" si="25"/>
        <v>0</v>
      </c>
      <c r="K236" s="2" t="b">
        <f t="shared" si="26"/>
        <v>0</v>
      </c>
      <c r="L236" s="2" t="b">
        <f t="shared" si="27"/>
        <v>0</v>
      </c>
      <c r="M236" s="2" t="b">
        <f t="shared" si="28"/>
        <v>0</v>
      </c>
      <c r="N236" s="2" t="b">
        <f t="shared" si="29"/>
        <v>0</v>
      </c>
      <c r="O236" s="2" t="b">
        <f t="shared" si="30"/>
        <v>0</v>
      </c>
      <c r="P236" s="2" t="str">
        <f t="shared" si="31"/>
        <v/>
      </c>
    </row>
    <row r="237" spans="1:16" x14ac:dyDescent="0.25">
      <c r="A237" s="31">
        <v>236</v>
      </c>
      <c r="B237" s="23" t="s">
        <v>2445</v>
      </c>
      <c r="C237" s="23" t="s">
        <v>146</v>
      </c>
      <c r="D237" s="23"/>
      <c r="E237" s="23"/>
      <c r="F237" s="23"/>
      <c r="G237" s="23"/>
      <c r="H237" s="32"/>
      <c r="I237" s="2" t="b">
        <f t="shared" si="24"/>
        <v>1</v>
      </c>
      <c r="J237" s="2" t="b">
        <f t="shared" si="25"/>
        <v>0</v>
      </c>
      <c r="K237" s="2" t="b">
        <f t="shared" si="26"/>
        <v>0</v>
      </c>
      <c r="L237" s="2" t="b">
        <f t="shared" si="27"/>
        <v>0</v>
      </c>
      <c r="M237" s="2" t="b">
        <f t="shared" si="28"/>
        <v>0</v>
      </c>
      <c r="N237" s="2" t="b">
        <f t="shared" si="29"/>
        <v>0</v>
      </c>
      <c r="O237" s="2" t="b">
        <f t="shared" si="30"/>
        <v>0</v>
      </c>
      <c r="P237" s="2" t="str">
        <f t="shared" si="31"/>
        <v/>
      </c>
    </row>
    <row r="238" spans="1:16" x14ac:dyDescent="0.25">
      <c r="A238" s="31">
        <v>237</v>
      </c>
      <c r="B238" s="23" t="s">
        <v>2455</v>
      </c>
      <c r="C238" s="23" t="s">
        <v>146</v>
      </c>
      <c r="D238" s="23"/>
      <c r="E238" s="23"/>
      <c r="F238" s="23"/>
      <c r="G238" s="23"/>
      <c r="H238" s="32"/>
      <c r="I238" s="2" t="b">
        <f t="shared" si="24"/>
        <v>1</v>
      </c>
      <c r="J238" s="2" t="b">
        <f t="shared" si="25"/>
        <v>0</v>
      </c>
      <c r="K238" s="2" t="b">
        <f t="shared" si="26"/>
        <v>0</v>
      </c>
      <c r="L238" s="2" t="b">
        <f t="shared" si="27"/>
        <v>0</v>
      </c>
      <c r="M238" s="2" t="b">
        <f t="shared" si="28"/>
        <v>0</v>
      </c>
      <c r="N238" s="2" t="b">
        <f t="shared" si="29"/>
        <v>0</v>
      </c>
      <c r="O238" s="2" t="b">
        <f t="shared" si="30"/>
        <v>0</v>
      </c>
      <c r="P238" s="2" t="str">
        <f t="shared" si="31"/>
        <v/>
      </c>
    </row>
    <row r="239" spans="1:16" x14ac:dyDescent="0.25">
      <c r="A239" s="31">
        <v>238</v>
      </c>
      <c r="B239" s="23" t="s">
        <v>2463</v>
      </c>
      <c r="C239" s="23" t="s">
        <v>146</v>
      </c>
      <c r="D239" s="23"/>
      <c r="E239" s="23"/>
      <c r="F239" s="23"/>
      <c r="G239" s="23"/>
      <c r="H239" s="32"/>
      <c r="I239" s="2" t="b">
        <f t="shared" si="24"/>
        <v>1</v>
      </c>
      <c r="J239" s="2" t="b">
        <f t="shared" si="25"/>
        <v>0</v>
      </c>
      <c r="K239" s="2" t="b">
        <f t="shared" si="26"/>
        <v>0</v>
      </c>
      <c r="L239" s="2" t="b">
        <f t="shared" si="27"/>
        <v>0</v>
      </c>
      <c r="M239" s="2" t="b">
        <f t="shared" si="28"/>
        <v>0</v>
      </c>
      <c r="N239" s="2" t="b">
        <f t="shared" si="29"/>
        <v>0</v>
      </c>
      <c r="O239" s="2" t="b">
        <f t="shared" si="30"/>
        <v>0</v>
      </c>
      <c r="P239" s="2" t="str">
        <f t="shared" si="31"/>
        <v/>
      </c>
    </row>
    <row r="240" spans="1:16" x14ac:dyDescent="0.25">
      <c r="A240" s="31">
        <v>239</v>
      </c>
      <c r="B240" s="23" t="s">
        <v>2470</v>
      </c>
      <c r="C240" s="23" t="s">
        <v>146</v>
      </c>
      <c r="D240" s="23"/>
      <c r="E240" s="23" t="s">
        <v>168</v>
      </c>
      <c r="F240" s="23"/>
      <c r="G240" s="23"/>
      <c r="H240" s="32"/>
      <c r="I240" s="2" t="b">
        <f t="shared" si="24"/>
        <v>0</v>
      </c>
      <c r="J240" s="2" t="b">
        <f t="shared" si="25"/>
        <v>0</v>
      </c>
      <c r="K240" s="2" t="b">
        <f t="shared" si="26"/>
        <v>0</v>
      </c>
      <c r="L240" s="2" t="b">
        <f t="shared" si="27"/>
        <v>1</v>
      </c>
      <c r="M240" s="2" t="b">
        <f t="shared" si="28"/>
        <v>0</v>
      </c>
      <c r="N240" s="2" t="b">
        <f t="shared" si="29"/>
        <v>0</v>
      </c>
      <c r="O240" s="2" t="b">
        <f t="shared" si="30"/>
        <v>0</v>
      </c>
      <c r="P240" s="2" t="str">
        <f t="shared" si="31"/>
        <v/>
      </c>
    </row>
    <row r="241" spans="1:16" x14ac:dyDescent="0.25">
      <c r="A241" s="31">
        <v>240</v>
      </c>
      <c r="B241" s="23" t="s">
        <v>2480</v>
      </c>
      <c r="C241" s="23" t="s">
        <v>146</v>
      </c>
      <c r="D241" s="23"/>
      <c r="E241" s="23"/>
      <c r="F241" s="23"/>
      <c r="G241" s="23"/>
      <c r="H241" s="32"/>
      <c r="I241" s="2" t="b">
        <f t="shared" si="24"/>
        <v>1</v>
      </c>
      <c r="J241" s="2" t="b">
        <f t="shared" si="25"/>
        <v>0</v>
      </c>
      <c r="K241" s="2" t="b">
        <f t="shared" si="26"/>
        <v>0</v>
      </c>
      <c r="L241" s="2" t="b">
        <f t="shared" si="27"/>
        <v>0</v>
      </c>
      <c r="M241" s="2" t="b">
        <f t="shared" si="28"/>
        <v>0</v>
      </c>
      <c r="N241" s="2" t="b">
        <f t="shared" si="29"/>
        <v>0</v>
      </c>
      <c r="O241" s="2" t="b">
        <f t="shared" si="30"/>
        <v>0</v>
      </c>
      <c r="P241" s="2" t="str">
        <f t="shared" si="31"/>
        <v/>
      </c>
    </row>
    <row r="242" spans="1:16" x14ac:dyDescent="0.25">
      <c r="A242" s="31">
        <v>241</v>
      </c>
      <c r="B242" s="23" t="s">
        <v>2489</v>
      </c>
      <c r="C242" s="23" t="s">
        <v>146</v>
      </c>
      <c r="D242" s="23"/>
      <c r="E242" s="23"/>
      <c r="F242" s="23"/>
      <c r="G242" s="23"/>
      <c r="H242" s="32"/>
      <c r="I242" s="2" t="b">
        <f t="shared" si="24"/>
        <v>1</v>
      </c>
      <c r="J242" s="2" t="b">
        <f t="shared" si="25"/>
        <v>0</v>
      </c>
      <c r="K242" s="2" t="b">
        <f t="shared" si="26"/>
        <v>0</v>
      </c>
      <c r="L242" s="2" t="b">
        <f t="shared" si="27"/>
        <v>0</v>
      </c>
      <c r="M242" s="2" t="b">
        <f t="shared" si="28"/>
        <v>0</v>
      </c>
      <c r="N242" s="2" t="b">
        <f t="shared" si="29"/>
        <v>0</v>
      </c>
      <c r="O242" s="2" t="b">
        <f t="shared" si="30"/>
        <v>0</v>
      </c>
      <c r="P242" s="2" t="str">
        <f t="shared" si="31"/>
        <v/>
      </c>
    </row>
    <row r="243" spans="1:16" x14ac:dyDescent="0.25">
      <c r="A243" s="31">
        <v>242</v>
      </c>
      <c r="B243" s="23" t="s">
        <v>2497</v>
      </c>
      <c r="C243" s="23" t="s">
        <v>146</v>
      </c>
      <c r="D243" s="23"/>
      <c r="E243" s="23"/>
      <c r="F243" s="23"/>
      <c r="G243" s="23"/>
      <c r="H243" s="32"/>
      <c r="I243" s="2" t="b">
        <f t="shared" si="24"/>
        <v>1</v>
      </c>
      <c r="J243" s="2" t="b">
        <f t="shared" si="25"/>
        <v>0</v>
      </c>
      <c r="K243" s="2" t="b">
        <f t="shared" si="26"/>
        <v>0</v>
      </c>
      <c r="L243" s="2" t="b">
        <f t="shared" si="27"/>
        <v>0</v>
      </c>
      <c r="M243" s="2" t="b">
        <f t="shared" si="28"/>
        <v>0</v>
      </c>
      <c r="N243" s="2" t="b">
        <f t="shared" si="29"/>
        <v>0</v>
      </c>
      <c r="O243" s="2" t="b">
        <f t="shared" si="30"/>
        <v>0</v>
      </c>
      <c r="P243" s="2" t="str">
        <f t="shared" si="31"/>
        <v/>
      </c>
    </row>
    <row r="244" spans="1:16" x14ac:dyDescent="0.25">
      <c r="A244" s="31">
        <v>243</v>
      </c>
      <c r="B244" s="23" t="s">
        <v>2505</v>
      </c>
      <c r="C244" s="23" t="s">
        <v>146</v>
      </c>
      <c r="D244" s="23"/>
      <c r="E244" s="23"/>
      <c r="F244" s="23"/>
      <c r="G244" s="23"/>
      <c r="H244" s="32"/>
      <c r="I244" s="2" t="b">
        <f t="shared" si="24"/>
        <v>1</v>
      </c>
      <c r="J244" s="2" t="b">
        <f t="shared" si="25"/>
        <v>0</v>
      </c>
      <c r="K244" s="2" t="b">
        <f t="shared" si="26"/>
        <v>0</v>
      </c>
      <c r="L244" s="2" t="b">
        <f t="shared" si="27"/>
        <v>0</v>
      </c>
      <c r="M244" s="2" t="b">
        <f t="shared" si="28"/>
        <v>0</v>
      </c>
      <c r="N244" s="2" t="b">
        <f t="shared" si="29"/>
        <v>0</v>
      </c>
      <c r="O244" s="2" t="b">
        <f t="shared" si="30"/>
        <v>0</v>
      </c>
      <c r="P244" s="2" t="str">
        <f t="shared" si="31"/>
        <v/>
      </c>
    </row>
    <row r="245" spans="1:16" x14ac:dyDescent="0.25">
      <c r="A245" s="31">
        <v>244</v>
      </c>
      <c r="B245" s="23" t="s">
        <v>2515</v>
      </c>
      <c r="C245" s="23" t="s">
        <v>146</v>
      </c>
      <c r="D245" s="23"/>
      <c r="E245" s="23"/>
      <c r="F245" s="23"/>
      <c r="G245" s="23"/>
      <c r="H245" s="32"/>
      <c r="I245" s="2" t="b">
        <f t="shared" si="24"/>
        <v>1</v>
      </c>
      <c r="J245" s="2" t="b">
        <f t="shared" si="25"/>
        <v>0</v>
      </c>
      <c r="K245" s="2" t="b">
        <f t="shared" si="26"/>
        <v>0</v>
      </c>
      <c r="L245" s="2" t="b">
        <f t="shared" si="27"/>
        <v>0</v>
      </c>
      <c r="M245" s="2" t="b">
        <f t="shared" si="28"/>
        <v>0</v>
      </c>
      <c r="N245" s="2" t="b">
        <f t="shared" si="29"/>
        <v>0</v>
      </c>
      <c r="O245" s="2" t="b">
        <f t="shared" si="30"/>
        <v>0</v>
      </c>
      <c r="P245" s="2" t="str">
        <f t="shared" si="31"/>
        <v/>
      </c>
    </row>
    <row r="246" spans="1:16" x14ac:dyDescent="0.25">
      <c r="A246" s="31">
        <v>245</v>
      </c>
      <c r="B246" s="23" t="s">
        <v>2524</v>
      </c>
      <c r="C246" s="23" t="s">
        <v>146</v>
      </c>
      <c r="D246" s="23"/>
      <c r="E246" s="23"/>
      <c r="F246" s="23"/>
      <c r="G246" s="23"/>
      <c r="H246" s="32"/>
      <c r="I246" s="2" t="b">
        <f t="shared" si="24"/>
        <v>1</v>
      </c>
      <c r="J246" s="2" t="b">
        <f t="shared" si="25"/>
        <v>0</v>
      </c>
      <c r="K246" s="2" t="b">
        <f t="shared" si="26"/>
        <v>0</v>
      </c>
      <c r="L246" s="2" t="b">
        <f t="shared" si="27"/>
        <v>0</v>
      </c>
      <c r="M246" s="2" t="b">
        <f t="shared" si="28"/>
        <v>0</v>
      </c>
      <c r="N246" s="2" t="b">
        <f t="shared" si="29"/>
        <v>0</v>
      </c>
      <c r="O246" s="2" t="b">
        <f t="shared" si="30"/>
        <v>0</v>
      </c>
      <c r="P246" s="2" t="str">
        <f t="shared" si="31"/>
        <v/>
      </c>
    </row>
    <row r="247" spans="1:16" x14ac:dyDescent="0.25">
      <c r="A247" s="31">
        <v>246</v>
      </c>
      <c r="B247" s="23" t="s">
        <v>2530</v>
      </c>
      <c r="C247" s="23" t="s">
        <v>146</v>
      </c>
      <c r="D247" s="23"/>
      <c r="E247" s="23"/>
      <c r="F247" s="23"/>
      <c r="G247" s="23"/>
      <c r="H247" s="32"/>
      <c r="I247" s="2" t="b">
        <f t="shared" si="24"/>
        <v>1</v>
      </c>
      <c r="J247" s="2" t="b">
        <f t="shared" si="25"/>
        <v>0</v>
      </c>
      <c r="K247" s="2" t="b">
        <f t="shared" si="26"/>
        <v>0</v>
      </c>
      <c r="L247" s="2" t="b">
        <f t="shared" si="27"/>
        <v>0</v>
      </c>
      <c r="M247" s="2" t="b">
        <f t="shared" si="28"/>
        <v>0</v>
      </c>
      <c r="N247" s="2" t="b">
        <f t="shared" si="29"/>
        <v>0</v>
      </c>
      <c r="O247" s="2" t="b">
        <f t="shared" si="30"/>
        <v>0</v>
      </c>
      <c r="P247" s="2" t="str">
        <f t="shared" si="31"/>
        <v/>
      </c>
    </row>
    <row r="248" spans="1:16" x14ac:dyDescent="0.25">
      <c r="A248" s="31">
        <v>247</v>
      </c>
      <c r="B248" s="23" t="s">
        <v>2539</v>
      </c>
      <c r="C248" s="23" t="s">
        <v>146</v>
      </c>
      <c r="D248" s="23"/>
      <c r="E248" s="23"/>
      <c r="F248" s="23"/>
      <c r="G248" s="23"/>
      <c r="H248" s="32"/>
      <c r="I248" s="2" t="b">
        <f t="shared" si="24"/>
        <v>1</v>
      </c>
      <c r="J248" s="2" t="b">
        <f t="shared" si="25"/>
        <v>0</v>
      </c>
      <c r="K248" s="2" t="b">
        <f t="shared" si="26"/>
        <v>0</v>
      </c>
      <c r="L248" s="2" t="b">
        <f t="shared" si="27"/>
        <v>0</v>
      </c>
      <c r="M248" s="2" t="b">
        <f t="shared" si="28"/>
        <v>0</v>
      </c>
      <c r="N248" s="2" t="b">
        <f t="shared" si="29"/>
        <v>0</v>
      </c>
      <c r="O248" s="2" t="b">
        <f t="shared" si="30"/>
        <v>0</v>
      </c>
      <c r="P248" s="2" t="str">
        <f t="shared" si="31"/>
        <v/>
      </c>
    </row>
    <row r="249" spans="1:16" x14ac:dyDescent="0.25">
      <c r="A249" s="31">
        <v>248</v>
      </c>
      <c r="B249" s="23" t="s">
        <v>2549</v>
      </c>
      <c r="C249" s="23" t="s">
        <v>146</v>
      </c>
      <c r="D249" s="23"/>
      <c r="E249" s="23"/>
      <c r="F249" s="23"/>
      <c r="G249" s="23"/>
      <c r="H249" s="32"/>
      <c r="I249" s="2" t="b">
        <f t="shared" si="24"/>
        <v>1</v>
      </c>
      <c r="J249" s="2" t="b">
        <f t="shared" si="25"/>
        <v>0</v>
      </c>
      <c r="K249" s="2" t="b">
        <f t="shared" si="26"/>
        <v>0</v>
      </c>
      <c r="L249" s="2" t="b">
        <f t="shared" si="27"/>
        <v>0</v>
      </c>
      <c r="M249" s="2" t="b">
        <f t="shared" si="28"/>
        <v>0</v>
      </c>
      <c r="N249" s="2" t="b">
        <f t="shared" si="29"/>
        <v>0</v>
      </c>
      <c r="O249" s="2" t="b">
        <f t="shared" si="30"/>
        <v>0</v>
      </c>
      <c r="P249" s="2" t="str">
        <f t="shared" si="31"/>
        <v/>
      </c>
    </row>
    <row r="250" spans="1:16" x14ac:dyDescent="0.25">
      <c r="A250" s="31">
        <v>249</v>
      </c>
      <c r="B250" s="23" t="s">
        <v>2557</v>
      </c>
      <c r="C250" s="23" t="s">
        <v>146</v>
      </c>
      <c r="D250" s="23"/>
      <c r="E250" s="23"/>
      <c r="F250" s="23"/>
      <c r="G250" s="23"/>
      <c r="H250" s="32"/>
      <c r="I250" s="2" t="b">
        <f t="shared" si="24"/>
        <v>1</v>
      </c>
      <c r="J250" s="2" t="b">
        <f t="shared" si="25"/>
        <v>0</v>
      </c>
      <c r="K250" s="2" t="b">
        <f t="shared" si="26"/>
        <v>0</v>
      </c>
      <c r="L250" s="2" t="b">
        <f t="shared" si="27"/>
        <v>0</v>
      </c>
      <c r="M250" s="2" t="b">
        <f t="shared" si="28"/>
        <v>0</v>
      </c>
      <c r="N250" s="2" t="b">
        <f t="shared" si="29"/>
        <v>0</v>
      </c>
      <c r="O250" s="2" t="b">
        <f t="shared" si="30"/>
        <v>0</v>
      </c>
      <c r="P250" s="2" t="str">
        <f t="shared" si="31"/>
        <v/>
      </c>
    </row>
    <row r="251" spans="1:16" x14ac:dyDescent="0.25">
      <c r="A251" s="31">
        <v>250</v>
      </c>
      <c r="B251" s="23" t="s">
        <v>2566</v>
      </c>
      <c r="C251" s="23" t="s">
        <v>146</v>
      </c>
      <c r="D251" s="23"/>
      <c r="E251" s="23"/>
      <c r="F251" s="23"/>
      <c r="G251" s="23"/>
      <c r="H251" s="32"/>
      <c r="I251" s="2" t="b">
        <f t="shared" si="24"/>
        <v>1</v>
      </c>
      <c r="J251" s="2" t="b">
        <f t="shared" si="25"/>
        <v>0</v>
      </c>
      <c r="K251" s="2" t="b">
        <f t="shared" si="26"/>
        <v>0</v>
      </c>
      <c r="L251" s="2" t="b">
        <f t="shared" si="27"/>
        <v>0</v>
      </c>
      <c r="M251" s="2" t="b">
        <f t="shared" si="28"/>
        <v>0</v>
      </c>
      <c r="N251" s="2" t="b">
        <f t="shared" si="29"/>
        <v>0</v>
      </c>
      <c r="O251" s="2" t="b">
        <f t="shared" si="30"/>
        <v>0</v>
      </c>
      <c r="P251" s="2" t="str">
        <f t="shared" si="31"/>
        <v/>
      </c>
    </row>
    <row r="252" spans="1:16" x14ac:dyDescent="0.25">
      <c r="A252" s="31">
        <v>251</v>
      </c>
      <c r="B252" s="23" t="s">
        <v>2573</v>
      </c>
      <c r="C252" s="23" t="s">
        <v>146</v>
      </c>
      <c r="D252" s="23"/>
      <c r="E252" s="23"/>
      <c r="F252" s="23"/>
      <c r="G252" s="23"/>
      <c r="H252" s="32"/>
      <c r="I252" s="2" t="b">
        <f t="shared" si="24"/>
        <v>1</v>
      </c>
      <c r="J252" s="2" t="b">
        <f t="shared" si="25"/>
        <v>0</v>
      </c>
      <c r="K252" s="2" t="b">
        <f t="shared" si="26"/>
        <v>0</v>
      </c>
      <c r="L252" s="2" t="b">
        <f t="shared" si="27"/>
        <v>0</v>
      </c>
      <c r="M252" s="2" t="b">
        <f t="shared" si="28"/>
        <v>0</v>
      </c>
      <c r="N252" s="2" t="b">
        <f t="shared" si="29"/>
        <v>0</v>
      </c>
      <c r="O252" s="2" t="b">
        <f t="shared" si="30"/>
        <v>0</v>
      </c>
      <c r="P252" s="2" t="str">
        <f t="shared" si="31"/>
        <v/>
      </c>
    </row>
    <row r="253" spans="1:16" x14ac:dyDescent="0.25">
      <c r="A253" s="31">
        <v>252</v>
      </c>
      <c r="B253" s="23" t="s">
        <v>2580</v>
      </c>
      <c r="C253" s="23" t="s">
        <v>146</v>
      </c>
      <c r="D253" s="23"/>
      <c r="E253" s="23"/>
      <c r="F253" s="23"/>
      <c r="G253" s="23"/>
      <c r="H253" s="32"/>
      <c r="I253" s="2" t="b">
        <f t="shared" si="24"/>
        <v>1</v>
      </c>
      <c r="J253" s="2" t="b">
        <f t="shared" si="25"/>
        <v>0</v>
      </c>
      <c r="K253" s="2" t="b">
        <f t="shared" si="26"/>
        <v>0</v>
      </c>
      <c r="L253" s="2" t="b">
        <f t="shared" si="27"/>
        <v>0</v>
      </c>
      <c r="M253" s="2" t="b">
        <f t="shared" si="28"/>
        <v>0</v>
      </c>
      <c r="N253" s="2" t="b">
        <f t="shared" si="29"/>
        <v>0</v>
      </c>
      <c r="O253" s="2" t="b">
        <f t="shared" si="30"/>
        <v>0</v>
      </c>
      <c r="P253" s="2" t="str">
        <f t="shared" si="31"/>
        <v/>
      </c>
    </row>
    <row r="254" spans="1:16" x14ac:dyDescent="0.25">
      <c r="A254" s="31">
        <v>253</v>
      </c>
      <c r="B254" s="23" t="s">
        <v>2589</v>
      </c>
      <c r="C254" s="23" t="s">
        <v>146</v>
      </c>
      <c r="D254" s="23"/>
      <c r="E254" s="23"/>
      <c r="F254" s="23"/>
      <c r="G254" s="23"/>
      <c r="H254" s="32"/>
      <c r="I254" s="2" t="b">
        <f t="shared" si="24"/>
        <v>1</v>
      </c>
      <c r="J254" s="2" t="b">
        <f t="shared" si="25"/>
        <v>0</v>
      </c>
      <c r="K254" s="2" t="b">
        <f t="shared" si="26"/>
        <v>0</v>
      </c>
      <c r="L254" s="2" t="b">
        <f t="shared" si="27"/>
        <v>0</v>
      </c>
      <c r="M254" s="2" t="b">
        <f t="shared" si="28"/>
        <v>0</v>
      </c>
      <c r="N254" s="2" t="b">
        <f t="shared" si="29"/>
        <v>0</v>
      </c>
      <c r="O254" s="2" t="b">
        <f t="shared" si="30"/>
        <v>0</v>
      </c>
      <c r="P254" s="2" t="str">
        <f t="shared" si="31"/>
        <v/>
      </c>
    </row>
    <row r="255" spans="1:16" x14ac:dyDescent="0.25">
      <c r="A255" s="31">
        <v>254</v>
      </c>
      <c r="B255" s="23" t="s">
        <v>2598</v>
      </c>
      <c r="C255" s="23" t="s">
        <v>146</v>
      </c>
      <c r="D255" s="23"/>
      <c r="E255" s="23"/>
      <c r="F255" s="23"/>
      <c r="G255" s="23"/>
      <c r="H255" s="32"/>
      <c r="I255" s="2" t="b">
        <f t="shared" si="24"/>
        <v>1</v>
      </c>
      <c r="J255" s="2" t="b">
        <f t="shared" si="25"/>
        <v>0</v>
      </c>
      <c r="K255" s="2" t="b">
        <f t="shared" si="26"/>
        <v>0</v>
      </c>
      <c r="L255" s="2" t="b">
        <f t="shared" si="27"/>
        <v>0</v>
      </c>
      <c r="M255" s="2" t="b">
        <f t="shared" si="28"/>
        <v>0</v>
      </c>
      <c r="N255" s="2" t="b">
        <f t="shared" si="29"/>
        <v>0</v>
      </c>
      <c r="O255" s="2" t="b">
        <f t="shared" si="30"/>
        <v>0</v>
      </c>
      <c r="P255" s="2" t="str">
        <f t="shared" si="31"/>
        <v/>
      </c>
    </row>
    <row r="256" spans="1:16" x14ac:dyDescent="0.25">
      <c r="A256" s="31">
        <v>255</v>
      </c>
      <c r="B256" s="23" t="s">
        <v>2602</v>
      </c>
      <c r="C256" s="23" t="s">
        <v>146</v>
      </c>
      <c r="D256" s="23"/>
      <c r="E256" s="23" t="s">
        <v>168</v>
      </c>
      <c r="F256" s="23"/>
      <c r="G256" s="23"/>
      <c r="H256" s="32"/>
      <c r="I256" s="2" t="b">
        <f t="shared" si="24"/>
        <v>0</v>
      </c>
      <c r="J256" s="2" t="b">
        <f t="shared" si="25"/>
        <v>0</v>
      </c>
      <c r="K256" s="2" t="b">
        <f t="shared" si="26"/>
        <v>0</v>
      </c>
      <c r="L256" s="2" t="b">
        <f t="shared" si="27"/>
        <v>1</v>
      </c>
      <c r="M256" s="2" t="b">
        <f t="shared" si="28"/>
        <v>0</v>
      </c>
      <c r="N256" s="2" t="b">
        <f t="shared" si="29"/>
        <v>0</v>
      </c>
      <c r="O256" s="2" t="b">
        <f t="shared" si="30"/>
        <v>0</v>
      </c>
      <c r="P256" s="2" t="str">
        <f t="shared" si="31"/>
        <v/>
      </c>
    </row>
    <row r="257" spans="1:16" x14ac:dyDescent="0.25">
      <c r="A257" s="31">
        <v>256</v>
      </c>
      <c r="B257" s="23" t="s">
        <v>2610</v>
      </c>
      <c r="C257" s="23" t="s">
        <v>146</v>
      </c>
      <c r="D257" s="23"/>
      <c r="E257" s="23"/>
      <c r="F257" s="23"/>
      <c r="G257" s="23"/>
      <c r="H257" s="32"/>
      <c r="I257" s="2" t="b">
        <f t="shared" si="24"/>
        <v>1</v>
      </c>
      <c r="J257" s="2" t="b">
        <f t="shared" si="25"/>
        <v>0</v>
      </c>
      <c r="K257" s="2" t="b">
        <f t="shared" si="26"/>
        <v>0</v>
      </c>
      <c r="L257" s="2" t="b">
        <f t="shared" si="27"/>
        <v>0</v>
      </c>
      <c r="M257" s="2" t="b">
        <f t="shared" si="28"/>
        <v>0</v>
      </c>
      <c r="N257" s="2" t="b">
        <f t="shared" si="29"/>
        <v>0</v>
      </c>
      <c r="O257" s="2" t="b">
        <f t="shared" si="30"/>
        <v>0</v>
      </c>
      <c r="P257" s="2" t="str">
        <f t="shared" si="31"/>
        <v/>
      </c>
    </row>
    <row r="258" spans="1:16" x14ac:dyDescent="0.25">
      <c r="A258" s="31">
        <v>257</v>
      </c>
      <c r="B258" s="23" t="s">
        <v>2618</v>
      </c>
      <c r="C258" s="23" t="s">
        <v>146</v>
      </c>
      <c r="D258" s="23"/>
      <c r="E258" s="23" t="s">
        <v>168</v>
      </c>
      <c r="F258" s="23"/>
      <c r="G258" s="23"/>
      <c r="H258" s="32"/>
      <c r="I258" s="2" t="b">
        <f t="shared" si="24"/>
        <v>0</v>
      </c>
      <c r="J258" s="2" t="b">
        <f t="shared" si="25"/>
        <v>0</v>
      </c>
      <c r="K258" s="2" t="b">
        <f t="shared" si="26"/>
        <v>0</v>
      </c>
      <c r="L258" s="2" t="b">
        <f t="shared" si="27"/>
        <v>1</v>
      </c>
      <c r="M258" s="2" t="b">
        <f t="shared" si="28"/>
        <v>0</v>
      </c>
      <c r="N258" s="2" t="b">
        <f t="shared" si="29"/>
        <v>0</v>
      </c>
      <c r="O258" s="2" t="b">
        <f t="shared" si="30"/>
        <v>0</v>
      </c>
      <c r="P258" s="2" t="str">
        <f t="shared" si="31"/>
        <v/>
      </c>
    </row>
    <row r="259" spans="1:16" x14ac:dyDescent="0.25">
      <c r="A259" s="31">
        <v>258</v>
      </c>
      <c r="B259" s="23" t="s">
        <v>2627</v>
      </c>
      <c r="C259" s="23" t="s">
        <v>146</v>
      </c>
      <c r="D259" s="23"/>
      <c r="E259" s="23"/>
      <c r="F259" s="23"/>
      <c r="G259" s="23"/>
      <c r="H259" s="32"/>
      <c r="I259" s="2" t="b">
        <f t="shared" ref="I259:I297" si="32">AND(COUNTA(C259),COUNTBLANK(E259),COUNTBLANK(G259))</f>
        <v>1</v>
      </c>
      <c r="J259" s="2" t="b">
        <f t="shared" ref="J259:J297" si="33">AND(COUNTBLANK(C259),COUNTA(E259),COUNTBLANK(G259))</f>
        <v>0</v>
      </c>
      <c r="K259" s="2" t="b">
        <f t="shared" ref="K259:K297" si="34">AND(COUNTBLANK(C259),COUNTBLANK(E259),COUNTA(G259))</f>
        <v>0</v>
      </c>
      <c r="L259" s="2" t="b">
        <f t="shared" ref="L259:L297" si="35">AND(COUNTA(C259),COUNTA(E259),COUNTBLANK(G259))</f>
        <v>0</v>
      </c>
      <c r="M259" s="2" t="b">
        <f t="shared" ref="M259:M297" si="36">AND(COUNTA(C259),COUNTBLANK(E259),COUNTA(G259))</f>
        <v>0</v>
      </c>
      <c r="N259" s="2" t="b">
        <f t="shared" ref="N259:N297" si="37">AND(COUNTBLANK(C259),COUNTA(E259),COUNTA(G259))</f>
        <v>0</v>
      </c>
      <c r="O259" s="2" t="b">
        <f t="shared" ref="O259:O297" si="38">AND(COUNTA(C259),COUNTA(E259),COUNTA(G259))</f>
        <v>0</v>
      </c>
      <c r="P259" s="2" t="str">
        <f t="shared" ref="P259:P297" si="39">IF(AND(C259="Filter Method",E259="Wrapper Method",G259="Embedded Method"),A259,"")</f>
        <v/>
      </c>
    </row>
    <row r="260" spans="1:16" x14ac:dyDescent="0.25">
      <c r="A260" s="31">
        <v>259</v>
      </c>
      <c r="B260" s="23" t="s">
        <v>2635</v>
      </c>
      <c r="C260" s="23" t="s">
        <v>146</v>
      </c>
      <c r="D260" s="23"/>
      <c r="E260" s="23" t="s">
        <v>168</v>
      </c>
      <c r="F260" s="23"/>
      <c r="G260" s="23"/>
      <c r="H260" s="32"/>
      <c r="I260" s="2" t="b">
        <f t="shared" si="32"/>
        <v>0</v>
      </c>
      <c r="J260" s="2" t="b">
        <f t="shared" si="33"/>
        <v>0</v>
      </c>
      <c r="K260" s="2" t="b">
        <f t="shared" si="34"/>
        <v>0</v>
      </c>
      <c r="L260" s="2" t="b">
        <f t="shared" si="35"/>
        <v>1</v>
      </c>
      <c r="M260" s="2" t="b">
        <f t="shared" si="36"/>
        <v>0</v>
      </c>
      <c r="N260" s="2" t="b">
        <f t="shared" si="37"/>
        <v>0</v>
      </c>
      <c r="O260" s="2" t="b">
        <f t="shared" si="38"/>
        <v>0</v>
      </c>
      <c r="P260" s="2" t="str">
        <f t="shared" si="39"/>
        <v/>
      </c>
    </row>
    <row r="261" spans="1:16" x14ac:dyDescent="0.25">
      <c r="A261" s="31">
        <v>260</v>
      </c>
      <c r="B261" s="23" t="s">
        <v>2642</v>
      </c>
      <c r="C261" s="23" t="s">
        <v>146</v>
      </c>
      <c r="D261" s="23"/>
      <c r="E261" s="23" t="s">
        <v>168</v>
      </c>
      <c r="F261" s="23"/>
      <c r="G261" s="23"/>
      <c r="H261" s="32"/>
      <c r="I261" s="2" t="b">
        <f t="shared" si="32"/>
        <v>0</v>
      </c>
      <c r="J261" s="2" t="b">
        <f t="shared" si="33"/>
        <v>0</v>
      </c>
      <c r="K261" s="2" t="b">
        <f t="shared" si="34"/>
        <v>0</v>
      </c>
      <c r="L261" s="2" t="b">
        <f t="shared" si="35"/>
        <v>1</v>
      </c>
      <c r="M261" s="2" t="b">
        <f t="shared" si="36"/>
        <v>0</v>
      </c>
      <c r="N261" s="2" t="b">
        <f t="shared" si="37"/>
        <v>0</v>
      </c>
      <c r="O261" s="2" t="b">
        <f t="shared" si="38"/>
        <v>0</v>
      </c>
      <c r="P261" s="2" t="str">
        <f t="shared" si="39"/>
        <v/>
      </c>
    </row>
    <row r="262" spans="1:16" x14ac:dyDescent="0.25">
      <c r="A262" s="31">
        <v>261</v>
      </c>
      <c r="B262" s="23" t="s">
        <v>2649</v>
      </c>
      <c r="C262" s="23" t="s">
        <v>146</v>
      </c>
      <c r="D262" s="23"/>
      <c r="E262" s="23" t="s">
        <v>168</v>
      </c>
      <c r="F262" s="23"/>
      <c r="G262" s="23" t="s">
        <v>182</v>
      </c>
      <c r="H262" s="32"/>
      <c r="I262" s="2" t="b">
        <f t="shared" si="32"/>
        <v>0</v>
      </c>
      <c r="J262" s="2" t="b">
        <f t="shared" si="33"/>
        <v>0</v>
      </c>
      <c r="K262" s="2" t="b">
        <f t="shared" si="34"/>
        <v>0</v>
      </c>
      <c r="L262" s="2" t="b">
        <f t="shared" si="35"/>
        <v>0</v>
      </c>
      <c r="M262" s="2" t="b">
        <f t="shared" si="36"/>
        <v>0</v>
      </c>
      <c r="N262" s="2" t="b">
        <f t="shared" si="37"/>
        <v>0</v>
      </c>
      <c r="O262" s="2" t="b">
        <f t="shared" si="38"/>
        <v>1</v>
      </c>
      <c r="P262" s="2">
        <f t="shared" si="39"/>
        <v>261</v>
      </c>
    </row>
    <row r="263" spans="1:16" x14ac:dyDescent="0.25">
      <c r="A263" s="31">
        <v>262</v>
      </c>
      <c r="B263" s="23" t="s">
        <v>2658</v>
      </c>
      <c r="C263" s="23" t="s">
        <v>146</v>
      </c>
      <c r="D263" s="23"/>
      <c r="E263" s="23"/>
      <c r="F263" s="23"/>
      <c r="G263" s="23"/>
      <c r="H263" s="32"/>
      <c r="I263" s="2" t="b">
        <f t="shared" si="32"/>
        <v>1</v>
      </c>
      <c r="J263" s="2" t="b">
        <f t="shared" si="33"/>
        <v>0</v>
      </c>
      <c r="K263" s="2" t="b">
        <f t="shared" si="34"/>
        <v>0</v>
      </c>
      <c r="L263" s="2" t="b">
        <f t="shared" si="35"/>
        <v>0</v>
      </c>
      <c r="M263" s="2" t="b">
        <f t="shared" si="36"/>
        <v>0</v>
      </c>
      <c r="N263" s="2" t="b">
        <f t="shared" si="37"/>
        <v>0</v>
      </c>
      <c r="O263" s="2" t="b">
        <f t="shared" si="38"/>
        <v>0</v>
      </c>
      <c r="P263" s="2" t="str">
        <f t="shared" si="39"/>
        <v/>
      </c>
    </row>
    <row r="264" spans="1:16" x14ac:dyDescent="0.25">
      <c r="A264" s="31">
        <v>263</v>
      </c>
      <c r="B264" s="23" t="s">
        <v>2667</v>
      </c>
      <c r="C264" s="23" t="s">
        <v>146</v>
      </c>
      <c r="D264" s="23"/>
      <c r="E264" s="23"/>
      <c r="F264" s="23"/>
      <c r="G264" s="23"/>
      <c r="H264" s="32"/>
      <c r="I264" s="2" t="b">
        <f t="shared" si="32"/>
        <v>1</v>
      </c>
      <c r="J264" s="2" t="b">
        <f t="shared" si="33"/>
        <v>0</v>
      </c>
      <c r="K264" s="2" t="b">
        <f t="shared" si="34"/>
        <v>0</v>
      </c>
      <c r="L264" s="2" t="b">
        <f t="shared" si="35"/>
        <v>0</v>
      </c>
      <c r="M264" s="2" t="b">
        <f t="shared" si="36"/>
        <v>0</v>
      </c>
      <c r="N264" s="2" t="b">
        <f t="shared" si="37"/>
        <v>0</v>
      </c>
      <c r="O264" s="2" t="b">
        <f t="shared" si="38"/>
        <v>0</v>
      </c>
      <c r="P264" s="2" t="str">
        <f t="shared" si="39"/>
        <v/>
      </c>
    </row>
    <row r="265" spans="1:16" x14ac:dyDescent="0.25">
      <c r="A265" s="31">
        <v>264</v>
      </c>
      <c r="B265" s="23" t="s">
        <v>2674</v>
      </c>
      <c r="C265" s="23" t="s">
        <v>146</v>
      </c>
      <c r="D265" s="23"/>
      <c r="E265" s="23" t="s">
        <v>168</v>
      </c>
      <c r="F265" s="23"/>
      <c r="G265" s="23"/>
      <c r="H265" s="32"/>
      <c r="I265" s="2" t="b">
        <f t="shared" si="32"/>
        <v>0</v>
      </c>
      <c r="J265" s="2" t="b">
        <f t="shared" si="33"/>
        <v>0</v>
      </c>
      <c r="K265" s="2" t="b">
        <f t="shared" si="34"/>
        <v>0</v>
      </c>
      <c r="L265" s="2" t="b">
        <f t="shared" si="35"/>
        <v>1</v>
      </c>
      <c r="M265" s="2" t="b">
        <f t="shared" si="36"/>
        <v>0</v>
      </c>
      <c r="N265" s="2" t="b">
        <f t="shared" si="37"/>
        <v>0</v>
      </c>
      <c r="O265" s="2" t="b">
        <f t="shared" si="38"/>
        <v>0</v>
      </c>
      <c r="P265" s="2" t="str">
        <f t="shared" si="39"/>
        <v/>
      </c>
    </row>
    <row r="266" spans="1:16" x14ac:dyDescent="0.25">
      <c r="A266" s="31">
        <v>265</v>
      </c>
      <c r="B266" s="23" t="s">
        <v>2683</v>
      </c>
      <c r="C266" s="23" t="s">
        <v>146</v>
      </c>
      <c r="D266" s="23"/>
      <c r="E266" s="23"/>
      <c r="F266" s="23"/>
      <c r="G266" s="23"/>
      <c r="H266" s="32"/>
      <c r="I266" s="2" t="b">
        <f t="shared" si="32"/>
        <v>1</v>
      </c>
      <c r="J266" s="2" t="b">
        <f t="shared" si="33"/>
        <v>0</v>
      </c>
      <c r="K266" s="2" t="b">
        <f t="shared" si="34"/>
        <v>0</v>
      </c>
      <c r="L266" s="2" t="b">
        <f t="shared" si="35"/>
        <v>0</v>
      </c>
      <c r="M266" s="2" t="b">
        <f t="shared" si="36"/>
        <v>0</v>
      </c>
      <c r="N266" s="2" t="b">
        <f t="shared" si="37"/>
        <v>0</v>
      </c>
      <c r="O266" s="2" t="b">
        <f t="shared" si="38"/>
        <v>0</v>
      </c>
      <c r="P266" s="2" t="str">
        <f t="shared" si="39"/>
        <v/>
      </c>
    </row>
    <row r="267" spans="1:16" x14ac:dyDescent="0.25">
      <c r="A267" s="31">
        <v>266</v>
      </c>
      <c r="B267" s="23" t="s">
        <v>2692</v>
      </c>
      <c r="C267" s="23" t="s">
        <v>146</v>
      </c>
      <c r="D267" s="23"/>
      <c r="E267" s="23"/>
      <c r="F267" s="23"/>
      <c r="G267" s="23"/>
      <c r="H267" s="32"/>
      <c r="I267" s="2" t="b">
        <f t="shared" si="32"/>
        <v>1</v>
      </c>
      <c r="J267" s="2" t="b">
        <f t="shared" si="33"/>
        <v>0</v>
      </c>
      <c r="K267" s="2" t="b">
        <f t="shared" si="34"/>
        <v>0</v>
      </c>
      <c r="L267" s="2" t="b">
        <f t="shared" si="35"/>
        <v>0</v>
      </c>
      <c r="M267" s="2" t="b">
        <f t="shared" si="36"/>
        <v>0</v>
      </c>
      <c r="N267" s="2" t="b">
        <f t="shared" si="37"/>
        <v>0</v>
      </c>
      <c r="O267" s="2" t="b">
        <f t="shared" si="38"/>
        <v>0</v>
      </c>
      <c r="P267" s="2" t="str">
        <f t="shared" si="39"/>
        <v/>
      </c>
    </row>
    <row r="268" spans="1:16" x14ac:dyDescent="0.25">
      <c r="A268" s="31">
        <v>267</v>
      </c>
      <c r="B268" s="23" t="s">
        <v>2702</v>
      </c>
      <c r="C268" s="23" t="s">
        <v>146</v>
      </c>
      <c r="D268" s="23"/>
      <c r="E268" s="23" t="s">
        <v>168</v>
      </c>
      <c r="F268" s="23"/>
      <c r="G268" s="23" t="s">
        <v>182</v>
      </c>
      <c r="H268" s="32"/>
      <c r="I268" s="2" t="b">
        <f t="shared" si="32"/>
        <v>0</v>
      </c>
      <c r="J268" s="2" t="b">
        <f t="shared" si="33"/>
        <v>0</v>
      </c>
      <c r="K268" s="2" t="b">
        <f t="shared" si="34"/>
        <v>0</v>
      </c>
      <c r="L268" s="2" t="b">
        <f t="shared" si="35"/>
        <v>0</v>
      </c>
      <c r="M268" s="2" t="b">
        <f t="shared" si="36"/>
        <v>0</v>
      </c>
      <c r="N268" s="2" t="b">
        <f t="shared" si="37"/>
        <v>0</v>
      </c>
      <c r="O268" s="2" t="b">
        <f t="shared" si="38"/>
        <v>1</v>
      </c>
      <c r="P268" s="2">
        <f t="shared" si="39"/>
        <v>267</v>
      </c>
    </row>
    <row r="269" spans="1:16" x14ac:dyDescent="0.25">
      <c r="A269" s="31">
        <v>268</v>
      </c>
      <c r="B269" s="23" t="s">
        <v>2709</v>
      </c>
      <c r="C269" s="23" t="s">
        <v>146</v>
      </c>
      <c r="D269" s="23"/>
      <c r="E269" s="23"/>
      <c r="F269" s="23"/>
      <c r="G269" s="23"/>
      <c r="H269" s="32"/>
      <c r="I269" s="2" t="b">
        <f t="shared" si="32"/>
        <v>1</v>
      </c>
      <c r="J269" s="2" t="b">
        <f t="shared" si="33"/>
        <v>0</v>
      </c>
      <c r="K269" s="2" t="b">
        <f t="shared" si="34"/>
        <v>0</v>
      </c>
      <c r="L269" s="2" t="b">
        <f t="shared" si="35"/>
        <v>0</v>
      </c>
      <c r="M269" s="2" t="b">
        <f t="shared" si="36"/>
        <v>0</v>
      </c>
      <c r="N269" s="2" t="b">
        <f t="shared" si="37"/>
        <v>0</v>
      </c>
      <c r="O269" s="2" t="b">
        <f t="shared" si="38"/>
        <v>0</v>
      </c>
      <c r="P269" s="2" t="str">
        <f t="shared" si="39"/>
        <v/>
      </c>
    </row>
    <row r="270" spans="1:16" x14ac:dyDescent="0.25">
      <c r="A270" s="31">
        <v>269</v>
      </c>
      <c r="B270" s="23" t="s">
        <v>2718</v>
      </c>
      <c r="C270" s="23" t="s">
        <v>146</v>
      </c>
      <c r="D270" s="23"/>
      <c r="E270" s="23"/>
      <c r="F270" s="23"/>
      <c r="G270" s="23"/>
      <c r="H270" s="32"/>
      <c r="I270" s="2" t="b">
        <f t="shared" si="32"/>
        <v>1</v>
      </c>
      <c r="J270" s="2" t="b">
        <f t="shared" si="33"/>
        <v>0</v>
      </c>
      <c r="K270" s="2" t="b">
        <f t="shared" si="34"/>
        <v>0</v>
      </c>
      <c r="L270" s="2" t="b">
        <f t="shared" si="35"/>
        <v>0</v>
      </c>
      <c r="M270" s="2" t="b">
        <f t="shared" si="36"/>
        <v>0</v>
      </c>
      <c r="N270" s="2" t="b">
        <f t="shared" si="37"/>
        <v>0</v>
      </c>
      <c r="O270" s="2" t="b">
        <f t="shared" si="38"/>
        <v>0</v>
      </c>
      <c r="P270" s="2" t="str">
        <f t="shared" si="39"/>
        <v/>
      </c>
    </row>
    <row r="271" spans="1:16" x14ac:dyDescent="0.25">
      <c r="A271" s="31">
        <v>270</v>
      </c>
      <c r="B271" s="23" t="s">
        <v>2726</v>
      </c>
      <c r="C271" s="23" t="s">
        <v>146</v>
      </c>
      <c r="D271" s="23"/>
      <c r="E271" s="23"/>
      <c r="F271" s="23"/>
      <c r="G271" s="23"/>
      <c r="H271" s="32"/>
      <c r="I271" s="2" t="b">
        <f t="shared" si="32"/>
        <v>1</v>
      </c>
      <c r="J271" s="2" t="b">
        <f t="shared" si="33"/>
        <v>0</v>
      </c>
      <c r="K271" s="2" t="b">
        <f t="shared" si="34"/>
        <v>0</v>
      </c>
      <c r="L271" s="2" t="b">
        <f t="shared" si="35"/>
        <v>0</v>
      </c>
      <c r="M271" s="2" t="b">
        <f t="shared" si="36"/>
        <v>0</v>
      </c>
      <c r="N271" s="2" t="b">
        <f t="shared" si="37"/>
        <v>0</v>
      </c>
      <c r="O271" s="2" t="b">
        <f t="shared" si="38"/>
        <v>0</v>
      </c>
      <c r="P271" s="2" t="str">
        <f t="shared" si="39"/>
        <v/>
      </c>
    </row>
    <row r="272" spans="1:16" x14ac:dyDescent="0.25">
      <c r="A272" s="31">
        <v>271</v>
      </c>
      <c r="B272" s="23" t="s">
        <v>2733</v>
      </c>
      <c r="C272" s="23" t="s">
        <v>146</v>
      </c>
      <c r="D272" s="23"/>
      <c r="E272" s="23"/>
      <c r="F272" s="23"/>
      <c r="G272" s="23"/>
      <c r="H272" s="32"/>
      <c r="I272" s="2" t="b">
        <f t="shared" si="32"/>
        <v>1</v>
      </c>
      <c r="J272" s="2" t="b">
        <f t="shared" si="33"/>
        <v>0</v>
      </c>
      <c r="K272" s="2" t="b">
        <f t="shared" si="34"/>
        <v>0</v>
      </c>
      <c r="L272" s="2" t="b">
        <f t="shared" si="35"/>
        <v>0</v>
      </c>
      <c r="M272" s="2" t="b">
        <f t="shared" si="36"/>
        <v>0</v>
      </c>
      <c r="N272" s="2" t="b">
        <f t="shared" si="37"/>
        <v>0</v>
      </c>
      <c r="O272" s="2" t="b">
        <f t="shared" si="38"/>
        <v>0</v>
      </c>
      <c r="P272" s="2" t="str">
        <f t="shared" si="39"/>
        <v/>
      </c>
    </row>
    <row r="273" spans="1:16" x14ac:dyDescent="0.25">
      <c r="A273" s="31">
        <v>272</v>
      </c>
      <c r="B273" s="23" t="s">
        <v>2742</v>
      </c>
      <c r="C273" s="23" t="s">
        <v>146</v>
      </c>
      <c r="D273" s="23"/>
      <c r="E273" s="23" t="s">
        <v>168</v>
      </c>
      <c r="F273" s="23"/>
      <c r="G273" s="23" t="s">
        <v>182</v>
      </c>
      <c r="H273" s="32"/>
      <c r="I273" s="2" t="b">
        <f t="shared" si="32"/>
        <v>0</v>
      </c>
      <c r="J273" s="2" t="b">
        <f t="shared" si="33"/>
        <v>0</v>
      </c>
      <c r="K273" s="2" t="b">
        <f t="shared" si="34"/>
        <v>0</v>
      </c>
      <c r="L273" s="2" t="b">
        <f t="shared" si="35"/>
        <v>0</v>
      </c>
      <c r="M273" s="2" t="b">
        <f t="shared" si="36"/>
        <v>0</v>
      </c>
      <c r="N273" s="2" t="b">
        <f t="shared" si="37"/>
        <v>0</v>
      </c>
      <c r="O273" s="2" t="b">
        <f t="shared" si="38"/>
        <v>1</v>
      </c>
      <c r="P273" s="2">
        <f t="shared" si="39"/>
        <v>272</v>
      </c>
    </row>
    <row r="274" spans="1:16" x14ac:dyDescent="0.25">
      <c r="A274" s="31">
        <v>273</v>
      </c>
      <c r="B274" s="23" t="s">
        <v>2749</v>
      </c>
      <c r="C274" s="23" t="s">
        <v>146</v>
      </c>
      <c r="D274" s="23"/>
      <c r="E274" s="23" t="s">
        <v>168</v>
      </c>
      <c r="F274" s="23"/>
      <c r="G274" s="23"/>
      <c r="H274" s="32"/>
      <c r="I274" s="2" t="b">
        <f t="shared" si="32"/>
        <v>0</v>
      </c>
      <c r="J274" s="2" t="b">
        <f t="shared" si="33"/>
        <v>0</v>
      </c>
      <c r="K274" s="2" t="b">
        <f t="shared" si="34"/>
        <v>0</v>
      </c>
      <c r="L274" s="2" t="b">
        <f t="shared" si="35"/>
        <v>1</v>
      </c>
      <c r="M274" s="2" t="b">
        <f t="shared" si="36"/>
        <v>0</v>
      </c>
      <c r="N274" s="2" t="b">
        <f t="shared" si="37"/>
        <v>0</v>
      </c>
      <c r="O274" s="2" t="b">
        <f t="shared" si="38"/>
        <v>0</v>
      </c>
      <c r="P274" s="2" t="str">
        <f t="shared" si="39"/>
        <v/>
      </c>
    </row>
    <row r="275" spans="1:16" x14ac:dyDescent="0.25">
      <c r="A275" s="31">
        <v>274</v>
      </c>
      <c r="B275" s="23" t="s">
        <v>2759</v>
      </c>
      <c r="C275" s="23" t="s">
        <v>146</v>
      </c>
      <c r="D275" s="23"/>
      <c r="E275" s="23" t="s">
        <v>168</v>
      </c>
      <c r="F275" s="23"/>
      <c r="G275" s="23"/>
      <c r="H275" s="32"/>
      <c r="I275" s="2" t="b">
        <f t="shared" si="32"/>
        <v>0</v>
      </c>
      <c r="J275" s="2" t="b">
        <f t="shared" si="33"/>
        <v>0</v>
      </c>
      <c r="K275" s="2" t="b">
        <f t="shared" si="34"/>
        <v>0</v>
      </c>
      <c r="L275" s="2" t="b">
        <f t="shared" si="35"/>
        <v>1</v>
      </c>
      <c r="M275" s="2" t="b">
        <f t="shared" si="36"/>
        <v>0</v>
      </c>
      <c r="N275" s="2" t="b">
        <f t="shared" si="37"/>
        <v>0</v>
      </c>
      <c r="O275" s="2" t="b">
        <f t="shared" si="38"/>
        <v>0</v>
      </c>
      <c r="P275" s="2" t="str">
        <f t="shared" si="39"/>
        <v/>
      </c>
    </row>
    <row r="276" spans="1:16" x14ac:dyDescent="0.25">
      <c r="A276" s="31">
        <v>275</v>
      </c>
      <c r="B276" s="23" t="s">
        <v>2768</v>
      </c>
      <c r="C276" s="23" t="s">
        <v>146</v>
      </c>
      <c r="D276" s="23"/>
      <c r="E276" s="23"/>
      <c r="F276" s="23"/>
      <c r="G276" s="23"/>
      <c r="H276" s="32"/>
      <c r="I276" s="2" t="b">
        <f t="shared" si="32"/>
        <v>1</v>
      </c>
      <c r="J276" s="2" t="b">
        <f t="shared" si="33"/>
        <v>0</v>
      </c>
      <c r="K276" s="2" t="b">
        <f t="shared" si="34"/>
        <v>0</v>
      </c>
      <c r="L276" s="2" t="b">
        <f t="shared" si="35"/>
        <v>0</v>
      </c>
      <c r="M276" s="2" t="b">
        <f t="shared" si="36"/>
        <v>0</v>
      </c>
      <c r="N276" s="2" t="b">
        <f t="shared" si="37"/>
        <v>0</v>
      </c>
      <c r="O276" s="2" t="b">
        <f t="shared" si="38"/>
        <v>0</v>
      </c>
      <c r="P276" s="2" t="str">
        <f t="shared" si="39"/>
        <v/>
      </c>
    </row>
    <row r="277" spans="1:16" x14ac:dyDescent="0.25">
      <c r="A277" s="31">
        <v>276</v>
      </c>
      <c r="B277" s="23" t="s">
        <v>2778</v>
      </c>
      <c r="C277" s="23" t="s">
        <v>146</v>
      </c>
      <c r="D277" s="23"/>
      <c r="E277" s="23" t="s">
        <v>168</v>
      </c>
      <c r="F277" s="23"/>
      <c r="G277" s="23" t="s">
        <v>182</v>
      </c>
      <c r="H277" s="32"/>
      <c r="I277" s="2" t="b">
        <f t="shared" si="32"/>
        <v>0</v>
      </c>
      <c r="J277" s="2" t="b">
        <f t="shared" si="33"/>
        <v>0</v>
      </c>
      <c r="K277" s="2" t="b">
        <f t="shared" si="34"/>
        <v>0</v>
      </c>
      <c r="L277" s="2" t="b">
        <f t="shared" si="35"/>
        <v>0</v>
      </c>
      <c r="M277" s="2" t="b">
        <f t="shared" si="36"/>
        <v>0</v>
      </c>
      <c r="N277" s="2" t="b">
        <f t="shared" si="37"/>
        <v>0</v>
      </c>
      <c r="O277" s="2" t="b">
        <f t="shared" si="38"/>
        <v>1</v>
      </c>
      <c r="P277" s="2">
        <f t="shared" si="39"/>
        <v>276</v>
      </c>
    </row>
    <row r="278" spans="1:16" x14ac:dyDescent="0.25">
      <c r="A278" s="31">
        <v>277</v>
      </c>
      <c r="B278" s="23" t="s">
        <v>2786</v>
      </c>
      <c r="C278" s="23" t="s">
        <v>146</v>
      </c>
      <c r="D278" s="23"/>
      <c r="E278" s="23"/>
      <c r="F278" s="23"/>
      <c r="G278" s="23"/>
      <c r="H278" s="32"/>
      <c r="I278" s="2" t="b">
        <f t="shared" si="32"/>
        <v>1</v>
      </c>
      <c r="J278" s="2" t="b">
        <f t="shared" si="33"/>
        <v>0</v>
      </c>
      <c r="K278" s="2" t="b">
        <f t="shared" si="34"/>
        <v>0</v>
      </c>
      <c r="L278" s="2" t="b">
        <f t="shared" si="35"/>
        <v>0</v>
      </c>
      <c r="M278" s="2" t="b">
        <f t="shared" si="36"/>
        <v>0</v>
      </c>
      <c r="N278" s="2" t="b">
        <f t="shared" si="37"/>
        <v>0</v>
      </c>
      <c r="O278" s="2" t="b">
        <f t="shared" si="38"/>
        <v>0</v>
      </c>
      <c r="P278" s="2" t="str">
        <f t="shared" si="39"/>
        <v/>
      </c>
    </row>
    <row r="279" spans="1:16" x14ac:dyDescent="0.25">
      <c r="A279" s="31">
        <v>278</v>
      </c>
      <c r="B279" s="23" t="s">
        <v>2796</v>
      </c>
      <c r="C279" s="23" t="s">
        <v>146</v>
      </c>
      <c r="D279" s="23"/>
      <c r="E279" s="23"/>
      <c r="F279" s="23"/>
      <c r="G279" s="23"/>
      <c r="H279" s="32"/>
      <c r="I279" s="2" t="b">
        <f t="shared" si="32"/>
        <v>1</v>
      </c>
      <c r="J279" s="2" t="b">
        <f t="shared" si="33"/>
        <v>0</v>
      </c>
      <c r="K279" s="2" t="b">
        <f t="shared" si="34"/>
        <v>0</v>
      </c>
      <c r="L279" s="2" t="b">
        <f t="shared" si="35"/>
        <v>0</v>
      </c>
      <c r="M279" s="2" t="b">
        <f t="shared" si="36"/>
        <v>0</v>
      </c>
      <c r="N279" s="2" t="b">
        <f t="shared" si="37"/>
        <v>0</v>
      </c>
      <c r="O279" s="2" t="b">
        <f t="shared" si="38"/>
        <v>0</v>
      </c>
      <c r="P279" s="2" t="str">
        <f t="shared" si="39"/>
        <v/>
      </c>
    </row>
    <row r="280" spans="1:16" x14ac:dyDescent="0.25">
      <c r="A280" s="31">
        <v>279</v>
      </c>
      <c r="B280" s="23" t="s">
        <v>2802</v>
      </c>
      <c r="C280" s="23" t="s">
        <v>146</v>
      </c>
      <c r="D280" s="23"/>
      <c r="E280" s="23"/>
      <c r="F280" s="23"/>
      <c r="G280" s="23"/>
      <c r="H280" s="32"/>
      <c r="I280" s="2" t="b">
        <f t="shared" si="32"/>
        <v>1</v>
      </c>
      <c r="J280" s="2" t="b">
        <f t="shared" si="33"/>
        <v>0</v>
      </c>
      <c r="K280" s="2" t="b">
        <f t="shared" si="34"/>
        <v>0</v>
      </c>
      <c r="L280" s="2" t="b">
        <f t="shared" si="35"/>
        <v>0</v>
      </c>
      <c r="M280" s="2" t="b">
        <f t="shared" si="36"/>
        <v>0</v>
      </c>
      <c r="N280" s="2" t="b">
        <f t="shared" si="37"/>
        <v>0</v>
      </c>
      <c r="O280" s="2" t="b">
        <f t="shared" si="38"/>
        <v>0</v>
      </c>
      <c r="P280" s="2" t="str">
        <f t="shared" si="39"/>
        <v/>
      </c>
    </row>
    <row r="281" spans="1:16" x14ac:dyDescent="0.25">
      <c r="A281" s="31">
        <v>280</v>
      </c>
      <c r="B281" s="23" t="s">
        <v>2811</v>
      </c>
      <c r="C281" s="23" t="s">
        <v>146</v>
      </c>
      <c r="D281" s="23"/>
      <c r="E281" s="23" t="s">
        <v>168</v>
      </c>
      <c r="F281" s="23"/>
      <c r="G281" s="23"/>
      <c r="H281" s="32"/>
      <c r="I281" s="2" t="b">
        <f t="shared" si="32"/>
        <v>0</v>
      </c>
      <c r="J281" s="2" t="b">
        <f t="shared" si="33"/>
        <v>0</v>
      </c>
      <c r="K281" s="2" t="b">
        <f t="shared" si="34"/>
        <v>0</v>
      </c>
      <c r="L281" s="2" t="b">
        <f t="shared" si="35"/>
        <v>1</v>
      </c>
      <c r="M281" s="2" t="b">
        <f t="shared" si="36"/>
        <v>0</v>
      </c>
      <c r="N281" s="2" t="b">
        <f t="shared" si="37"/>
        <v>0</v>
      </c>
      <c r="O281" s="2" t="b">
        <f t="shared" si="38"/>
        <v>0</v>
      </c>
      <c r="P281" s="2" t="str">
        <f t="shared" si="39"/>
        <v/>
      </c>
    </row>
    <row r="282" spans="1:16" x14ac:dyDescent="0.25">
      <c r="A282" s="31">
        <v>281</v>
      </c>
      <c r="B282" s="23" t="s">
        <v>2819</v>
      </c>
      <c r="C282" s="23" t="s">
        <v>146</v>
      </c>
      <c r="D282" s="23"/>
      <c r="E282" s="23"/>
      <c r="F282" s="23"/>
      <c r="G282" s="23"/>
      <c r="H282" s="32"/>
      <c r="I282" s="2" t="b">
        <f t="shared" si="32"/>
        <v>1</v>
      </c>
      <c r="J282" s="2" t="b">
        <f t="shared" si="33"/>
        <v>0</v>
      </c>
      <c r="K282" s="2" t="b">
        <f t="shared" si="34"/>
        <v>0</v>
      </c>
      <c r="L282" s="2" t="b">
        <f t="shared" si="35"/>
        <v>0</v>
      </c>
      <c r="M282" s="2" t="b">
        <f t="shared" si="36"/>
        <v>0</v>
      </c>
      <c r="N282" s="2" t="b">
        <f t="shared" si="37"/>
        <v>0</v>
      </c>
      <c r="O282" s="2" t="b">
        <f t="shared" si="38"/>
        <v>0</v>
      </c>
      <c r="P282" s="2" t="str">
        <f t="shared" si="39"/>
        <v/>
      </c>
    </row>
    <row r="283" spans="1:16" x14ac:dyDescent="0.25">
      <c r="A283" s="31">
        <v>282</v>
      </c>
      <c r="B283" s="23" t="s">
        <v>2828</v>
      </c>
      <c r="C283" s="23" t="s">
        <v>146</v>
      </c>
      <c r="D283" s="23"/>
      <c r="E283" s="23"/>
      <c r="F283" s="23"/>
      <c r="G283" s="23"/>
      <c r="H283" s="32"/>
      <c r="I283" s="2" t="b">
        <f t="shared" si="32"/>
        <v>1</v>
      </c>
      <c r="J283" s="2" t="b">
        <f t="shared" si="33"/>
        <v>0</v>
      </c>
      <c r="K283" s="2" t="b">
        <f t="shared" si="34"/>
        <v>0</v>
      </c>
      <c r="L283" s="2" t="b">
        <f t="shared" si="35"/>
        <v>0</v>
      </c>
      <c r="M283" s="2" t="b">
        <f t="shared" si="36"/>
        <v>0</v>
      </c>
      <c r="N283" s="2" t="b">
        <f t="shared" si="37"/>
        <v>0</v>
      </c>
      <c r="O283" s="2" t="b">
        <f t="shared" si="38"/>
        <v>0</v>
      </c>
      <c r="P283" s="2" t="str">
        <f t="shared" si="39"/>
        <v/>
      </c>
    </row>
    <row r="284" spans="1:16" x14ac:dyDescent="0.25">
      <c r="A284" s="31">
        <v>283</v>
      </c>
      <c r="B284" s="23" t="s">
        <v>2839</v>
      </c>
      <c r="C284" s="23" t="s">
        <v>146</v>
      </c>
      <c r="D284" s="23"/>
      <c r="E284" s="23"/>
      <c r="F284" s="23"/>
      <c r="G284" s="23"/>
      <c r="H284" s="32"/>
      <c r="I284" s="2" t="b">
        <f t="shared" si="32"/>
        <v>1</v>
      </c>
      <c r="J284" s="2" t="b">
        <f t="shared" si="33"/>
        <v>0</v>
      </c>
      <c r="K284" s="2" t="b">
        <f t="shared" si="34"/>
        <v>0</v>
      </c>
      <c r="L284" s="2" t="b">
        <f t="shared" si="35"/>
        <v>0</v>
      </c>
      <c r="M284" s="2" t="b">
        <f t="shared" si="36"/>
        <v>0</v>
      </c>
      <c r="N284" s="2" t="b">
        <f t="shared" si="37"/>
        <v>0</v>
      </c>
      <c r="O284" s="2" t="b">
        <f t="shared" si="38"/>
        <v>0</v>
      </c>
      <c r="P284" s="2" t="str">
        <f t="shared" si="39"/>
        <v/>
      </c>
    </row>
    <row r="285" spans="1:16" x14ac:dyDescent="0.25">
      <c r="A285" s="31">
        <v>284</v>
      </c>
      <c r="B285" s="23" t="s">
        <v>2849</v>
      </c>
      <c r="C285" s="23" t="s">
        <v>146</v>
      </c>
      <c r="D285" s="23"/>
      <c r="E285" s="23"/>
      <c r="F285" s="23"/>
      <c r="G285" s="23"/>
      <c r="H285" s="32"/>
      <c r="I285" s="2" t="b">
        <f t="shared" si="32"/>
        <v>1</v>
      </c>
      <c r="J285" s="2" t="b">
        <f t="shared" si="33"/>
        <v>0</v>
      </c>
      <c r="K285" s="2" t="b">
        <f t="shared" si="34"/>
        <v>0</v>
      </c>
      <c r="L285" s="2" t="b">
        <f t="shared" si="35"/>
        <v>0</v>
      </c>
      <c r="M285" s="2" t="b">
        <f t="shared" si="36"/>
        <v>0</v>
      </c>
      <c r="N285" s="2" t="b">
        <f t="shared" si="37"/>
        <v>0</v>
      </c>
      <c r="O285" s="2" t="b">
        <f t="shared" si="38"/>
        <v>0</v>
      </c>
      <c r="P285" s="2" t="str">
        <f t="shared" si="39"/>
        <v/>
      </c>
    </row>
    <row r="286" spans="1:16" x14ac:dyDescent="0.25">
      <c r="A286" s="31">
        <v>285</v>
      </c>
      <c r="B286" s="23" t="s">
        <v>2856</v>
      </c>
      <c r="C286" s="23" t="s">
        <v>146</v>
      </c>
      <c r="D286" s="23"/>
      <c r="E286" s="23" t="s">
        <v>168</v>
      </c>
      <c r="F286" s="23"/>
      <c r="G286" s="23"/>
      <c r="H286" s="32"/>
      <c r="I286" s="2" t="b">
        <f t="shared" si="32"/>
        <v>0</v>
      </c>
      <c r="J286" s="2" t="b">
        <f t="shared" si="33"/>
        <v>0</v>
      </c>
      <c r="K286" s="2" t="b">
        <f t="shared" si="34"/>
        <v>0</v>
      </c>
      <c r="L286" s="2" t="b">
        <f t="shared" si="35"/>
        <v>1</v>
      </c>
      <c r="M286" s="2" t="b">
        <f t="shared" si="36"/>
        <v>0</v>
      </c>
      <c r="N286" s="2" t="b">
        <f t="shared" si="37"/>
        <v>0</v>
      </c>
      <c r="O286" s="2" t="b">
        <f t="shared" si="38"/>
        <v>0</v>
      </c>
      <c r="P286" s="2" t="str">
        <f t="shared" si="39"/>
        <v/>
      </c>
    </row>
    <row r="287" spans="1:16" x14ac:dyDescent="0.25">
      <c r="A287" s="31">
        <v>286</v>
      </c>
      <c r="B287" s="23" t="s">
        <v>2864</v>
      </c>
      <c r="C287" s="23" t="s">
        <v>146</v>
      </c>
      <c r="D287" s="23"/>
      <c r="E287" s="23"/>
      <c r="F287" s="23"/>
      <c r="G287" s="23"/>
      <c r="H287" s="32"/>
      <c r="I287" s="2" t="b">
        <f t="shared" si="32"/>
        <v>1</v>
      </c>
      <c r="J287" s="2" t="b">
        <f t="shared" si="33"/>
        <v>0</v>
      </c>
      <c r="K287" s="2" t="b">
        <f t="shared" si="34"/>
        <v>0</v>
      </c>
      <c r="L287" s="2" t="b">
        <f t="shared" si="35"/>
        <v>0</v>
      </c>
      <c r="M287" s="2" t="b">
        <f t="shared" si="36"/>
        <v>0</v>
      </c>
      <c r="N287" s="2" t="b">
        <f t="shared" si="37"/>
        <v>0</v>
      </c>
      <c r="O287" s="2" t="b">
        <f t="shared" si="38"/>
        <v>0</v>
      </c>
      <c r="P287" s="2" t="str">
        <f t="shared" si="39"/>
        <v/>
      </c>
    </row>
    <row r="288" spans="1:16" x14ac:dyDescent="0.25">
      <c r="A288" s="31">
        <v>287</v>
      </c>
      <c r="B288" s="23" t="s">
        <v>2872</v>
      </c>
      <c r="C288" s="23" t="s">
        <v>146</v>
      </c>
      <c r="D288" s="23"/>
      <c r="E288" s="23"/>
      <c r="F288" s="23"/>
      <c r="G288" s="23"/>
      <c r="H288" s="32"/>
      <c r="I288" s="2" t="b">
        <f t="shared" si="32"/>
        <v>1</v>
      </c>
      <c r="J288" s="2" t="b">
        <f t="shared" si="33"/>
        <v>0</v>
      </c>
      <c r="K288" s="2" t="b">
        <f t="shared" si="34"/>
        <v>0</v>
      </c>
      <c r="L288" s="2" t="b">
        <f t="shared" si="35"/>
        <v>0</v>
      </c>
      <c r="M288" s="2" t="b">
        <f t="shared" si="36"/>
        <v>0</v>
      </c>
      <c r="N288" s="2" t="b">
        <f t="shared" si="37"/>
        <v>0</v>
      </c>
      <c r="O288" s="2" t="b">
        <f t="shared" si="38"/>
        <v>0</v>
      </c>
      <c r="P288" s="2" t="str">
        <f t="shared" si="39"/>
        <v/>
      </c>
    </row>
    <row r="289" spans="1:306" x14ac:dyDescent="0.25">
      <c r="A289" s="31">
        <v>288</v>
      </c>
      <c r="B289" s="23" t="s">
        <v>2879</v>
      </c>
      <c r="C289" s="23" t="s">
        <v>146</v>
      </c>
      <c r="D289" s="23"/>
      <c r="E289" s="23" t="s">
        <v>168</v>
      </c>
      <c r="F289" s="23"/>
      <c r="G289" s="23" t="s">
        <v>182</v>
      </c>
      <c r="H289" s="32"/>
      <c r="I289" s="2" t="b">
        <f t="shared" si="32"/>
        <v>0</v>
      </c>
      <c r="J289" s="2" t="b">
        <f t="shared" si="33"/>
        <v>0</v>
      </c>
      <c r="K289" s="2" t="b">
        <f t="shared" si="34"/>
        <v>0</v>
      </c>
      <c r="L289" s="2" t="b">
        <f t="shared" si="35"/>
        <v>0</v>
      </c>
      <c r="M289" s="2" t="b">
        <f t="shared" si="36"/>
        <v>0</v>
      </c>
      <c r="N289" s="2" t="b">
        <f t="shared" si="37"/>
        <v>0</v>
      </c>
      <c r="O289" s="2" t="b">
        <f t="shared" si="38"/>
        <v>1</v>
      </c>
      <c r="P289" s="2">
        <f t="shared" si="39"/>
        <v>288</v>
      </c>
    </row>
    <row r="290" spans="1:306" x14ac:dyDescent="0.25">
      <c r="A290" s="31">
        <v>289</v>
      </c>
      <c r="B290" s="23" t="s">
        <v>2886</v>
      </c>
      <c r="C290" s="23" t="s">
        <v>146</v>
      </c>
      <c r="D290" s="23"/>
      <c r="E290" s="23" t="s">
        <v>168</v>
      </c>
      <c r="F290" s="23"/>
      <c r="G290" s="23"/>
      <c r="H290" s="32"/>
      <c r="I290" s="2" t="b">
        <f t="shared" si="32"/>
        <v>0</v>
      </c>
      <c r="J290" s="2" t="b">
        <f t="shared" si="33"/>
        <v>0</v>
      </c>
      <c r="K290" s="2" t="b">
        <f t="shared" si="34"/>
        <v>0</v>
      </c>
      <c r="L290" s="2" t="b">
        <f t="shared" si="35"/>
        <v>1</v>
      </c>
      <c r="M290" s="2" t="b">
        <f t="shared" si="36"/>
        <v>0</v>
      </c>
      <c r="N290" s="2" t="b">
        <f t="shared" si="37"/>
        <v>0</v>
      </c>
      <c r="O290" s="2" t="b">
        <f t="shared" si="38"/>
        <v>0</v>
      </c>
      <c r="P290" s="2" t="str">
        <f t="shared" si="39"/>
        <v/>
      </c>
    </row>
    <row r="291" spans="1:306" x14ac:dyDescent="0.25">
      <c r="A291" s="31">
        <v>290</v>
      </c>
      <c r="B291" s="23" t="s">
        <v>2892</v>
      </c>
      <c r="C291" s="23" t="s">
        <v>146</v>
      </c>
      <c r="D291" s="23"/>
      <c r="E291" s="23" t="s">
        <v>168</v>
      </c>
      <c r="F291" s="23"/>
      <c r="G291" s="23" t="s">
        <v>182</v>
      </c>
      <c r="H291" s="32"/>
      <c r="I291" s="2" t="b">
        <f t="shared" si="32"/>
        <v>0</v>
      </c>
      <c r="J291" s="2" t="b">
        <f t="shared" si="33"/>
        <v>0</v>
      </c>
      <c r="K291" s="2" t="b">
        <f t="shared" si="34"/>
        <v>0</v>
      </c>
      <c r="L291" s="2" t="b">
        <f t="shared" si="35"/>
        <v>0</v>
      </c>
      <c r="M291" s="2" t="b">
        <f t="shared" si="36"/>
        <v>0</v>
      </c>
      <c r="N291" s="2" t="b">
        <f t="shared" si="37"/>
        <v>0</v>
      </c>
      <c r="O291" s="2" t="b">
        <f t="shared" si="38"/>
        <v>1</v>
      </c>
      <c r="P291" s="2">
        <f t="shared" si="39"/>
        <v>290</v>
      </c>
    </row>
    <row r="292" spans="1:306" x14ac:dyDescent="0.25">
      <c r="A292" s="31">
        <v>291</v>
      </c>
      <c r="B292" s="23" t="s">
        <v>2900</v>
      </c>
      <c r="C292" s="23" t="s">
        <v>146</v>
      </c>
      <c r="D292" s="23"/>
      <c r="E292" s="23"/>
      <c r="F292" s="23"/>
      <c r="G292" s="23"/>
      <c r="H292" s="32"/>
      <c r="I292" s="2" t="b">
        <f t="shared" si="32"/>
        <v>1</v>
      </c>
      <c r="J292" s="2" t="b">
        <f t="shared" si="33"/>
        <v>0</v>
      </c>
      <c r="K292" s="2" t="b">
        <f t="shared" si="34"/>
        <v>0</v>
      </c>
      <c r="L292" s="2" t="b">
        <f t="shared" si="35"/>
        <v>0</v>
      </c>
      <c r="M292" s="2" t="b">
        <f t="shared" si="36"/>
        <v>0</v>
      </c>
      <c r="N292" s="2" t="b">
        <f t="shared" si="37"/>
        <v>0</v>
      </c>
      <c r="O292" s="2" t="b">
        <f t="shared" si="38"/>
        <v>0</v>
      </c>
      <c r="P292" s="2" t="str">
        <f t="shared" si="39"/>
        <v/>
      </c>
    </row>
    <row r="293" spans="1:306" x14ac:dyDescent="0.25">
      <c r="A293" s="31">
        <v>292</v>
      </c>
      <c r="B293" s="23" t="s">
        <v>2908</v>
      </c>
      <c r="C293" s="23" t="s">
        <v>146</v>
      </c>
      <c r="D293" s="23"/>
      <c r="E293" s="23" t="s">
        <v>168</v>
      </c>
      <c r="F293" s="23"/>
      <c r="G293" s="23"/>
      <c r="H293" s="32"/>
      <c r="I293" s="2" t="b">
        <f t="shared" si="32"/>
        <v>0</v>
      </c>
      <c r="J293" s="2" t="b">
        <f t="shared" si="33"/>
        <v>0</v>
      </c>
      <c r="K293" s="2" t="b">
        <f t="shared" si="34"/>
        <v>0</v>
      </c>
      <c r="L293" s="2" t="b">
        <f t="shared" si="35"/>
        <v>1</v>
      </c>
      <c r="M293" s="2" t="b">
        <f t="shared" si="36"/>
        <v>0</v>
      </c>
      <c r="N293" s="2" t="b">
        <f t="shared" si="37"/>
        <v>0</v>
      </c>
      <c r="O293" s="2" t="b">
        <f t="shared" si="38"/>
        <v>0</v>
      </c>
      <c r="P293" s="2" t="str">
        <f t="shared" si="39"/>
        <v/>
      </c>
    </row>
    <row r="294" spans="1:306" x14ac:dyDescent="0.25">
      <c r="A294" s="31">
        <v>293</v>
      </c>
      <c r="B294" s="23" t="s">
        <v>2916</v>
      </c>
      <c r="C294" s="23" t="s">
        <v>146</v>
      </c>
      <c r="D294" s="23"/>
      <c r="E294" s="23" t="s">
        <v>168</v>
      </c>
      <c r="F294" s="23"/>
      <c r="G294" s="23"/>
      <c r="H294" s="32"/>
      <c r="I294" s="2" t="b">
        <f t="shared" si="32"/>
        <v>0</v>
      </c>
      <c r="J294" s="2" t="b">
        <f t="shared" si="33"/>
        <v>0</v>
      </c>
      <c r="K294" s="2" t="b">
        <f t="shared" si="34"/>
        <v>0</v>
      </c>
      <c r="L294" s="2" t="b">
        <f t="shared" si="35"/>
        <v>1</v>
      </c>
      <c r="M294" s="2" t="b">
        <f t="shared" si="36"/>
        <v>0</v>
      </c>
      <c r="N294" s="2" t="b">
        <f t="shared" si="37"/>
        <v>0</v>
      </c>
      <c r="O294" s="2" t="b">
        <f t="shared" si="38"/>
        <v>0</v>
      </c>
      <c r="P294" s="2" t="str">
        <f t="shared" si="39"/>
        <v/>
      </c>
    </row>
    <row r="295" spans="1:306" x14ac:dyDescent="0.25">
      <c r="A295" s="31">
        <v>294</v>
      </c>
      <c r="B295" s="23" t="s">
        <v>2923</v>
      </c>
      <c r="C295" s="23" t="s">
        <v>146</v>
      </c>
      <c r="D295" s="23"/>
      <c r="E295" s="22" t="s">
        <v>168</v>
      </c>
      <c r="F295" s="23"/>
      <c r="G295" s="23" t="s">
        <v>182</v>
      </c>
      <c r="H295" s="32"/>
      <c r="I295" s="2" t="b">
        <f t="shared" si="32"/>
        <v>0</v>
      </c>
      <c r="J295" s="2" t="b">
        <f t="shared" si="33"/>
        <v>0</v>
      </c>
      <c r="K295" s="2" t="b">
        <f t="shared" si="34"/>
        <v>0</v>
      </c>
      <c r="L295" s="2" t="b">
        <f t="shared" si="35"/>
        <v>0</v>
      </c>
      <c r="M295" s="2" t="b">
        <f t="shared" si="36"/>
        <v>0</v>
      </c>
      <c r="N295" s="2" t="b">
        <f t="shared" si="37"/>
        <v>0</v>
      </c>
      <c r="O295" s="2" t="b">
        <f t="shared" si="38"/>
        <v>1</v>
      </c>
      <c r="P295" s="2">
        <f t="shared" si="39"/>
        <v>294</v>
      </c>
    </row>
    <row r="296" spans="1:306" x14ac:dyDescent="0.25">
      <c r="A296" s="31">
        <v>295</v>
      </c>
      <c r="B296" s="23" t="s">
        <v>2933</v>
      </c>
      <c r="C296" s="23" t="s">
        <v>146</v>
      </c>
      <c r="D296" s="23"/>
      <c r="E296" s="23"/>
      <c r="F296" s="23"/>
      <c r="G296" s="22" t="s">
        <v>182</v>
      </c>
      <c r="H296" s="32"/>
      <c r="I296" s="2" t="b">
        <f t="shared" si="32"/>
        <v>0</v>
      </c>
      <c r="J296" s="2" t="b">
        <f t="shared" si="33"/>
        <v>0</v>
      </c>
      <c r="K296" s="2" t="b">
        <f t="shared" si="34"/>
        <v>0</v>
      </c>
      <c r="L296" s="2" t="b">
        <f t="shared" si="35"/>
        <v>0</v>
      </c>
      <c r="M296" s="2" t="b">
        <f t="shared" si="36"/>
        <v>1</v>
      </c>
      <c r="N296" s="2" t="b">
        <f t="shared" si="37"/>
        <v>0</v>
      </c>
      <c r="O296" s="2" t="b">
        <f t="shared" si="38"/>
        <v>0</v>
      </c>
      <c r="P296" s="2" t="str">
        <f t="shared" si="39"/>
        <v/>
      </c>
    </row>
    <row r="297" spans="1:306" ht="15.75" thickBot="1" x14ac:dyDescent="0.3">
      <c r="A297" s="33">
        <v>296</v>
      </c>
      <c r="B297" s="34" t="s">
        <v>2941</v>
      </c>
      <c r="C297" s="34" t="s">
        <v>146</v>
      </c>
      <c r="D297" s="34"/>
      <c r="E297" s="34"/>
      <c r="F297" s="34"/>
      <c r="G297" s="34"/>
      <c r="H297" s="36"/>
      <c r="I297" s="2" t="b">
        <f t="shared" si="32"/>
        <v>1</v>
      </c>
      <c r="J297" s="2" t="b">
        <f t="shared" si="33"/>
        <v>0</v>
      </c>
      <c r="K297" s="2" t="b">
        <f t="shared" si="34"/>
        <v>0</v>
      </c>
      <c r="L297" s="2" t="b">
        <f t="shared" si="35"/>
        <v>0</v>
      </c>
      <c r="M297" s="2" t="b">
        <f t="shared" si="36"/>
        <v>0</v>
      </c>
      <c r="N297" s="2" t="b">
        <f t="shared" si="37"/>
        <v>0</v>
      </c>
      <c r="O297" s="2" t="b">
        <f t="shared" si="38"/>
        <v>0</v>
      </c>
      <c r="P297" s="2" t="str">
        <f t="shared" si="39"/>
        <v/>
      </c>
    </row>
    <row r="298" spans="1:306" x14ac:dyDescent="0.25">
      <c r="C298">
        <f>COUNTIF(C2:C297,"Filter Method")</f>
        <v>288</v>
      </c>
      <c r="E298">
        <f>COUNTIF(E2:E297,"Wrapper Method")</f>
        <v>126</v>
      </c>
      <c r="G298">
        <f>COUNTIF(G2:G297,"Embedded Method")</f>
        <v>38</v>
      </c>
      <c r="I298">
        <f t="shared" ref="I298:O298" si="40">COUNTIF(I2:I297,"TRUE")</f>
        <v>158</v>
      </c>
      <c r="J298" s="2">
        <f t="shared" si="40"/>
        <v>7</v>
      </c>
      <c r="K298" s="2">
        <f t="shared" si="40"/>
        <v>0</v>
      </c>
      <c r="L298" s="2">
        <f t="shared" si="40"/>
        <v>93</v>
      </c>
      <c r="M298" s="2">
        <f t="shared" si="40"/>
        <v>12</v>
      </c>
      <c r="N298" s="2">
        <f t="shared" si="40"/>
        <v>1</v>
      </c>
      <c r="O298" s="2">
        <f t="shared" si="40"/>
        <v>25</v>
      </c>
    </row>
    <row r="301" spans="1:306" ht="15.75" thickBot="1" x14ac:dyDescent="0.3"/>
    <row r="302" spans="1:306" ht="39.75" customHeight="1" thickBot="1" x14ac:dyDescent="0.45">
      <c r="C302" s="382" t="s">
        <v>3265</v>
      </c>
      <c r="D302" s="383"/>
      <c r="E302" s="383"/>
      <c r="F302" s="383"/>
      <c r="G302" s="383"/>
      <c r="H302" s="383"/>
      <c r="I302" s="383"/>
      <c r="J302" s="383"/>
      <c r="K302" s="383"/>
      <c r="L302" s="383"/>
      <c r="M302" s="383"/>
      <c r="N302" s="384"/>
      <c r="O302" s="2" t="s">
        <v>3185</v>
      </c>
      <c r="P302" s="2" t="s">
        <v>3185</v>
      </c>
      <c r="Q302" s="2" t="s">
        <v>3185</v>
      </c>
      <c r="R302" s="2" t="s">
        <v>3185</v>
      </c>
      <c r="S302" s="2" t="s">
        <v>3185</v>
      </c>
      <c r="T302" s="2" t="s">
        <v>3185</v>
      </c>
      <c r="U302" s="2" t="s">
        <v>3185</v>
      </c>
      <c r="V302" s="2" t="s">
        <v>3185</v>
      </c>
      <c r="W302" s="2" t="s">
        <v>3185</v>
      </c>
      <c r="X302" s="2" t="s">
        <v>3185</v>
      </c>
      <c r="Y302" s="2" t="s">
        <v>3185</v>
      </c>
      <c r="Z302" s="2" t="s">
        <v>3185</v>
      </c>
      <c r="AA302" s="2" t="s">
        <v>3185</v>
      </c>
      <c r="AB302" s="2" t="s">
        <v>3185</v>
      </c>
      <c r="AC302" s="2" t="s">
        <v>3185</v>
      </c>
      <c r="AD302" s="2" t="s">
        <v>3185</v>
      </c>
      <c r="AE302" s="2" t="s">
        <v>3185</v>
      </c>
      <c r="AF302" s="2" t="s">
        <v>3185</v>
      </c>
      <c r="AG302" s="2" t="s">
        <v>3185</v>
      </c>
      <c r="AH302" s="2" t="s">
        <v>3185</v>
      </c>
      <c r="AI302" s="2" t="s">
        <v>3185</v>
      </c>
      <c r="AJ302" s="2" t="s">
        <v>3185</v>
      </c>
      <c r="AK302" s="2" t="s">
        <v>3185</v>
      </c>
      <c r="AL302" s="2" t="s">
        <v>3185</v>
      </c>
      <c r="AM302" s="2" t="s">
        <v>3185</v>
      </c>
      <c r="AN302" s="2" t="s">
        <v>3185</v>
      </c>
      <c r="AO302" s="2" t="s">
        <v>3185</v>
      </c>
      <c r="AP302" s="2" t="s">
        <v>3185</v>
      </c>
      <c r="AQ302" s="2" t="s">
        <v>3185</v>
      </c>
      <c r="AR302" s="2" t="s">
        <v>3185</v>
      </c>
      <c r="AS302" s="2" t="s">
        <v>3185</v>
      </c>
      <c r="AT302" s="2" t="s">
        <v>3185</v>
      </c>
      <c r="AU302" s="2" t="s">
        <v>3185</v>
      </c>
      <c r="AV302" s="2" t="s">
        <v>3185</v>
      </c>
      <c r="AW302" s="2" t="s">
        <v>3185</v>
      </c>
      <c r="AX302" s="2" t="s">
        <v>3185</v>
      </c>
      <c r="AY302" s="2" t="s">
        <v>3185</v>
      </c>
      <c r="AZ302" s="2" t="s">
        <v>3185</v>
      </c>
      <c r="BA302" s="2" t="s">
        <v>3185</v>
      </c>
      <c r="BB302" s="2" t="s">
        <v>3185</v>
      </c>
      <c r="BC302" s="2" t="s">
        <v>3185</v>
      </c>
      <c r="BD302" s="2" t="s">
        <v>3185</v>
      </c>
      <c r="BE302" s="2" t="s">
        <v>3185</v>
      </c>
      <c r="BF302" s="2" t="s">
        <v>3185</v>
      </c>
      <c r="BG302" s="2" t="s">
        <v>3185</v>
      </c>
      <c r="BH302" s="2" t="s">
        <v>3185</v>
      </c>
      <c r="BI302" s="2" t="s">
        <v>3185</v>
      </c>
      <c r="BJ302" s="2" t="s">
        <v>3185</v>
      </c>
      <c r="BK302" s="2" t="s">
        <v>3185</v>
      </c>
      <c r="BL302" s="2" t="s">
        <v>3185</v>
      </c>
      <c r="BM302" s="2" t="s">
        <v>3185</v>
      </c>
      <c r="BN302" s="2" t="s">
        <v>3185</v>
      </c>
      <c r="BO302" s="2" t="s">
        <v>3185</v>
      </c>
      <c r="BP302" s="2" t="s">
        <v>3185</v>
      </c>
      <c r="BQ302" s="2" t="s">
        <v>3185</v>
      </c>
      <c r="BR302" s="2" t="s">
        <v>3185</v>
      </c>
      <c r="BS302" s="2" t="s">
        <v>3185</v>
      </c>
      <c r="BT302" s="2" t="s">
        <v>3185</v>
      </c>
      <c r="BU302" s="2" t="s">
        <v>3185</v>
      </c>
      <c r="BV302" s="2" t="s">
        <v>3185</v>
      </c>
      <c r="BW302" s="2" t="s">
        <v>3185</v>
      </c>
      <c r="BX302" s="2" t="s">
        <v>3185</v>
      </c>
      <c r="BY302" s="2" t="s">
        <v>3185</v>
      </c>
      <c r="BZ302" s="2" t="s">
        <v>3185</v>
      </c>
      <c r="CA302" s="2" t="s">
        <v>3185</v>
      </c>
      <c r="CB302" s="2" t="s">
        <v>3185</v>
      </c>
      <c r="CC302" s="2" t="s">
        <v>3185</v>
      </c>
      <c r="CD302" s="2" t="s">
        <v>3185</v>
      </c>
      <c r="CE302" s="2" t="s">
        <v>3185</v>
      </c>
      <c r="CF302" s="2" t="s">
        <v>3185</v>
      </c>
      <c r="CG302" s="2" t="s">
        <v>3185</v>
      </c>
      <c r="CH302" s="2" t="s">
        <v>3185</v>
      </c>
      <c r="CI302" s="2" t="s">
        <v>3185</v>
      </c>
      <c r="CJ302" s="2" t="s">
        <v>3185</v>
      </c>
      <c r="CK302" s="2" t="s">
        <v>3185</v>
      </c>
      <c r="CL302" s="2" t="s">
        <v>3185</v>
      </c>
      <c r="CM302" s="2" t="s">
        <v>3185</v>
      </c>
      <c r="CN302" s="2" t="s">
        <v>3185</v>
      </c>
      <c r="CO302" s="2"/>
      <c r="CP302" s="2" t="s">
        <v>3185</v>
      </c>
      <c r="CQ302" s="2" t="s">
        <v>3185</v>
      </c>
      <c r="CR302" s="2" t="s">
        <v>3185</v>
      </c>
      <c r="CS302" s="2" t="s">
        <v>3185</v>
      </c>
      <c r="CT302" s="2" t="s">
        <v>3185</v>
      </c>
      <c r="CU302" s="2" t="s">
        <v>3185</v>
      </c>
      <c r="CV302" s="2" t="s">
        <v>3185</v>
      </c>
      <c r="CW302" s="2" t="s">
        <v>3185</v>
      </c>
      <c r="CX302" s="2" t="s">
        <v>3185</v>
      </c>
      <c r="CY302" s="2"/>
      <c r="CZ302" s="2"/>
      <c r="DA302" s="2"/>
      <c r="DB302" s="2"/>
      <c r="DC302" s="2"/>
      <c r="DD302" s="2"/>
      <c r="DE302" s="2"/>
      <c r="DF302" s="2"/>
      <c r="DG302" s="2"/>
      <c r="DH302" s="2"/>
      <c r="DI302" s="2"/>
      <c r="DJ302" s="2"/>
      <c r="DK302" s="2"/>
      <c r="DL302" s="2"/>
      <c r="DM302" s="2"/>
      <c r="DN302" s="2"/>
      <c r="DO302" s="2"/>
      <c r="DP302" s="2"/>
      <c r="DQ302" s="2"/>
      <c r="DR302" s="2"/>
      <c r="DS302" s="2"/>
      <c r="DT302" s="2" t="s">
        <v>3185</v>
      </c>
      <c r="DU302" s="2" t="s">
        <v>3185</v>
      </c>
      <c r="DV302" s="2" t="s">
        <v>3185</v>
      </c>
      <c r="DW302" s="2" t="s">
        <v>3185</v>
      </c>
      <c r="DX302" s="2" t="s">
        <v>3185</v>
      </c>
      <c r="DY302" s="2" t="s">
        <v>3185</v>
      </c>
      <c r="DZ302" s="2" t="s">
        <v>3185</v>
      </c>
      <c r="EA302" s="2" t="s">
        <v>3185</v>
      </c>
      <c r="EB302" s="2" t="s">
        <v>3185</v>
      </c>
      <c r="EC302" s="2" t="s">
        <v>3185</v>
      </c>
      <c r="ED302" s="2" t="s">
        <v>3185</v>
      </c>
      <c r="EE302" s="2" t="s">
        <v>3185</v>
      </c>
      <c r="EF302" s="2" t="s">
        <v>3185</v>
      </c>
      <c r="EG302" s="2" t="s">
        <v>3185</v>
      </c>
      <c r="EH302" s="2" t="s">
        <v>3185</v>
      </c>
      <c r="EI302" s="2" t="s">
        <v>3185</v>
      </c>
      <c r="EJ302" s="2" t="s">
        <v>3185</v>
      </c>
      <c r="EK302" s="2" t="s">
        <v>3185</v>
      </c>
      <c r="EL302" s="2" t="s">
        <v>3185</v>
      </c>
      <c r="EM302" s="2" t="s">
        <v>3185</v>
      </c>
      <c r="EN302" s="2" t="s">
        <v>3185</v>
      </c>
      <c r="EO302" s="2" t="s">
        <v>3185</v>
      </c>
      <c r="EP302" s="2" t="s">
        <v>3185</v>
      </c>
      <c r="EQ302" s="2" t="s">
        <v>3185</v>
      </c>
      <c r="ER302" s="2" t="s">
        <v>3185</v>
      </c>
      <c r="ES302" s="2" t="s">
        <v>3185</v>
      </c>
      <c r="ET302" s="2" t="s">
        <v>3185</v>
      </c>
      <c r="EU302" s="2" t="s">
        <v>3185</v>
      </c>
      <c r="EV302" s="2" t="s">
        <v>3185</v>
      </c>
      <c r="EW302" s="2" t="s">
        <v>3185</v>
      </c>
      <c r="EX302" s="2" t="s">
        <v>3185</v>
      </c>
      <c r="EY302" s="2" t="s">
        <v>3185</v>
      </c>
      <c r="EZ302" s="2" t="s">
        <v>3185</v>
      </c>
      <c r="FA302" s="2" t="s">
        <v>3185</v>
      </c>
      <c r="FB302" s="2" t="s">
        <v>3185</v>
      </c>
      <c r="FC302" s="2" t="s">
        <v>3185</v>
      </c>
      <c r="FD302" s="2" t="s">
        <v>3185</v>
      </c>
      <c r="FE302" s="2" t="s">
        <v>3185</v>
      </c>
      <c r="FF302" s="2" t="s">
        <v>3185</v>
      </c>
      <c r="FG302" s="2" t="s">
        <v>3185</v>
      </c>
      <c r="FH302" s="2" t="s">
        <v>3185</v>
      </c>
      <c r="FI302" s="2" t="s">
        <v>3185</v>
      </c>
      <c r="FJ302" s="2" t="s">
        <v>3185</v>
      </c>
      <c r="FK302" s="2" t="s">
        <v>3185</v>
      </c>
      <c r="FL302" s="2" t="s">
        <v>3185</v>
      </c>
      <c r="FM302" s="2" t="s">
        <v>3185</v>
      </c>
      <c r="FN302" s="2" t="s">
        <v>3185</v>
      </c>
      <c r="FO302" s="2" t="s">
        <v>3185</v>
      </c>
      <c r="FP302" s="2" t="s">
        <v>3185</v>
      </c>
      <c r="FQ302" s="2" t="s">
        <v>3185</v>
      </c>
      <c r="FR302" s="2" t="s">
        <v>3185</v>
      </c>
      <c r="FS302" s="2" t="s">
        <v>3185</v>
      </c>
      <c r="FT302" s="2" t="s">
        <v>3185</v>
      </c>
      <c r="FU302" s="2" t="s">
        <v>3185</v>
      </c>
      <c r="FV302" s="2" t="s">
        <v>3185</v>
      </c>
      <c r="FW302" s="2" t="s">
        <v>3185</v>
      </c>
      <c r="FX302" s="2" t="s">
        <v>3185</v>
      </c>
      <c r="FY302" s="2" t="s">
        <v>3185</v>
      </c>
      <c r="FZ302" s="2" t="s">
        <v>3185</v>
      </c>
      <c r="GA302" s="2" t="s">
        <v>3185</v>
      </c>
      <c r="GB302" s="2" t="s">
        <v>3185</v>
      </c>
      <c r="GC302" s="2" t="s">
        <v>3185</v>
      </c>
      <c r="GD302" s="2" t="s">
        <v>3185</v>
      </c>
      <c r="GE302" s="2">
        <v>177</v>
      </c>
      <c r="GF302" s="2" t="s">
        <v>3185</v>
      </c>
      <c r="GG302" s="2">
        <v>179</v>
      </c>
      <c r="GH302" s="2" t="s">
        <v>3185</v>
      </c>
      <c r="GI302" s="2" t="s">
        <v>3185</v>
      </c>
      <c r="GJ302" s="2">
        <v>182</v>
      </c>
      <c r="GK302" s="2" t="s">
        <v>3185</v>
      </c>
      <c r="GL302" s="2">
        <v>184</v>
      </c>
      <c r="GM302" s="2" t="s">
        <v>3185</v>
      </c>
      <c r="GN302" s="2" t="s">
        <v>3185</v>
      </c>
      <c r="GO302" s="2" t="s">
        <v>3185</v>
      </c>
      <c r="GP302" s="2">
        <v>188</v>
      </c>
      <c r="GQ302" s="2" t="s">
        <v>3185</v>
      </c>
      <c r="GR302" s="2" t="s">
        <v>3185</v>
      </c>
      <c r="GS302" s="2" t="s">
        <v>3185</v>
      </c>
      <c r="GT302" s="2" t="s">
        <v>3185</v>
      </c>
      <c r="GU302" s="2" t="s">
        <v>3185</v>
      </c>
      <c r="GV302" s="2" t="s">
        <v>3185</v>
      </c>
      <c r="GW302" s="2">
        <v>195</v>
      </c>
      <c r="GX302" s="2" t="s">
        <v>3185</v>
      </c>
      <c r="GY302" s="2" t="s">
        <v>3185</v>
      </c>
      <c r="GZ302" s="2" t="s">
        <v>3185</v>
      </c>
      <c r="HA302" s="2" t="s">
        <v>3185</v>
      </c>
      <c r="HB302" s="2" t="s">
        <v>3185</v>
      </c>
      <c r="HC302" s="2" t="s">
        <v>3185</v>
      </c>
      <c r="HD302" s="2" t="s">
        <v>3185</v>
      </c>
      <c r="HE302" s="2" t="s">
        <v>3185</v>
      </c>
      <c r="HF302" s="2" t="s">
        <v>3185</v>
      </c>
      <c r="HG302" s="2" t="s">
        <v>3185</v>
      </c>
      <c r="HH302" s="2" t="s">
        <v>3185</v>
      </c>
      <c r="HI302" s="2" t="s">
        <v>3185</v>
      </c>
      <c r="HJ302" s="2" t="s">
        <v>3185</v>
      </c>
      <c r="HK302" s="2" t="s">
        <v>3185</v>
      </c>
      <c r="HL302" s="2" t="s">
        <v>3185</v>
      </c>
      <c r="HM302" s="2">
        <v>211</v>
      </c>
      <c r="HN302" s="2" t="s">
        <v>3185</v>
      </c>
      <c r="HO302" s="2" t="s">
        <v>3185</v>
      </c>
      <c r="HP302" s="2" t="s">
        <v>3185</v>
      </c>
      <c r="HQ302" s="2">
        <v>215</v>
      </c>
      <c r="HR302" s="2" t="s">
        <v>3185</v>
      </c>
      <c r="HS302" s="2" t="s">
        <v>3185</v>
      </c>
      <c r="HT302" s="2" t="s">
        <v>3185</v>
      </c>
      <c r="HU302" s="2" t="s">
        <v>3185</v>
      </c>
      <c r="HV302" s="2" t="s">
        <v>3185</v>
      </c>
      <c r="HW302" s="2" t="s">
        <v>3185</v>
      </c>
      <c r="HX302" s="2" t="s">
        <v>3185</v>
      </c>
      <c r="HY302" s="2">
        <v>223</v>
      </c>
      <c r="HZ302" s="2" t="s">
        <v>3185</v>
      </c>
      <c r="IA302" s="2" t="s">
        <v>3185</v>
      </c>
      <c r="IB302" s="2" t="s">
        <v>3185</v>
      </c>
      <c r="IC302" s="2" t="s">
        <v>3185</v>
      </c>
      <c r="ID302" s="2">
        <v>228</v>
      </c>
      <c r="IE302" s="2" t="s">
        <v>3185</v>
      </c>
      <c r="IF302" s="2" t="s">
        <v>3185</v>
      </c>
      <c r="IG302" s="2" t="s">
        <v>3185</v>
      </c>
      <c r="IH302" s="2" t="s">
        <v>3185</v>
      </c>
      <c r="II302" s="2" t="s">
        <v>3185</v>
      </c>
      <c r="IJ302" s="2" t="s">
        <v>3185</v>
      </c>
      <c r="IK302" s="2" t="s">
        <v>3185</v>
      </c>
      <c r="IL302" s="2" t="s">
        <v>3185</v>
      </c>
      <c r="IM302" s="2" t="s">
        <v>3185</v>
      </c>
      <c r="IN302" s="2" t="s">
        <v>3185</v>
      </c>
      <c r="IO302" s="2" t="s">
        <v>3185</v>
      </c>
      <c r="IP302" s="2" t="s">
        <v>3185</v>
      </c>
      <c r="IQ302" s="2" t="s">
        <v>3185</v>
      </c>
      <c r="IR302" s="2" t="s">
        <v>3185</v>
      </c>
      <c r="IS302" s="2" t="s">
        <v>3185</v>
      </c>
      <c r="IT302" s="2" t="s">
        <v>3185</v>
      </c>
      <c r="IU302" s="2" t="s">
        <v>3185</v>
      </c>
      <c r="IV302" s="2" t="s">
        <v>3185</v>
      </c>
      <c r="IW302" s="2" t="s">
        <v>3185</v>
      </c>
      <c r="IX302" s="2" t="s">
        <v>3185</v>
      </c>
      <c r="IY302" s="2" t="s">
        <v>3185</v>
      </c>
      <c r="IZ302" s="2" t="s">
        <v>3185</v>
      </c>
      <c r="JA302" s="2" t="s">
        <v>3185</v>
      </c>
      <c r="JB302" s="2" t="s">
        <v>3185</v>
      </c>
      <c r="JC302" s="2" t="s">
        <v>3185</v>
      </c>
      <c r="JD302" s="2" t="s">
        <v>3185</v>
      </c>
      <c r="JE302" s="2" t="s">
        <v>3185</v>
      </c>
      <c r="JF302" s="2" t="s">
        <v>3185</v>
      </c>
      <c r="JG302" s="2" t="s">
        <v>3185</v>
      </c>
      <c r="JH302" s="2" t="s">
        <v>3185</v>
      </c>
      <c r="JI302" s="2" t="s">
        <v>3185</v>
      </c>
      <c r="JJ302" s="2" t="s">
        <v>3185</v>
      </c>
      <c r="JK302" s="2">
        <v>261</v>
      </c>
      <c r="JL302" s="2" t="s">
        <v>3185</v>
      </c>
      <c r="JM302" s="2" t="s">
        <v>3185</v>
      </c>
      <c r="JN302" s="2" t="s">
        <v>3185</v>
      </c>
      <c r="JO302" s="2" t="s">
        <v>3185</v>
      </c>
      <c r="JP302" s="2" t="s">
        <v>3185</v>
      </c>
      <c r="JQ302" s="2">
        <v>267</v>
      </c>
      <c r="JR302" s="2" t="s">
        <v>3185</v>
      </c>
      <c r="JS302" s="2" t="s">
        <v>3185</v>
      </c>
      <c r="JT302" s="2" t="s">
        <v>3185</v>
      </c>
      <c r="JU302" s="2" t="s">
        <v>3185</v>
      </c>
      <c r="JV302" s="2">
        <v>272</v>
      </c>
      <c r="JW302" s="2" t="s">
        <v>3185</v>
      </c>
      <c r="JX302" s="2" t="s">
        <v>3185</v>
      </c>
      <c r="JY302" s="2" t="s">
        <v>3185</v>
      </c>
      <c r="JZ302" s="2">
        <v>276</v>
      </c>
      <c r="KA302" s="2" t="s">
        <v>3185</v>
      </c>
      <c r="KB302" s="2" t="s">
        <v>3185</v>
      </c>
      <c r="KC302" s="2" t="s">
        <v>3185</v>
      </c>
      <c r="KD302" s="2" t="s">
        <v>3185</v>
      </c>
      <c r="KE302" s="2" t="s">
        <v>3185</v>
      </c>
      <c r="KF302" s="2" t="s">
        <v>3185</v>
      </c>
      <c r="KG302" s="2" t="s">
        <v>3185</v>
      </c>
      <c r="KH302" s="2" t="s">
        <v>3185</v>
      </c>
      <c r="KI302" s="2" t="s">
        <v>3185</v>
      </c>
      <c r="KJ302" s="2" t="s">
        <v>3185</v>
      </c>
      <c r="KK302" s="2" t="s">
        <v>3185</v>
      </c>
      <c r="KL302" s="2">
        <v>288</v>
      </c>
      <c r="KM302" s="2" t="s">
        <v>3185</v>
      </c>
      <c r="KN302" s="2">
        <v>290</v>
      </c>
      <c r="KO302" s="2" t="s">
        <v>3185</v>
      </c>
      <c r="KP302" s="2" t="s">
        <v>3185</v>
      </c>
      <c r="KQ302" s="2" t="s">
        <v>3185</v>
      </c>
      <c r="KR302" s="2">
        <v>294</v>
      </c>
      <c r="KS302" s="2" t="s">
        <v>3185</v>
      </c>
      <c r="KT302" s="2" t="s">
        <v>3185</v>
      </c>
    </row>
    <row r="303" spans="1:306" ht="30.75" customHeight="1" thickBot="1" x14ac:dyDescent="0.3">
      <c r="C303" s="185" t="s">
        <v>3266</v>
      </c>
      <c r="D303" s="186"/>
      <c r="E303" s="43" t="s">
        <v>3235</v>
      </c>
      <c r="F303" s="186" t="s">
        <v>3157</v>
      </c>
      <c r="G303" s="186"/>
      <c r="H303" s="186"/>
      <c r="I303" s="186"/>
      <c r="J303" s="186"/>
      <c r="K303" s="186"/>
      <c r="L303" s="186"/>
      <c r="M303" s="186"/>
      <c r="N303" s="209"/>
    </row>
    <row r="304" spans="1:306" ht="211.5" customHeight="1" x14ac:dyDescent="0.25">
      <c r="C304" s="389" t="s">
        <v>146</v>
      </c>
      <c r="D304" s="328"/>
      <c r="E304" s="113">
        <f>C298</f>
        <v>288</v>
      </c>
      <c r="F304" s="334" t="s">
        <v>3267</v>
      </c>
      <c r="G304" s="334"/>
      <c r="H304" s="334"/>
      <c r="I304" s="334"/>
      <c r="J304" s="334"/>
      <c r="K304" s="334"/>
      <c r="L304" s="334"/>
      <c r="M304" s="334"/>
      <c r="N304" s="335"/>
    </row>
    <row r="305" spans="3:14" ht="102" customHeight="1" x14ac:dyDescent="0.25">
      <c r="C305" s="357" t="s">
        <v>168</v>
      </c>
      <c r="D305" s="388"/>
      <c r="E305" s="109">
        <f>E298</f>
        <v>126</v>
      </c>
      <c r="F305" s="347" t="s">
        <v>3268</v>
      </c>
      <c r="G305" s="347"/>
      <c r="H305" s="347"/>
      <c r="I305" s="347"/>
      <c r="J305" s="347"/>
      <c r="K305" s="347"/>
      <c r="L305" s="347"/>
      <c r="M305" s="347"/>
      <c r="N305" s="387"/>
    </row>
    <row r="306" spans="3:14" ht="43.5" customHeight="1" thickBot="1" x14ac:dyDescent="0.3">
      <c r="C306" s="385" t="s">
        <v>182</v>
      </c>
      <c r="D306" s="386"/>
      <c r="E306" s="122">
        <f>G298</f>
        <v>38</v>
      </c>
      <c r="F306" s="331" t="s">
        <v>3269</v>
      </c>
      <c r="G306" s="331"/>
      <c r="H306" s="331"/>
      <c r="I306" s="331"/>
      <c r="J306" s="331"/>
      <c r="K306" s="331"/>
      <c r="L306" s="331"/>
      <c r="M306" s="331"/>
      <c r="N306" s="377"/>
    </row>
    <row r="307" spans="3:14" x14ac:dyDescent="0.25">
      <c r="K307" t="s">
        <v>3185</v>
      </c>
    </row>
    <row r="308" spans="3:14" x14ac:dyDescent="0.25">
      <c r="K308" t="s">
        <v>3185</v>
      </c>
    </row>
    <row r="309" spans="3:14" ht="15.75" thickBot="1" x14ac:dyDescent="0.3">
      <c r="K309" t="s">
        <v>3185</v>
      </c>
    </row>
    <row r="310" spans="3:14" ht="34.5" customHeight="1" x14ac:dyDescent="0.4">
      <c r="C310" s="378" t="s">
        <v>3276</v>
      </c>
      <c r="D310" s="379"/>
      <c r="E310" s="379"/>
      <c r="F310" s="379"/>
      <c r="G310" s="379"/>
      <c r="H310" s="379"/>
      <c r="I310" s="379"/>
      <c r="J310" s="379"/>
      <c r="K310" s="379"/>
      <c r="L310" s="379"/>
      <c r="M310" s="379"/>
      <c r="N310" s="380"/>
    </row>
    <row r="311" spans="3:14" ht="30.75" thickBot="1" x14ac:dyDescent="0.3">
      <c r="C311" s="390" t="s">
        <v>3266</v>
      </c>
      <c r="D311" s="232"/>
      <c r="E311" s="169" t="s">
        <v>3235</v>
      </c>
      <c r="F311" s="232" t="s">
        <v>3157</v>
      </c>
      <c r="G311" s="232"/>
      <c r="H311" s="232"/>
      <c r="I311" s="232"/>
      <c r="J311" s="232"/>
      <c r="K311" s="232"/>
      <c r="L311" s="232"/>
      <c r="M311" s="232"/>
      <c r="N311" s="233"/>
    </row>
    <row r="312" spans="3:14" ht="138.75" customHeight="1" x14ac:dyDescent="0.25">
      <c r="C312" s="389" t="s">
        <v>146</v>
      </c>
      <c r="D312" s="328"/>
      <c r="E312" s="113">
        <f>I298</f>
        <v>158</v>
      </c>
      <c r="F312" s="334" t="s">
        <v>3270</v>
      </c>
      <c r="G312" s="334"/>
      <c r="H312" s="334"/>
      <c r="I312" s="334"/>
      <c r="J312" s="334"/>
      <c r="K312" s="334"/>
      <c r="L312" s="334"/>
      <c r="M312" s="334"/>
      <c r="N312" s="335"/>
    </row>
    <row r="313" spans="3:14" x14ac:dyDescent="0.25">
      <c r="C313" s="357" t="s">
        <v>168</v>
      </c>
      <c r="D313" s="388"/>
      <c r="E313" s="109">
        <f>J298</f>
        <v>7</v>
      </c>
      <c r="F313" s="188" t="s">
        <v>3271</v>
      </c>
      <c r="G313" s="188"/>
      <c r="H313" s="188"/>
      <c r="I313" s="188"/>
      <c r="J313" s="188"/>
      <c r="K313" s="188"/>
      <c r="L313" s="188"/>
      <c r="M313" s="188"/>
      <c r="N313" s="253"/>
    </row>
    <row r="314" spans="3:14" s="2" customFormat="1" x14ac:dyDescent="0.25">
      <c r="C314" s="357" t="s">
        <v>182</v>
      </c>
      <c r="D314" s="388"/>
      <c r="E314" s="109">
        <f>K298</f>
        <v>0</v>
      </c>
      <c r="F314" s="193"/>
      <c r="G314" s="193"/>
      <c r="H314" s="193"/>
      <c r="I314" s="193"/>
      <c r="J314" s="193"/>
      <c r="K314" s="193"/>
      <c r="L314" s="193"/>
      <c r="M314" s="193"/>
      <c r="N314" s="207"/>
    </row>
    <row r="315" spans="3:14" x14ac:dyDescent="0.25">
      <c r="C315" s="357" t="s">
        <v>2970</v>
      </c>
      <c r="D315" s="388"/>
      <c r="E315" s="109"/>
      <c r="F315" s="193"/>
      <c r="G315" s="193"/>
      <c r="H315" s="193"/>
      <c r="I315" s="193"/>
      <c r="J315" s="193"/>
      <c r="K315" s="193"/>
      <c r="L315" s="193"/>
      <c r="M315" s="193"/>
      <c r="N315" s="207"/>
    </row>
    <row r="316" spans="3:14" ht="72" customHeight="1" x14ac:dyDescent="0.25">
      <c r="C316" s="357" t="s">
        <v>3261</v>
      </c>
      <c r="D316" s="388"/>
      <c r="E316" s="109">
        <f>L298</f>
        <v>93</v>
      </c>
      <c r="F316" s="347" t="s">
        <v>3272</v>
      </c>
      <c r="G316" s="347"/>
      <c r="H316" s="347"/>
      <c r="I316" s="347"/>
      <c r="J316" s="347"/>
      <c r="K316" s="347"/>
      <c r="L316" s="347"/>
      <c r="M316" s="347"/>
      <c r="N316" s="387"/>
    </row>
    <row r="317" spans="3:14" ht="27" customHeight="1" x14ac:dyDescent="0.25">
      <c r="C317" s="357" t="s">
        <v>3262</v>
      </c>
      <c r="D317" s="388"/>
      <c r="E317" s="109">
        <f>M298</f>
        <v>12</v>
      </c>
      <c r="F317" s="344" t="s">
        <v>3273</v>
      </c>
      <c r="G317" s="344"/>
      <c r="H317" s="344"/>
      <c r="I317" s="344"/>
      <c r="J317" s="344"/>
      <c r="K317" s="344"/>
      <c r="L317" s="344"/>
      <c r="M317" s="344"/>
      <c r="N317" s="376"/>
    </row>
    <row r="318" spans="3:14" ht="27" customHeight="1" x14ac:dyDescent="0.25">
      <c r="C318" s="357" t="s">
        <v>3263</v>
      </c>
      <c r="D318" s="388"/>
      <c r="E318" s="109">
        <f>N298</f>
        <v>1</v>
      </c>
      <c r="F318" s="344" t="s">
        <v>3274</v>
      </c>
      <c r="G318" s="344"/>
      <c r="H318" s="344"/>
      <c r="I318" s="344"/>
      <c r="J318" s="344"/>
      <c r="K318" s="344"/>
      <c r="L318" s="344"/>
      <c r="M318" s="344"/>
      <c r="N318" s="376"/>
    </row>
    <row r="319" spans="3:14" ht="34.5" customHeight="1" thickBot="1" x14ac:dyDescent="0.3">
      <c r="C319" s="385" t="s">
        <v>3264</v>
      </c>
      <c r="D319" s="386"/>
      <c r="E319" s="122">
        <f>O298</f>
        <v>25</v>
      </c>
      <c r="F319" s="331" t="s">
        <v>3275</v>
      </c>
      <c r="G319" s="331"/>
      <c r="H319" s="331"/>
      <c r="I319" s="331"/>
      <c r="J319" s="331"/>
      <c r="K319" s="331"/>
      <c r="L319" s="331"/>
      <c r="M319" s="331"/>
      <c r="N319" s="377"/>
    </row>
    <row r="320" spans="3:14" x14ac:dyDescent="0.25">
      <c r="C320" s="381" t="s">
        <v>2951</v>
      </c>
      <c r="D320" s="381"/>
      <c r="E320" s="1">
        <f>SUM(E312:E319)</f>
        <v>296</v>
      </c>
    </row>
    <row r="322" spans="11:11" x14ac:dyDescent="0.25">
      <c r="K322" t="s">
        <v>3185</v>
      </c>
    </row>
    <row r="323" spans="11:11" x14ac:dyDescent="0.25">
      <c r="K323" t="s">
        <v>3185</v>
      </c>
    </row>
    <row r="324" spans="11:11" x14ac:dyDescent="0.25">
      <c r="K324" t="s">
        <v>3185</v>
      </c>
    </row>
    <row r="325" spans="11:11" x14ac:dyDescent="0.25">
      <c r="K325" t="s">
        <v>3185</v>
      </c>
    </row>
    <row r="326" spans="11:11" x14ac:dyDescent="0.25">
      <c r="K326" t="s">
        <v>3185</v>
      </c>
    </row>
    <row r="327" spans="11:11" x14ac:dyDescent="0.25">
      <c r="K327" t="s">
        <v>3185</v>
      </c>
    </row>
    <row r="328" spans="11:11" x14ac:dyDescent="0.25">
      <c r="K328" t="s">
        <v>3185</v>
      </c>
    </row>
    <row r="329" spans="11:11" x14ac:dyDescent="0.25">
      <c r="K329" t="s">
        <v>3185</v>
      </c>
    </row>
    <row r="330" spans="11:11" x14ac:dyDescent="0.25">
      <c r="K330" t="s">
        <v>3185</v>
      </c>
    </row>
    <row r="331" spans="11:11" x14ac:dyDescent="0.25">
      <c r="K331" t="s">
        <v>3185</v>
      </c>
    </row>
    <row r="332" spans="11:11" x14ac:dyDescent="0.25">
      <c r="K332" t="s">
        <v>3185</v>
      </c>
    </row>
    <row r="333" spans="11:11" x14ac:dyDescent="0.25">
      <c r="K333" t="s">
        <v>3185</v>
      </c>
    </row>
    <row r="334" spans="11:11" x14ac:dyDescent="0.25">
      <c r="K334" t="s">
        <v>3185</v>
      </c>
    </row>
    <row r="335" spans="11:11" x14ac:dyDescent="0.25">
      <c r="K335" t="s">
        <v>3185</v>
      </c>
    </row>
    <row r="336" spans="11:11" x14ac:dyDescent="0.25">
      <c r="K336" t="s">
        <v>3185</v>
      </c>
    </row>
    <row r="337" spans="11:11" x14ac:dyDescent="0.25">
      <c r="K337" t="s">
        <v>3185</v>
      </c>
    </row>
    <row r="338" spans="11:11" x14ac:dyDescent="0.25">
      <c r="K338" t="s">
        <v>3185</v>
      </c>
    </row>
    <row r="339" spans="11:11" x14ac:dyDescent="0.25">
      <c r="K339" t="s">
        <v>3185</v>
      </c>
    </row>
    <row r="340" spans="11:11" x14ac:dyDescent="0.25">
      <c r="K340" t="s">
        <v>3185</v>
      </c>
    </row>
    <row r="341" spans="11:11" x14ac:dyDescent="0.25">
      <c r="K341" t="s">
        <v>3185</v>
      </c>
    </row>
    <row r="342" spans="11:11" x14ac:dyDescent="0.25">
      <c r="K342" t="s">
        <v>3185</v>
      </c>
    </row>
    <row r="343" spans="11:11" x14ac:dyDescent="0.25">
      <c r="K343" t="s">
        <v>3185</v>
      </c>
    </row>
    <row r="344" spans="11:11" x14ac:dyDescent="0.25">
      <c r="K344" t="s">
        <v>3185</v>
      </c>
    </row>
    <row r="345" spans="11:11" x14ac:dyDescent="0.25">
      <c r="K345" t="s">
        <v>3185</v>
      </c>
    </row>
    <row r="346" spans="11:11" x14ac:dyDescent="0.25">
      <c r="K346" t="s">
        <v>3185</v>
      </c>
    </row>
    <row r="347" spans="11:11" x14ac:dyDescent="0.25">
      <c r="K347" t="s">
        <v>3185</v>
      </c>
    </row>
    <row r="348" spans="11:11" x14ac:dyDescent="0.25">
      <c r="K348" t="s">
        <v>3185</v>
      </c>
    </row>
    <row r="349" spans="11:11" x14ac:dyDescent="0.25">
      <c r="K349" t="s">
        <v>3185</v>
      </c>
    </row>
    <row r="350" spans="11:11" x14ac:dyDescent="0.25">
      <c r="K350" t="s">
        <v>3185</v>
      </c>
    </row>
    <row r="351" spans="11:11" x14ac:dyDescent="0.25">
      <c r="K351" t="s">
        <v>3185</v>
      </c>
    </row>
    <row r="352" spans="11:11" x14ac:dyDescent="0.25">
      <c r="K352" t="s">
        <v>3185</v>
      </c>
    </row>
    <row r="353" spans="11:11" x14ac:dyDescent="0.25">
      <c r="K353" t="s">
        <v>3185</v>
      </c>
    </row>
    <row r="354" spans="11:11" x14ac:dyDescent="0.25">
      <c r="K354" t="s">
        <v>3185</v>
      </c>
    </row>
    <row r="355" spans="11:11" x14ac:dyDescent="0.25">
      <c r="K355" t="s">
        <v>3185</v>
      </c>
    </row>
    <row r="356" spans="11:11" x14ac:dyDescent="0.25">
      <c r="K356" t="s">
        <v>3185</v>
      </c>
    </row>
    <row r="357" spans="11:11" x14ac:dyDescent="0.25">
      <c r="K357" t="s">
        <v>3185</v>
      </c>
    </row>
    <row r="358" spans="11:11" x14ac:dyDescent="0.25">
      <c r="K358" t="s">
        <v>3185</v>
      </c>
    </row>
    <row r="359" spans="11:11" x14ac:dyDescent="0.25">
      <c r="K359" t="s">
        <v>3185</v>
      </c>
    </row>
    <row r="360" spans="11:11" x14ac:dyDescent="0.25">
      <c r="K360" t="s">
        <v>3185</v>
      </c>
    </row>
    <row r="361" spans="11:11" x14ac:dyDescent="0.25">
      <c r="K361" t="s">
        <v>3185</v>
      </c>
    </row>
    <row r="362" spans="11:11" x14ac:dyDescent="0.25">
      <c r="K362" t="s">
        <v>3185</v>
      </c>
    </row>
    <row r="363" spans="11:11" x14ac:dyDescent="0.25">
      <c r="K363" t="s">
        <v>3185</v>
      </c>
    </row>
    <row r="364" spans="11:11" x14ac:dyDescent="0.25">
      <c r="K364" t="s">
        <v>3185</v>
      </c>
    </row>
    <row r="365" spans="11:11" x14ac:dyDescent="0.25">
      <c r="K365" t="s">
        <v>3185</v>
      </c>
    </row>
    <row r="598" spans="11:11" x14ac:dyDescent="0.25">
      <c r="K598" t="s">
        <v>3185</v>
      </c>
    </row>
  </sheetData>
  <mergeCells count="29">
    <mergeCell ref="F303:N303"/>
    <mergeCell ref="C302:N302"/>
    <mergeCell ref="F312:N312"/>
    <mergeCell ref="F313:N313"/>
    <mergeCell ref="F314:N314"/>
    <mergeCell ref="F304:N304"/>
    <mergeCell ref="F305:N305"/>
    <mergeCell ref="F306:N306"/>
    <mergeCell ref="C313:D313"/>
    <mergeCell ref="C314:D314"/>
    <mergeCell ref="C303:D303"/>
    <mergeCell ref="C304:D304"/>
    <mergeCell ref="C305:D305"/>
    <mergeCell ref="C306:D306"/>
    <mergeCell ref="C311:D311"/>
    <mergeCell ref="C312:D312"/>
    <mergeCell ref="F318:N318"/>
    <mergeCell ref="F319:N319"/>
    <mergeCell ref="F311:N311"/>
    <mergeCell ref="C310:N310"/>
    <mergeCell ref="C320:D320"/>
    <mergeCell ref="F315:N315"/>
    <mergeCell ref="C319:D319"/>
    <mergeCell ref="F316:N316"/>
    <mergeCell ref="F317:N317"/>
    <mergeCell ref="C315:D315"/>
    <mergeCell ref="C316:D316"/>
    <mergeCell ref="C317:D317"/>
    <mergeCell ref="C318:D3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0157A-C010-4A6D-A841-E8CEF705F945}">
  <dimension ref="A1:T595"/>
  <sheetViews>
    <sheetView topLeftCell="A295" zoomScale="80" zoomScaleNormal="80" workbookViewId="0">
      <selection activeCell="C304" sqref="C304"/>
    </sheetView>
  </sheetViews>
  <sheetFormatPr defaultRowHeight="15" x14ac:dyDescent="0.25"/>
  <cols>
    <col min="1" max="1" width="6.42578125" customWidth="1"/>
    <col min="3" max="3" width="15.28515625" customWidth="1"/>
    <col min="4" max="4" width="10.5703125" customWidth="1"/>
    <col min="5" max="5" width="12.42578125" customWidth="1"/>
  </cols>
  <sheetData>
    <row r="1" spans="1:6" ht="30.75" customHeight="1" thickBot="1" x14ac:dyDescent="0.3">
      <c r="A1" s="167" t="s">
        <v>3157</v>
      </c>
      <c r="B1" s="168" t="s">
        <v>0</v>
      </c>
      <c r="C1" s="114" t="s">
        <v>3277</v>
      </c>
      <c r="D1" s="171" t="s">
        <v>124</v>
      </c>
      <c r="E1" s="171" t="s">
        <v>152</v>
      </c>
    </row>
    <row r="2" spans="1:6" x14ac:dyDescent="0.25">
      <c r="A2" s="37">
        <v>1</v>
      </c>
      <c r="B2" s="38" t="s">
        <v>117</v>
      </c>
      <c r="C2" s="40" t="s">
        <v>124</v>
      </c>
      <c r="D2" s="2" t="str">
        <f>IF(C2="Journal","Journal","")</f>
        <v>Journal</v>
      </c>
      <c r="E2" s="2" t="str">
        <f>IF(C2="Conference","Conference","")</f>
        <v/>
      </c>
      <c r="F2" t="str">
        <f>IF(C2="Conference",A2,"")</f>
        <v/>
      </c>
    </row>
    <row r="3" spans="1:6" x14ac:dyDescent="0.25">
      <c r="A3" s="31">
        <v>2</v>
      </c>
      <c r="B3" s="23" t="s">
        <v>148</v>
      </c>
      <c r="C3" s="47" t="s">
        <v>152</v>
      </c>
      <c r="D3" s="2" t="str">
        <f t="shared" ref="D3:D66" si="0">IF(C3="Journal","Journal","")</f>
        <v/>
      </c>
      <c r="E3" s="2" t="str">
        <f t="shared" ref="E3:E66" si="1">IF(C3="Conference","Conference","")</f>
        <v>Conference</v>
      </c>
      <c r="F3" s="2">
        <f t="shared" ref="F3:F66" si="2">IF(C3="Conference",A3,"")</f>
        <v>2</v>
      </c>
    </row>
    <row r="4" spans="1:6" x14ac:dyDescent="0.25">
      <c r="A4" s="31">
        <v>3</v>
      </c>
      <c r="B4" s="23" t="s">
        <v>170</v>
      </c>
      <c r="C4" s="32" t="s">
        <v>152</v>
      </c>
      <c r="D4" s="2" t="str">
        <f t="shared" si="0"/>
        <v/>
      </c>
      <c r="E4" s="2" t="str">
        <f t="shared" si="1"/>
        <v>Conference</v>
      </c>
      <c r="F4" s="2">
        <f t="shared" si="2"/>
        <v>3</v>
      </c>
    </row>
    <row r="5" spans="1:6" x14ac:dyDescent="0.25">
      <c r="A5" s="31">
        <v>4</v>
      </c>
      <c r="B5" s="23" t="s">
        <v>183</v>
      </c>
      <c r="C5" s="32" t="s">
        <v>124</v>
      </c>
      <c r="D5" s="2" t="str">
        <f t="shared" si="0"/>
        <v>Journal</v>
      </c>
      <c r="E5" s="2" t="str">
        <f t="shared" si="1"/>
        <v/>
      </c>
      <c r="F5" s="2" t="str">
        <f t="shared" si="2"/>
        <v/>
      </c>
    </row>
    <row r="6" spans="1:6" x14ac:dyDescent="0.25">
      <c r="A6" s="31">
        <v>5</v>
      </c>
      <c r="B6" s="23" t="s">
        <v>199</v>
      </c>
      <c r="C6" s="32" t="s">
        <v>152</v>
      </c>
      <c r="D6" s="2" t="str">
        <f t="shared" si="0"/>
        <v/>
      </c>
      <c r="E6" s="2" t="str">
        <f t="shared" si="1"/>
        <v>Conference</v>
      </c>
      <c r="F6" s="2">
        <f t="shared" si="2"/>
        <v>5</v>
      </c>
    </row>
    <row r="7" spans="1:6" x14ac:dyDescent="0.25">
      <c r="A7" s="31">
        <v>6</v>
      </c>
      <c r="B7" s="23" t="s">
        <v>213</v>
      </c>
      <c r="C7" s="146" t="s">
        <v>124</v>
      </c>
      <c r="D7" s="2" t="str">
        <f t="shared" si="0"/>
        <v>Journal</v>
      </c>
      <c r="E7" s="2" t="str">
        <f t="shared" si="1"/>
        <v/>
      </c>
      <c r="F7" s="2" t="str">
        <f t="shared" si="2"/>
        <v/>
      </c>
    </row>
    <row r="8" spans="1:6" x14ac:dyDescent="0.25">
      <c r="A8" s="31">
        <v>7</v>
      </c>
      <c r="B8" s="23" t="s">
        <v>230</v>
      </c>
      <c r="C8" s="32" t="s">
        <v>152</v>
      </c>
      <c r="D8" s="2" t="str">
        <f t="shared" si="0"/>
        <v/>
      </c>
      <c r="E8" s="2" t="str">
        <f t="shared" si="1"/>
        <v>Conference</v>
      </c>
      <c r="F8" s="2">
        <f t="shared" si="2"/>
        <v>7</v>
      </c>
    </row>
    <row r="9" spans="1:6" x14ac:dyDescent="0.25">
      <c r="A9" s="31">
        <v>8</v>
      </c>
      <c r="B9" s="23" t="s">
        <v>240</v>
      </c>
      <c r="C9" s="32" t="s">
        <v>152</v>
      </c>
      <c r="D9" s="2" t="str">
        <f t="shared" si="0"/>
        <v/>
      </c>
      <c r="E9" s="2" t="str">
        <f t="shared" si="1"/>
        <v>Conference</v>
      </c>
      <c r="F9" s="2">
        <f t="shared" si="2"/>
        <v>8</v>
      </c>
    </row>
    <row r="10" spans="1:6" x14ac:dyDescent="0.25">
      <c r="A10" s="31">
        <v>9</v>
      </c>
      <c r="B10" s="23" t="s">
        <v>253</v>
      </c>
      <c r="C10" s="32" t="s">
        <v>124</v>
      </c>
      <c r="D10" s="2" t="str">
        <f t="shared" si="0"/>
        <v>Journal</v>
      </c>
      <c r="E10" s="2" t="str">
        <f t="shared" si="1"/>
        <v/>
      </c>
      <c r="F10" s="2" t="str">
        <f t="shared" si="2"/>
        <v/>
      </c>
    </row>
    <row r="11" spans="1:6" x14ac:dyDescent="0.25">
      <c r="A11" s="31">
        <v>10</v>
      </c>
      <c r="B11" s="23" t="s">
        <v>269</v>
      </c>
      <c r="C11" s="32" t="s">
        <v>124</v>
      </c>
      <c r="D11" s="2" t="str">
        <f t="shared" si="0"/>
        <v>Journal</v>
      </c>
      <c r="E11" s="2" t="str">
        <f t="shared" si="1"/>
        <v/>
      </c>
      <c r="F11" s="2" t="str">
        <f t="shared" si="2"/>
        <v/>
      </c>
    </row>
    <row r="12" spans="1:6" x14ac:dyDescent="0.25">
      <c r="A12" s="31">
        <v>11</v>
      </c>
      <c r="B12" s="23" t="s">
        <v>280</v>
      </c>
      <c r="C12" s="32" t="s">
        <v>124</v>
      </c>
      <c r="D12" s="2" t="str">
        <f t="shared" si="0"/>
        <v>Journal</v>
      </c>
      <c r="E12" s="2" t="str">
        <f t="shared" si="1"/>
        <v/>
      </c>
      <c r="F12" s="2" t="str">
        <f t="shared" si="2"/>
        <v/>
      </c>
    </row>
    <row r="13" spans="1:6" x14ac:dyDescent="0.25">
      <c r="A13" s="31">
        <v>12</v>
      </c>
      <c r="B13" s="23" t="s">
        <v>294</v>
      </c>
      <c r="C13" s="32" t="s">
        <v>124</v>
      </c>
      <c r="D13" s="2" t="str">
        <f t="shared" si="0"/>
        <v>Journal</v>
      </c>
      <c r="E13" s="2" t="str">
        <f t="shared" si="1"/>
        <v/>
      </c>
      <c r="F13" s="2" t="str">
        <f t="shared" si="2"/>
        <v/>
      </c>
    </row>
    <row r="14" spans="1:6" x14ac:dyDescent="0.25">
      <c r="A14" s="31">
        <v>13</v>
      </c>
      <c r="B14" s="23" t="s">
        <v>310</v>
      </c>
      <c r="C14" s="32" t="s">
        <v>124</v>
      </c>
      <c r="D14" s="2" t="str">
        <f t="shared" si="0"/>
        <v>Journal</v>
      </c>
      <c r="E14" s="2" t="str">
        <f t="shared" si="1"/>
        <v/>
      </c>
      <c r="F14" s="2" t="str">
        <f t="shared" si="2"/>
        <v/>
      </c>
    </row>
    <row r="15" spans="1:6" x14ac:dyDescent="0.25">
      <c r="A15" s="31">
        <v>14</v>
      </c>
      <c r="B15" s="23" t="s">
        <v>324</v>
      </c>
      <c r="C15" s="32" t="s">
        <v>152</v>
      </c>
      <c r="D15" s="2" t="str">
        <f t="shared" si="0"/>
        <v/>
      </c>
      <c r="E15" s="2" t="str">
        <f t="shared" si="1"/>
        <v>Conference</v>
      </c>
      <c r="F15" s="2">
        <f t="shared" si="2"/>
        <v>14</v>
      </c>
    </row>
    <row r="16" spans="1:6" x14ac:dyDescent="0.25">
      <c r="A16" s="31">
        <v>15</v>
      </c>
      <c r="B16" s="23" t="s">
        <v>338</v>
      </c>
      <c r="C16" s="32" t="s">
        <v>124</v>
      </c>
      <c r="D16" s="2" t="str">
        <f t="shared" si="0"/>
        <v>Journal</v>
      </c>
      <c r="E16" s="2" t="str">
        <f t="shared" si="1"/>
        <v/>
      </c>
      <c r="F16" s="2" t="str">
        <f t="shared" si="2"/>
        <v/>
      </c>
    </row>
    <row r="17" spans="1:6" x14ac:dyDescent="0.25">
      <c r="A17" s="31">
        <v>16</v>
      </c>
      <c r="B17" s="23" t="s">
        <v>349</v>
      </c>
      <c r="C17" s="32" t="s">
        <v>152</v>
      </c>
      <c r="D17" s="2" t="str">
        <f t="shared" si="0"/>
        <v/>
      </c>
      <c r="E17" s="2" t="str">
        <f t="shared" si="1"/>
        <v>Conference</v>
      </c>
      <c r="F17" s="2">
        <f t="shared" si="2"/>
        <v>16</v>
      </c>
    </row>
    <row r="18" spans="1:6" x14ac:dyDescent="0.25">
      <c r="A18" s="31">
        <v>17</v>
      </c>
      <c r="B18" s="23" t="s">
        <v>366</v>
      </c>
      <c r="C18" s="32" t="s">
        <v>152</v>
      </c>
      <c r="D18" s="2" t="str">
        <f t="shared" si="0"/>
        <v/>
      </c>
      <c r="E18" s="2" t="str">
        <f t="shared" si="1"/>
        <v>Conference</v>
      </c>
      <c r="F18" s="2">
        <f t="shared" si="2"/>
        <v>17</v>
      </c>
    </row>
    <row r="19" spans="1:6" x14ac:dyDescent="0.25">
      <c r="A19" s="31">
        <v>18</v>
      </c>
      <c r="B19" s="23" t="s">
        <v>381</v>
      </c>
      <c r="C19" s="32" t="s">
        <v>124</v>
      </c>
      <c r="D19" s="2" t="str">
        <f t="shared" si="0"/>
        <v>Journal</v>
      </c>
      <c r="E19" s="2" t="str">
        <f t="shared" si="1"/>
        <v/>
      </c>
      <c r="F19" s="2" t="str">
        <f t="shared" si="2"/>
        <v/>
      </c>
    </row>
    <row r="20" spans="1:6" x14ac:dyDescent="0.25">
      <c r="A20" s="31">
        <v>19</v>
      </c>
      <c r="B20" s="23" t="s">
        <v>390</v>
      </c>
      <c r="C20" s="32" t="s">
        <v>124</v>
      </c>
      <c r="D20" s="2" t="str">
        <f t="shared" si="0"/>
        <v>Journal</v>
      </c>
      <c r="E20" s="2" t="str">
        <f t="shared" si="1"/>
        <v/>
      </c>
      <c r="F20" s="2" t="str">
        <f t="shared" si="2"/>
        <v/>
      </c>
    </row>
    <row r="21" spans="1:6" x14ac:dyDescent="0.25">
      <c r="A21" s="31">
        <v>20</v>
      </c>
      <c r="B21" s="23" t="s">
        <v>418</v>
      </c>
      <c r="C21" s="32" t="s">
        <v>124</v>
      </c>
      <c r="D21" s="2" t="str">
        <f t="shared" si="0"/>
        <v>Journal</v>
      </c>
      <c r="E21" s="2" t="str">
        <f t="shared" si="1"/>
        <v/>
      </c>
      <c r="F21" s="2" t="str">
        <f t="shared" si="2"/>
        <v/>
      </c>
    </row>
    <row r="22" spans="1:6" x14ac:dyDescent="0.25">
      <c r="A22" s="31">
        <v>21</v>
      </c>
      <c r="B22" s="23" t="s">
        <v>430</v>
      </c>
      <c r="C22" s="32" t="s">
        <v>152</v>
      </c>
      <c r="D22" s="2" t="str">
        <f t="shared" si="0"/>
        <v/>
      </c>
      <c r="E22" s="2" t="str">
        <f t="shared" si="1"/>
        <v>Conference</v>
      </c>
      <c r="F22" s="2">
        <f t="shared" si="2"/>
        <v>21</v>
      </c>
    </row>
    <row r="23" spans="1:6" x14ac:dyDescent="0.25">
      <c r="A23" s="31">
        <v>22</v>
      </c>
      <c r="B23" s="23" t="s">
        <v>443</v>
      </c>
      <c r="C23" s="32" t="s">
        <v>152</v>
      </c>
      <c r="D23" s="2" t="str">
        <f t="shared" si="0"/>
        <v/>
      </c>
      <c r="E23" s="2" t="str">
        <f t="shared" si="1"/>
        <v>Conference</v>
      </c>
      <c r="F23" s="2">
        <f t="shared" si="2"/>
        <v>22</v>
      </c>
    </row>
    <row r="24" spans="1:6" x14ac:dyDescent="0.25">
      <c r="A24" s="31">
        <v>23</v>
      </c>
      <c r="B24" s="23" t="s">
        <v>454</v>
      </c>
      <c r="C24" s="32" t="s">
        <v>152</v>
      </c>
      <c r="D24" s="2" t="str">
        <f t="shared" si="0"/>
        <v/>
      </c>
      <c r="E24" s="2" t="str">
        <f t="shared" si="1"/>
        <v>Conference</v>
      </c>
      <c r="F24" s="2">
        <f t="shared" si="2"/>
        <v>23</v>
      </c>
    </row>
    <row r="25" spans="1:6" x14ac:dyDescent="0.25">
      <c r="A25" s="31">
        <v>24</v>
      </c>
      <c r="B25" s="23" t="s">
        <v>465</v>
      </c>
      <c r="C25" s="32" t="s">
        <v>152</v>
      </c>
      <c r="D25" s="2" t="str">
        <f t="shared" si="0"/>
        <v/>
      </c>
      <c r="E25" s="2" t="str">
        <f t="shared" si="1"/>
        <v>Conference</v>
      </c>
      <c r="F25" s="2">
        <f t="shared" si="2"/>
        <v>24</v>
      </c>
    </row>
    <row r="26" spans="1:6" x14ac:dyDescent="0.25">
      <c r="A26" s="31">
        <v>25</v>
      </c>
      <c r="B26" s="23" t="s">
        <v>477</v>
      </c>
      <c r="C26" s="32" t="s">
        <v>152</v>
      </c>
      <c r="D26" s="2" t="str">
        <f t="shared" si="0"/>
        <v/>
      </c>
      <c r="E26" s="2" t="str">
        <f t="shared" si="1"/>
        <v>Conference</v>
      </c>
      <c r="F26" s="2">
        <f t="shared" si="2"/>
        <v>25</v>
      </c>
    </row>
    <row r="27" spans="1:6" x14ac:dyDescent="0.25">
      <c r="A27" s="31">
        <v>26</v>
      </c>
      <c r="B27" s="23" t="s">
        <v>488</v>
      </c>
      <c r="C27" s="32" t="s">
        <v>152</v>
      </c>
      <c r="D27" s="2" t="str">
        <f t="shared" si="0"/>
        <v/>
      </c>
      <c r="E27" s="2" t="str">
        <f t="shared" si="1"/>
        <v>Conference</v>
      </c>
      <c r="F27" s="2">
        <f t="shared" si="2"/>
        <v>26</v>
      </c>
    </row>
    <row r="28" spans="1:6" x14ac:dyDescent="0.25">
      <c r="A28" s="31">
        <v>27</v>
      </c>
      <c r="B28" s="23" t="s">
        <v>499</v>
      </c>
      <c r="C28" s="32" t="s">
        <v>152</v>
      </c>
      <c r="D28" s="2" t="str">
        <f t="shared" si="0"/>
        <v/>
      </c>
      <c r="E28" s="2" t="str">
        <f t="shared" si="1"/>
        <v>Conference</v>
      </c>
      <c r="F28" s="2">
        <f t="shared" si="2"/>
        <v>27</v>
      </c>
    </row>
    <row r="29" spans="1:6" x14ac:dyDescent="0.25">
      <c r="A29" s="31">
        <v>28</v>
      </c>
      <c r="B29" s="23" t="s">
        <v>511</v>
      </c>
      <c r="C29" s="32" t="s">
        <v>152</v>
      </c>
      <c r="D29" s="2" t="str">
        <f t="shared" si="0"/>
        <v/>
      </c>
      <c r="E29" s="2" t="str">
        <f t="shared" si="1"/>
        <v>Conference</v>
      </c>
      <c r="F29" s="2">
        <f t="shared" si="2"/>
        <v>28</v>
      </c>
    </row>
    <row r="30" spans="1:6" x14ac:dyDescent="0.25">
      <c r="A30" s="31">
        <v>29</v>
      </c>
      <c r="B30" s="23" t="s">
        <v>522</v>
      </c>
      <c r="C30" s="32" t="s">
        <v>152</v>
      </c>
      <c r="D30" s="2" t="str">
        <f t="shared" si="0"/>
        <v/>
      </c>
      <c r="E30" s="2" t="str">
        <f t="shared" si="1"/>
        <v>Conference</v>
      </c>
      <c r="F30" s="2">
        <f t="shared" si="2"/>
        <v>29</v>
      </c>
    </row>
    <row r="31" spans="1:6" x14ac:dyDescent="0.25">
      <c r="A31" s="31">
        <v>30</v>
      </c>
      <c r="B31" s="23" t="s">
        <v>534</v>
      </c>
      <c r="C31" s="32" t="s">
        <v>152</v>
      </c>
      <c r="D31" s="2" t="str">
        <f t="shared" si="0"/>
        <v/>
      </c>
      <c r="E31" s="2" t="str">
        <f t="shared" si="1"/>
        <v>Conference</v>
      </c>
      <c r="F31" s="2">
        <f t="shared" si="2"/>
        <v>30</v>
      </c>
    </row>
    <row r="32" spans="1:6" x14ac:dyDescent="0.25">
      <c r="A32" s="31">
        <v>31</v>
      </c>
      <c r="B32" s="23" t="s">
        <v>544</v>
      </c>
      <c r="C32" s="32" t="s">
        <v>124</v>
      </c>
      <c r="D32" s="2" t="str">
        <f t="shared" si="0"/>
        <v>Journal</v>
      </c>
      <c r="E32" s="2" t="str">
        <f t="shared" si="1"/>
        <v/>
      </c>
      <c r="F32" s="2" t="str">
        <f t="shared" si="2"/>
        <v/>
      </c>
    </row>
    <row r="33" spans="1:6" x14ac:dyDescent="0.25">
      <c r="A33" s="31">
        <v>32</v>
      </c>
      <c r="B33" s="23" t="s">
        <v>555</v>
      </c>
      <c r="C33" s="32" t="s">
        <v>152</v>
      </c>
      <c r="D33" s="2" t="str">
        <f t="shared" si="0"/>
        <v/>
      </c>
      <c r="E33" s="2" t="str">
        <f t="shared" si="1"/>
        <v>Conference</v>
      </c>
      <c r="F33" s="2">
        <f t="shared" si="2"/>
        <v>32</v>
      </c>
    </row>
    <row r="34" spans="1:6" x14ac:dyDescent="0.25">
      <c r="A34" s="31">
        <v>33</v>
      </c>
      <c r="B34" s="23" t="s">
        <v>565</v>
      </c>
      <c r="C34" s="32" t="s">
        <v>152</v>
      </c>
      <c r="D34" s="2" t="str">
        <f t="shared" si="0"/>
        <v/>
      </c>
      <c r="E34" s="2" t="str">
        <f t="shared" si="1"/>
        <v>Conference</v>
      </c>
      <c r="F34" s="2">
        <f t="shared" si="2"/>
        <v>33</v>
      </c>
    </row>
    <row r="35" spans="1:6" x14ac:dyDescent="0.25">
      <c r="A35" s="31">
        <v>34</v>
      </c>
      <c r="B35" s="23" t="s">
        <v>575</v>
      </c>
      <c r="C35" s="32" t="s">
        <v>152</v>
      </c>
      <c r="D35" s="2" t="str">
        <f t="shared" si="0"/>
        <v/>
      </c>
      <c r="E35" s="2" t="str">
        <f t="shared" si="1"/>
        <v>Conference</v>
      </c>
      <c r="F35" s="2">
        <f t="shared" si="2"/>
        <v>34</v>
      </c>
    </row>
    <row r="36" spans="1:6" x14ac:dyDescent="0.25">
      <c r="A36" s="31">
        <v>35</v>
      </c>
      <c r="B36" s="23" t="s">
        <v>588</v>
      </c>
      <c r="C36" s="32" t="s">
        <v>124</v>
      </c>
      <c r="D36" s="2" t="str">
        <f t="shared" si="0"/>
        <v>Journal</v>
      </c>
      <c r="E36" s="2" t="str">
        <f t="shared" si="1"/>
        <v/>
      </c>
      <c r="F36" s="2" t="str">
        <f t="shared" si="2"/>
        <v/>
      </c>
    </row>
    <row r="37" spans="1:6" x14ac:dyDescent="0.25">
      <c r="A37" s="31">
        <v>36</v>
      </c>
      <c r="B37" s="23" t="s">
        <v>601</v>
      </c>
      <c r="C37" s="32" t="s">
        <v>152</v>
      </c>
      <c r="D37" s="2" t="str">
        <f t="shared" si="0"/>
        <v/>
      </c>
      <c r="E37" s="2" t="str">
        <f t="shared" si="1"/>
        <v>Conference</v>
      </c>
      <c r="F37" s="2">
        <f t="shared" si="2"/>
        <v>36</v>
      </c>
    </row>
    <row r="38" spans="1:6" x14ac:dyDescent="0.25">
      <c r="A38" s="31">
        <v>37</v>
      </c>
      <c r="B38" s="23" t="s">
        <v>612</v>
      </c>
      <c r="C38" s="32" t="s">
        <v>152</v>
      </c>
      <c r="D38" s="2" t="str">
        <f t="shared" si="0"/>
        <v/>
      </c>
      <c r="E38" s="2" t="str">
        <f t="shared" si="1"/>
        <v>Conference</v>
      </c>
      <c r="F38" s="2">
        <f t="shared" si="2"/>
        <v>37</v>
      </c>
    </row>
    <row r="39" spans="1:6" x14ac:dyDescent="0.25">
      <c r="A39" s="31">
        <v>38</v>
      </c>
      <c r="B39" s="23" t="s">
        <v>622</v>
      </c>
      <c r="C39" s="32" t="s">
        <v>152</v>
      </c>
      <c r="D39" s="2" t="str">
        <f t="shared" si="0"/>
        <v/>
      </c>
      <c r="E39" s="2" t="str">
        <f t="shared" si="1"/>
        <v>Conference</v>
      </c>
      <c r="F39" s="2">
        <f t="shared" si="2"/>
        <v>38</v>
      </c>
    </row>
    <row r="40" spans="1:6" x14ac:dyDescent="0.25">
      <c r="A40" s="31">
        <v>39</v>
      </c>
      <c r="B40" s="23" t="s">
        <v>638</v>
      </c>
      <c r="C40" s="32" t="s">
        <v>152</v>
      </c>
      <c r="D40" s="2" t="str">
        <f t="shared" si="0"/>
        <v/>
      </c>
      <c r="E40" s="2" t="str">
        <f t="shared" si="1"/>
        <v>Conference</v>
      </c>
      <c r="F40" s="2">
        <f t="shared" si="2"/>
        <v>39</v>
      </c>
    </row>
    <row r="41" spans="1:6" x14ac:dyDescent="0.25">
      <c r="A41" s="31">
        <v>40</v>
      </c>
      <c r="B41" s="23" t="s">
        <v>648</v>
      </c>
      <c r="C41" s="32" t="s">
        <v>152</v>
      </c>
      <c r="D41" s="2" t="str">
        <f t="shared" si="0"/>
        <v/>
      </c>
      <c r="E41" s="2" t="str">
        <f t="shared" si="1"/>
        <v>Conference</v>
      </c>
      <c r="F41" s="2">
        <f t="shared" si="2"/>
        <v>40</v>
      </c>
    </row>
    <row r="42" spans="1:6" x14ac:dyDescent="0.25">
      <c r="A42" s="31">
        <v>41</v>
      </c>
      <c r="B42" s="23" t="s">
        <v>659</v>
      </c>
      <c r="C42" s="32" t="s">
        <v>152</v>
      </c>
      <c r="D42" s="2" t="str">
        <f t="shared" si="0"/>
        <v/>
      </c>
      <c r="E42" s="2" t="str">
        <f t="shared" si="1"/>
        <v>Conference</v>
      </c>
      <c r="F42" s="2">
        <f t="shared" si="2"/>
        <v>41</v>
      </c>
    </row>
    <row r="43" spans="1:6" x14ac:dyDescent="0.25">
      <c r="A43" s="31">
        <v>42</v>
      </c>
      <c r="B43" s="23" t="s">
        <v>670</v>
      </c>
      <c r="C43" s="32" t="s">
        <v>152</v>
      </c>
      <c r="D43" s="2" t="str">
        <f t="shared" si="0"/>
        <v/>
      </c>
      <c r="E43" s="2" t="str">
        <f t="shared" si="1"/>
        <v>Conference</v>
      </c>
      <c r="F43" s="2">
        <f t="shared" si="2"/>
        <v>42</v>
      </c>
    </row>
    <row r="44" spans="1:6" x14ac:dyDescent="0.25">
      <c r="A44" s="31">
        <v>43</v>
      </c>
      <c r="B44" s="23" t="s">
        <v>680</v>
      </c>
      <c r="C44" s="32" t="s">
        <v>152</v>
      </c>
      <c r="D44" s="2" t="str">
        <f t="shared" si="0"/>
        <v/>
      </c>
      <c r="E44" s="2" t="str">
        <f t="shared" si="1"/>
        <v>Conference</v>
      </c>
      <c r="F44" s="2">
        <f t="shared" si="2"/>
        <v>43</v>
      </c>
    </row>
    <row r="45" spans="1:6" x14ac:dyDescent="0.25">
      <c r="A45" s="31">
        <v>44</v>
      </c>
      <c r="B45" s="23" t="s">
        <v>691</v>
      </c>
      <c r="C45" s="32" t="s">
        <v>152</v>
      </c>
      <c r="D45" s="2" t="str">
        <f t="shared" si="0"/>
        <v/>
      </c>
      <c r="E45" s="2" t="str">
        <f t="shared" si="1"/>
        <v>Conference</v>
      </c>
      <c r="F45" s="2">
        <f t="shared" si="2"/>
        <v>44</v>
      </c>
    </row>
    <row r="46" spans="1:6" x14ac:dyDescent="0.25">
      <c r="A46" s="31">
        <v>45</v>
      </c>
      <c r="B46" s="23" t="s">
        <v>702</v>
      </c>
      <c r="C46" s="32" t="s">
        <v>152</v>
      </c>
      <c r="D46" s="2" t="str">
        <f t="shared" si="0"/>
        <v/>
      </c>
      <c r="E46" s="2" t="str">
        <f t="shared" si="1"/>
        <v>Conference</v>
      </c>
      <c r="F46" s="2">
        <f t="shared" si="2"/>
        <v>45</v>
      </c>
    </row>
    <row r="47" spans="1:6" x14ac:dyDescent="0.25">
      <c r="A47" s="31">
        <v>46</v>
      </c>
      <c r="B47" s="23" t="s">
        <v>710</v>
      </c>
      <c r="C47" s="32" t="s">
        <v>152</v>
      </c>
      <c r="D47" s="2" t="str">
        <f t="shared" si="0"/>
        <v/>
      </c>
      <c r="E47" s="2" t="str">
        <f t="shared" si="1"/>
        <v>Conference</v>
      </c>
      <c r="F47" s="2">
        <f t="shared" si="2"/>
        <v>46</v>
      </c>
    </row>
    <row r="48" spans="1:6" x14ac:dyDescent="0.25">
      <c r="A48" s="31">
        <v>47</v>
      </c>
      <c r="B48" s="23" t="s">
        <v>719</v>
      </c>
      <c r="C48" s="32" t="s">
        <v>152</v>
      </c>
      <c r="D48" s="2" t="str">
        <f t="shared" si="0"/>
        <v/>
      </c>
      <c r="E48" s="2" t="str">
        <f t="shared" si="1"/>
        <v>Conference</v>
      </c>
      <c r="F48" s="2">
        <f t="shared" si="2"/>
        <v>47</v>
      </c>
    </row>
    <row r="49" spans="1:6" x14ac:dyDescent="0.25">
      <c r="A49" s="31">
        <v>48</v>
      </c>
      <c r="B49" s="23" t="s">
        <v>727</v>
      </c>
      <c r="C49" s="32" t="s">
        <v>152</v>
      </c>
      <c r="D49" s="2" t="str">
        <f t="shared" si="0"/>
        <v/>
      </c>
      <c r="E49" s="2" t="str">
        <f t="shared" si="1"/>
        <v>Conference</v>
      </c>
      <c r="F49" s="2">
        <f t="shared" si="2"/>
        <v>48</v>
      </c>
    </row>
    <row r="50" spans="1:6" x14ac:dyDescent="0.25">
      <c r="A50" s="31">
        <v>49</v>
      </c>
      <c r="B50" s="23" t="s">
        <v>735</v>
      </c>
      <c r="C50" s="32" t="s">
        <v>152</v>
      </c>
      <c r="D50" s="2" t="str">
        <f t="shared" si="0"/>
        <v/>
      </c>
      <c r="E50" s="2" t="str">
        <f t="shared" si="1"/>
        <v>Conference</v>
      </c>
      <c r="F50" s="2">
        <f t="shared" si="2"/>
        <v>49</v>
      </c>
    </row>
    <row r="51" spans="1:6" x14ac:dyDescent="0.25">
      <c r="A51" s="31">
        <v>50</v>
      </c>
      <c r="B51" s="23" t="s">
        <v>747</v>
      </c>
      <c r="C51" s="32" t="s">
        <v>152</v>
      </c>
      <c r="D51" s="2" t="str">
        <f t="shared" si="0"/>
        <v/>
      </c>
      <c r="E51" s="2" t="str">
        <f t="shared" si="1"/>
        <v>Conference</v>
      </c>
      <c r="F51" s="2">
        <f t="shared" si="2"/>
        <v>50</v>
      </c>
    </row>
    <row r="52" spans="1:6" x14ac:dyDescent="0.25">
      <c r="A52" s="31">
        <v>51</v>
      </c>
      <c r="B52" s="23" t="s">
        <v>760</v>
      </c>
      <c r="C52" s="32" t="s">
        <v>152</v>
      </c>
      <c r="D52" s="2" t="str">
        <f t="shared" si="0"/>
        <v/>
      </c>
      <c r="E52" s="2" t="str">
        <f t="shared" si="1"/>
        <v>Conference</v>
      </c>
      <c r="F52" s="2">
        <f t="shared" si="2"/>
        <v>51</v>
      </c>
    </row>
    <row r="53" spans="1:6" x14ac:dyDescent="0.25">
      <c r="A53" s="31">
        <v>52</v>
      </c>
      <c r="B53" s="23" t="s">
        <v>769</v>
      </c>
      <c r="C53" s="32" t="s">
        <v>152</v>
      </c>
      <c r="D53" s="2" t="str">
        <f t="shared" si="0"/>
        <v/>
      </c>
      <c r="E53" s="2" t="str">
        <f t="shared" si="1"/>
        <v>Conference</v>
      </c>
      <c r="F53" s="2">
        <f t="shared" si="2"/>
        <v>52</v>
      </c>
    </row>
    <row r="54" spans="1:6" x14ac:dyDescent="0.25">
      <c r="A54" s="31">
        <v>53</v>
      </c>
      <c r="B54" s="23" t="s">
        <v>779</v>
      </c>
      <c r="C54" s="32" t="s">
        <v>152</v>
      </c>
      <c r="D54" s="2" t="str">
        <f t="shared" si="0"/>
        <v/>
      </c>
      <c r="E54" s="2" t="str">
        <f t="shared" si="1"/>
        <v>Conference</v>
      </c>
      <c r="F54" s="2">
        <f t="shared" si="2"/>
        <v>53</v>
      </c>
    </row>
    <row r="55" spans="1:6" x14ac:dyDescent="0.25">
      <c r="A55" s="31">
        <v>54</v>
      </c>
      <c r="B55" s="23" t="s">
        <v>790</v>
      </c>
      <c r="C55" s="32" t="s">
        <v>152</v>
      </c>
      <c r="D55" s="2" t="str">
        <f t="shared" si="0"/>
        <v/>
      </c>
      <c r="E55" s="2" t="str">
        <f t="shared" si="1"/>
        <v>Conference</v>
      </c>
      <c r="F55" s="2">
        <f t="shared" si="2"/>
        <v>54</v>
      </c>
    </row>
    <row r="56" spans="1:6" x14ac:dyDescent="0.25">
      <c r="A56" s="31">
        <v>55</v>
      </c>
      <c r="B56" s="23" t="s">
        <v>802</v>
      </c>
      <c r="C56" s="32" t="s">
        <v>152</v>
      </c>
      <c r="D56" s="2" t="str">
        <f t="shared" si="0"/>
        <v/>
      </c>
      <c r="E56" s="2" t="str">
        <f t="shared" si="1"/>
        <v>Conference</v>
      </c>
      <c r="F56" s="2">
        <f t="shared" si="2"/>
        <v>55</v>
      </c>
    </row>
    <row r="57" spans="1:6" x14ac:dyDescent="0.25">
      <c r="A57" s="31">
        <v>56</v>
      </c>
      <c r="B57" s="23" t="s">
        <v>814</v>
      </c>
      <c r="C57" s="32" t="s">
        <v>152</v>
      </c>
      <c r="D57" s="2" t="str">
        <f t="shared" si="0"/>
        <v/>
      </c>
      <c r="E57" s="2" t="str">
        <f t="shared" si="1"/>
        <v>Conference</v>
      </c>
      <c r="F57" s="2">
        <f t="shared" si="2"/>
        <v>56</v>
      </c>
    </row>
    <row r="58" spans="1:6" x14ac:dyDescent="0.25">
      <c r="A58" s="31">
        <v>57</v>
      </c>
      <c r="B58" s="23" t="s">
        <v>826</v>
      </c>
      <c r="C58" s="32" t="s">
        <v>152</v>
      </c>
      <c r="D58" s="2" t="str">
        <f t="shared" si="0"/>
        <v/>
      </c>
      <c r="E58" s="2" t="str">
        <f t="shared" si="1"/>
        <v>Conference</v>
      </c>
      <c r="F58" s="2">
        <f t="shared" si="2"/>
        <v>57</v>
      </c>
    </row>
    <row r="59" spans="1:6" x14ac:dyDescent="0.25">
      <c r="A59" s="31">
        <v>58</v>
      </c>
      <c r="B59" s="23" t="s">
        <v>834</v>
      </c>
      <c r="C59" s="32" t="s">
        <v>152</v>
      </c>
      <c r="D59" s="2" t="str">
        <f t="shared" si="0"/>
        <v/>
      </c>
      <c r="E59" s="2" t="str">
        <f t="shared" si="1"/>
        <v>Conference</v>
      </c>
      <c r="F59" s="2">
        <f t="shared" si="2"/>
        <v>58</v>
      </c>
    </row>
    <row r="60" spans="1:6" x14ac:dyDescent="0.25">
      <c r="A60" s="31">
        <v>59</v>
      </c>
      <c r="B60" s="23" t="s">
        <v>845</v>
      </c>
      <c r="C60" s="32" t="s">
        <v>152</v>
      </c>
      <c r="D60" s="2" t="str">
        <f t="shared" si="0"/>
        <v/>
      </c>
      <c r="E60" s="2" t="str">
        <f t="shared" si="1"/>
        <v>Conference</v>
      </c>
      <c r="F60" s="2">
        <f t="shared" si="2"/>
        <v>59</v>
      </c>
    </row>
    <row r="61" spans="1:6" x14ac:dyDescent="0.25">
      <c r="A61" s="31">
        <v>60</v>
      </c>
      <c r="B61" s="23" t="s">
        <v>854</v>
      </c>
      <c r="C61" s="32" t="s">
        <v>152</v>
      </c>
      <c r="D61" s="2" t="str">
        <f t="shared" si="0"/>
        <v/>
      </c>
      <c r="E61" s="2" t="str">
        <f t="shared" si="1"/>
        <v>Conference</v>
      </c>
      <c r="F61" s="2">
        <f t="shared" si="2"/>
        <v>60</v>
      </c>
    </row>
    <row r="62" spans="1:6" x14ac:dyDescent="0.25">
      <c r="A62" s="31">
        <v>61</v>
      </c>
      <c r="B62" s="23" t="s">
        <v>864</v>
      </c>
      <c r="C62" s="32" t="s">
        <v>152</v>
      </c>
      <c r="D62" s="2" t="str">
        <f t="shared" si="0"/>
        <v/>
      </c>
      <c r="E62" s="2" t="str">
        <f t="shared" si="1"/>
        <v>Conference</v>
      </c>
      <c r="F62" s="2">
        <f t="shared" si="2"/>
        <v>61</v>
      </c>
    </row>
    <row r="63" spans="1:6" x14ac:dyDescent="0.25">
      <c r="A63" s="31">
        <v>62</v>
      </c>
      <c r="B63" s="23" t="s">
        <v>873</v>
      </c>
      <c r="C63" s="32" t="s">
        <v>152</v>
      </c>
      <c r="D63" s="2" t="str">
        <f t="shared" si="0"/>
        <v/>
      </c>
      <c r="E63" s="2" t="str">
        <f t="shared" si="1"/>
        <v>Conference</v>
      </c>
      <c r="F63" s="2">
        <f t="shared" si="2"/>
        <v>62</v>
      </c>
    </row>
    <row r="64" spans="1:6" x14ac:dyDescent="0.25">
      <c r="A64" s="31">
        <v>63</v>
      </c>
      <c r="B64" s="23" t="s">
        <v>884</v>
      </c>
      <c r="C64" s="32" t="s">
        <v>152</v>
      </c>
      <c r="D64" s="2" t="str">
        <f t="shared" si="0"/>
        <v/>
      </c>
      <c r="E64" s="2" t="str">
        <f t="shared" si="1"/>
        <v>Conference</v>
      </c>
      <c r="F64" s="2">
        <f t="shared" si="2"/>
        <v>63</v>
      </c>
    </row>
    <row r="65" spans="1:6" x14ac:dyDescent="0.25">
      <c r="A65" s="31">
        <v>64</v>
      </c>
      <c r="B65" s="23" t="s">
        <v>894</v>
      </c>
      <c r="C65" s="32" t="s">
        <v>152</v>
      </c>
      <c r="D65" s="2" t="str">
        <f t="shared" si="0"/>
        <v/>
      </c>
      <c r="E65" s="2" t="str">
        <f t="shared" si="1"/>
        <v>Conference</v>
      </c>
      <c r="F65" s="2">
        <f t="shared" si="2"/>
        <v>64</v>
      </c>
    </row>
    <row r="66" spans="1:6" x14ac:dyDescent="0.25">
      <c r="A66" s="31">
        <v>65</v>
      </c>
      <c r="B66" s="23" t="s">
        <v>904</v>
      </c>
      <c r="C66" s="32" t="s">
        <v>124</v>
      </c>
      <c r="D66" s="2" t="str">
        <f t="shared" si="0"/>
        <v>Journal</v>
      </c>
      <c r="E66" s="2" t="str">
        <f t="shared" si="1"/>
        <v/>
      </c>
      <c r="F66" s="2" t="str">
        <f t="shared" si="2"/>
        <v/>
      </c>
    </row>
    <row r="67" spans="1:6" x14ac:dyDescent="0.25">
      <c r="A67" s="31">
        <v>66</v>
      </c>
      <c r="B67" s="23" t="s">
        <v>912</v>
      </c>
      <c r="C67" s="32" t="s">
        <v>152</v>
      </c>
      <c r="D67" s="2" t="str">
        <f t="shared" ref="D67:D130" si="3">IF(C67="Journal","Journal","")</f>
        <v/>
      </c>
      <c r="E67" s="2" t="str">
        <f t="shared" ref="E67:E130" si="4">IF(C67="Conference","Conference","")</f>
        <v>Conference</v>
      </c>
      <c r="F67" s="2">
        <f t="shared" ref="F67:F130" si="5">IF(C67="Conference",A67,"")</f>
        <v>66</v>
      </c>
    </row>
    <row r="68" spans="1:6" x14ac:dyDescent="0.25">
      <c r="A68" s="31">
        <v>67</v>
      </c>
      <c r="B68" s="23" t="s">
        <v>923</v>
      </c>
      <c r="C68" s="32" t="s">
        <v>152</v>
      </c>
      <c r="D68" s="2" t="str">
        <f t="shared" si="3"/>
        <v/>
      </c>
      <c r="E68" s="2" t="str">
        <f t="shared" si="4"/>
        <v>Conference</v>
      </c>
      <c r="F68" s="2">
        <f t="shared" si="5"/>
        <v>67</v>
      </c>
    </row>
    <row r="69" spans="1:6" x14ac:dyDescent="0.25">
      <c r="A69" s="31">
        <v>68</v>
      </c>
      <c r="B69" s="23" t="s">
        <v>932</v>
      </c>
      <c r="C69" s="32" t="s">
        <v>152</v>
      </c>
      <c r="D69" s="2" t="str">
        <f t="shared" si="3"/>
        <v/>
      </c>
      <c r="E69" s="2" t="str">
        <f t="shared" si="4"/>
        <v>Conference</v>
      </c>
      <c r="F69" s="2">
        <f t="shared" si="5"/>
        <v>68</v>
      </c>
    </row>
    <row r="70" spans="1:6" x14ac:dyDescent="0.25">
      <c r="A70" s="31">
        <v>69</v>
      </c>
      <c r="B70" s="23" t="s">
        <v>941</v>
      </c>
      <c r="C70" s="32" t="s">
        <v>152</v>
      </c>
      <c r="D70" s="2" t="str">
        <f t="shared" si="3"/>
        <v/>
      </c>
      <c r="E70" s="2" t="str">
        <f t="shared" si="4"/>
        <v>Conference</v>
      </c>
      <c r="F70" s="2">
        <f t="shared" si="5"/>
        <v>69</v>
      </c>
    </row>
    <row r="71" spans="1:6" x14ac:dyDescent="0.25">
      <c r="A71" s="31">
        <v>70</v>
      </c>
      <c r="B71" s="23" t="s">
        <v>949</v>
      </c>
      <c r="C71" s="32" t="s">
        <v>152</v>
      </c>
      <c r="D71" s="2" t="str">
        <f t="shared" si="3"/>
        <v/>
      </c>
      <c r="E71" s="2" t="str">
        <f t="shared" si="4"/>
        <v>Conference</v>
      </c>
      <c r="F71" s="2">
        <f t="shared" si="5"/>
        <v>70</v>
      </c>
    </row>
    <row r="72" spans="1:6" x14ac:dyDescent="0.25">
      <c r="A72" s="31">
        <v>71</v>
      </c>
      <c r="B72" s="23" t="s">
        <v>959</v>
      </c>
      <c r="C72" s="32" t="s">
        <v>152</v>
      </c>
      <c r="D72" s="2" t="str">
        <f t="shared" si="3"/>
        <v/>
      </c>
      <c r="E72" s="2" t="str">
        <f t="shared" si="4"/>
        <v>Conference</v>
      </c>
      <c r="F72" s="2">
        <f t="shared" si="5"/>
        <v>71</v>
      </c>
    </row>
    <row r="73" spans="1:6" x14ac:dyDescent="0.25">
      <c r="A73" s="31">
        <v>72</v>
      </c>
      <c r="B73" s="23" t="s">
        <v>969</v>
      </c>
      <c r="C73" s="32" t="s">
        <v>124</v>
      </c>
      <c r="D73" s="2" t="str">
        <f t="shared" si="3"/>
        <v>Journal</v>
      </c>
      <c r="E73" s="2" t="str">
        <f t="shared" si="4"/>
        <v/>
      </c>
      <c r="F73" s="2" t="str">
        <f t="shared" si="5"/>
        <v/>
      </c>
    </row>
    <row r="74" spans="1:6" x14ac:dyDescent="0.25">
      <c r="A74" s="31">
        <v>73</v>
      </c>
      <c r="B74" s="23" t="s">
        <v>977</v>
      </c>
      <c r="C74" s="32" t="s">
        <v>152</v>
      </c>
      <c r="D74" s="2" t="str">
        <f t="shared" si="3"/>
        <v/>
      </c>
      <c r="E74" s="2" t="str">
        <f t="shared" si="4"/>
        <v>Conference</v>
      </c>
      <c r="F74" s="2">
        <f t="shared" si="5"/>
        <v>73</v>
      </c>
    </row>
    <row r="75" spans="1:6" x14ac:dyDescent="0.25">
      <c r="A75" s="31">
        <v>74</v>
      </c>
      <c r="B75" s="23" t="s">
        <v>988</v>
      </c>
      <c r="C75" s="32" t="s">
        <v>152</v>
      </c>
      <c r="D75" s="2" t="str">
        <f t="shared" si="3"/>
        <v/>
      </c>
      <c r="E75" s="2" t="str">
        <f t="shared" si="4"/>
        <v>Conference</v>
      </c>
      <c r="F75" s="2">
        <f t="shared" si="5"/>
        <v>74</v>
      </c>
    </row>
    <row r="76" spans="1:6" x14ac:dyDescent="0.25">
      <c r="A76" s="31">
        <v>75</v>
      </c>
      <c r="B76" s="23" t="s">
        <v>998</v>
      </c>
      <c r="C76" s="32" t="s">
        <v>152</v>
      </c>
      <c r="D76" s="2" t="str">
        <f t="shared" si="3"/>
        <v/>
      </c>
      <c r="E76" s="2" t="str">
        <f t="shared" si="4"/>
        <v>Conference</v>
      </c>
      <c r="F76" s="2">
        <f t="shared" si="5"/>
        <v>75</v>
      </c>
    </row>
    <row r="77" spans="1:6" x14ac:dyDescent="0.25">
      <c r="A77" s="31">
        <v>76</v>
      </c>
      <c r="B77" s="23" t="s">
        <v>1008</v>
      </c>
      <c r="C77" s="32" t="s">
        <v>152</v>
      </c>
      <c r="D77" s="2" t="str">
        <f t="shared" si="3"/>
        <v/>
      </c>
      <c r="E77" s="2" t="str">
        <f t="shared" si="4"/>
        <v>Conference</v>
      </c>
      <c r="F77" s="2">
        <f t="shared" si="5"/>
        <v>76</v>
      </c>
    </row>
    <row r="78" spans="1:6" x14ac:dyDescent="0.25">
      <c r="A78" s="31">
        <v>77</v>
      </c>
      <c r="B78" s="23" t="s">
        <v>1019</v>
      </c>
      <c r="C78" s="32" t="s">
        <v>152</v>
      </c>
      <c r="D78" s="2" t="str">
        <f t="shared" si="3"/>
        <v/>
      </c>
      <c r="E78" s="2" t="str">
        <f t="shared" si="4"/>
        <v>Conference</v>
      </c>
      <c r="F78" s="2">
        <f t="shared" si="5"/>
        <v>77</v>
      </c>
    </row>
    <row r="79" spans="1:6" x14ac:dyDescent="0.25">
      <c r="A79" s="31">
        <v>78</v>
      </c>
      <c r="B79" s="23" t="s">
        <v>1028</v>
      </c>
      <c r="C79" s="32" t="s">
        <v>152</v>
      </c>
      <c r="D79" s="2" t="str">
        <f t="shared" si="3"/>
        <v/>
      </c>
      <c r="E79" s="2" t="str">
        <f t="shared" si="4"/>
        <v>Conference</v>
      </c>
      <c r="F79" s="2">
        <f t="shared" si="5"/>
        <v>78</v>
      </c>
    </row>
    <row r="80" spans="1:6" x14ac:dyDescent="0.25">
      <c r="A80" s="31">
        <v>79</v>
      </c>
      <c r="B80" s="23" t="s">
        <v>1038</v>
      </c>
      <c r="C80" s="32" t="s">
        <v>124</v>
      </c>
      <c r="D80" s="2" t="str">
        <f t="shared" si="3"/>
        <v>Journal</v>
      </c>
      <c r="E80" s="2" t="str">
        <f t="shared" si="4"/>
        <v/>
      </c>
      <c r="F80" s="2" t="str">
        <f t="shared" si="5"/>
        <v/>
      </c>
    </row>
    <row r="81" spans="1:6" x14ac:dyDescent="0.25">
      <c r="A81" s="31">
        <v>80</v>
      </c>
      <c r="B81" s="23" t="s">
        <v>1049</v>
      </c>
      <c r="C81" s="32" t="s">
        <v>152</v>
      </c>
      <c r="D81" s="2" t="str">
        <f t="shared" si="3"/>
        <v/>
      </c>
      <c r="E81" s="2" t="str">
        <f t="shared" si="4"/>
        <v>Conference</v>
      </c>
      <c r="F81" s="2">
        <f t="shared" si="5"/>
        <v>80</v>
      </c>
    </row>
    <row r="82" spans="1:6" x14ac:dyDescent="0.25">
      <c r="A82" s="31">
        <v>81</v>
      </c>
      <c r="B82" s="23" t="s">
        <v>1059</v>
      </c>
      <c r="C82" s="32" t="s">
        <v>152</v>
      </c>
      <c r="D82" s="2" t="str">
        <f t="shared" si="3"/>
        <v/>
      </c>
      <c r="E82" s="2" t="str">
        <f t="shared" si="4"/>
        <v>Conference</v>
      </c>
      <c r="F82" s="2">
        <f t="shared" si="5"/>
        <v>81</v>
      </c>
    </row>
    <row r="83" spans="1:6" x14ac:dyDescent="0.25">
      <c r="A83" s="31">
        <v>82</v>
      </c>
      <c r="B83" s="23" t="s">
        <v>1068</v>
      </c>
      <c r="C83" s="32" t="s">
        <v>124</v>
      </c>
      <c r="D83" s="2" t="str">
        <f t="shared" si="3"/>
        <v>Journal</v>
      </c>
      <c r="E83" s="2" t="str">
        <f t="shared" si="4"/>
        <v/>
      </c>
      <c r="F83" s="2" t="str">
        <f t="shared" si="5"/>
        <v/>
      </c>
    </row>
    <row r="84" spans="1:6" x14ac:dyDescent="0.25">
      <c r="A84" s="31">
        <v>83</v>
      </c>
      <c r="B84" s="23" t="s">
        <v>1077</v>
      </c>
      <c r="C84" s="32" t="s">
        <v>152</v>
      </c>
      <c r="D84" s="2" t="str">
        <f t="shared" si="3"/>
        <v/>
      </c>
      <c r="E84" s="2" t="str">
        <f t="shared" si="4"/>
        <v>Conference</v>
      </c>
      <c r="F84" s="2">
        <f t="shared" si="5"/>
        <v>83</v>
      </c>
    </row>
    <row r="85" spans="1:6" x14ac:dyDescent="0.25">
      <c r="A85" s="31">
        <v>84</v>
      </c>
      <c r="B85" s="23" t="s">
        <v>1089</v>
      </c>
      <c r="C85" s="32" t="s">
        <v>152</v>
      </c>
      <c r="D85" s="2" t="str">
        <f t="shared" si="3"/>
        <v/>
      </c>
      <c r="E85" s="2" t="str">
        <f t="shared" si="4"/>
        <v>Conference</v>
      </c>
      <c r="F85" s="2">
        <f t="shared" si="5"/>
        <v>84</v>
      </c>
    </row>
    <row r="86" spans="1:6" x14ac:dyDescent="0.25">
      <c r="A86" s="31">
        <v>85</v>
      </c>
      <c r="B86" s="23" t="s">
        <v>1101</v>
      </c>
      <c r="C86" s="32" t="s">
        <v>152</v>
      </c>
      <c r="D86" s="2" t="str">
        <f t="shared" si="3"/>
        <v/>
      </c>
      <c r="E86" s="2" t="str">
        <f t="shared" si="4"/>
        <v>Conference</v>
      </c>
      <c r="F86" s="2">
        <f t="shared" si="5"/>
        <v>85</v>
      </c>
    </row>
    <row r="87" spans="1:6" x14ac:dyDescent="0.25">
      <c r="A87" s="31">
        <v>86</v>
      </c>
      <c r="B87" s="23" t="s">
        <v>1112</v>
      </c>
      <c r="C87" s="32" t="s">
        <v>152</v>
      </c>
      <c r="D87" s="2" t="str">
        <f t="shared" si="3"/>
        <v/>
      </c>
      <c r="E87" s="2" t="str">
        <f t="shared" si="4"/>
        <v>Conference</v>
      </c>
      <c r="F87" s="2">
        <f t="shared" si="5"/>
        <v>86</v>
      </c>
    </row>
    <row r="88" spans="1:6" x14ac:dyDescent="0.25">
      <c r="A88" s="31">
        <v>87</v>
      </c>
      <c r="B88" s="23" t="s">
        <v>1123</v>
      </c>
      <c r="C88" s="32" t="s">
        <v>152</v>
      </c>
      <c r="D88" s="2" t="str">
        <f t="shared" si="3"/>
        <v/>
      </c>
      <c r="E88" s="2" t="str">
        <f t="shared" si="4"/>
        <v>Conference</v>
      </c>
      <c r="F88" s="2">
        <f t="shared" si="5"/>
        <v>87</v>
      </c>
    </row>
    <row r="89" spans="1:6" x14ac:dyDescent="0.25">
      <c r="A89" s="31">
        <v>88</v>
      </c>
      <c r="B89" s="23" t="s">
        <v>1130</v>
      </c>
      <c r="C89" s="32" t="s">
        <v>152</v>
      </c>
      <c r="D89" s="2" t="str">
        <f t="shared" si="3"/>
        <v/>
      </c>
      <c r="E89" s="2" t="str">
        <f t="shared" si="4"/>
        <v>Conference</v>
      </c>
      <c r="F89" s="2">
        <f t="shared" si="5"/>
        <v>88</v>
      </c>
    </row>
    <row r="90" spans="1:6" x14ac:dyDescent="0.25">
      <c r="A90" s="31">
        <v>89</v>
      </c>
      <c r="B90" s="23" t="s">
        <v>1139</v>
      </c>
      <c r="C90" s="32" t="s">
        <v>152</v>
      </c>
      <c r="D90" s="2" t="str">
        <f t="shared" si="3"/>
        <v/>
      </c>
      <c r="E90" s="2" t="str">
        <f t="shared" si="4"/>
        <v>Conference</v>
      </c>
      <c r="F90" s="2">
        <f t="shared" si="5"/>
        <v>89</v>
      </c>
    </row>
    <row r="91" spans="1:6" x14ac:dyDescent="0.25">
      <c r="A91" s="31">
        <v>90</v>
      </c>
      <c r="B91" s="23" t="s">
        <v>1148</v>
      </c>
      <c r="C91" s="32" t="s">
        <v>152</v>
      </c>
      <c r="D91" s="2" t="str">
        <f t="shared" si="3"/>
        <v/>
      </c>
      <c r="E91" s="2" t="str">
        <f t="shared" si="4"/>
        <v>Conference</v>
      </c>
      <c r="F91" s="2">
        <f t="shared" si="5"/>
        <v>90</v>
      </c>
    </row>
    <row r="92" spans="1:6" x14ac:dyDescent="0.25">
      <c r="A92" s="31">
        <v>91</v>
      </c>
      <c r="B92" s="23" t="s">
        <v>1156</v>
      </c>
      <c r="C92" s="32" t="s">
        <v>152</v>
      </c>
      <c r="D92" s="2" t="str">
        <f t="shared" si="3"/>
        <v/>
      </c>
      <c r="E92" s="2" t="str">
        <f t="shared" si="4"/>
        <v>Conference</v>
      </c>
      <c r="F92" s="2">
        <f t="shared" si="5"/>
        <v>91</v>
      </c>
    </row>
    <row r="93" spans="1:6" x14ac:dyDescent="0.25">
      <c r="A93" s="31">
        <v>92</v>
      </c>
      <c r="B93" s="23" t="s">
        <v>1162</v>
      </c>
      <c r="C93" s="32" t="s">
        <v>124</v>
      </c>
      <c r="D93" s="2" t="str">
        <f t="shared" si="3"/>
        <v>Journal</v>
      </c>
      <c r="E93" s="2" t="str">
        <f t="shared" si="4"/>
        <v/>
      </c>
      <c r="F93" s="2" t="str">
        <f t="shared" si="5"/>
        <v/>
      </c>
    </row>
    <row r="94" spans="1:6" x14ac:dyDescent="0.25">
      <c r="A94" s="31">
        <v>93</v>
      </c>
      <c r="B94" s="23" t="s">
        <v>1172</v>
      </c>
      <c r="C94" s="32" t="s">
        <v>124</v>
      </c>
      <c r="D94" s="2" t="str">
        <f t="shared" si="3"/>
        <v>Journal</v>
      </c>
      <c r="E94" s="2" t="str">
        <f t="shared" si="4"/>
        <v/>
      </c>
      <c r="F94" s="2" t="str">
        <f t="shared" si="5"/>
        <v/>
      </c>
    </row>
    <row r="95" spans="1:6" x14ac:dyDescent="0.25">
      <c r="A95" s="31">
        <v>94</v>
      </c>
      <c r="B95" s="23" t="s">
        <v>1180</v>
      </c>
      <c r="C95" s="32" t="s">
        <v>124</v>
      </c>
      <c r="D95" s="2" t="str">
        <f t="shared" si="3"/>
        <v>Journal</v>
      </c>
      <c r="E95" s="2" t="str">
        <f t="shared" si="4"/>
        <v/>
      </c>
      <c r="F95" s="2" t="str">
        <f t="shared" si="5"/>
        <v/>
      </c>
    </row>
    <row r="96" spans="1:6" x14ac:dyDescent="0.25">
      <c r="A96" s="31">
        <v>95</v>
      </c>
      <c r="B96" s="23" t="s">
        <v>1189</v>
      </c>
      <c r="C96" s="32" t="s">
        <v>124</v>
      </c>
      <c r="D96" s="2" t="str">
        <f t="shared" si="3"/>
        <v>Journal</v>
      </c>
      <c r="E96" s="2" t="str">
        <f t="shared" si="4"/>
        <v/>
      </c>
      <c r="F96" s="2" t="str">
        <f t="shared" si="5"/>
        <v/>
      </c>
    </row>
    <row r="97" spans="1:6" x14ac:dyDescent="0.25">
      <c r="A97" s="31">
        <v>96</v>
      </c>
      <c r="B97" s="23" t="s">
        <v>1199</v>
      </c>
      <c r="C97" s="32" t="s">
        <v>124</v>
      </c>
      <c r="D97" s="2" t="str">
        <f t="shared" si="3"/>
        <v>Journal</v>
      </c>
      <c r="E97" s="2" t="str">
        <f t="shared" si="4"/>
        <v/>
      </c>
      <c r="F97" s="2" t="str">
        <f t="shared" si="5"/>
        <v/>
      </c>
    </row>
    <row r="98" spans="1:6" x14ac:dyDescent="0.25">
      <c r="A98" s="31">
        <v>97</v>
      </c>
      <c r="B98" s="23" t="s">
        <v>1208</v>
      </c>
      <c r="C98" s="32" t="s">
        <v>152</v>
      </c>
      <c r="D98" s="2" t="str">
        <f t="shared" si="3"/>
        <v/>
      </c>
      <c r="E98" s="2" t="str">
        <f t="shared" si="4"/>
        <v>Conference</v>
      </c>
      <c r="F98" s="2">
        <f t="shared" si="5"/>
        <v>97</v>
      </c>
    </row>
    <row r="99" spans="1:6" x14ac:dyDescent="0.25">
      <c r="A99" s="31">
        <v>98</v>
      </c>
      <c r="B99" s="23" t="s">
        <v>1217</v>
      </c>
      <c r="C99" s="32" t="s">
        <v>124</v>
      </c>
      <c r="D99" s="2" t="str">
        <f t="shared" si="3"/>
        <v>Journal</v>
      </c>
      <c r="E99" s="2" t="str">
        <f t="shared" si="4"/>
        <v/>
      </c>
      <c r="F99" s="2" t="str">
        <f t="shared" si="5"/>
        <v/>
      </c>
    </row>
    <row r="100" spans="1:6" x14ac:dyDescent="0.25">
      <c r="A100" s="31">
        <v>99</v>
      </c>
      <c r="B100" s="23" t="s">
        <v>1225</v>
      </c>
      <c r="C100" s="32" t="s">
        <v>124</v>
      </c>
      <c r="D100" s="2" t="str">
        <f t="shared" si="3"/>
        <v>Journal</v>
      </c>
      <c r="E100" s="2" t="str">
        <f t="shared" si="4"/>
        <v/>
      </c>
      <c r="F100" s="2" t="str">
        <f t="shared" si="5"/>
        <v/>
      </c>
    </row>
    <row r="101" spans="1:6" x14ac:dyDescent="0.25">
      <c r="A101" s="31">
        <v>100</v>
      </c>
      <c r="B101" s="23" t="s">
        <v>1233</v>
      </c>
      <c r="C101" s="32" t="s">
        <v>124</v>
      </c>
      <c r="D101" s="2" t="str">
        <f t="shared" si="3"/>
        <v>Journal</v>
      </c>
      <c r="E101" s="2" t="str">
        <f t="shared" si="4"/>
        <v/>
      </c>
      <c r="F101" s="2" t="str">
        <f t="shared" si="5"/>
        <v/>
      </c>
    </row>
    <row r="102" spans="1:6" x14ac:dyDescent="0.25">
      <c r="A102" s="31">
        <v>101</v>
      </c>
      <c r="B102" s="23" t="s">
        <v>1242</v>
      </c>
      <c r="C102" s="32" t="s">
        <v>124</v>
      </c>
      <c r="D102" s="2" t="str">
        <f t="shared" si="3"/>
        <v>Journal</v>
      </c>
      <c r="E102" s="2" t="str">
        <f t="shared" si="4"/>
        <v/>
      </c>
      <c r="F102" s="2" t="str">
        <f t="shared" si="5"/>
        <v/>
      </c>
    </row>
    <row r="103" spans="1:6" x14ac:dyDescent="0.25">
      <c r="A103" s="31">
        <v>102</v>
      </c>
      <c r="B103" s="23" t="s">
        <v>1251</v>
      </c>
      <c r="C103" s="32" t="s">
        <v>124</v>
      </c>
      <c r="D103" s="2" t="str">
        <f t="shared" si="3"/>
        <v>Journal</v>
      </c>
      <c r="E103" s="2" t="str">
        <f t="shared" si="4"/>
        <v/>
      </c>
      <c r="F103" s="2" t="str">
        <f t="shared" si="5"/>
        <v/>
      </c>
    </row>
    <row r="104" spans="1:6" x14ac:dyDescent="0.25">
      <c r="A104" s="31">
        <v>103</v>
      </c>
      <c r="B104" s="23" t="s">
        <v>1258</v>
      </c>
      <c r="C104" s="32" t="s">
        <v>124</v>
      </c>
      <c r="D104" s="2" t="str">
        <f t="shared" si="3"/>
        <v>Journal</v>
      </c>
      <c r="E104" s="2" t="str">
        <f t="shared" si="4"/>
        <v/>
      </c>
      <c r="F104" s="2" t="str">
        <f t="shared" si="5"/>
        <v/>
      </c>
    </row>
    <row r="105" spans="1:6" x14ac:dyDescent="0.25">
      <c r="A105" s="31">
        <v>104</v>
      </c>
      <c r="B105" s="23" t="s">
        <v>1270</v>
      </c>
      <c r="C105" s="32" t="s">
        <v>124</v>
      </c>
      <c r="D105" s="2" t="str">
        <f t="shared" si="3"/>
        <v>Journal</v>
      </c>
      <c r="E105" s="2" t="str">
        <f t="shared" si="4"/>
        <v/>
      </c>
      <c r="F105" s="2" t="str">
        <f t="shared" si="5"/>
        <v/>
      </c>
    </row>
    <row r="106" spans="1:6" x14ac:dyDescent="0.25">
      <c r="A106" s="31">
        <v>105</v>
      </c>
      <c r="B106" s="23" t="s">
        <v>1277</v>
      </c>
      <c r="C106" s="32" t="s">
        <v>124</v>
      </c>
      <c r="D106" s="2" t="str">
        <f t="shared" si="3"/>
        <v>Journal</v>
      </c>
      <c r="E106" s="2" t="str">
        <f t="shared" si="4"/>
        <v/>
      </c>
      <c r="F106" s="2" t="str">
        <f t="shared" si="5"/>
        <v/>
      </c>
    </row>
    <row r="107" spans="1:6" x14ac:dyDescent="0.25">
      <c r="A107" s="31">
        <v>106</v>
      </c>
      <c r="B107" s="23" t="s">
        <v>1289</v>
      </c>
      <c r="C107" s="32" t="s">
        <v>124</v>
      </c>
      <c r="D107" s="2" t="str">
        <f t="shared" si="3"/>
        <v>Journal</v>
      </c>
      <c r="E107" s="2" t="str">
        <f t="shared" si="4"/>
        <v/>
      </c>
      <c r="F107" s="2" t="str">
        <f t="shared" si="5"/>
        <v/>
      </c>
    </row>
    <row r="108" spans="1:6" x14ac:dyDescent="0.25">
      <c r="A108" s="31">
        <v>107</v>
      </c>
      <c r="B108" s="23" t="s">
        <v>1295</v>
      </c>
      <c r="C108" s="32" t="s">
        <v>124</v>
      </c>
      <c r="D108" s="2" t="str">
        <f t="shared" si="3"/>
        <v>Journal</v>
      </c>
      <c r="E108" s="2" t="str">
        <f t="shared" si="4"/>
        <v/>
      </c>
      <c r="F108" s="2" t="str">
        <f t="shared" si="5"/>
        <v/>
      </c>
    </row>
    <row r="109" spans="1:6" x14ac:dyDescent="0.25">
      <c r="A109" s="31">
        <v>108</v>
      </c>
      <c r="B109" s="23" t="s">
        <v>1305</v>
      </c>
      <c r="C109" s="32" t="s">
        <v>124</v>
      </c>
      <c r="D109" s="2" t="str">
        <f t="shared" si="3"/>
        <v>Journal</v>
      </c>
      <c r="E109" s="2" t="str">
        <f t="shared" si="4"/>
        <v/>
      </c>
      <c r="F109" s="2" t="str">
        <f t="shared" si="5"/>
        <v/>
      </c>
    </row>
    <row r="110" spans="1:6" x14ac:dyDescent="0.25">
      <c r="A110" s="31">
        <v>109</v>
      </c>
      <c r="B110" s="23" t="s">
        <v>1311</v>
      </c>
      <c r="C110" s="32" t="s">
        <v>124</v>
      </c>
      <c r="D110" s="2" t="str">
        <f t="shared" si="3"/>
        <v>Journal</v>
      </c>
      <c r="E110" s="2" t="str">
        <f t="shared" si="4"/>
        <v/>
      </c>
      <c r="F110" s="2" t="str">
        <f t="shared" si="5"/>
        <v/>
      </c>
    </row>
    <row r="111" spans="1:6" x14ac:dyDescent="0.25">
      <c r="A111" s="31">
        <v>110</v>
      </c>
      <c r="B111" s="23" t="s">
        <v>1319</v>
      </c>
      <c r="C111" s="32" t="s">
        <v>124</v>
      </c>
      <c r="D111" s="2" t="str">
        <f t="shared" si="3"/>
        <v>Journal</v>
      </c>
      <c r="E111" s="2" t="str">
        <f t="shared" si="4"/>
        <v/>
      </c>
      <c r="F111" s="2" t="str">
        <f t="shared" si="5"/>
        <v/>
      </c>
    </row>
    <row r="112" spans="1:6" x14ac:dyDescent="0.25">
      <c r="A112" s="31">
        <v>111</v>
      </c>
      <c r="B112" s="23" t="s">
        <v>1328</v>
      </c>
      <c r="C112" s="32" t="s">
        <v>152</v>
      </c>
      <c r="D112" s="2" t="str">
        <f t="shared" si="3"/>
        <v/>
      </c>
      <c r="E112" s="2" t="str">
        <f t="shared" si="4"/>
        <v>Conference</v>
      </c>
      <c r="F112" s="2">
        <f t="shared" si="5"/>
        <v>111</v>
      </c>
    </row>
    <row r="113" spans="1:6" x14ac:dyDescent="0.25">
      <c r="A113" s="31">
        <v>112</v>
      </c>
      <c r="B113" s="23" t="s">
        <v>1336</v>
      </c>
      <c r="C113" s="32" t="s">
        <v>152</v>
      </c>
      <c r="D113" s="2" t="str">
        <f t="shared" si="3"/>
        <v/>
      </c>
      <c r="E113" s="2" t="str">
        <f t="shared" si="4"/>
        <v>Conference</v>
      </c>
      <c r="F113" s="2">
        <f t="shared" si="5"/>
        <v>112</v>
      </c>
    </row>
    <row r="114" spans="1:6" x14ac:dyDescent="0.25">
      <c r="A114" s="31">
        <v>113</v>
      </c>
      <c r="B114" s="23" t="s">
        <v>1348</v>
      </c>
      <c r="C114" s="32" t="s">
        <v>152</v>
      </c>
      <c r="D114" s="2" t="str">
        <f t="shared" si="3"/>
        <v/>
      </c>
      <c r="E114" s="2" t="str">
        <f t="shared" si="4"/>
        <v>Conference</v>
      </c>
      <c r="F114" s="2">
        <f t="shared" si="5"/>
        <v>113</v>
      </c>
    </row>
    <row r="115" spans="1:6" x14ac:dyDescent="0.25">
      <c r="A115" s="31">
        <v>114</v>
      </c>
      <c r="B115" s="23" t="s">
        <v>1359</v>
      </c>
      <c r="C115" s="32" t="s">
        <v>152</v>
      </c>
      <c r="D115" s="2" t="str">
        <f t="shared" si="3"/>
        <v/>
      </c>
      <c r="E115" s="2" t="str">
        <f t="shared" si="4"/>
        <v>Conference</v>
      </c>
      <c r="F115" s="2">
        <f t="shared" si="5"/>
        <v>114</v>
      </c>
    </row>
    <row r="116" spans="1:6" x14ac:dyDescent="0.25">
      <c r="A116" s="31">
        <v>115</v>
      </c>
      <c r="B116" s="23" t="s">
        <v>1368</v>
      </c>
      <c r="C116" s="32" t="s">
        <v>152</v>
      </c>
      <c r="D116" s="2" t="str">
        <f t="shared" si="3"/>
        <v/>
      </c>
      <c r="E116" s="2" t="str">
        <f t="shared" si="4"/>
        <v>Conference</v>
      </c>
      <c r="F116" s="2">
        <f t="shared" si="5"/>
        <v>115</v>
      </c>
    </row>
    <row r="117" spans="1:6" x14ac:dyDescent="0.25">
      <c r="A117" s="31">
        <v>116</v>
      </c>
      <c r="B117" s="23" t="s">
        <v>1377</v>
      </c>
      <c r="C117" s="32" t="s">
        <v>152</v>
      </c>
      <c r="D117" s="2" t="str">
        <f t="shared" si="3"/>
        <v/>
      </c>
      <c r="E117" s="2" t="str">
        <f t="shared" si="4"/>
        <v>Conference</v>
      </c>
      <c r="F117" s="2">
        <f t="shared" si="5"/>
        <v>116</v>
      </c>
    </row>
    <row r="118" spans="1:6" x14ac:dyDescent="0.25">
      <c r="A118" s="31">
        <v>117</v>
      </c>
      <c r="B118" s="23" t="s">
        <v>1386</v>
      </c>
      <c r="C118" s="32" t="s">
        <v>152</v>
      </c>
      <c r="D118" s="2" t="str">
        <f t="shared" si="3"/>
        <v/>
      </c>
      <c r="E118" s="2" t="str">
        <f t="shared" si="4"/>
        <v>Conference</v>
      </c>
      <c r="F118" s="2">
        <f t="shared" si="5"/>
        <v>117</v>
      </c>
    </row>
    <row r="119" spans="1:6" x14ac:dyDescent="0.25">
      <c r="A119" s="31">
        <v>118</v>
      </c>
      <c r="B119" s="23" t="s">
        <v>1395</v>
      </c>
      <c r="C119" s="32" t="s">
        <v>152</v>
      </c>
      <c r="D119" s="2" t="str">
        <f t="shared" si="3"/>
        <v/>
      </c>
      <c r="E119" s="2" t="str">
        <f t="shared" si="4"/>
        <v>Conference</v>
      </c>
      <c r="F119" s="2">
        <f t="shared" si="5"/>
        <v>118</v>
      </c>
    </row>
    <row r="120" spans="1:6" x14ac:dyDescent="0.25">
      <c r="A120" s="31">
        <v>119</v>
      </c>
      <c r="B120" s="23" t="s">
        <v>1407</v>
      </c>
      <c r="C120" s="32" t="s">
        <v>124</v>
      </c>
      <c r="D120" s="2" t="str">
        <f t="shared" si="3"/>
        <v>Journal</v>
      </c>
      <c r="E120" s="2" t="str">
        <f t="shared" si="4"/>
        <v/>
      </c>
      <c r="F120" s="2" t="str">
        <f t="shared" si="5"/>
        <v/>
      </c>
    </row>
    <row r="121" spans="1:6" x14ac:dyDescent="0.25">
      <c r="A121" s="31">
        <v>120</v>
      </c>
      <c r="B121" s="23" t="s">
        <v>1415</v>
      </c>
      <c r="C121" s="32" t="s">
        <v>152</v>
      </c>
      <c r="D121" s="2" t="str">
        <f t="shared" si="3"/>
        <v/>
      </c>
      <c r="E121" s="2" t="str">
        <f t="shared" si="4"/>
        <v>Conference</v>
      </c>
      <c r="F121" s="2">
        <f t="shared" si="5"/>
        <v>120</v>
      </c>
    </row>
    <row r="122" spans="1:6" x14ac:dyDescent="0.25">
      <c r="A122" s="31">
        <v>121</v>
      </c>
      <c r="B122" s="23" t="s">
        <v>1426</v>
      </c>
      <c r="C122" s="32" t="s">
        <v>124</v>
      </c>
      <c r="D122" s="2" t="str">
        <f t="shared" si="3"/>
        <v>Journal</v>
      </c>
      <c r="E122" s="2" t="str">
        <f t="shared" si="4"/>
        <v/>
      </c>
      <c r="F122" s="2" t="str">
        <f t="shared" si="5"/>
        <v/>
      </c>
    </row>
    <row r="123" spans="1:6" x14ac:dyDescent="0.25">
      <c r="A123" s="31">
        <v>122</v>
      </c>
      <c r="B123" s="23" t="s">
        <v>1434</v>
      </c>
      <c r="C123" s="32" t="s">
        <v>152</v>
      </c>
      <c r="D123" s="2" t="str">
        <f t="shared" si="3"/>
        <v/>
      </c>
      <c r="E123" s="2" t="str">
        <f t="shared" si="4"/>
        <v>Conference</v>
      </c>
      <c r="F123" s="2">
        <f t="shared" si="5"/>
        <v>122</v>
      </c>
    </row>
    <row r="124" spans="1:6" x14ac:dyDescent="0.25">
      <c r="A124" s="31">
        <v>123</v>
      </c>
      <c r="B124" s="23" t="s">
        <v>1444</v>
      </c>
      <c r="C124" s="32" t="s">
        <v>152</v>
      </c>
      <c r="D124" s="2" t="str">
        <f t="shared" si="3"/>
        <v/>
      </c>
      <c r="E124" s="2" t="str">
        <f t="shared" si="4"/>
        <v>Conference</v>
      </c>
      <c r="F124" s="2">
        <f t="shared" si="5"/>
        <v>123</v>
      </c>
    </row>
    <row r="125" spans="1:6" x14ac:dyDescent="0.25">
      <c r="A125" s="31">
        <v>124</v>
      </c>
      <c r="B125" s="23" t="s">
        <v>1451</v>
      </c>
      <c r="C125" s="32" t="s">
        <v>124</v>
      </c>
      <c r="D125" s="2" t="str">
        <f t="shared" si="3"/>
        <v>Journal</v>
      </c>
      <c r="E125" s="2" t="str">
        <f t="shared" si="4"/>
        <v/>
      </c>
      <c r="F125" s="2" t="str">
        <f t="shared" si="5"/>
        <v/>
      </c>
    </row>
    <row r="126" spans="1:6" x14ac:dyDescent="0.25">
      <c r="A126" s="31">
        <v>125</v>
      </c>
      <c r="B126" s="23" t="s">
        <v>1461</v>
      </c>
      <c r="C126" s="32" t="s">
        <v>152</v>
      </c>
      <c r="D126" s="2" t="str">
        <f t="shared" si="3"/>
        <v/>
      </c>
      <c r="E126" s="2" t="str">
        <f t="shared" si="4"/>
        <v>Conference</v>
      </c>
      <c r="F126" s="2">
        <f t="shared" si="5"/>
        <v>125</v>
      </c>
    </row>
    <row r="127" spans="1:6" x14ac:dyDescent="0.25">
      <c r="A127" s="31">
        <v>126</v>
      </c>
      <c r="B127" s="23" t="s">
        <v>1471</v>
      </c>
      <c r="C127" s="32" t="s">
        <v>152</v>
      </c>
      <c r="D127" s="2" t="str">
        <f t="shared" si="3"/>
        <v/>
      </c>
      <c r="E127" s="2" t="str">
        <f t="shared" si="4"/>
        <v>Conference</v>
      </c>
      <c r="F127" s="2">
        <f t="shared" si="5"/>
        <v>126</v>
      </c>
    </row>
    <row r="128" spans="1:6" x14ac:dyDescent="0.25">
      <c r="A128" s="31">
        <v>127</v>
      </c>
      <c r="B128" s="23" t="s">
        <v>1481</v>
      </c>
      <c r="C128" s="32" t="s">
        <v>124</v>
      </c>
      <c r="D128" s="2" t="str">
        <f t="shared" si="3"/>
        <v>Journal</v>
      </c>
      <c r="E128" s="2" t="str">
        <f t="shared" si="4"/>
        <v/>
      </c>
      <c r="F128" s="2" t="str">
        <f t="shared" si="5"/>
        <v/>
      </c>
    </row>
    <row r="129" spans="1:6" x14ac:dyDescent="0.25">
      <c r="A129" s="31">
        <v>128</v>
      </c>
      <c r="B129" s="23" t="s">
        <v>1490</v>
      </c>
      <c r="C129" s="32" t="s">
        <v>124</v>
      </c>
      <c r="D129" s="2" t="str">
        <f t="shared" si="3"/>
        <v>Journal</v>
      </c>
      <c r="E129" s="2" t="str">
        <f t="shared" si="4"/>
        <v/>
      </c>
      <c r="F129" s="2" t="str">
        <f t="shared" si="5"/>
        <v/>
      </c>
    </row>
    <row r="130" spans="1:6" x14ac:dyDescent="0.25">
      <c r="A130" s="31">
        <v>129</v>
      </c>
      <c r="B130" s="23" t="s">
        <v>1500</v>
      </c>
      <c r="C130" s="32" t="s">
        <v>152</v>
      </c>
      <c r="D130" s="2" t="str">
        <f t="shared" si="3"/>
        <v/>
      </c>
      <c r="E130" s="2" t="str">
        <f t="shared" si="4"/>
        <v>Conference</v>
      </c>
      <c r="F130" s="2">
        <f t="shared" si="5"/>
        <v>129</v>
      </c>
    </row>
    <row r="131" spans="1:6" x14ac:dyDescent="0.25">
      <c r="A131" s="31">
        <v>130</v>
      </c>
      <c r="B131" s="23" t="s">
        <v>1510</v>
      </c>
      <c r="C131" s="32" t="s">
        <v>152</v>
      </c>
      <c r="D131" s="2" t="str">
        <f t="shared" ref="D131:D194" si="6">IF(C131="Journal","Journal","")</f>
        <v/>
      </c>
      <c r="E131" s="2" t="str">
        <f t="shared" ref="E131:E194" si="7">IF(C131="Conference","Conference","")</f>
        <v>Conference</v>
      </c>
      <c r="F131" s="2">
        <f t="shared" ref="F131:F194" si="8">IF(C131="Conference",A131,"")</f>
        <v>130</v>
      </c>
    </row>
    <row r="132" spans="1:6" x14ac:dyDescent="0.25">
      <c r="A132" s="31">
        <v>131</v>
      </c>
      <c r="B132" s="23" t="s">
        <v>1520</v>
      </c>
      <c r="C132" s="32" t="s">
        <v>124</v>
      </c>
      <c r="D132" s="2" t="str">
        <f t="shared" si="6"/>
        <v>Journal</v>
      </c>
      <c r="E132" s="2" t="str">
        <f t="shared" si="7"/>
        <v/>
      </c>
      <c r="F132" s="2" t="str">
        <f t="shared" si="8"/>
        <v/>
      </c>
    </row>
    <row r="133" spans="1:6" x14ac:dyDescent="0.25">
      <c r="A133" s="31">
        <v>132</v>
      </c>
      <c r="B133" s="23" t="s">
        <v>1529</v>
      </c>
      <c r="C133" s="32" t="s">
        <v>152</v>
      </c>
      <c r="D133" s="2" t="str">
        <f t="shared" si="6"/>
        <v/>
      </c>
      <c r="E133" s="2" t="str">
        <f t="shared" si="7"/>
        <v>Conference</v>
      </c>
      <c r="F133" s="2">
        <f t="shared" si="8"/>
        <v>132</v>
      </c>
    </row>
    <row r="134" spans="1:6" x14ac:dyDescent="0.25">
      <c r="A134" s="31">
        <v>133</v>
      </c>
      <c r="B134" s="23" t="s">
        <v>1539</v>
      </c>
      <c r="C134" s="32" t="s">
        <v>152</v>
      </c>
      <c r="D134" s="2" t="str">
        <f t="shared" si="6"/>
        <v/>
      </c>
      <c r="E134" s="2" t="str">
        <f t="shared" si="7"/>
        <v>Conference</v>
      </c>
      <c r="F134" s="2">
        <f t="shared" si="8"/>
        <v>133</v>
      </c>
    </row>
    <row r="135" spans="1:6" x14ac:dyDescent="0.25">
      <c r="A135" s="31">
        <v>134</v>
      </c>
      <c r="B135" s="23" t="s">
        <v>1548</v>
      </c>
      <c r="C135" s="32" t="s">
        <v>152</v>
      </c>
      <c r="D135" s="2" t="str">
        <f t="shared" si="6"/>
        <v/>
      </c>
      <c r="E135" s="2" t="str">
        <f t="shared" si="7"/>
        <v>Conference</v>
      </c>
      <c r="F135" s="2">
        <f t="shared" si="8"/>
        <v>134</v>
      </c>
    </row>
    <row r="136" spans="1:6" x14ac:dyDescent="0.25">
      <c r="A136" s="31">
        <v>135</v>
      </c>
      <c r="B136" s="23" t="s">
        <v>1557</v>
      </c>
      <c r="C136" s="32" t="s">
        <v>152</v>
      </c>
      <c r="D136" s="2" t="str">
        <f t="shared" si="6"/>
        <v/>
      </c>
      <c r="E136" s="2" t="str">
        <f t="shared" si="7"/>
        <v>Conference</v>
      </c>
      <c r="F136" s="2">
        <f t="shared" si="8"/>
        <v>135</v>
      </c>
    </row>
    <row r="137" spans="1:6" x14ac:dyDescent="0.25">
      <c r="A137" s="31">
        <v>136</v>
      </c>
      <c r="B137" s="23" t="s">
        <v>1566</v>
      </c>
      <c r="C137" s="32" t="s">
        <v>152</v>
      </c>
      <c r="D137" s="2" t="str">
        <f t="shared" si="6"/>
        <v/>
      </c>
      <c r="E137" s="2" t="str">
        <f t="shared" si="7"/>
        <v>Conference</v>
      </c>
      <c r="F137" s="2">
        <f t="shared" si="8"/>
        <v>136</v>
      </c>
    </row>
    <row r="138" spans="1:6" x14ac:dyDescent="0.25">
      <c r="A138" s="31">
        <v>137</v>
      </c>
      <c r="B138" s="23" t="s">
        <v>1577</v>
      </c>
      <c r="C138" s="32" t="s">
        <v>152</v>
      </c>
      <c r="D138" s="2" t="str">
        <f t="shared" si="6"/>
        <v/>
      </c>
      <c r="E138" s="2" t="str">
        <f t="shared" si="7"/>
        <v>Conference</v>
      </c>
      <c r="F138" s="2">
        <f t="shared" si="8"/>
        <v>137</v>
      </c>
    </row>
    <row r="139" spans="1:6" x14ac:dyDescent="0.25">
      <c r="A139" s="31">
        <v>138</v>
      </c>
      <c r="B139" s="23" t="s">
        <v>1585</v>
      </c>
      <c r="C139" s="32" t="s">
        <v>124</v>
      </c>
      <c r="D139" s="2" t="str">
        <f t="shared" si="6"/>
        <v>Journal</v>
      </c>
      <c r="E139" s="2" t="str">
        <f t="shared" si="7"/>
        <v/>
      </c>
      <c r="F139" s="2" t="str">
        <f t="shared" si="8"/>
        <v/>
      </c>
    </row>
    <row r="140" spans="1:6" x14ac:dyDescent="0.25">
      <c r="A140" s="31">
        <v>139</v>
      </c>
      <c r="B140" s="23" t="s">
        <v>1593</v>
      </c>
      <c r="C140" s="32" t="s">
        <v>152</v>
      </c>
      <c r="D140" s="2" t="str">
        <f t="shared" si="6"/>
        <v/>
      </c>
      <c r="E140" s="2" t="str">
        <f t="shared" si="7"/>
        <v>Conference</v>
      </c>
      <c r="F140" s="2">
        <f t="shared" si="8"/>
        <v>139</v>
      </c>
    </row>
    <row r="141" spans="1:6" x14ac:dyDescent="0.25">
      <c r="A141" s="31">
        <v>140</v>
      </c>
      <c r="B141" s="23" t="s">
        <v>1602</v>
      </c>
      <c r="C141" s="32" t="s">
        <v>152</v>
      </c>
      <c r="D141" s="2" t="str">
        <f t="shared" si="6"/>
        <v/>
      </c>
      <c r="E141" s="2" t="str">
        <f t="shared" si="7"/>
        <v>Conference</v>
      </c>
      <c r="F141" s="2">
        <f t="shared" si="8"/>
        <v>140</v>
      </c>
    </row>
    <row r="142" spans="1:6" x14ac:dyDescent="0.25">
      <c r="A142" s="31">
        <v>141</v>
      </c>
      <c r="B142" s="23" t="s">
        <v>1611</v>
      </c>
      <c r="C142" s="32" t="s">
        <v>124</v>
      </c>
      <c r="D142" s="2" t="str">
        <f t="shared" si="6"/>
        <v>Journal</v>
      </c>
      <c r="E142" s="2" t="str">
        <f t="shared" si="7"/>
        <v/>
      </c>
      <c r="F142" s="2" t="str">
        <f t="shared" si="8"/>
        <v/>
      </c>
    </row>
    <row r="143" spans="1:6" x14ac:dyDescent="0.25">
      <c r="A143" s="31">
        <v>142</v>
      </c>
      <c r="B143" s="23" t="s">
        <v>1620</v>
      </c>
      <c r="C143" s="32" t="s">
        <v>152</v>
      </c>
      <c r="D143" s="2" t="str">
        <f t="shared" si="6"/>
        <v/>
      </c>
      <c r="E143" s="2" t="str">
        <f t="shared" si="7"/>
        <v>Conference</v>
      </c>
      <c r="F143" s="2">
        <f t="shared" si="8"/>
        <v>142</v>
      </c>
    </row>
    <row r="144" spans="1:6" x14ac:dyDescent="0.25">
      <c r="A144" s="31">
        <v>143</v>
      </c>
      <c r="B144" s="23" t="s">
        <v>1627</v>
      </c>
      <c r="C144" s="32" t="s">
        <v>152</v>
      </c>
      <c r="D144" s="2" t="str">
        <f t="shared" si="6"/>
        <v/>
      </c>
      <c r="E144" s="2" t="str">
        <f t="shared" si="7"/>
        <v>Conference</v>
      </c>
      <c r="F144" s="2">
        <f t="shared" si="8"/>
        <v>143</v>
      </c>
    </row>
    <row r="145" spans="1:6" x14ac:dyDescent="0.25">
      <c r="A145" s="31">
        <v>144</v>
      </c>
      <c r="B145" s="23" t="s">
        <v>1637</v>
      </c>
      <c r="C145" s="32" t="s">
        <v>152</v>
      </c>
      <c r="D145" s="2" t="str">
        <f t="shared" si="6"/>
        <v/>
      </c>
      <c r="E145" s="2" t="str">
        <f t="shared" si="7"/>
        <v>Conference</v>
      </c>
      <c r="F145" s="2">
        <f t="shared" si="8"/>
        <v>144</v>
      </c>
    </row>
    <row r="146" spans="1:6" x14ac:dyDescent="0.25">
      <c r="A146" s="31">
        <v>145</v>
      </c>
      <c r="B146" s="23" t="s">
        <v>1646</v>
      </c>
      <c r="C146" s="32" t="s">
        <v>152</v>
      </c>
      <c r="D146" s="2" t="str">
        <f t="shared" si="6"/>
        <v/>
      </c>
      <c r="E146" s="2" t="str">
        <f t="shared" si="7"/>
        <v>Conference</v>
      </c>
      <c r="F146" s="2">
        <f t="shared" si="8"/>
        <v>145</v>
      </c>
    </row>
    <row r="147" spans="1:6" x14ac:dyDescent="0.25">
      <c r="A147" s="31">
        <v>146</v>
      </c>
      <c r="B147" s="23" t="s">
        <v>1655</v>
      </c>
      <c r="C147" s="32" t="s">
        <v>124</v>
      </c>
      <c r="D147" s="2" t="str">
        <f t="shared" si="6"/>
        <v>Journal</v>
      </c>
      <c r="E147" s="2" t="str">
        <f t="shared" si="7"/>
        <v/>
      </c>
      <c r="F147" s="2" t="str">
        <f t="shared" si="8"/>
        <v/>
      </c>
    </row>
    <row r="148" spans="1:6" x14ac:dyDescent="0.25">
      <c r="A148" s="31">
        <v>147</v>
      </c>
      <c r="B148" s="23" t="s">
        <v>1664</v>
      </c>
      <c r="C148" s="32" t="s">
        <v>152</v>
      </c>
      <c r="D148" s="2" t="str">
        <f t="shared" si="6"/>
        <v/>
      </c>
      <c r="E148" s="2" t="str">
        <f t="shared" si="7"/>
        <v>Conference</v>
      </c>
      <c r="F148" s="2">
        <f t="shared" si="8"/>
        <v>147</v>
      </c>
    </row>
    <row r="149" spans="1:6" x14ac:dyDescent="0.25">
      <c r="A149" s="31">
        <v>148</v>
      </c>
      <c r="B149" s="23" t="s">
        <v>1674</v>
      </c>
      <c r="C149" s="32" t="s">
        <v>152</v>
      </c>
      <c r="D149" s="2" t="str">
        <f t="shared" si="6"/>
        <v/>
      </c>
      <c r="E149" s="2" t="str">
        <f t="shared" si="7"/>
        <v>Conference</v>
      </c>
      <c r="F149" s="2">
        <f t="shared" si="8"/>
        <v>148</v>
      </c>
    </row>
    <row r="150" spans="1:6" x14ac:dyDescent="0.25">
      <c r="A150" s="31">
        <v>149</v>
      </c>
      <c r="B150" s="23" t="s">
        <v>1684</v>
      </c>
      <c r="C150" s="32" t="s">
        <v>152</v>
      </c>
      <c r="D150" s="2" t="str">
        <f t="shared" si="6"/>
        <v/>
      </c>
      <c r="E150" s="2" t="str">
        <f t="shared" si="7"/>
        <v>Conference</v>
      </c>
      <c r="F150" s="2">
        <f t="shared" si="8"/>
        <v>149</v>
      </c>
    </row>
    <row r="151" spans="1:6" x14ac:dyDescent="0.25">
      <c r="A151" s="31">
        <v>150</v>
      </c>
      <c r="B151" s="23" t="s">
        <v>1692</v>
      </c>
      <c r="C151" s="32" t="s">
        <v>152</v>
      </c>
      <c r="D151" s="2" t="str">
        <f t="shared" si="6"/>
        <v/>
      </c>
      <c r="E151" s="2" t="str">
        <f t="shared" si="7"/>
        <v>Conference</v>
      </c>
      <c r="F151" s="2">
        <f t="shared" si="8"/>
        <v>150</v>
      </c>
    </row>
    <row r="152" spans="1:6" x14ac:dyDescent="0.25">
      <c r="A152" s="31">
        <v>151</v>
      </c>
      <c r="B152" s="23" t="s">
        <v>1701</v>
      </c>
      <c r="C152" s="32" t="s">
        <v>152</v>
      </c>
      <c r="D152" s="2" t="str">
        <f t="shared" si="6"/>
        <v/>
      </c>
      <c r="E152" s="2" t="str">
        <f t="shared" si="7"/>
        <v>Conference</v>
      </c>
      <c r="F152" s="2">
        <f t="shared" si="8"/>
        <v>151</v>
      </c>
    </row>
    <row r="153" spans="1:6" x14ac:dyDescent="0.25">
      <c r="A153" s="31">
        <v>152</v>
      </c>
      <c r="B153" s="23" t="s">
        <v>1711</v>
      </c>
      <c r="C153" s="32" t="s">
        <v>152</v>
      </c>
      <c r="D153" s="2" t="str">
        <f t="shared" si="6"/>
        <v/>
      </c>
      <c r="E153" s="2" t="str">
        <f t="shared" si="7"/>
        <v>Conference</v>
      </c>
      <c r="F153" s="2">
        <f t="shared" si="8"/>
        <v>152</v>
      </c>
    </row>
    <row r="154" spans="1:6" x14ac:dyDescent="0.25">
      <c r="A154" s="31">
        <v>153</v>
      </c>
      <c r="B154" s="23" t="s">
        <v>1721</v>
      </c>
      <c r="C154" s="32" t="s">
        <v>152</v>
      </c>
      <c r="D154" s="2" t="str">
        <f t="shared" si="6"/>
        <v/>
      </c>
      <c r="E154" s="2" t="str">
        <f t="shared" si="7"/>
        <v>Conference</v>
      </c>
      <c r="F154" s="2">
        <f t="shared" si="8"/>
        <v>153</v>
      </c>
    </row>
    <row r="155" spans="1:6" x14ac:dyDescent="0.25">
      <c r="A155" s="31">
        <v>154</v>
      </c>
      <c r="B155" s="23" t="s">
        <v>1731</v>
      </c>
      <c r="C155" s="32" t="s">
        <v>124</v>
      </c>
      <c r="D155" s="2" t="str">
        <f t="shared" si="6"/>
        <v>Journal</v>
      </c>
      <c r="E155" s="2" t="str">
        <f t="shared" si="7"/>
        <v/>
      </c>
      <c r="F155" s="2" t="str">
        <f t="shared" si="8"/>
        <v/>
      </c>
    </row>
    <row r="156" spans="1:6" x14ac:dyDescent="0.25">
      <c r="A156" s="31">
        <v>155</v>
      </c>
      <c r="B156" s="23" t="s">
        <v>1742</v>
      </c>
      <c r="C156" s="32" t="s">
        <v>152</v>
      </c>
      <c r="D156" s="2" t="str">
        <f t="shared" si="6"/>
        <v/>
      </c>
      <c r="E156" s="2" t="str">
        <f t="shared" si="7"/>
        <v>Conference</v>
      </c>
      <c r="F156" s="2">
        <f t="shared" si="8"/>
        <v>155</v>
      </c>
    </row>
    <row r="157" spans="1:6" x14ac:dyDescent="0.25">
      <c r="A157" s="31">
        <v>156</v>
      </c>
      <c r="B157" s="23" t="s">
        <v>1754</v>
      </c>
      <c r="C157" s="32" t="s">
        <v>124</v>
      </c>
      <c r="D157" s="2" t="str">
        <f t="shared" si="6"/>
        <v>Journal</v>
      </c>
      <c r="E157" s="2" t="str">
        <f t="shared" si="7"/>
        <v/>
      </c>
      <c r="F157" s="2" t="str">
        <f t="shared" si="8"/>
        <v/>
      </c>
    </row>
    <row r="158" spans="1:6" x14ac:dyDescent="0.25">
      <c r="A158" s="31">
        <v>157</v>
      </c>
      <c r="B158" s="23" t="s">
        <v>1763</v>
      </c>
      <c r="C158" s="32" t="s">
        <v>152</v>
      </c>
      <c r="D158" s="2" t="str">
        <f t="shared" si="6"/>
        <v/>
      </c>
      <c r="E158" s="2" t="str">
        <f t="shared" si="7"/>
        <v>Conference</v>
      </c>
      <c r="F158" s="2">
        <f t="shared" si="8"/>
        <v>157</v>
      </c>
    </row>
    <row r="159" spans="1:6" x14ac:dyDescent="0.25">
      <c r="A159" s="31">
        <v>158</v>
      </c>
      <c r="B159" s="23" t="s">
        <v>1771</v>
      </c>
      <c r="C159" s="32" t="s">
        <v>152</v>
      </c>
      <c r="D159" s="2" t="str">
        <f t="shared" si="6"/>
        <v/>
      </c>
      <c r="E159" s="2" t="str">
        <f t="shared" si="7"/>
        <v>Conference</v>
      </c>
      <c r="F159" s="2">
        <f t="shared" si="8"/>
        <v>158</v>
      </c>
    </row>
    <row r="160" spans="1:6" x14ac:dyDescent="0.25">
      <c r="A160" s="31">
        <v>159</v>
      </c>
      <c r="B160" s="23" t="s">
        <v>1777</v>
      </c>
      <c r="C160" s="32" t="s">
        <v>152</v>
      </c>
      <c r="D160" s="2" t="str">
        <f t="shared" si="6"/>
        <v/>
      </c>
      <c r="E160" s="2" t="str">
        <f t="shared" si="7"/>
        <v>Conference</v>
      </c>
      <c r="F160" s="2">
        <f t="shared" si="8"/>
        <v>159</v>
      </c>
    </row>
    <row r="161" spans="1:6" x14ac:dyDescent="0.25">
      <c r="A161" s="31">
        <v>160</v>
      </c>
      <c r="B161" s="23" t="s">
        <v>1785</v>
      </c>
      <c r="C161" s="32" t="s">
        <v>152</v>
      </c>
      <c r="D161" s="2" t="str">
        <f t="shared" si="6"/>
        <v/>
      </c>
      <c r="E161" s="2" t="str">
        <f t="shared" si="7"/>
        <v>Conference</v>
      </c>
      <c r="F161" s="2">
        <f t="shared" si="8"/>
        <v>160</v>
      </c>
    </row>
    <row r="162" spans="1:6" x14ac:dyDescent="0.25">
      <c r="A162" s="31">
        <v>161</v>
      </c>
      <c r="B162" s="23" t="s">
        <v>1795</v>
      </c>
      <c r="C162" s="32" t="s">
        <v>152</v>
      </c>
      <c r="D162" s="2" t="str">
        <f t="shared" si="6"/>
        <v/>
      </c>
      <c r="E162" s="2" t="str">
        <f t="shared" si="7"/>
        <v>Conference</v>
      </c>
      <c r="F162" s="2">
        <f t="shared" si="8"/>
        <v>161</v>
      </c>
    </row>
    <row r="163" spans="1:6" x14ac:dyDescent="0.25">
      <c r="A163" s="31">
        <v>162</v>
      </c>
      <c r="B163" s="23" t="s">
        <v>1803</v>
      </c>
      <c r="C163" s="32" t="s">
        <v>152</v>
      </c>
      <c r="D163" s="2" t="str">
        <f t="shared" si="6"/>
        <v/>
      </c>
      <c r="E163" s="2" t="str">
        <f t="shared" si="7"/>
        <v>Conference</v>
      </c>
      <c r="F163" s="2">
        <f t="shared" si="8"/>
        <v>162</v>
      </c>
    </row>
    <row r="164" spans="1:6" x14ac:dyDescent="0.25">
      <c r="A164" s="31">
        <v>163</v>
      </c>
      <c r="B164" s="23" t="s">
        <v>1812</v>
      </c>
      <c r="C164" s="32" t="s">
        <v>152</v>
      </c>
      <c r="D164" s="2" t="str">
        <f t="shared" si="6"/>
        <v/>
      </c>
      <c r="E164" s="2" t="str">
        <f t="shared" si="7"/>
        <v>Conference</v>
      </c>
      <c r="F164" s="2">
        <f t="shared" si="8"/>
        <v>163</v>
      </c>
    </row>
    <row r="165" spans="1:6" x14ac:dyDescent="0.25">
      <c r="A165" s="31">
        <v>164</v>
      </c>
      <c r="B165" s="23" t="s">
        <v>1822</v>
      </c>
      <c r="C165" s="32" t="s">
        <v>152</v>
      </c>
      <c r="D165" s="2" t="str">
        <f t="shared" si="6"/>
        <v/>
      </c>
      <c r="E165" s="2" t="str">
        <f t="shared" si="7"/>
        <v>Conference</v>
      </c>
      <c r="F165" s="2">
        <f t="shared" si="8"/>
        <v>164</v>
      </c>
    </row>
    <row r="166" spans="1:6" x14ac:dyDescent="0.25">
      <c r="A166" s="31">
        <v>165</v>
      </c>
      <c r="B166" s="23" t="s">
        <v>1832</v>
      </c>
      <c r="C166" s="32" t="s">
        <v>152</v>
      </c>
      <c r="D166" s="2" t="str">
        <f t="shared" si="6"/>
        <v/>
      </c>
      <c r="E166" s="2" t="str">
        <f t="shared" si="7"/>
        <v>Conference</v>
      </c>
      <c r="F166" s="2">
        <f t="shared" si="8"/>
        <v>165</v>
      </c>
    </row>
    <row r="167" spans="1:6" x14ac:dyDescent="0.25">
      <c r="A167" s="31">
        <v>166</v>
      </c>
      <c r="B167" s="23" t="s">
        <v>1841</v>
      </c>
      <c r="C167" s="32" t="s">
        <v>152</v>
      </c>
      <c r="D167" s="2" t="str">
        <f t="shared" si="6"/>
        <v/>
      </c>
      <c r="E167" s="2" t="str">
        <f t="shared" si="7"/>
        <v>Conference</v>
      </c>
      <c r="F167" s="2">
        <f t="shared" si="8"/>
        <v>166</v>
      </c>
    </row>
    <row r="168" spans="1:6" x14ac:dyDescent="0.25">
      <c r="A168" s="31">
        <v>167</v>
      </c>
      <c r="B168" s="23" t="s">
        <v>1851</v>
      </c>
      <c r="C168" s="32" t="s">
        <v>124</v>
      </c>
      <c r="D168" s="2" t="str">
        <f t="shared" si="6"/>
        <v>Journal</v>
      </c>
      <c r="E168" s="2" t="str">
        <f t="shared" si="7"/>
        <v/>
      </c>
      <c r="F168" s="2" t="str">
        <f t="shared" si="8"/>
        <v/>
      </c>
    </row>
    <row r="169" spans="1:6" x14ac:dyDescent="0.25">
      <c r="A169" s="31">
        <v>168</v>
      </c>
      <c r="B169" s="23" t="s">
        <v>1860</v>
      </c>
      <c r="C169" s="32" t="s">
        <v>152</v>
      </c>
      <c r="D169" s="2" t="str">
        <f t="shared" si="6"/>
        <v/>
      </c>
      <c r="E169" s="2" t="str">
        <f t="shared" si="7"/>
        <v>Conference</v>
      </c>
      <c r="F169" s="2">
        <f t="shared" si="8"/>
        <v>168</v>
      </c>
    </row>
    <row r="170" spans="1:6" x14ac:dyDescent="0.25">
      <c r="A170" s="31">
        <v>169</v>
      </c>
      <c r="B170" s="23" t="s">
        <v>1869</v>
      </c>
      <c r="C170" s="32" t="s">
        <v>124</v>
      </c>
      <c r="D170" s="2" t="str">
        <f t="shared" si="6"/>
        <v>Journal</v>
      </c>
      <c r="E170" s="2" t="str">
        <f t="shared" si="7"/>
        <v/>
      </c>
      <c r="F170" s="2" t="str">
        <f t="shared" si="8"/>
        <v/>
      </c>
    </row>
    <row r="171" spans="1:6" x14ac:dyDescent="0.25">
      <c r="A171" s="31">
        <v>170</v>
      </c>
      <c r="B171" s="23" t="s">
        <v>1876</v>
      </c>
      <c r="C171" s="32" t="s">
        <v>152</v>
      </c>
      <c r="D171" s="2" t="str">
        <f t="shared" si="6"/>
        <v/>
      </c>
      <c r="E171" s="2" t="str">
        <f t="shared" si="7"/>
        <v>Conference</v>
      </c>
      <c r="F171" s="2">
        <f t="shared" si="8"/>
        <v>170</v>
      </c>
    </row>
    <row r="172" spans="1:6" x14ac:dyDescent="0.25">
      <c r="A172" s="31">
        <v>171</v>
      </c>
      <c r="B172" s="23" t="s">
        <v>1883</v>
      </c>
      <c r="C172" s="32" t="s">
        <v>152</v>
      </c>
      <c r="D172" s="2" t="str">
        <f t="shared" si="6"/>
        <v/>
      </c>
      <c r="E172" s="2" t="str">
        <f t="shared" si="7"/>
        <v>Conference</v>
      </c>
      <c r="F172" s="2">
        <f t="shared" si="8"/>
        <v>171</v>
      </c>
    </row>
    <row r="173" spans="1:6" x14ac:dyDescent="0.25">
      <c r="A173" s="31">
        <v>172</v>
      </c>
      <c r="B173" s="23" t="s">
        <v>1891</v>
      </c>
      <c r="C173" s="32" t="s">
        <v>152</v>
      </c>
      <c r="D173" s="2" t="str">
        <f t="shared" si="6"/>
        <v/>
      </c>
      <c r="E173" s="2" t="str">
        <f t="shared" si="7"/>
        <v>Conference</v>
      </c>
      <c r="F173" s="2">
        <f t="shared" si="8"/>
        <v>172</v>
      </c>
    </row>
    <row r="174" spans="1:6" x14ac:dyDescent="0.25">
      <c r="A174" s="31">
        <v>173</v>
      </c>
      <c r="B174" s="23" t="s">
        <v>1899</v>
      </c>
      <c r="C174" s="32" t="s">
        <v>152</v>
      </c>
      <c r="D174" s="2" t="str">
        <f t="shared" si="6"/>
        <v/>
      </c>
      <c r="E174" s="2" t="str">
        <f t="shared" si="7"/>
        <v>Conference</v>
      </c>
      <c r="F174" s="2">
        <f t="shared" si="8"/>
        <v>173</v>
      </c>
    </row>
    <row r="175" spans="1:6" x14ac:dyDescent="0.25">
      <c r="A175" s="31">
        <v>174</v>
      </c>
      <c r="B175" s="23" t="s">
        <v>1907</v>
      </c>
      <c r="C175" s="32" t="s">
        <v>152</v>
      </c>
      <c r="D175" s="2" t="str">
        <f t="shared" si="6"/>
        <v/>
      </c>
      <c r="E175" s="2" t="str">
        <f t="shared" si="7"/>
        <v>Conference</v>
      </c>
      <c r="F175" s="2">
        <f t="shared" si="8"/>
        <v>174</v>
      </c>
    </row>
    <row r="176" spans="1:6" x14ac:dyDescent="0.25">
      <c r="A176" s="31">
        <v>175</v>
      </c>
      <c r="B176" s="23" t="s">
        <v>1917</v>
      </c>
      <c r="C176" s="32" t="s">
        <v>152</v>
      </c>
      <c r="D176" s="2" t="str">
        <f t="shared" si="6"/>
        <v/>
      </c>
      <c r="E176" s="2" t="str">
        <f t="shared" si="7"/>
        <v>Conference</v>
      </c>
      <c r="F176" s="2">
        <f t="shared" si="8"/>
        <v>175</v>
      </c>
    </row>
    <row r="177" spans="1:6" x14ac:dyDescent="0.25">
      <c r="A177" s="31">
        <v>176</v>
      </c>
      <c r="B177" s="23" t="s">
        <v>1925</v>
      </c>
      <c r="C177" s="32" t="s">
        <v>152</v>
      </c>
      <c r="D177" s="2" t="str">
        <f t="shared" si="6"/>
        <v/>
      </c>
      <c r="E177" s="2" t="str">
        <f t="shared" si="7"/>
        <v>Conference</v>
      </c>
      <c r="F177" s="2">
        <f t="shared" si="8"/>
        <v>176</v>
      </c>
    </row>
    <row r="178" spans="1:6" x14ac:dyDescent="0.25">
      <c r="A178" s="31">
        <v>177</v>
      </c>
      <c r="B178" s="23" t="s">
        <v>1933</v>
      </c>
      <c r="C178" s="32" t="s">
        <v>152</v>
      </c>
      <c r="D178" s="2" t="str">
        <f t="shared" si="6"/>
        <v/>
      </c>
      <c r="E178" s="2" t="str">
        <f t="shared" si="7"/>
        <v>Conference</v>
      </c>
      <c r="F178" s="2">
        <f t="shared" si="8"/>
        <v>177</v>
      </c>
    </row>
    <row r="179" spans="1:6" x14ac:dyDescent="0.25">
      <c r="A179" s="31">
        <v>178</v>
      </c>
      <c r="B179" s="23" t="s">
        <v>1938</v>
      </c>
      <c r="C179" s="32" t="s">
        <v>152</v>
      </c>
      <c r="D179" s="2" t="str">
        <f t="shared" si="6"/>
        <v/>
      </c>
      <c r="E179" s="2" t="str">
        <f t="shared" si="7"/>
        <v>Conference</v>
      </c>
      <c r="F179" s="2">
        <f t="shared" si="8"/>
        <v>178</v>
      </c>
    </row>
    <row r="180" spans="1:6" x14ac:dyDescent="0.25">
      <c r="A180" s="31">
        <v>179</v>
      </c>
      <c r="B180" s="23" t="s">
        <v>1947</v>
      </c>
      <c r="C180" s="32" t="s">
        <v>152</v>
      </c>
      <c r="D180" s="2" t="str">
        <f t="shared" si="6"/>
        <v/>
      </c>
      <c r="E180" s="2" t="str">
        <f t="shared" si="7"/>
        <v>Conference</v>
      </c>
      <c r="F180" s="2">
        <f t="shared" si="8"/>
        <v>179</v>
      </c>
    </row>
    <row r="181" spans="1:6" x14ac:dyDescent="0.25">
      <c r="A181" s="31">
        <v>180</v>
      </c>
      <c r="B181" s="23" t="s">
        <v>1952</v>
      </c>
      <c r="C181" s="32" t="s">
        <v>152</v>
      </c>
      <c r="D181" s="2" t="str">
        <f t="shared" si="6"/>
        <v/>
      </c>
      <c r="E181" s="2" t="str">
        <f t="shared" si="7"/>
        <v>Conference</v>
      </c>
      <c r="F181" s="2">
        <f t="shared" si="8"/>
        <v>180</v>
      </c>
    </row>
    <row r="182" spans="1:6" x14ac:dyDescent="0.25">
      <c r="A182" s="31">
        <v>181</v>
      </c>
      <c r="B182" s="23" t="s">
        <v>1962</v>
      </c>
      <c r="C182" s="32" t="s">
        <v>152</v>
      </c>
      <c r="D182" s="2" t="str">
        <f t="shared" si="6"/>
        <v/>
      </c>
      <c r="E182" s="2" t="str">
        <f t="shared" si="7"/>
        <v>Conference</v>
      </c>
      <c r="F182" s="2">
        <f t="shared" si="8"/>
        <v>181</v>
      </c>
    </row>
    <row r="183" spans="1:6" x14ac:dyDescent="0.25">
      <c r="A183" s="31">
        <v>182</v>
      </c>
      <c r="B183" s="23" t="s">
        <v>1970</v>
      </c>
      <c r="C183" s="32" t="s">
        <v>152</v>
      </c>
      <c r="D183" s="2" t="str">
        <f t="shared" si="6"/>
        <v/>
      </c>
      <c r="E183" s="2" t="str">
        <f t="shared" si="7"/>
        <v>Conference</v>
      </c>
      <c r="F183" s="2">
        <f t="shared" si="8"/>
        <v>182</v>
      </c>
    </row>
    <row r="184" spans="1:6" x14ac:dyDescent="0.25">
      <c r="A184" s="31">
        <v>183</v>
      </c>
      <c r="B184" s="23" t="s">
        <v>1979</v>
      </c>
      <c r="C184" s="32" t="s">
        <v>152</v>
      </c>
      <c r="D184" s="2" t="str">
        <f t="shared" si="6"/>
        <v/>
      </c>
      <c r="E184" s="2" t="str">
        <f t="shared" si="7"/>
        <v>Conference</v>
      </c>
      <c r="F184" s="2">
        <f t="shared" si="8"/>
        <v>183</v>
      </c>
    </row>
    <row r="185" spans="1:6" x14ac:dyDescent="0.25">
      <c r="A185" s="31">
        <v>184</v>
      </c>
      <c r="B185" s="23" t="s">
        <v>1990</v>
      </c>
      <c r="C185" s="32" t="s">
        <v>152</v>
      </c>
      <c r="D185" s="2" t="str">
        <f t="shared" si="6"/>
        <v/>
      </c>
      <c r="E185" s="2" t="str">
        <f t="shared" si="7"/>
        <v>Conference</v>
      </c>
      <c r="F185" s="2">
        <f t="shared" si="8"/>
        <v>184</v>
      </c>
    </row>
    <row r="186" spans="1:6" x14ac:dyDescent="0.25">
      <c r="A186" s="31">
        <v>185</v>
      </c>
      <c r="B186" s="23" t="s">
        <v>1997</v>
      </c>
      <c r="C186" s="32" t="s">
        <v>152</v>
      </c>
      <c r="D186" s="2" t="str">
        <f t="shared" si="6"/>
        <v/>
      </c>
      <c r="E186" s="2" t="str">
        <f t="shared" si="7"/>
        <v>Conference</v>
      </c>
      <c r="F186" s="2">
        <f t="shared" si="8"/>
        <v>185</v>
      </c>
    </row>
    <row r="187" spans="1:6" x14ac:dyDescent="0.25">
      <c r="A187" s="31">
        <v>186</v>
      </c>
      <c r="B187" s="23" t="s">
        <v>2008</v>
      </c>
      <c r="C187" s="32" t="s">
        <v>152</v>
      </c>
      <c r="D187" s="2" t="str">
        <f t="shared" si="6"/>
        <v/>
      </c>
      <c r="E187" s="2" t="str">
        <f t="shared" si="7"/>
        <v>Conference</v>
      </c>
      <c r="F187" s="2">
        <f t="shared" si="8"/>
        <v>186</v>
      </c>
    </row>
    <row r="188" spans="1:6" x14ac:dyDescent="0.25">
      <c r="A188" s="31">
        <v>187</v>
      </c>
      <c r="B188" s="23" t="s">
        <v>2015</v>
      </c>
      <c r="C188" s="32" t="s">
        <v>152</v>
      </c>
      <c r="D188" s="2" t="str">
        <f t="shared" si="6"/>
        <v/>
      </c>
      <c r="E188" s="2" t="str">
        <f t="shared" si="7"/>
        <v>Conference</v>
      </c>
      <c r="F188" s="2">
        <f t="shared" si="8"/>
        <v>187</v>
      </c>
    </row>
    <row r="189" spans="1:6" x14ac:dyDescent="0.25">
      <c r="A189" s="31">
        <v>188</v>
      </c>
      <c r="B189" s="23" t="s">
        <v>2023</v>
      </c>
      <c r="C189" s="32" t="s">
        <v>152</v>
      </c>
      <c r="D189" s="2" t="str">
        <f t="shared" si="6"/>
        <v/>
      </c>
      <c r="E189" s="2" t="str">
        <f t="shared" si="7"/>
        <v>Conference</v>
      </c>
      <c r="F189" s="2">
        <f t="shared" si="8"/>
        <v>188</v>
      </c>
    </row>
    <row r="190" spans="1:6" x14ac:dyDescent="0.25">
      <c r="A190" s="31">
        <v>189</v>
      </c>
      <c r="B190" s="23" t="s">
        <v>2030</v>
      </c>
      <c r="C190" s="32" t="s">
        <v>152</v>
      </c>
      <c r="D190" s="2" t="str">
        <f t="shared" si="6"/>
        <v/>
      </c>
      <c r="E190" s="2" t="str">
        <f t="shared" si="7"/>
        <v>Conference</v>
      </c>
      <c r="F190" s="2">
        <f t="shared" si="8"/>
        <v>189</v>
      </c>
    </row>
    <row r="191" spans="1:6" x14ac:dyDescent="0.25">
      <c r="A191" s="31">
        <v>190</v>
      </c>
      <c r="B191" s="23" t="s">
        <v>2040</v>
      </c>
      <c r="C191" s="32" t="s">
        <v>124</v>
      </c>
      <c r="D191" s="2" t="str">
        <f t="shared" si="6"/>
        <v>Journal</v>
      </c>
      <c r="E191" s="2" t="str">
        <f t="shared" si="7"/>
        <v/>
      </c>
      <c r="F191" s="2" t="str">
        <f t="shared" si="8"/>
        <v/>
      </c>
    </row>
    <row r="192" spans="1:6" x14ac:dyDescent="0.25">
      <c r="A192" s="31">
        <v>191</v>
      </c>
      <c r="B192" s="23" t="s">
        <v>2050</v>
      </c>
      <c r="C192" s="32" t="s">
        <v>152</v>
      </c>
      <c r="D192" s="2" t="str">
        <f t="shared" si="6"/>
        <v/>
      </c>
      <c r="E192" s="2" t="str">
        <f t="shared" si="7"/>
        <v>Conference</v>
      </c>
      <c r="F192" s="2">
        <f t="shared" si="8"/>
        <v>191</v>
      </c>
    </row>
    <row r="193" spans="1:6" x14ac:dyDescent="0.25">
      <c r="A193" s="31">
        <v>192</v>
      </c>
      <c r="B193" s="23" t="s">
        <v>2058</v>
      </c>
      <c r="C193" s="32" t="s">
        <v>152</v>
      </c>
      <c r="D193" s="2" t="str">
        <f t="shared" si="6"/>
        <v/>
      </c>
      <c r="E193" s="2" t="str">
        <f t="shared" si="7"/>
        <v>Conference</v>
      </c>
      <c r="F193" s="2">
        <f t="shared" si="8"/>
        <v>192</v>
      </c>
    </row>
    <row r="194" spans="1:6" x14ac:dyDescent="0.25">
      <c r="A194" s="31">
        <v>193</v>
      </c>
      <c r="B194" s="23" t="s">
        <v>2068</v>
      </c>
      <c r="C194" s="32" t="s">
        <v>124</v>
      </c>
      <c r="D194" s="2" t="str">
        <f t="shared" si="6"/>
        <v>Journal</v>
      </c>
      <c r="E194" s="2" t="str">
        <f t="shared" si="7"/>
        <v/>
      </c>
      <c r="F194" s="2" t="str">
        <f t="shared" si="8"/>
        <v/>
      </c>
    </row>
    <row r="195" spans="1:6" x14ac:dyDescent="0.25">
      <c r="A195" s="31">
        <v>194</v>
      </c>
      <c r="B195" s="23" t="s">
        <v>2077</v>
      </c>
      <c r="C195" s="32" t="s">
        <v>152</v>
      </c>
      <c r="D195" s="2" t="str">
        <f t="shared" ref="D195:D258" si="9">IF(C195="Journal","Journal","")</f>
        <v/>
      </c>
      <c r="E195" s="2" t="str">
        <f t="shared" ref="E195:E258" si="10">IF(C195="Conference","Conference","")</f>
        <v>Conference</v>
      </c>
      <c r="F195" s="2">
        <f t="shared" ref="F195:F258" si="11">IF(C195="Conference",A195,"")</f>
        <v>194</v>
      </c>
    </row>
    <row r="196" spans="1:6" x14ac:dyDescent="0.25">
      <c r="A196" s="31">
        <v>195</v>
      </c>
      <c r="B196" s="23" t="s">
        <v>2085</v>
      </c>
      <c r="C196" s="32" t="s">
        <v>124</v>
      </c>
      <c r="D196" s="2" t="str">
        <f t="shared" si="9"/>
        <v>Journal</v>
      </c>
      <c r="E196" s="2" t="str">
        <f t="shared" si="10"/>
        <v/>
      </c>
      <c r="F196" s="2" t="str">
        <f t="shared" si="11"/>
        <v/>
      </c>
    </row>
    <row r="197" spans="1:6" x14ac:dyDescent="0.25">
      <c r="A197" s="31">
        <v>196</v>
      </c>
      <c r="B197" s="23" t="s">
        <v>2093</v>
      </c>
      <c r="C197" s="32" t="s">
        <v>152</v>
      </c>
      <c r="D197" s="2" t="str">
        <f t="shared" si="9"/>
        <v/>
      </c>
      <c r="E197" s="2" t="str">
        <f t="shared" si="10"/>
        <v>Conference</v>
      </c>
      <c r="F197" s="2">
        <f t="shared" si="11"/>
        <v>196</v>
      </c>
    </row>
    <row r="198" spans="1:6" x14ac:dyDescent="0.25">
      <c r="A198" s="31">
        <v>197</v>
      </c>
      <c r="B198" s="23" t="s">
        <v>2101</v>
      </c>
      <c r="C198" s="32" t="s">
        <v>152</v>
      </c>
      <c r="D198" s="2" t="str">
        <f t="shared" si="9"/>
        <v/>
      </c>
      <c r="E198" s="2" t="str">
        <f t="shared" si="10"/>
        <v>Conference</v>
      </c>
      <c r="F198" s="2">
        <f t="shared" si="11"/>
        <v>197</v>
      </c>
    </row>
    <row r="199" spans="1:6" x14ac:dyDescent="0.25">
      <c r="A199" s="31">
        <v>198</v>
      </c>
      <c r="B199" s="23" t="s">
        <v>2110</v>
      </c>
      <c r="C199" s="32" t="s">
        <v>152</v>
      </c>
      <c r="D199" s="2" t="str">
        <f t="shared" si="9"/>
        <v/>
      </c>
      <c r="E199" s="2" t="str">
        <f t="shared" si="10"/>
        <v>Conference</v>
      </c>
      <c r="F199" s="2">
        <f t="shared" si="11"/>
        <v>198</v>
      </c>
    </row>
    <row r="200" spans="1:6" x14ac:dyDescent="0.25">
      <c r="A200" s="31">
        <v>199</v>
      </c>
      <c r="B200" s="23" t="s">
        <v>2119</v>
      </c>
      <c r="C200" s="32" t="s">
        <v>152</v>
      </c>
      <c r="D200" s="2" t="str">
        <f t="shared" si="9"/>
        <v/>
      </c>
      <c r="E200" s="2" t="str">
        <f t="shared" si="10"/>
        <v>Conference</v>
      </c>
      <c r="F200" s="2">
        <f t="shared" si="11"/>
        <v>199</v>
      </c>
    </row>
    <row r="201" spans="1:6" x14ac:dyDescent="0.25">
      <c r="A201" s="31">
        <v>200</v>
      </c>
      <c r="B201" s="23" t="s">
        <v>2128</v>
      </c>
      <c r="C201" s="32" t="s">
        <v>152</v>
      </c>
      <c r="D201" s="2" t="str">
        <f t="shared" si="9"/>
        <v/>
      </c>
      <c r="E201" s="2" t="str">
        <f t="shared" si="10"/>
        <v>Conference</v>
      </c>
      <c r="F201" s="2">
        <f t="shared" si="11"/>
        <v>200</v>
      </c>
    </row>
    <row r="202" spans="1:6" x14ac:dyDescent="0.25">
      <c r="A202" s="31">
        <v>201</v>
      </c>
      <c r="B202" s="23" t="s">
        <v>2137</v>
      </c>
      <c r="C202" s="32" t="s">
        <v>152</v>
      </c>
      <c r="D202" s="2" t="str">
        <f t="shared" si="9"/>
        <v/>
      </c>
      <c r="E202" s="2" t="str">
        <f t="shared" si="10"/>
        <v>Conference</v>
      </c>
      <c r="F202" s="2">
        <f t="shared" si="11"/>
        <v>201</v>
      </c>
    </row>
    <row r="203" spans="1:6" x14ac:dyDescent="0.25">
      <c r="A203" s="31">
        <v>202</v>
      </c>
      <c r="B203" s="23" t="s">
        <v>2145</v>
      </c>
      <c r="C203" s="32" t="s">
        <v>152</v>
      </c>
      <c r="D203" s="2" t="str">
        <f t="shared" si="9"/>
        <v/>
      </c>
      <c r="E203" s="2" t="str">
        <f t="shared" si="10"/>
        <v>Conference</v>
      </c>
      <c r="F203" s="2">
        <f t="shared" si="11"/>
        <v>202</v>
      </c>
    </row>
    <row r="204" spans="1:6" x14ac:dyDescent="0.25">
      <c r="A204" s="31">
        <v>203</v>
      </c>
      <c r="B204" s="23" t="s">
        <v>2154</v>
      </c>
      <c r="C204" s="32" t="s">
        <v>152</v>
      </c>
      <c r="D204" s="2" t="str">
        <f t="shared" si="9"/>
        <v/>
      </c>
      <c r="E204" s="2" t="str">
        <f t="shared" si="10"/>
        <v>Conference</v>
      </c>
      <c r="F204" s="2">
        <f t="shared" si="11"/>
        <v>203</v>
      </c>
    </row>
    <row r="205" spans="1:6" x14ac:dyDescent="0.25">
      <c r="A205" s="31">
        <v>204</v>
      </c>
      <c r="B205" s="23" t="s">
        <v>2164</v>
      </c>
      <c r="C205" s="32" t="s">
        <v>152</v>
      </c>
      <c r="D205" s="2" t="str">
        <f t="shared" si="9"/>
        <v/>
      </c>
      <c r="E205" s="2" t="str">
        <f t="shared" si="10"/>
        <v>Conference</v>
      </c>
      <c r="F205" s="2">
        <f t="shared" si="11"/>
        <v>204</v>
      </c>
    </row>
    <row r="206" spans="1:6" x14ac:dyDescent="0.25">
      <c r="A206" s="31">
        <v>205</v>
      </c>
      <c r="B206" s="23" t="s">
        <v>2172</v>
      </c>
      <c r="C206" s="32" t="s">
        <v>152</v>
      </c>
      <c r="D206" s="2" t="str">
        <f t="shared" si="9"/>
        <v/>
      </c>
      <c r="E206" s="2" t="str">
        <f t="shared" si="10"/>
        <v>Conference</v>
      </c>
      <c r="F206" s="2">
        <f t="shared" si="11"/>
        <v>205</v>
      </c>
    </row>
    <row r="207" spans="1:6" x14ac:dyDescent="0.25">
      <c r="A207" s="31">
        <v>206</v>
      </c>
      <c r="B207" s="23" t="s">
        <v>2181</v>
      </c>
      <c r="C207" s="32" t="s">
        <v>152</v>
      </c>
      <c r="D207" s="2" t="str">
        <f t="shared" si="9"/>
        <v/>
      </c>
      <c r="E207" s="2" t="str">
        <f t="shared" si="10"/>
        <v>Conference</v>
      </c>
      <c r="F207" s="2">
        <f t="shared" si="11"/>
        <v>206</v>
      </c>
    </row>
    <row r="208" spans="1:6" x14ac:dyDescent="0.25">
      <c r="A208" s="31">
        <v>207</v>
      </c>
      <c r="B208" s="23" t="s">
        <v>2190</v>
      </c>
      <c r="C208" s="32" t="s">
        <v>152</v>
      </c>
      <c r="D208" s="2" t="str">
        <f t="shared" si="9"/>
        <v/>
      </c>
      <c r="E208" s="2" t="str">
        <f t="shared" si="10"/>
        <v>Conference</v>
      </c>
      <c r="F208" s="2">
        <f t="shared" si="11"/>
        <v>207</v>
      </c>
    </row>
    <row r="209" spans="1:6" x14ac:dyDescent="0.25">
      <c r="A209" s="31">
        <v>208</v>
      </c>
      <c r="B209" s="23" t="s">
        <v>2201</v>
      </c>
      <c r="C209" s="32" t="s">
        <v>152</v>
      </c>
      <c r="D209" s="2" t="str">
        <f t="shared" si="9"/>
        <v/>
      </c>
      <c r="E209" s="2" t="str">
        <f t="shared" si="10"/>
        <v>Conference</v>
      </c>
      <c r="F209" s="2">
        <f t="shared" si="11"/>
        <v>208</v>
      </c>
    </row>
    <row r="210" spans="1:6" x14ac:dyDescent="0.25">
      <c r="A210" s="31">
        <v>209</v>
      </c>
      <c r="B210" s="23" t="s">
        <v>2210</v>
      </c>
      <c r="C210" s="32" t="s">
        <v>152</v>
      </c>
      <c r="D210" s="2" t="str">
        <f t="shared" si="9"/>
        <v/>
      </c>
      <c r="E210" s="2" t="str">
        <f t="shared" si="10"/>
        <v>Conference</v>
      </c>
      <c r="F210" s="2">
        <f t="shared" si="11"/>
        <v>209</v>
      </c>
    </row>
    <row r="211" spans="1:6" x14ac:dyDescent="0.25">
      <c r="A211" s="31">
        <v>210</v>
      </c>
      <c r="B211" s="23" t="s">
        <v>2219</v>
      </c>
      <c r="C211" s="32" t="s">
        <v>152</v>
      </c>
      <c r="D211" s="2" t="str">
        <f t="shared" si="9"/>
        <v/>
      </c>
      <c r="E211" s="2" t="str">
        <f t="shared" si="10"/>
        <v>Conference</v>
      </c>
      <c r="F211" s="2">
        <f t="shared" si="11"/>
        <v>210</v>
      </c>
    </row>
    <row r="212" spans="1:6" x14ac:dyDescent="0.25">
      <c r="A212" s="31">
        <v>211</v>
      </c>
      <c r="B212" s="23" t="s">
        <v>2229</v>
      </c>
      <c r="C212" s="32" t="s">
        <v>152</v>
      </c>
      <c r="D212" s="2" t="str">
        <f t="shared" si="9"/>
        <v/>
      </c>
      <c r="E212" s="2" t="str">
        <f t="shared" si="10"/>
        <v>Conference</v>
      </c>
      <c r="F212" s="2">
        <f t="shared" si="11"/>
        <v>211</v>
      </c>
    </row>
    <row r="213" spans="1:6" x14ac:dyDescent="0.25">
      <c r="A213" s="31">
        <v>212</v>
      </c>
      <c r="B213" s="23" t="s">
        <v>2235</v>
      </c>
      <c r="C213" s="32" t="s">
        <v>152</v>
      </c>
      <c r="D213" s="2" t="str">
        <f t="shared" si="9"/>
        <v/>
      </c>
      <c r="E213" s="2" t="str">
        <f t="shared" si="10"/>
        <v>Conference</v>
      </c>
      <c r="F213" s="2">
        <f t="shared" si="11"/>
        <v>212</v>
      </c>
    </row>
    <row r="214" spans="1:6" x14ac:dyDescent="0.25">
      <c r="A214" s="31">
        <v>213</v>
      </c>
      <c r="B214" s="23" t="s">
        <v>2245</v>
      </c>
      <c r="C214" s="32" t="s">
        <v>152</v>
      </c>
      <c r="D214" s="2" t="str">
        <f t="shared" si="9"/>
        <v/>
      </c>
      <c r="E214" s="2" t="str">
        <f t="shared" si="10"/>
        <v>Conference</v>
      </c>
      <c r="F214" s="2">
        <f t="shared" si="11"/>
        <v>213</v>
      </c>
    </row>
    <row r="215" spans="1:6" x14ac:dyDescent="0.25">
      <c r="A215" s="31">
        <v>214</v>
      </c>
      <c r="B215" s="23" t="s">
        <v>2253</v>
      </c>
      <c r="C215" s="32" t="s">
        <v>152</v>
      </c>
      <c r="D215" s="2" t="str">
        <f t="shared" si="9"/>
        <v/>
      </c>
      <c r="E215" s="2" t="str">
        <f t="shared" si="10"/>
        <v>Conference</v>
      </c>
      <c r="F215" s="2">
        <f t="shared" si="11"/>
        <v>214</v>
      </c>
    </row>
    <row r="216" spans="1:6" x14ac:dyDescent="0.25">
      <c r="A216" s="31">
        <v>215</v>
      </c>
      <c r="B216" s="23" t="s">
        <v>2260</v>
      </c>
      <c r="C216" s="32" t="s">
        <v>152</v>
      </c>
      <c r="D216" s="2" t="str">
        <f t="shared" si="9"/>
        <v/>
      </c>
      <c r="E216" s="2" t="str">
        <f t="shared" si="10"/>
        <v>Conference</v>
      </c>
      <c r="F216" s="2">
        <f t="shared" si="11"/>
        <v>215</v>
      </c>
    </row>
    <row r="217" spans="1:6" x14ac:dyDescent="0.25">
      <c r="A217" s="31">
        <v>216</v>
      </c>
      <c r="B217" s="23" t="s">
        <v>2267</v>
      </c>
      <c r="C217" s="32" t="s">
        <v>152</v>
      </c>
      <c r="D217" s="2" t="str">
        <f t="shared" si="9"/>
        <v/>
      </c>
      <c r="E217" s="2" t="str">
        <f t="shared" si="10"/>
        <v>Conference</v>
      </c>
      <c r="F217" s="2">
        <f t="shared" si="11"/>
        <v>216</v>
      </c>
    </row>
    <row r="218" spans="1:6" x14ac:dyDescent="0.25">
      <c r="A218" s="31">
        <v>217</v>
      </c>
      <c r="B218" s="23" t="s">
        <v>2276</v>
      </c>
      <c r="C218" s="32" t="s">
        <v>152</v>
      </c>
      <c r="D218" s="2" t="str">
        <f t="shared" si="9"/>
        <v/>
      </c>
      <c r="E218" s="2" t="str">
        <f t="shared" si="10"/>
        <v>Conference</v>
      </c>
      <c r="F218" s="2">
        <f t="shared" si="11"/>
        <v>217</v>
      </c>
    </row>
    <row r="219" spans="1:6" x14ac:dyDescent="0.25">
      <c r="A219" s="31">
        <v>218</v>
      </c>
      <c r="B219" s="23" t="s">
        <v>2283</v>
      </c>
      <c r="C219" s="32" t="s">
        <v>124</v>
      </c>
      <c r="D219" s="2" t="str">
        <f t="shared" si="9"/>
        <v>Journal</v>
      </c>
      <c r="E219" s="2" t="str">
        <f t="shared" si="10"/>
        <v/>
      </c>
      <c r="F219" s="2" t="str">
        <f t="shared" si="11"/>
        <v/>
      </c>
    </row>
    <row r="220" spans="1:6" x14ac:dyDescent="0.25">
      <c r="A220" s="31">
        <v>219</v>
      </c>
      <c r="B220" s="23" t="s">
        <v>2292</v>
      </c>
      <c r="C220" s="32" t="s">
        <v>124</v>
      </c>
      <c r="D220" s="2" t="str">
        <f t="shared" si="9"/>
        <v>Journal</v>
      </c>
      <c r="E220" s="2" t="str">
        <f t="shared" si="10"/>
        <v/>
      </c>
      <c r="F220" s="2" t="str">
        <f t="shared" si="11"/>
        <v/>
      </c>
    </row>
    <row r="221" spans="1:6" x14ac:dyDescent="0.25">
      <c r="A221" s="31">
        <v>220</v>
      </c>
      <c r="B221" s="23" t="s">
        <v>2302</v>
      </c>
      <c r="C221" s="32" t="s">
        <v>152</v>
      </c>
      <c r="D221" s="2" t="str">
        <f t="shared" si="9"/>
        <v/>
      </c>
      <c r="E221" s="2" t="str">
        <f t="shared" si="10"/>
        <v>Conference</v>
      </c>
      <c r="F221" s="2">
        <f t="shared" si="11"/>
        <v>220</v>
      </c>
    </row>
    <row r="222" spans="1:6" x14ac:dyDescent="0.25">
      <c r="A222" s="31">
        <v>221</v>
      </c>
      <c r="B222" s="23" t="s">
        <v>2311</v>
      </c>
      <c r="C222" s="32" t="s">
        <v>124</v>
      </c>
      <c r="D222" s="2" t="str">
        <f t="shared" si="9"/>
        <v>Journal</v>
      </c>
      <c r="E222" s="2" t="str">
        <f t="shared" si="10"/>
        <v/>
      </c>
      <c r="F222" s="2" t="str">
        <f t="shared" si="11"/>
        <v/>
      </c>
    </row>
    <row r="223" spans="1:6" x14ac:dyDescent="0.25">
      <c r="A223" s="31">
        <v>222</v>
      </c>
      <c r="B223" s="23" t="s">
        <v>2320</v>
      </c>
      <c r="C223" s="32" t="s">
        <v>124</v>
      </c>
      <c r="D223" s="2" t="str">
        <f t="shared" si="9"/>
        <v>Journal</v>
      </c>
      <c r="E223" s="2" t="str">
        <f t="shared" si="10"/>
        <v/>
      </c>
      <c r="F223" s="2" t="str">
        <f t="shared" si="11"/>
        <v/>
      </c>
    </row>
    <row r="224" spans="1:6" x14ac:dyDescent="0.25">
      <c r="A224" s="31">
        <v>223</v>
      </c>
      <c r="B224" s="23" t="s">
        <v>2329</v>
      </c>
      <c r="C224" s="32" t="s">
        <v>124</v>
      </c>
      <c r="D224" s="2" t="str">
        <f t="shared" si="9"/>
        <v>Journal</v>
      </c>
      <c r="E224" s="2" t="str">
        <f t="shared" si="10"/>
        <v/>
      </c>
      <c r="F224" s="2" t="str">
        <f t="shared" si="11"/>
        <v/>
      </c>
    </row>
    <row r="225" spans="1:6" x14ac:dyDescent="0.25">
      <c r="A225" s="31">
        <v>224</v>
      </c>
      <c r="B225" s="23" t="s">
        <v>2339</v>
      </c>
      <c r="C225" s="32" t="s">
        <v>124</v>
      </c>
      <c r="D225" s="2" t="str">
        <f t="shared" si="9"/>
        <v>Journal</v>
      </c>
      <c r="E225" s="2" t="str">
        <f t="shared" si="10"/>
        <v/>
      </c>
      <c r="F225" s="2" t="str">
        <f t="shared" si="11"/>
        <v/>
      </c>
    </row>
    <row r="226" spans="1:6" x14ac:dyDescent="0.25">
      <c r="A226" s="31">
        <v>225</v>
      </c>
      <c r="B226" s="23" t="s">
        <v>2349</v>
      </c>
      <c r="C226" s="32" t="s">
        <v>124</v>
      </c>
      <c r="D226" s="2" t="str">
        <f t="shared" si="9"/>
        <v>Journal</v>
      </c>
      <c r="E226" s="2" t="str">
        <f t="shared" si="10"/>
        <v/>
      </c>
      <c r="F226" s="2" t="str">
        <f t="shared" si="11"/>
        <v/>
      </c>
    </row>
    <row r="227" spans="1:6" x14ac:dyDescent="0.25">
      <c r="A227" s="31">
        <v>226</v>
      </c>
      <c r="B227" s="23" t="s">
        <v>2357</v>
      </c>
      <c r="C227" s="32" t="s">
        <v>124</v>
      </c>
      <c r="D227" s="2" t="str">
        <f t="shared" si="9"/>
        <v>Journal</v>
      </c>
      <c r="E227" s="2" t="str">
        <f t="shared" si="10"/>
        <v/>
      </c>
      <c r="F227" s="2" t="str">
        <f t="shared" si="11"/>
        <v/>
      </c>
    </row>
    <row r="228" spans="1:6" x14ac:dyDescent="0.25">
      <c r="A228" s="31">
        <v>227</v>
      </c>
      <c r="B228" s="23" t="s">
        <v>2368</v>
      </c>
      <c r="C228" s="32" t="s">
        <v>152</v>
      </c>
      <c r="D228" s="2" t="str">
        <f t="shared" si="9"/>
        <v/>
      </c>
      <c r="E228" s="2" t="str">
        <f t="shared" si="10"/>
        <v>Conference</v>
      </c>
      <c r="F228" s="2">
        <f t="shared" si="11"/>
        <v>227</v>
      </c>
    </row>
    <row r="229" spans="1:6" x14ac:dyDescent="0.25">
      <c r="A229" s="31">
        <v>228</v>
      </c>
      <c r="B229" s="23" t="s">
        <v>2378</v>
      </c>
      <c r="C229" s="32" t="s">
        <v>124</v>
      </c>
      <c r="D229" s="2" t="str">
        <f t="shared" si="9"/>
        <v>Journal</v>
      </c>
      <c r="E229" s="2" t="str">
        <f t="shared" si="10"/>
        <v/>
      </c>
      <c r="F229" s="2" t="str">
        <f t="shared" si="11"/>
        <v/>
      </c>
    </row>
    <row r="230" spans="1:6" x14ac:dyDescent="0.25">
      <c r="A230" s="31">
        <v>229</v>
      </c>
      <c r="B230" s="23" t="s">
        <v>2386</v>
      </c>
      <c r="C230" s="32" t="s">
        <v>124</v>
      </c>
      <c r="D230" s="2" t="str">
        <f t="shared" si="9"/>
        <v>Journal</v>
      </c>
      <c r="E230" s="2" t="str">
        <f t="shared" si="10"/>
        <v/>
      </c>
      <c r="F230" s="2" t="str">
        <f t="shared" si="11"/>
        <v/>
      </c>
    </row>
    <row r="231" spans="1:6" x14ac:dyDescent="0.25">
      <c r="A231" s="31">
        <v>230</v>
      </c>
      <c r="B231" s="23" t="s">
        <v>2396</v>
      </c>
      <c r="C231" s="32" t="s">
        <v>124</v>
      </c>
      <c r="D231" s="2" t="str">
        <f t="shared" si="9"/>
        <v>Journal</v>
      </c>
      <c r="E231" s="2" t="str">
        <f t="shared" si="10"/>
        <v/>
      </c>
      <c r="F231" s="2" t="str">
        <f t="shared" si="11"/>
        <v/>
      </c>
    </row>
    <row r="232" spans="1:6" x14ac:dyDescent="0.25">
      <c r="A232" s="31">
        <v>231</v>
      </c>
      <c r="B232" s="23" t="s">
        <v>2405</v>
      </c>
      <c r="C232" s="32" t="s">
        <v>124</v>
      </c>
      <c r="D232" s="2" t="str">
        <f t="shared" si="9"/>
        <v>Journal</v>
      </c>
      <c r="E232" s="2" t="str">
        <f t="shared" si="10"/>
        <v/>
      </c>
      <c r="F232" s="2" t="str">
        <f t="shared" si="11"/>
        <v/>
      </c>
    </row>
    <row r="233" spans="1:6" x14ac:dyDescent="0.25">
      <c r="A233" s="31">
        <v>232</v>
      </c>
      <c r="B233" s="23" t="s">
        <v>2414</v>
      </c>
      <c r="C233" s="32" t="s">
        <v>124</v>
      </c>
      <c r="D233" s="2" t="str">
        <f t="shared" si="9"/>
        <v>Journal</v>
      </c>
      <c r="E233" s="2" t="str">
        <f t="shared" si="10"/>
        <v/>
      </c>
      <c r="F233" s="2" t="str">
        <f t="shared" si="11"/>
        <v/>
      </c>
    </row>
    <row r="234" spans="1:6" x14ac:dyDescent="0.25">
      <c r="A234" s="31">
        <v>233</v>
      </c>
      <c r="B234" s="23" t="s">
        <v>2423</v>
      </c>
      <c r="C234" s="32" t="s">
        <v>124</v>
      </c>
      <c r="D234" s="2" t="str">
        <f t="shared" si="9"/>
        <v>Journal</v>
      </c>
      <c r="E234" s="2" t="str">
        <f t="shared" si="10"/>
        <v/>
      </c>
      <c r="F234" s="2" t="str">
        <f t="shared" si="11"/>
        <v/>
      </c>
    </row>
    <row r="235" spans="1:6" x14ac:dyDescent="0.25">
      <c r="A235" s="31">
        <v>234</v>
      </c>
      <c r="B235" s="23" t="s">
        <v>2432</v>
      </c>
      <c r="C235" s="32" t="s">
        <v>124</v>
      </c>
      <c r="D235" s="2" t="str">
        <f t="shared" si="9"/>
        <v>Journal</v>
      </c>
      <c r="E235" s="2" t="str">
        <f t="shared" si="10"/>
        <v/>
      </c>
      <c r="F235" s="2" t="str">
        <f t="shared" si="11"/>
        <v/>
      </c>
    </row>
    <row r="236" spans="1:6" x14ac:dyDescent="0.25">
      <c r="A236" s="31">
        <v>235</v>
      </c>
      <c r="B236" s="23" t="s">
        <v>2437</v>
      </c>
      <c r="C236" s="32" t="s">
        <v>124</v>
      </c>
      <c r="D236" s="2" t="str">
        <f t="shared" si="9"/>
        <v>Journal</v>
      </c>
      <c r="E236" s="2" t="str">
        <f t="shared" si="10"/>
        <v/>
      </c>
      <c r="F236" s="2" t="str">
        <f t="shared" si="11"/>
        <v/>
      </c>
    </row>
    <row r="237" spans="1:6" x14ac:dyDescent="0.25">
      <c r="A237" s="31">
        <v>236</v>
      </c>
      <c r="B237" s="23" t="s">
        <v>2445</v>
      </c>
      <c r="C237" s="32" t="s">
        <v>152</v>
      </c>
      <c r="D237" s="2" t="str">
        <f t="shared" si="9"/>
        <v/>
      </c>
      <c r="E237" s="2" t="str">
        <f t="shared" si="10"/>
        <v>Conference</v>
      </c>
      <c r="F237" s="2">
        <f t="shared" si="11"/>
        <v>236</v>
      </c>
    </row>
    <row r="238" spans="1:6" x14ac:dyDescent="0.25">
      <c r="A238" s="31">
        <v>237</v>
      </c>
      <c r="B238" s="23" t="s">
        <v>2455</v>
      </c>
      <c r="C238" s="32" t="s">
        <v>152</v>
      </c>
      <c r="D238" s="2" t="str">
        <f t="shared" si="9"/>
        <v/>
      </c>
      <c r="E238" s="2" t="str">
        <f t="shared" si="10"/>
        <v>Conference</v>
      </c>
      <c r="F238" s="2">
        <f t="shared" si="11"/>
        <v>237</v>
      </c>
    </row>
    <row r="239" spans="1:6" x14ac:dyDescent="0.25">
      <c r="A239" s="31">
        <v>238</v>
      </c>
      <c r="B239" s="23" t="s">
        <v>2463</v>
      </c>
      <c r="C239" s="32" t="s">
        <v>124</v>
      </c>
      <c r="D239" s="2" t="str">
        <f t="shared" si="9"/>
        <v>Journal</v>
      </c>
      <c r="E239" s="2" t="str">
        <f t="shared" si="10"/>
        <v/>
      </c>
      <c r="F239" s="2" t="str">
        <f t="shared" si="11"/>
        <v/>
      </c>
    </row>
    <row r="240" spans="1:6" x14ac:dyDescent="0.25">
      <c r="A240" s="31">
        <v>239</v>
      </c>
      <c r="B240" s="23" t="s">
        <v>2470</v>
      </c>
      <c r="C240" s="32" t="s">
        <v>124</v>
      </c>
      <c r="D240" s="2" t="str">
        <f t="shared" si="9"/>
        <v>Journal</v>
      </c>
      <c r="E240" s="2" t="str">
        <f t="shared" si="10"/>
        <v/>
      </c>
      <c r="F240" s="2" t="str">
        <f t="shared" si="11"/>
        <v/>
      </c>
    </row>
    <row r="241" spans="1:6" x14ac:dyDescent="0.25">
      <c r="A241" s="31">
        <v>240</v>
      </c>
      <c r="B241" s="23" t="s">
        <v>2480</v>
      </c>
      <c r="C241" s="32" t="s">
        <v>152</v>
      </c>
      <c r="D241" s="2" t="str">
        <f t="shared" si="9"/>
        <v/>
      </c>
      <c r="E241" s="2" t="str">
        <f t="shared" si="10"/>
        <v>Conference</v>
      </c>
      <c r="F241" s="2">
        <f t="shared" si="11"/>
        <v>240</v>
      </c>
    </row>
    <row r="242" spans="1:6" x14ac:dyDescent="0.25">
      <c r="A242" s="31">
        <v>241</v>
      </c>
      <c r="B242" s="23" t="s">
        <v>2489</v>
      </c>
      <c r="C242" s="32" t="s">
        <v>152</v>
      </c>
      <c r="D242" s="2" t="str">
        <f t="shared" si="9"/>
        <v/>
      </c>
      <c r="E242" s="2" t="str">
        <f t="shared" si="10"/>
        <v>Conference</v>
      </c>
      <c r="F242" s="2">
        <f t="shared" si="11"/>
        <v>241</v>
      </c>
    </row>
    <row r="243" spans="1:6" x14ac:dyDescent="0.25">
      <c r="A243" s="31">
        <v>242</v>
      </c>
      <c r="B243" s="23" t="s">
        <v>2497</v>
      </c>
      <c r="C243" s="32" t="s">
        <v>124</v>
      </c>
      <c r="D243" s="2" t="str">
        <f t="shared" si="9"/>
        <v>Journal</v>
      </c>
      <c r="E243" s="2" t="str">
        <f t="shared" si="10"/>
        <v/>
      </c>
      <c r="F243" s="2" t="str">
        <f t="shared" si="11"/>
        <v/>
      </c>
    </row>
    <row r="244" spans="1:6" x14ac:dyDescent="0.25">
      <c r="A244" s="31">
        <v>243</v>
      </c>
      <c r="B244" s="23" t="s">
        <v>2505</v>
      </c>
      <c r="C244" s="32" t="s">
        <v>124</v>
      </c>
      <c r="D244" s="2" t="str">
        <f t="shared" si="9"/>
        <v>Journal</v>
      </c>
      <c r="E244" s="2" t="str">
        <f t="shared" si="10"/>
        <v/>
      </c>
      <c r="F244" s="2" t="str">
        <f t="shared" si="11"/>
        <v/>
      </c>
    </row>
    <row r="245" spans="1:6" x14ac:dyDescent="0.25">
      <c r="A245" s="31">
        <v>244</v>
      </c>
      <c r="B245" s="23" t="s">
        <v>2515</v>
      </c>
      <c r="C245" s="32" t="s">
        <v>152</v>
      </c>
      <c r="D245" s="2" t="str">
        <f t="shared" si="9"/>
        <v/>
      </c>
      <c r="E245" s="2" t="str">
        <f t="shared" si="10"/>
        <v>Conference</v>
      </c>
      <c r="F245" s="2">
        <f t="shared" si="11"/>
        <v>244</v>
      </c>
    </row>
    <row r="246" spans="1:6" x14ac:dyDescent="0.25">
      <c r="A246" s="31">
        <v>245</v>
      </c>
      <c r="B246" s="23" t="s">
        <v>2524</v>
      </c>
      <c r="C246" s="32" t="s">
        <v>124</v>
      </c>
      <c r="D246" s="2" t="str">
        <f t="shared" si="9"/>
        <v>Journal</v>
      </c>
      <c r="E246" s="2" t="str">
        <f t="shared" si="10"/>
        <v/>
      </c>
      <c r="F246" s="2" t="str">
        <f t="shared" si="11"/>
        <v/>
      </c>
    </row>
    <row r="247" spans="1:6" x14ac:dyDescent="0.25">
      <c r="A247" s="31">
        <v>246</v>
      </c>
      <c r="B247" s="23" t="s">
        <v>2530</v>
      </c>
      <c r="C247" s="32" t="s">
        <v>152</v>
      </c>
      <c r="D247" s="2" t="str">
        <f t="shared" si="9"/>
        <v/>
      </c>
      <c r="E247" s="2" t="str">
        <f t="shared" si="10"/>
        <v>Conference</v>
      </c>
      <c r="F247" s="2">
        <f t="shared" si="11"/>
        <v>246</v>
      </c>
    </row>
    <row r="248" spans="1:6" x14ac:dyDescent="0.25">
      <c r="A248" s="31">
        <v>247</v>
      </c>
      <c r="B248" s="23" t="s">
        <v>2539</v>
      </c>
      <c r="C248" s="32" t="s">
        <v>124</v>
      </c>
      <c r="D248" s="2" t="str">
        <f t="shared" si="9"/>
        <v>Journal</v>
      </c>
      <c r="E248" s="2" t="str">
        <f t="shared" si="10"/>
        <v/>
      </c>
      <c r="F248" s="2" t="str">
        <f t="shared" si="11"/>
        <v/>
      </c>
    </row>
    <row r="249" spans="1:6" x14ac:dyDescent="0.25">
      <c r="A249" s="31">
        <v>248</v>
      </c>
      <c r="B249" s="23" t="s">
        <v>2549</v>
      </c>
      <c r="C249" s="32" t="s">
        <v>152</v>
      </c>
      <c r="D249" s="2" t="str">
        <f t="shared" si="9"/>
        <v/>
      </c>
      <c r="E249" s="2" t="str">
        <f t="shared" si="10"/>
        <v>Conference</v>
      </c>
      <c r="F249" s="2">
        <f t="shared" si="11"/>
        <v>248</v>
      </c>
    </row>
    <row r="250" spans="1:6" x14ac:dyDescent="0.25">
      <c r="A250" s="31">
        <v>249</v>
      </c>
      <c r="B250" s="23" t="s">
        <v>2557</v>
      </c>
      <c r="C250" s="32" t="s">
        <v>152</v>
      </c>
      <c r="D250" s="2" t="str">
        <f t="shared" si="9"/>
        <v/>
      </c>
      <c r="E250" s="2" t="str">
        <f t="shared" si="10"/>
        <v>Conference</v>
      </c>
      <c r="F250" s="2">
        <f t="shared" si="11"/>
        <v>249</v>
      </c>
    </row>
    <row r="251" spans="1:6" x14ac:dyDescent="0.25">
      <c r="A251" s="31">
        <v>250</v>
      </c>
      <c r="B251" s="23" t="s">
        <v>2566</v>
      </c>
      <c r="C251" s="32" t="s">
        <v>124</v>
      </c>
      <c r="D251" s="2" t="str">
        <f t="shared" si="9"/>
        <v>Journal</v>
      </c>
      <c r="E251" s="2" t="str">
        <f t="shared" si="10"/>
        <v/>
      </c>
      <c r="F251" s="2" t="str">
        <f t="shared" si="11"/>
        <v/>
      </c>
    </row>
    <row r="252" spans="1:6" x14ac:dyDescent="0.25">
      <c r="A252" s="31">
        <v>251</v>
      </c>
      <c r="B252" s="23" t="s">
        <v>2573</v>
      </c>
      <c r="C252" s="32" t="s">
        <v>124</v>
      </c>
      <c r="D252" s="2" t="str">
        <f t="shared" si="9"/>
        <v>Journal</v>
      </c>
      <c r="E252" s="2" t="str">
        <f t="shared" si="10"/>
        <v/>
      </c>
      <c r="F252" s="2" t="str">
        <f t="shared" si="11"/>
        <v/>
      </c>
    </row>
    <row r="253" spans="1:6" x14ac:dyDescent="0.25">
      <c r="A253" s="31">
        <v>252</v>
      </c>
      <c r="B253" s="23" t="s">
        <v>2580</v>
      </c>
      <c r="C253" s="32" t="s">
        <v>124</v>
      </c>
      <c r="D253" s="2" t="str">
        <f t="shared" si="9"/>
        <v>Journal</v>
      </c>
      <c r="E253" s="2" t="str">
        <f t="shared" si="10"/>
        <v/>
      </c>
      <c r="F253" s="2" t="str">
        <f t="shared" si="11"/>
        <v/>
      </c>
    </row>
    <row r="254" spans="1:6" x14ac:dyDescent="0.25">
      <c r="A254" s="31">
        <v>253</v>
      </c>
      <c r="B254" s="23" t="s">
        <v>2589</v>
      </c>
      <c r="C254" s="32" t="s">
        <v>124</v>
      </c>
      <c r="D254" s="2" t="str">
        <f t="shared" si="9"/>
        <v>Journal</v>
      </c>
      <c r="E254" s="2" t="str">
        <f t="shared" si="10"/>
        <v/>
      </c>
      <c r="F254" s="2" t="str">
        <f t="shared" si="11"/>
        <v/>
      </c>
    </row>
    <row r="255" spans="1:6" x14ac:dyDescent="0.25">
      <c r="A255" s="31">
        <v>254</v>
      </c>
      <c r="B255" s="23" t="s">
        <v>2598</v>
      </c>
      <c r="C255" s="32" t="s">
        <v>124</v>
      </c>
      <c r="D255" s="2" t="str">
        <f t="shared" si="9"/>
        <v>Journal</v>
      </c>
      <c r="E255" s="2" t="str">
        <f t="shared" si="10"/>
        <v/>
      </c>
      <c r="F255" s="2" t="str">
        <f t="shared" si="11"/>
        <v/>
      </c>
    </row>
    <row r="256" spans="1:6" x14ac:dyDescent="0.25">
      <c r="A256" s="31">
        <v>255</v>
      </c>
      <c r="B256" s="23" t="s">
        <v>2602</v>
      </c>
      <c r="C256" s="32" t="s">
        <v>152</v>
      </c>
      <c r="D256" s="2" t="str">
        <f t="shared" si="9"/>
        <v/>
      </c>
      <c r="E256" s="2" t="str">
        <f t="shared" si="10"/>
        <v>Conference</v>
      </c>
      <c r="F256" s="2">
        <f t="shared" si="11"/>
        <v>255</v>
      </c>
    </row>
    <row r="257" spans="1:6" x14ac:dyDescent="0.25">
      <c r="A257" s="31">
        <v>256</v>
      </c>
      <c r="B257" s="23" t="s">
        <v>2610</v>
      </c>
      <c r="C257" s="32" t="s">
        <v>124</v>
      </c>
      <c r="D257" s="2" t="str">
        <f t="shared" si="9"/>
        <v>Journal</v>
      </c>
      <c r="E257" s="2" t="str">
        <f t="shared" si="10"/>
        <v/>
      </c>
      <c r="F257" s="2" t="str">
        <f t="shared" si="11"/>
        <v/>
      </c>
    </row>
    <row r="258" spans="1:6" x14ac:dyDescent="0.25">
      <c r="A258" s="31">
        <v>257</v>
      </c>
      <c r="B258" s="23" t="s">
        <v>2618</v>
      </c>
      <c r="C258" s="32" t="s">
        <v>124</v>
      </c>
      <c r="D258" s="2" t="str">
        <f t="shared" si="9"/>
        <v>Journal</v>
      </c>
      <c r="E258" s="2" t="str">
        <f t="shared" si="10"/>
        <v/>
      </c>
      <c r="F258" s="2" t="str">
        <f t="shared" si="11"/>
        <v/>
      </c>
    </row>
    <row r="259" spans="1:6" x14ac:dyDescent="0.25">
      <c r="A259" s="31">
        <v>258</v>
      </c>
      <c r="B259" s="23" t="s">
        <v>2627</v>
      </c>
      <c r="C259" s="32" t="s">
        <v>152</v>
      </c>
      <c r="D259" s="2" t="str">
        <f t="shared" ref="D259:D297" si="12">IF(C259="Journal","Journal","")</f>
        <v/>
      </c>
      <c r="E259" s="2" t="str">
        <f t="shared" ref="E259:E297" si="13">IF(C259="Conference","Conference","")</f>
        <v>Conference</v>
      </c>
      <c r="F259" s="2">
        <f t="shared" ref="F259:F297" si="14">IF(C259="Conference",A259,"")</f>
        <v>258</v>
      </c>
    </row>
    <row r="260" spans="1:6" x14ac:dyDescent="0.25">
      <c r="A260" s="31">
        <v>259</v>
      </c>
      <c r="B260" s="23" t="s">
        <v>2635</v>
      </c>
      <c r="C260" s="32" t="s">
        <v>152</v>
      </c>
      <c r="D260" s="2" t="str">
        <f t="shared" si="12"/>
        <v/>
      </c>
      <c r="E260" s="2" t="str">
        <f t="shared" si="13"/>
        <v>Conference</v>
      </c>
      <c r="F260" s="2">
        <f t="shared" si="14"/>
        <v>259</v>
      </c>
    </row>
    <row r="261" spans="1:6" x14ac:dyDescent="0.25">
      <c r="A261" s="31">
        <v>260</v>
      </c>
      <c r="B261" s="23" t="s">
        <v>2642</v>
      </c>
      <c r="C261" s="32" t="s">
        <v>152</v>
      </c>
      <c r="D261" s="2" t="str">
        <f t="shared" si="12"/>
        <v/>
      </c>
      <c r="E261" s="2" t="str">
        <f t="shared" si="13"/>
        <v>Conference</v>
      </c>
      <c r="F261" s="2">
        <f t="shared" si="14"/>
        <v>260</v>
      </c>
    </row>
    <row r="262" spans="1:6" x14ac:dyDescent="0.25">
      <c r="A262" s="31">
        <v>261</v>
      </c>
      <c r="B262" s="23" t="s">
        <v>2649</v>
      </c>
      <c r="C262" s="32" t="s">
        <v>124</v>
      </c>
      <c r="D262" s="2" t="str">
        <f t="shared" si="12"/>
        <v>Journal</v>
      </c>
      <c r="E262" s="2" t="str">
        <f t="shared" si="13"/>
        <v/>
      </c>
      <c r="F262" s="2" t="str">
        <f t="shared" si="14"/>
        <v/>
      </c>
    </row>
    <row r="263" spans="1:6" x14ac:dyDescent="0.25">
      <c r="A263" s="31">
        <v>262</v>
      </c>
      <c r="B263" s="23" t="s">
        <v>2658</v>
      </c>
      <c r="C263" s="32" t="s">
        <v>152</v>
      </c>
      <c r="D263" s="2" t="str">
        <f t="shared" si="12"/>
        <v/>
      </c>
      <c r="E263" s="2" t="str">
        <f t="shared" si="13"/>
        <v>Conference</v>
      </c>
      <c r="F263" s="2">
        <f t="shared" si="14"/>
        <v>262</v>
      </c>
    </row>
    <row r="264" spans="1:6" x14ac:dyDescent="0.25">
      <c r="A264" s="31">
        <v>263</v>
      </c>
      <c r="B264" s="23" t="s">
        <v>2667</v>
      </c>
      <c r="C264" s="32" t="s">
        <v>124</v>
      </c>
      <c r="D264" s="2" t="str">
        <f t="shared" si="12"/>
        <v>Journal</v>
      </c>
      <c r="E264" s="2" t="str">
        <f t="shared" si="13"/>
        <v/>
      </c>
      <c r="F264" s="2" t="str">
        <f t="shared" si="14"/>
        <v/>
      </c>
    </row>
    <row r="265" spans="1:6" x14ac:dyDescent="0.25">
      <c r="A265" s="31">
        <v>264</v>
      </c>
      <c r="B265" s="23" t="s">
        <v>2674</v>
      </c>
      <c r="C265" s="32" t="s">
        <v>124</v>
      </c>
      <c r="D265" s="2" t="str">
        <f t="shared" si="12"/>
        <v>Journal</v>
      </c>
      <c r="E265" s="2" t="str">
        <f t="shared" si="13"/>
        <v/>
      </c>
      <c r="F265" s="2" t="str">
        <f t="shared" si="14"/>
        <v/>
      </c>
    </row>
    <row r="266" spans="1:6" x14ac:dyDescent="0.25">
      <c r="A266" s="31">
        <v>265</v>
      </c>
      <c r="B266" s="23" t="s">
        <v>2683</v>
      </c>
      <c r="C266" s="32" t="s">
        <v>124</v>
      </c>
      <c r="D266" s="2" t="str">
        <f t="shared" si="12"/>
        <v>Journal</v>
      </c>
      <c r="E266" s="2" t="str">
        <f t="shared" si="13"/>
        <v/>
      </c>
      <c r="F266" s="2" t="str">
        <f t="shared" si="14"/>
        <v/>
      </c>
    </row>
    <row r="267" spans="1:6" x14ac:dyDescent="0.25">
      <c r="A267" s="31">
        <v>266</v>
      </c>
      <c r="B267" s="23" t="s">
        <v>2692</v>
      </c>
      <c r="C267" s="32" t="s">
        <v>152</v>
      </c>
      <c r="D267" s="2" t="str">
        <f t="shared" si="12"/>
        <v/>
      </c>
      <c r="E267" s="2" t="str">
        <f t="shared" si="13"/>
        <v>Conference</v>
      </c>
      <c r="F267" s="2">
        <f t="shared" si="14"/>
        <v>266</v>
      </c>
    </row>
    <row r="268" spans="1:6" x14ac:dyDescent="0.25">
      <c r="A268" s="31">
        <v>267</v>
      </c>
      <c r="B268" s="23" t="s">
        <v>2702</v>
      </c>
      <c r="C268" s="32" t="s">
        <v>124</v>
      </c>
      <c r="D268" s="2" t="str">
        <f t="shared" si="12"/>
        <v>Journal</v>
      </c>
      <c r="E268" s="2" t="str">
        <f t="shared" si="13"/>
        <v/>
      </c>
      <c r="F268" s="2" t="str">
        <f t="shared" si="14"/>
        <v/>
      </c>
    </row>
    <row r="269" spans="1:6" x14ac:dyDescent="0.25">
      <c r="A269" s="31">
        <v>268</v>
      </c>
      <c r="B269" s="23" t="s">
        <v>2709</v>
      </c>
      <c r="C269" s="32" t="s">
        <v>124</v>
      </c>
      <c r="D269" s="2" t="str">
        <f t="shared" si="12"/>
        <v>Journal</v>
      </c>
      <c r="E269" s="2" t="str">
        <f t="shared" si="13"/>
        <v/>
      </c>
      <c r="F269" s="2" t="str">
        <f t="shared" si="14"/>
        <v/>
      </c>
    </row>
    <row r="270" spans="1:6" x14ac:dyDescent="0.25">
      <c r="A270" s="31">
        <v>269</v>
      </c>
      <c r="B270" s="23" t="s">
        <v>2718</v>
      </c>
      <c r="C270" s="32" t="s">
        <v>152</v>
      </c>
      <c r="D270" s="2" t="str">
        <f t="shared" si="12"/>
        <v/>
      </c>
      <c r="E270" s="2" t="str">
        <f t="shared" si="13"/>
        <v>Conference</v>
      </c>
      <c r="F270" s="2">
        <f t="shared" si="14"/>
        <v>269</v>
      </c>
    </row>
    <row r="271" spans="1:6" x14ac:dyDescent="0.25">
      <c r="A271" s="31">
        <v>270</v>
      </c>
      <c r="B271" s="23" t="s">
        <v>2726</v>
      </c>
      <c r="C271" s="32" t="s">
        <v>124</v>
      </c>
      <c r="D271" s="2" t="str">
        <f t="shared" si="12"/>
        <v>Journal</v>
      </c>
      <c r="E271" s="2" t="str">
        <f t="shared" si="13"/>
        <v/>
      </c>
      <c r="F271" s="2" t="str">
        <f t="shared" si="14"/>
        <v/>
      </c>
    </row>
    <row r="272" spans="1:6" x14ac:dyDescent="0.25">
      <c r="A272" s="31">
        <v>271</v>
      </c>
      <c r="B272" s="23" t="s">
        <v>2733</v>
      </c>
      <c r="C272" s="32" t="s">
        <v>124</v>
      </c>
      <c r="D272" s="2" t="str">
        <f t="shared" si="12"/>
        <v>Journal</v>
      </c>
      <c r="E272" s="2" t="str">
        <f t="shared" si="13"/>
        <v/>
      </c>
      <c r="F272" s="2" t="str">
        <f t="shared" si="14"/>
        <v/>
      </c>
    </row>
    <row r="273" spans="1:6" x14ac:dyDescent="0.25">
      <c r="A273" s="31">
        <v>272</v>
      </c>
      <c r="B273" s="23" t="s">
        <v>2742</v>
      </c>
      <c r="C273" s="32" t="s">
        <v>124</v>
      </c>
      <c r="D273" s="2" t="str">
        <f t="shared" si="12"/>
        <v>Journal</v>
      </c>
      <c r="E273" s="2" t="str">
        <f t="shared" si="13"/>
        <v/>
      </c>
      <c r="F273" s="2" t="str">
        <f t="shared" si="14"/>
        <v/>
      </c>
    </row>
    <row r="274" spans="1:6" x14ac:dyDescent="0.25">
      <c r="A274" s="31">
        <v>273</v>
      </c>
      <c r="B274" s="23" t="s">
        <v>2749</v>
      </c>
      <c r="C274" s="32" t="s">
        <v>152</v>
      </c>
      <c r="D274" s="2" t="str">
        <f t="shared" si="12"/>
        <v/>
      </c>
      <c r="E274" s="2" t="str">
        <f t="shared" si="13"/>
        <v>Conference</v>
      </c>
      <c r="F274" s="2">
        <f t="shared" si="14"/>
        <v>273</v>
      </c>
    </row>
    <row r="275" spans="1:6" x14ac:dyDescent="0.25">
      <c r="A275" s="31">
        <v>274</v>
      </c>
      <c r="B275" s="23" t="s">
        <v>2759</v>
      </c>
      <c r="C275" s="32" t="s">
        <v>152</v>
      </c>
      <c r="D275" s="2" t="str">
        <f t="shared" si="12"/>
        <v/>
      </c>
      <c r="E275" s="2" t="str">
        <f t="shared" si="13"/>
        <v>Conference</v>
      </c>
      <c r="F275" s="2">
        <f t="shared" si="14"/>
        <v>274</v>
      </c>
    </row>
    <row r="276" spans="1:6" x14ac:dyDescent="0.25">
      <c r="A276" s="31">
        <v>275</v>
      </c>
      <c r="B276" s="23" t="s">
        <v>2768</v>
      </c>
      <c r="C276" s="32" t="s">
        <v>124</v>
      </c>
      <c r="D276" s="2" t="str">
        <f t="shared" si="12"/>
        <v>Journal</v>
      </c>
      <c r="E276" s="2" t="str">
        <f t="shared" si="13"/>
        <v/>
      </c>
      <c r="F276" s="2" t="str">
        <f t="shared" si="14"/>
        <v/>
      </c>
    </row>
    <row r="277" spans="1:6" x14ac:dyDescent="0.25">
      <c r="A277" s="31">
        <v>276</v>
      </c>
      <c r="B277" s="23" t="s">
        <v>2778</v>
      </c>
      <c r="C277" s="32" t="s">
        <v>124</v>
      </c>
      <c r="D277" s="2" t="str">
        <f t="shared" si="12"/>
        <v>Journal</v>
      </c>
      <c r="E277" s="2" t="str">
        <f t="shared" si="13"/>
        <v/>
      </c>
      <c r="F277" s="2" t="str">
        <f t="shared" si="14"/>
        <v/>
      </c>
    </row>
    <row r="278" spans="1:6" x14ac:dyDescent="0.25">
      <c r="A278" s="31">
        <v>277</v>
      </c>
      <c r="B278" s="23" t="s">
        <v>2786</v>
      </c>
      <c r="C278" s="32" t="s">
        <v>124</v>
      </c>
      <c r="D278" s="2" t="str">
        <f t="shared" si="12"/>
        <v>Journal</v>
      </c>
      <c r="E278" s="2" t="str">
        <f t="shared" si="13"/>
        <v/>
      </c>
      <c r="F278" s="2" t="str">
        <f t="shared" si="14"/>
        <v/>
      </c>
    </row>
    <row r="279" spans="1:6" x14ac:dyDescent="0.25">
      <c r="A279" s="31">
        <v>278</v>
      </c>
      <c r="B279" s="23" t="s">
        <v>2796</v>
      </c>
      <c r="C279" s="32" t="s">
        <v>124</v>
      </c>
      <c r="D279" s="2" t="str">
        <f t="shared" si="12"/>
        <v>Journal</v>
      </c>
      <c r="E279" s="2" t="str">
        <f t="shared" si="13"/>
        <v/>
      </c>
      <c r="F279" s="2" t="str">
        <f t="shared" si="14"/>
        <v/>
      </c>
    </row>
    <row r="280" spans="1:6" x14ac:dyDescent="0.25">
      <c r="A280" s="31">
        <v>279</v>
      </c>
      <c r="B280" s="23" t="s">
        <v>2802</v>
      </c>
      <c r="C280" s="32" t="s">
        <v>124</v>
      </c>
      <c r="D280" s="2" t="str">
        <f t="shared" si="12"/>
        <v>Journal</v>
      </c>
      <c r="E280" s="2" t="str">
        <f t="shared" si="13"/>
        <v/>
      </c>
      <c r="F280" s="2" t="str">
        <f t="shared" si="14"/>
        <v/>
      </c>
    </row>
    <row r="281" spans="1:6" x14ac:dyDescent="0.25">
      <c r="A281" s="31">
        <v>280</v>
      </c>
      <c r="B281" s="23" t="s">
        <v>2811</v>
      </c>
      <c r="C281" s="32" t="s">
        <v>152</v>
      </c>
      <c r="D281" s="2" t="str">
        <f t="shared" si="12"/>
        <v/>
      </c>
      <c r="E281" s="2" t="str">
        <f t="shared" si="13"/>
        <v>Conference</v>
      </c>
      <c r="F281" s="2">
        <f t="shared" si="14"/>
        <v>280</v>
      </c>
    </row>
    <row r="282" spans="1:6" x14ac:dyDescent="0.25">
      <c r="A282" s="31">
        <v>281</v>
      </c>
      <c r="B282" s="23" t="s">
        <v>2819</v>
      </c>
      <c r="C282" s="32" t="s">
        <v>152</v>
      </c>
      <c r="D282" s="2" t="str">
        <f t="shared" si="12"/>
        <v/>
      </c>
      <c r="E282" s="2" t="str">
        <f t="shared" si="13"/>
        <v>Conference</v>
      </c>
      <c r="F282" s="2">
        <f t="shared" si="14"/>
        <v>281</v>
      </c>
    </row>
    <row r="283" spans="1:6" x14ac:dyDescent="0.25">
      <c r="A283" s="31">
        <v>282</v>
      </c>
      <c r="B283" s="23" t="s">
        <v>2828</v>
      </c>
      <c r="C283" s="32" t="s">
        <v>152</v>
      </c>
      <c r="D283" s="2" t="str">
        <f t="shared" si="12"/>
        <v/>
      </c>
      <c r="E283" s="2" t="str">
        <f t="shared" si="13"/>
        <v>Conference</v>
      </c>
      <c r="F283" s="2">
        <f t="shared" si="14"/>
        <v>282</v>
      </c>
    </row>
    <row r="284" spans="1:6" x14ac:dyDescent="0.25">
      <c r="A284" s="31">
        <v>283</v>
      </c>
      <c r="B284" s="23" t="s">
        <v>2839</v>
      </c>
      <c r="C284" s="32" t="s">
        <v>152</v>
      </c>
      <c r="D284" s="2" t="str">
        <f t="shared" si="12"/>
        <v/>
      </c>
      <c r="E284" s="2" t="str">
        <f t="shared" si="13"/>
        <v>Conference</v>
      </c>
      <c r="F284" s="2">
        <f t="shared" si="14"/>
        <v>283</v>
      </c>
    </row>
    <row r="285" spans="1:6" x14ac:dyDescent="0.25">
      <c r="A285" s="31">
        <v>284</v>
      </c>
      <c r="B285" s="23" t="s">
        <v>2849</v>
      </c>
      <c r="C285" s="32" t="s">
        <v>124</v>
      </c>
      <c r="D285" s="2" t="str">
        <f t="shared" si="12"/>
        <v>Journal</v>
      </c>
      <c r="E285" s="2" t="str">
        <f t="shared" si="13"/>
        <v/>
      </c>
      <c r="F285" s="2" t="str">
        <f t="shared" si="14"/>
        <v/>
      </c>
    </row>
    <row r="286" spans="1:6" x14ac:dyDescent="0.25">
      <c r="A286" s="31">
        <v>285</v>
      </c>
      <c r="B286" s="23" t="s">
        <v>2856</v>
      </c>
      <c r="C286" s="32" t="s">
        <v>124</v>
      </c>
      <c r="D286" s="2" t="str">
        <f t="shared" si="12"/>
        <v>Journal</v>
      </c>
      <c r="E286" s="2" t="str">
        <f t="shared" si="13"/>
        <v/>
      </c>
      <c r="F286" s="2" t="str">
        <f t="shared" si="14"/>
        <v/>
      </c>
    </row>
    <row r="287" spans="1:6" x14ac:dyDescent="0.25">
      <c r="A287" s="31">
        <v>286</v>
      </c>
      <c r="B287" s="23" t="s">
        <v>2864</v>
      </c>
      <c r="C287" s="32" t="s">
        <v>124</v>
      </c>
      <c r="D287" s="2" t="str">
        <f t="shared" si="12"/>
        <v>Journal</v>
      </c>
      <c r="E287" s="2" t="str">
        <f t="shared" si="13"/>
        <v/>
      </c>
      <c r="F287" s="2" t="str">
        <f t="shared" si="14"/>
        <v/>
      </c>
    </row>
    <row r="288" spans="1:6" x14ac:dyDescent="0.25">
      <c r="A288" s="31">
        <v>287</v>
      </c>
      <c r="B288" s="23" t="s">
        <v>2872</v>
      </c>
      <c r="C288" s="32" t="s">
        <v>124</v>
      </c>
      <c r="D288" s="2" t="str">
        <f t="shared" si="12"/>
        <v>Journal</v>
      </c>
      <c r="E288" s="2" t="str">
        <f t="shared" si="13"/>
        <v/>
      </c>
      <c r="F288" s="2" t="str">
        <f t="shared" si="14"/>
        <v/>
      </c>
    </row>
    <row r="289" spans="1:20" x14ac:dyDescent="0.25">
      <c r="A289" s="31">
        <v>288</v>
      </c>
      <c r="B289" s="23" t="s">
        <v>2879</v>
      </c>
      <c r="C289" s="32" t="s">
        <v>152</v>
      </c>
      <c r="D289" s="2" t="str">
        <f t="shared" si="12"/>
        <v/>
      </c>
      <c r="E289" s="2" t="str">
        <f t="shared" si="13"/>
        <v>Conference</v>
      </c>
      <c r="F289" s="2">
        <f t="shared" si="14"/>
        <v>288</v>
      </c>
    </row>
    <row r="290" spans="1:20" x14ac:dyDescent="0.25">
      <c r="A290" s="31">
        <v>289</v>
      </c>
      <c r="B290" s="23" t="s">
        <v>2886</v>
      </c>
      <c r="C290" s="32" t="s">
        <v>124</v>
      </c>
      <c r="D290" s="2" t="str">
        <f t="shared" si="12"/>
        <v>Journal</v>
      </c>
      <c r="E290" s="2" t="str">
        <f t="shared" si="13"/>
        <v/>
      </c>
      <c r="F290" s="2" t="str">
        <f t="shared" si="14"/>
        <v/>
      </c>
    </row>
    <row r="291" spans="1:20" x14ac:dyDescent="0.25">
      <c r="A291" s="31">
        <v>290</v>
      </c>
      <c r="B291" s="23" t="s">
        <v>2892</v>
      </c>
      <c r="C291" s="32" t="s">
        <v>152</v>
      </c>
      <c r="D291" s="2" t="str">
        <f t="shared" si="12"/>
        <v/>
      </c>
      <c r="E291" s="2" t="str">
        <f t="shared" si="13"/>
        <v>Conference</v>
      </c>
      <c r="F291" s="2">
        <f t="shared" si="14"/>
        <v>290</v>
      </c>
    </row>
    <row r="292" spans="1:20" x14ac:dyDescent="0.25">
      <c r="A292" s="31">
        <v>291</v>
      </c>
      <c r="B292" s="23" t="s">
        <v>2900</v>
      </c>
      <c r="C292" s="32" t="s">
        <v>124</v>
      </c>
      <c r="D292" s="2" t="str">
        <f t="shared" si="12"/>
        <v>Journal</v>
      </c>
      <c r="E292" s="2" t="str">
        <f t="shared" si="13"/>
        <v/>
      </c>
      <c r="F292" s="2" t="str">
        <f t="shared" si="14"/>
        <v/>
      </c>
    </row>
    <row r="293" spans="1:20" x14ac:dyDescent="0.25">
      <c r="A293" s="31">
        <v>292</v>
      </c>
      <c r="B293" s="23" t="s">
        <v>2908</v>
      </c>
      <c r="C293" s="32" t="s">
        <v>124</v>
      </c>
      <c r="D293" s="2" t="str">
        <f t="shared" si="12"/>
        <v>Journal</v>
      </c>
      <c r="E293" s="2" t="str">
        <f t="shared" si="13"/>
        <v/>
      </c>
      <c r="F293" s="2" t="str">
        <f t="shared" si="14"/>
        <v/>
      </c>
    </row>
    <row r="294" spans="1:20" x14ac:dyDescent="0.25">
      <c r="A294" s="31">
        <v>293</v>
      </c>
      <c r="B294" s="23" t="s">
        <v>2916</v>
      </c>
      <c r="C294" s="32" t="s">
        <v>124</v>
      </c>
      <c r="D294" s="2" t="str">
        <f t="shared" si="12"/>
        <v>Journal</v>
      </c>
      <c r="E294" s="2" t="str">
        <f t="shared" si="13"/>
        <v/>
      </c>
      <c r="F294" s="2" t="str">
        <f t="shared" si="14"/>
        <v/>
      </c>
    </row>
    <row r="295" spans="1:20" x14ac:dyDescent="0.25">
      <c r="A295" s="31">
        <v>294</v>
      </c>
      <c r="B295" s="23" t="s">
        <v>2923</v>
      </c>
      <c r="C295" s="32" t="s">
        <v>124</v>
      </c>
      <c r="D295" s="2" t="str">
        <f t="shared" si="12"/>
        <v>Journal</v>
      </c>
      <c r="E295" s="2" t="str">
        <f t="shared" si="13"/>
        <v/>
      </c>
      <c r="F295" s="2" t="str">
        <f t="shared" si="14"/>
        <v/>
      </c>
    </row>
    <row r="296" spans="1:20" x14ac:dyDescent="0.25">
      <c r="A296" s="31">
        <v>295</v>
      </c>
      <c r="B296" s="23" t="s">
        <v>2933</v>
      </c>
      <c r="C296" s="32" t="s">
        <v>124</v>
      </c>
      <c r="D296" s="2" t="str">
        <f t="shared" si="12"/>
        <v>Journal</v>
      </c>
      <c r="E296" s="2" t="str">
        <f t="shared" si="13"/>
        <v/>
      </c>
      <c r="F296" s="2" t="str">
        <f t="shared" si="14"/>
        <v/>
      </c>
    </row>
    <row r="297" spans="1:20" ht="15.75" thickBot="1" x14ac:dyDescent="0.3">
      <c r="A297" s="33">
        <v>296</v>
      </c>
      <c r="B297" s="34" t="s">
        <v>2941</v>
      </c>
      <c r="C297" s="36" t="s">
        <v>124</v>
      </c>
      <c r="D297" s="2" t="str">
        <f t="shared" si="12"/>
        <v>Journal</v>
      </c>
      <c r="E297" s="2" t="str">
        <f t="shared" si="13"/>
        <v/>
      </c>
      <c r="F297" s="2" t="str">
        <f t="shared" si="14"/>
        <v/>
      </c>
    </row>
    <row r="298" spans="1:20" x14ac:dyDescent="0.25">
      <c r="D298">
        <f>COUNTIF(D2:D297,"Journal")</f>
        <v>106</v>
      </c>
      <c r="E298" s="2">
        <f>COUNTIF(E2:E297,"Conference")</f>
        <v>190</v>
      </c>
    </row>
    <row r="300" spans="1:20" ht="15.75" thickBot="1" x14ac:dyDescent="0.3"/>
    <row r="301" spans="1:20" ht="30.75" customHeight="1" x14ac:dyDescent="0.4">
      <c r="D301" s="378" t="s">
        <v>3278</v>
      </c>
      <c r="E301" s="379"/>
      <c r="F301" s="379"/>
      <c r="G301" s="379"/>
      <c r="H301" s="379"/>
      <c r="I301" s="379"/>
      <c r="J301" s="379"/>
      <c r="K301" s="379"/>
      <c r="L301" s="379"/>
      <c r="M301" s="379"/>
      <c r="N301" s="379"/>
      <c r="O301" s="379"/>
      <c r="P301" s="379"/>
      <c r="Q301" s="379"/>
      <c r="R301" s="379"/>
      <c r="S301" s="379"/>
      <c r="T301" s="380"/>
    </row>
    <row r="302" spans="1:20" ht="25.5" customHeight="1" thickBot="1" x14ac:dyDescent="0.3">
      <c r="D302" s="390" t="s">
        <v>3279</v>
      </c>
      <c r="E302" s="232"/>
      <c r="F302" s="54" t="s">
        <v>3280</v>
      </c>
      <c r="G302" s="54"/>
      <c r="H302" s="232" t="s">
        <v>3157</v>
      </c>
      <c r="I302" s="232"/>
      <c r="J302" s="232"/>
      <c r="K302" s="232"/>
      <c r="L302" s="232"/>
      <c r="M302" s="232"/>
      <c r="N302" s="232"/>
      <c r="O302" s="232"/>
      <c r="P302" s="232"/>
      <c r="Q302" s="232"/>
      <c r="R302" s="232"/>
      <c r="S302" s="232"/>
      <c r="T302" s="233"/>
    </row>
    <row r="303" spans="1:20" ht="84" customHeight="1" x14ac:dyDescent="0.25">
      <c r="D303" s="389" t="s">
        <v>124</v>
      </c>
      <c r="E303" s="328"/>
      <c r="F303" s="329">
        <f>D298</f>
        <v>106</v>
      </c>
      <c r="G303" s="329"/>
      <c r="H303" s="334" t="s">
        <v>3281</v>
      </c>
      <c r="I303" s="334"/>
      <c r="J303" s="334"/>
      <c r="K303" s="334"/>
      <c r="L303" s="334"/>
      <c r="M303" s="334"/>
      <c r="N303" s="334"/>
      <c r="O303" s="334"/>
      <c r="P303" s="334"/>
      <c r="Q303" s="334"/>
      <c r="R303" s="334"/>
      <c r="S303" s="334"/>
      <c r="T303" s="335"/>
    </row>
    <row r="304" spans="1:20" ht="129" customHeight="1" thickBot="1" x14ac:dyDescent="0.3">
      <c r="D304" s="385" t="s">
        <v>152</v>
      </c>
      <c r="E304" s="386"/>
      <c r="F304" s="330">
        <f>E298</f>
        <v>190</v>
      </c>
      <c r="G304" s="330"/>
      <c r="H304" s="331" t="s">
        <v>3282</v>
      </c>
      <c r="I304" s="331"/>
      <c r="J304" s="331"/>
      <c r="K304" s="331"/>
      <c r="L304" s="331"/>
      <c r="M304" s="331"/>
      <c r="N304" s="331"/>
      <c r="O304" s="331"/>
      <c r="P304" s="331"/>
      <c r="Q304" s="331"/>
      <c r="R304" s="331"/>
      <c r="S304" s="331"/>
      <c r="T304" s="377"/>
    </row>
    <row r="305" spans="4:7" x14ac:dyDescent="0.25">
      <c r="D305" s="381" t="s">
        <v>2951</v>
      </c>
      <c r="E305" s="381"/>
      <c r="F305" s="391">
        <v>296</v>
      </c>
      <c r="G305" s="391"/>
    </row>
    <row r="591" spans="1:1" x14ac:dyDescent="0.25">
      <c r="A591" t="s">
        <v>3185</v>
      </c>
    </row>
    <row r="592" spans="1:1" x14ac:dyDescent="0.25">
      <c r="A592" t="s">
        <v>3185</v>
      </c>
    </row>
    <row r="593" spans="1:1" x14ac:dyDescent="0.25">
      <c r="A593" t="s">
        <v>3185</v>
      </c>
    </row>
    <row r="594" spans="1:1" x14ac:dyDescent="0.25">
      <c r="A594" t="s">
        <v>3185</v>
      </c>
    </row>
    <row r="595" spans="1:1" x14ac:dyDescent="0.25">
      <c r="A595" t="s">
        <v>3185</v>
      </c>
    </row>
  </sheetData>
  <mergeCells count="11">
    <mergeCell ref="F305:G305"/>
    <mergeCell ref="D301:T301"/>
    <mergeCell ref="H302:T302"/>
    <mergeCell ref="D305:E305"/>
    <mergeCell ref="D302:E302"/>
    <mergeCell ref="D303:E303"/>
    <mergeCell ref="D304:E304"/>
    <mergeCell ref="F303:G303"/>
    <mergeCell ref="F304:G304"/>
    <mergeCell ref="H303:T303"/>
    <mergeCell ref="H304:T3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DistillerSR</vt:lpstr>
      <vt:lpstr>perYear</vt:lpstr>
      <vt:lpstr>perCountry</vt:lpstr>
      <vt:lpstr>ByTrafficType</vt:lpstr>
      <vt:lpstr>perTechnique</vt:lpstr>
      <vt:lpstr>perMethod</vt:lpstr>
      <vt:lpstr>perMetric</vt:lpstr>
      <vt:lpstr>perSpecificObjectives</vt:lpstr>
      <vt:lpstr>perDataSets</vt:lpstr>
      <vt:lpstr>perEngineeredFeatures</vt:lpstr>
      <vt:lpstr>perFeatureSelectionAlgorithm</vt:lpstr>
      <vt:lpstr>perTypeOfPaper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keywords/>
  <dc:description/>
  <cp:lastModifiedBy>JUAN SEBASTIAN GUZMAN BARAHONA</cp:lastModifiedBy>
  <dcterms:created xsi:type="dcterms:W3CDTF">2018-09-01T22:09:12Z</dcterms:created>
  <dcterms:modified xsi:type="dcterms:W3CDTF">2018-09-06T14:33:59Z</dcterms:modified>
  <cp:category/>
</cp:coreProperties>
</file>