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DM  Service PMS of 2 MVA  Port" sheetId="1" r:id="rId5"/>
  </sheets>
  <definedNames/>
  <calcPr/>
</workbook>
</file>

<file path=xl/sharedStrings.xml><?xml version="1.0" encoding="utf-8"?>
<sst xmlns="http://schemas.openxmlformats.org/spreadsheetml/2006/main" count="647" uniqueCount="332">
  <si>
    <t xml:space="preserve">                                                  MAHESHWARI DISTRIBUTORS                                
PROJECT TITLE                 :    RDM  Service PMS of 2 MVA  Portal Substation                                 
PO NUMBER                       :    5100033887                                
DATA ENTRY OPERATOR  :    Mahender Kumar Gurjar</t>
  </si>
  <si>
    <t>Owner                            : DK Shriwal  :- 8233330578             
VRE                                : Aarti Bala :-   8824133320           
Site Incharge:                : Dinesh Purohit  :- 8003698657                 
Process Coordinator    : Tulsi Sen  :-   9875789834</t>
  </si>
  <si>
    <t>Start Date</t>
  </si>
  <si>
    <t>End Date</t>
  </si>
  <si>
    <t xml:space="preserve">RDM  Service PMS of 2 MVA  Portal Substation </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</si>
  <si>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</si>
  <si>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</si>
  <si>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</si>
  <si>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</si>
  <si>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</si>
  <si>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</si>
  <si>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</si>
  <si>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</si>
  <si>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</si>
  <si>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</si>
  <si>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</si>
  <si>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</si>
  <si>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</si>
  <si>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</si>
  <si>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</si>
  <si>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</si>
  <si>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</si>
  <si>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</si>
  <si>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</si>
  <si>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</si>
  <si>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</si>
  <si>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</si>
  <si>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</si>
  <si>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PLAN</t>
  </si>
  <si>
    <t>ACTUAL</t>
  </si>
  <si>
    <t>Unique I.d.</t>
  </si>
  <si>
    <t>WBS NUMBER</t>
  </si>
  <si>
    <t>TASK TITLE</t>
  </si>
  <si>
    <t>Qty</t>
  </si>
  <si>
    <t>UOM</t>
  </si>
  <si>
    <t>WORK OWNER / INCHARGE</t>
  </si>
  <si>
    <t>MAN POWER</t>
  </si>
  <si>
    <t>START DATE</t>
  </si>
  <si>
    <t>END DATE</t>
  </si>
  <si>
    <t>DURATION</t>
  </si>
  <si>
    <t>PLANNED</t>
  </si>
  <si>
    <t>STATUS</t>
  </si>
  <si>
    <t>TIME DELAY</t>
  </si>
  <si>
    <t>Total</t>
  </si>
  <si>
    <t>NO. Completed</t>
  </si>
  <si>
    <t>PCT OF TASK COMPLETE</t>
  </si>
  <si>
    <t>COMPLETE</t>
  </si>
  <si>
    <t>Remark</t>
  </si>
  <si>
    <t>RDMS00001</t>
  </si>
  <si>
    <t>A</t>
  </si>
  <si>
    <t>2 MVA Portal Substation at RD Mines-Description of Work</t>
  </si>
  <si>
    <t>RDMS00002</t>
  </si>
  <si>
    <t>Shifting, Erection &amp; commissioning of 2MVA 11KV/0.433KV Conventional substation and as per BOQ attached. All tools, tackles , hydra, trucks shall be in vendor sope.</t>
  </si>
  <si>
    <t>RDMS00003</t>
  </si>
  <si>
    <t>1 a</t>
  </si>
  <si>
    <t>Civil building readiness for equipment erection work</t>
  </si>
  <si>
    <t>LS</t>
  </si>
  <si>
    <t>Dinesh Purohit</t>
  </si>
  <si>
    <t>10</t>
  </si>
  <si>
    <t>RDMS00004</t>
  </si>
  <si>
    <t>1 b</t>
  </si>
  <si>
    <t>Finishing work of civil building</t>
  </si>
  <si>
    <t>RDMS00005</t>
  </si>
  <si>
    <t>Cable Schedule</t>
  </si>
  <si>
    <t>RDMS00006</t>
  </si>
  <si>
    <t>2A</t>
  </si>
  <si>
    <t>11kv PORTAL S/S</t>
  </si>
  <si>
    <t>RDMS00007</t>
  </si>
  <si>
    <t>11kv BBL S/S to Portal S/S I/C = 3cx300sqmm AL.</t>
  </si>
  <si>
    <t>Mtr</t>
  </si>
  <si>
    <t>Cable Recieved on 04.09.26</t>
  </si>
  <si>
    <t>RDMS00008</t>
  </si>
  <si>
    <t>11kv Trafo.FDR. to Transformer =3cx300sqmm AL.</t>
  </si>
  <si>
    <t>Transformer not recived</t>
  </si>
  <si>
    <t>RDMS00009</t>
  </si>
  <si>
    <t>2B</t>
  </si>
  <si>
    <t>LT POWER Cables</t>
  </si>
  <si>
    <t>RDMS00010</t>
  </si>
  <si>
    <t>Transformer to I/C PMCC =10Rx3Cx120sqmm COPPER.</t>
  </si>
  <si>
    <t>Site Not Ready</t>
  </si>
  <si>
    <t>RDMS00011</t>
  </si>
  <si>
    <t>PMCC to 50kva Lighting Trafo. =3Cx120sqmm</t>
  </si>
  <si>
    <t>RDMS00012</t>
  </si>
  <si>
    <t>PMCC to Battery Charger = 3Cx35sqmm</t>
  </si>
  <si>
    <t>RDMS00013</t>
  </si>
  <si>
    <t>PMCC to UPS= 3Cx10sqmm</t>
  </si>
  <si>
    <t>RDMS00014</t>
  </si>
  <si>
    <t>PMCC to NGR= 3Cx2.5sqmm</t>
  </si>
  <si>
    <t>RDMS00015</t>
  </si>
  <si>
    <t>PMCC to TRAFO MJB = 3Cx2.5sqmm</t>
  </si>
  <si>
    <t>RDMS00016</t>
  </si>
  <si>
    <t>Battery Charger to Battery Bank =3Cx120sqmm</t>
  </si>
  <si>
    <t>Not Recieved</t>
  </si>
  <si>
    <t>RDMS00017</t>
  </si>
  <si>
    <t>Battery Charger to 11kv I/C Panel 24v DC =3Cx2.5sqmm</t>
  </si>
  <si>
    <t>RDMS00018</t>
  </si>
  <si>
    <t>Battery Charger to NGR =3Cx2.5sqmm</t>
  </si>
  <si>
    <t>RDMS00019</t>
  </si>
  <si>
    <t>UPS to UPS battery Bank =3Cx10sqmm</t>
  </si>
  <si>
    <t>RDMS00020</t>
  </si>
  <si>
    <t>UPS to 11kv I/C Panel 110v AC= 3Cx2.5sqmm</t>
  </si>
  <si>
    <t>RDMS00021</t>
  </si>
  <si>
    <t>50kva Lighting Trafo. to MLDB = 4Cx16sqmm Alu</t>
  </si>
  <si>
    <t>RDMS00022</t>
  </si>
  <si>
    <t>NGR to Ground= 1Cx95sqmm Cup.</t>
  </si>
  <si>
    <t>RDMS00023</t>
  </si>
  <si>
    <t>2C</t>
  </si>
  <si>
    <t>Control Cables</t>
  </si>
  <si>
    <t>RDMS00024</t>
  </si>
  <si>
    <t>2c1</t>
  </si>
  <si>
    <t>11kv Transformer FDR to MJB = 2Rx7Cx2.5sqmm</t>
  </si>
  <si>
    <t>RDMS00025</t>
  </si>
  <si>
    <t>2c2</t>
  </si>
  <si>
    <t>11kv Transformer FDR to NGR =7Cx2.5sqmm</t>
  </si>
  <si>
    <t>RDMS00026</t>
  </si>
  <si>
    <t>Design and fabrication as per HZL standard for installation of equipment</t>
  </si>
  <si>
    <t>Heeralal Ji</t>
  </si>
  <si>
    <t>1</t>
  </si>
  <si>
    <t>RDMS00027</t>
  </si>
  <si>
    <t>Erection of sub-station</t>
  </si>
  <si>
    <t>RDMS00028</t>
  </si>
  <si>
    <t>a</t>
  </si>
  <si>
    <t>2MVA Transformers:</t>
  </si>
  <si>
    <t>No</t>
  </si>
  <si>
    <t>6</t>
  </si>
  <si>
    <t>Item not Recieved</t>
  </si>
  <si>
    <t>RDMS00029</t>
  </si>
  <si>
    <t>b</t>
  </si>
  <si>
    <t>HT Switchgear: (1 Incoming 3 Outgoing)</t>
  </si>
  <si>
    <t>Building Not Complete</t>
  </si>
  <si>
    <t>RDMS00030</t>
  </si>
  <si>
    <t>c</t>
  </si>
  <si>
    <t>LT Switchgear:(1 Incoming 16 Outgoing)</t>
  </si>
  <si>
    <t>RDMS00031</t>
  </si>
  <si>
    <t>d</t>
  </si>
  <si>
    <t>Battery Charger installation</t>
  </si>
  <si>
    <t>RDMS00032</t>
  </si>
  <si>
    <t>e</t>
  </si>
  <si>
    <t>NGR installation</t>
  </si>
  <si>
    <t>RDMS00033</t>
  </si>
  <si>
    <t>f</t>
  </si>
  <si>
    <t>UPS Installation</t>
  </si>
  <si>
    <t>RDMS00034</t>
  </si>
  <si>
    <t>g</t>
  </si>
  <si>
    <t>50 KVA lighting transformer erection</t>
  </si>
  <si>
    <t>RDMS00035</t>
  </si>
  <si>
    <t>h</t>
  </si>
  <si>
    <t>Fire Suppression System for Dry type transformer</t>
  </si>
  <si>
    <t>Nos</t>
  </si>
  <si>
    <t>RDMS00036</t>
  </si>
  <si>
    <t>Terminations of cables - (HT /LT/Control Terminations )</t>
  </si>
  <si>
    <t>RDMS00037</t>
  </si>
  <si>
    <t>4</t>
  </si>
  <si>
    <t>RDMS00038</t>
  </si>
  <si>
    <t>RDMS00039</t>
  </si>
  <si>
    <t>RDMS00040</t>
  </si>
  <si>
    <t>RDMS00041</t>
  </si>
  <si>
    <t>RDMS00042</t>
  </si>
  <si>
    <t>RDMS00043</t>
  </si>
  <si>
    <t>RDMS00044</t>
  </si>
  <si>
    <t>Other Termination &amp; lighting</t>
  </si>
  <si>
    <t>RDMS00045</t>
  </si>
  <si>
    <t>Fire Detection System,</t>
  </si>
  <si>
    <t>RDMS00046</t>
  </si>
  <si>
    <t>i</t>
  </si>
  <si>
    <t>SS Building lighting installation</t>
  </si>
  <si>
    <t>RDMS00048</t>
  </si>
  <si>
    <t>Testing of sub-station</t>
  </si>
  <si>
    <t>RDMS00049</t>
  </si>
  <si>
    <t>For Transformers: IR Test, Ratio Test, Vector Group Test, Magnetic Balance Test, Functional Test</t>
  </si>
  <si>
    <t>RDMS00050</t>
  </si>
  <si>
    <t>For HT Switchgear: IR Test, Functional Test, CRM, Closing/Opening Time, Coil Resistance, Numerical Relay Test by Primary and Secondary Current Injection (1 Incoming 3 Outgoing)</t>
  </si>
  <si>
    <t>RDMS00051</t>
  </si>
  <si>
    <t>For LT Switchgear: IR Test, Functional Test, Numerical Relay Test by Primary and Secondary Current Injection -(1 Incoming 16 Outgoing)</t>
  </si>
  <si>
    <t>RDMS00052</t>
  </si>
  <si>
    <t>For Cables: IR Test</t>
  </si>
  <si>
    <t>RDMS00053</t>
  </si>
  <si>
    <t>For Others: Functional Test, IR Test (as applicable)</t>
  </si>
  <si>
    <t>RDMS00054</t>
  </si>
  <si>
    <t>Battery Charger-Testing &amp; commissioning</t>
  </si>
  <si>
    <t>RDMS00055</t>
  </si>
  <si>
    <t>NGR- testing &amp; Commissioning</t>
  </si>
  <si>
    <t>RDMS00056</t>
  </si>
  <si>
    <t>UPS -Testing &amp; commiisioning</t>
  </si>
  <si>
    <t>RDMS00057</t>
  </si>
  <si>
    <t>50 KVA lighting transformer- testing and Commissioning</t>
  </si>
  <si>
    <t>RDMS00058</t>
  </si>
  <si>
    <t>Installation of Earth pits with excavation</t>
  </si>
  <si>
    <t>no</t>
  </si>
  <si>
    <t>2</t>
  </si>
  <si>
    <t>RDMS00059</t>
  </si>
  <si>
    <t>Earting connection with earthing strips &amp; grid- as per drawing</t>
  </si>
  <si>
    <t>RDMS00060</t>
  </si>
  <si>
    <t>Substation Charging</t>
  </si>
  <si>
    <t>RDMS00061</t>
  </si>
  <si>
    <t>Installation of Lighting arrestor - 2 mtr copper rod</t>
  </si>
  <si>
    <t>RDMS00062</t>
  </si>
  <si>
    <t>Safety and other accessories -hand over</t>
  </si>
  <si>
    <t>RDMS00063</t>
  </si>
  <si>
    <t>Punch Points of Substation - to be cleared</t>
  </si>
  <si>
    <t>5</t>
  </si>
  <si>
    <t>RDMS00064</t>
  </si>
  <si>
    <t>Documentation and preparation of application file for submission to DGMS for approval.
 (3 copies of each file/drawings/manuals to be submitted)</t>
  </si>
  <si>
    <t>RDMS00065</t>
  </si>
  <si>
    <t>B</t>
  </si>
  <si>
    <t>Work for Re-routing power cable on Portal side</t>
  </si>
  <si>
    <t>RDMS00066</t>
  </si>
  <si>
    <t>Laying of all the cable mentioned in Point no 1 on the cable alley structure of 1mtr height at distance of 1.5mtr with cable tray 750mm size and the H type - support shall be made with channel size of 100mm and angle 65mm. Also condsider the two road crossing with hume pipe arrangment. All the material, tools and tackels, hydra, cherry picker, cable stand, lifting belts , safety items and etc required for the job shall be in vendor scope. Shifting of cable drum from central store to the site shall be in vendor scope. The job include designing, erection and commissioning of cable structure in the vendor scope. structure shall be GI painted. All the excavation shall be in vendor scope</t>
  </si>
  <si>
    <t>mtr</t>
  </si>
  <si>
    <t>RDMS00067</t>
  </si>
  <si>
    <t>1a</t>
  </si>
  <si>
    <t>3Cx 185 sqmm LSZH XLPE insulated double armoured copper cable</t>
  </si>
  <si>
    <t>M</t>
  </si>
  <si>
    <t>RDMS00068</t>
  </si>
  <si>
    <t>1b</t>
  </si>
  <si>
    <t>11kv BBL S/S to 11mRL SS = 3X300sqmm LSZH XLPE Insulated double armoured aluminium cable</t>
  </si>
  <si>
    <t>20</t>
  </si>
  <si>
    <t>RDMS00069</t>
  </si>
  <si>
    <t>1c</t>
  </si>
  <si>
    <t>11kv BBL S/S to 11kv East load Ventilation Fan=3X300sqmm LSZH XLPE Insulated double armoured aluminium cable</t>
  </si>
  <si>
    <t>RDMS00070</t>
  </si>
  <si>
    <t>1d</t>
  </si>
  <si>
    <t>11kv BBL S/S to Compressor House=3X300sqmm LSZH XLPE Insulated double armoured aluminium cable</t>
  </si>
  <si>
    <t>RDMS00071</t>
  </si>
  <si>
    <t>1e</t>
  </si>
  <si>
    <t>OFC cable 12 core single mode</t>
  </si>
  <si>
    <t>RDMS00072</t>
  </si>
  <si>
    <t>Erection of cable tray 750MMX100MMX2MM with GI earthing</t>
  </si>
  <si>
    <t>RDMS00073</t>
  </si>
  <si>
    <t>2a</t>
  </si>
  <si>
    <t>Part-1 33 KV SS BBL to Existing cable tray route</t>
  </si>
  <si>
    <t>Done</t>
  </si>
  <si>
    <t>RDMS00074</t>
  </si>
  <si>
    <t>2b</t>
  </si>
  <si>
    <t>Part-2 Complete tray route-33 KV SS BBL to portal SS</t>
  </si>
  <si>
    <t>All Work Done as per HZL</t>
  </si>
  <si>
    <t>RDMS00075</t>
  </si>
  <si>
    <t>2c</t>
  </si>
  <si>
    <t>Part-3 At substaion area to existing tray connectivity</t>
  </si>
  <si>
    <t>Not in BOQ</t>
  </si>
  <si>
    <t>RDMS00076</t>
  </si>
  <si>
    <t>Cable marking of 11KV cable at every 10 meter with proper stand of 300mm height made with 25mm angle plate of 300mmX100mm weld to the cable structure</t>
  </si>
  <si>
    <t>Item Not Revieved</t>
  </si>
  <si>
    <t>RDMS00077</t>
  </si>
  <si>
    <t>Installation of 11KV 3Cx185sqmm UE indoor termination kit with required copper lugs shall be in vendor scope</t>
  </si>
  <si>
    <t>NO</t>
  </si>
  <si>
    <t>RDMS00078</t>
  </si>
  <si>
    <t>Installation of 11KV 3Cx185sqmm UE indoor straight through with required copper in line connector shall be in vendor scope</t>
  </si>
  <si>
    <t>RDMS00079</t>
  </si>
  <si>
    <t>Installation of 11KV 3Cx300sqmm UE indoor termination kit with required copper lugs shall be in vendor scope</t>
  </si>
  <si>
    <t>RDMS00080</t>
  </si>
  <si>
    <t>Installation of 11KV 3Cx300sqmm UE indoor straight through with required copper in line connector shall be in vendor scope</t>
  </si>
  <si>
    <t>RDMS00081</t>
  </si>
  <si>
    <t>Fabrication of MS for additional Cable Structure if required</t>
  </si>
  <si>
    <t>MT</t>
  </si>
  <si>
    <t>RDMS00082</t>
  </si>
  <si>
    <t>Disconnection of existing cable. HZL Shall give required isolation. (Vendor shall bring two cable jointer so that time taken for jointing shall be less. Insulation meggar for checking the cable shall be in vendor scope)</t>
  </si>
  <si>
    <t>RDMS00083</t>
  </si>
  <si>
    <t>Complete shifting of electrical swicthgears from Surface store to site in surface. (All necessary arrangement of Hydra/crane, truck tolls and tackles)</t>
  </si>
  <si>
    <t>RDMS00084</t>
  </si>
  <si>
    <t>OFC Splicing and -network establishement</t>
  </si>
  <si>
    <t>3</t>
  </si>
  <si>
    <t>RDMS00085</t>
  </si>
  <si>
    <t>Surface Portal Civil Building Works</t>
  </si>
  <si>
    <t>RDMS00086</t>
  </si>
  <si>
    <t>A1</t>
  </si>
  <si>
    <t>SECTION 1-1 TRENCH WALL SHUTTERING AND BEAM SHUTTERING</t>
  </si>
  <si>
    <t>RDMS00087</t>
  </si>
  <si>
    <t>A2</t>
  </si>
  <si>
    <t>SECTION 1-1 WLL CASTING &amp; SECTION 2-2 WALL SHUTTERING</t>
  </si>
  <si>
    <t>13-07-2026</t>
  </si>
  <si>
    <t>RDMS00088</t>
  </si>
  <si>
    <t>A3</t>
  </si>
  <si>
    <t>BEAM CASTING &amp; SECTION 2-2 WALL CASTING</t>
  </si>
  <si>
    <t>14-07-2026</t>
  </si>
  <si>
    <t>RDMS00089</t>
  </si>
  <si>
    <t>A4</t>
  </si>
  <si>
    <t>SECTION 3-3 WALL SHUTTERING &amp; BEAM STEEL BINDING</t>
  </si>
  <si>
    <t>RDMS00090</t>
  </si>
  <si>
    <t>A5</t>
  </si>
  <si>
    <t>COLUMN SHUTTERING C3-C4-C5-C6 &amp; WALL CASTING SECTION 3-3 &amp; BEAM CASTING</t>
  </si>
  <si>
    <t>16-07-2026</t>
  </si>
  <si>
    <t>RDMS00091</t>
  </si>
  <si>
    <t>A6</t>
  </si>
  <si>
    <t>BRICK MASONRY &amp; COLUMN C8-C10-C14-C13 &amp; BACK FILLING</t>
  </si>
  <si>
    <t>18-07-2026</t>
  </si>
  <si>
    <t>RDMS00092</t>
  </si>
  <si>
    <t>A7</t>
  </si>
  <si>
    <t>BRICK MASONRY &amp; COLUMN C12-C11-C9-C7 &amp; COMPECTION &amp; SOILING</t>
  </si>
  <si>
    <t>20-07-2026</t>
  </si>
  <si>
    <t>RDMS00093</t>
  </si>
  <si>
    <t>A8</t>
  </si>
  <si>
    <t>BRICK WORK &amp; CHAJJA CASTING &amp; FLOOR PCC WORK</t>
  </si>
  <si>
    <t>21-07-2026</t>
  </si>
  <si>
    <t>RDMS00094</t>
  </si>
  <si>
    <t>A9</t>
  </si>
  <si>
    <t>BRICK MASONRY &amp; SLAB BOTTAM WORK</t>
  </si>
  <si>
    <t>22-07-2026</t>
  </si>
  <si>
    <t>RDMS00095</t>
  </si>
  <si>
    <t>A10</t>
  </si>
  <si>
    <t>SCAFFOLDING &amp; BRICK MASONRY &amp; SLAB BOTTAM WORK</t>
  </si>
  <si>
    <t>25-07-2026</t>
  </si>
  <si>
    <t>RDMS00096</t>
  </si>
  <si>
    <t>A11</t>
  </si>
  <si>
    <t>SCAFFOLDING WORK SLAB WORK</t>
  </si>
  <si>
    <t>27-07-2026</t>
  </si>
  <si>
    <t>RDMS00097</t>
  </si>
  <si>
    <t>A12</t>
  </si>
  <si>
    <t>STEEL BINDING WORK FOR SLAB &amp; BEAM</t>
  </si>
  <si>
    <t>30-07-2026</t>
  </si>
  <si>
    <t>RDMS00098</t>
  </si>
  <si>
    <t>A13</t>
  </si>
  <si>
    <t>SLAB CASTING</t>
  </si>
  <si>
    <t>RDMS00099</t>
  </si>
  <si>
    <t>A14</t>
  </si>
  <si>
    <t>OUTER SIDE PLASTER &amp; PERAPIT WALL</t>
  </si>
  <si>
    <t>RDMS00100</t>
  </si>
  <si>
    <t>A15</t>
  </si>
  <si>
    <t>OUTER SDE PLASTER AND TRANSFORMER FOUNDATION WORK</t>
  </si>
  <si>
    <t>09-14-2026</t>
  </si>
  <si>
    <t>RDMS00101</t>
  </si>
  <si>
    <t>A16</t>
  </si>
  <si>
    <t>SLAB SCREEDING WORK</t>
  </si>
  <si>
    <t>RDMS00102</t>
  </si>
  <si>
    <t>A17</t>
  </si>
  <si>
    <t>SLAB DESHUTTERING</t>
  </si>
  <si>
    <t>Note :</t>
  </si>
  <si>
    <t>PMS is subjected to all resorces availability / fullkitting</t>
  </si>
  <si>
    <t>Supply material availability</t>
  </si>
  <si>
    <t>Civil Building availability</t>
  </si>
  <si>
    <t>Manpower availability</t>
  </si>
  <si>
    <t>Cable jointer availability</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</si>
</sst>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h:mm:ss"/>
    <numFmt numFmtId="165" formatCode="dd/mm/yyyy"/>
    <numFmt numFmtId="166" formatCode="d&quot;/&quot;mmm&quot;/&quot;yyyy"/>
    <numFmt numFmtId="167" formatCode="mmmm&quot;/&quot;dd&quot;/&quot;"/>
    <numFmt numFmtId="168" formatCode="d&quot;/&quot;mmm&quot;/&quot;yy"/>
    <numFmt numFmtId="169" formatCode="dd/MM/yyyy HH:mm:ss"/>
    <numFmt numFmtId="170" formatCode="dd-mm-yyyy"/>
    <numFmt numFmtId="171" formatCode="dd/MM/yyyy"/>
    <numFmt numFmtId="172" formatCode="d-mmm-yy"/>
    <numFmt numFmtId="173" formatCode="mm-dd-yyyy"/>
    <numFmt numFmtId="174" formatCode="d-m-yyyy"/>
  </numFmts>
  <fonts count="45">
    <font>
      <sz val="10.0"/>
      <color rgb="FF000000"/>
      <name val="Arial"/>
      <scheme val="minor"/>
    </font>
    <font>
      <color theme="1"/>
      <name val="Arial"/>
    </font>
    <font/>
    <font>
      <color theme="1"/>
      <name val="Arial"/>
      <scheme val="minor"/>
    </font>
    <font>
      <b/>
      <sz val="8.0"/>
      <color theme="1"/>
      <name val="Arial"/>
    </font>
    <font>
      <b/>
      <i/>
      <sz val="8.0"/>
      <color theme="1"/>
      <name val="Arial"/>
    </font>
    <font>
      <sz val="8.0"/>
      <color theme="1"/>
      <name val="Arial"/>
      <scheme val="minor"/>
    </font>
    <font>
      <b/>
      <i/>
      <sz val="12.0"/>
      <color theme="1"/>
      <name val="Arial"/>
    </font>
    <font>
      <b/>
      <sz val="12.0"/>
      <color theme="1"/>
      <name val="Arial"/>
    </font>
    <font>
      <b/>
      <sz val="12.0"/>
      <color rgb="FF1F1F1F"/>
      <name val="EB Garamond"/>
    </font>
    <font>
      <b/>
      <sz val="12.0"/>
      <color rgb="FF1F1F1F"/>
      <name val="Arial"/>
    </font>
    <font>
      <b/>
      <i/>
      <sz val="12.0"/>
      <color rgb="FF000000"/>
      <name val="EB Garamond"/>
    </font>
    <font>
      <sz val="12.0"/>
      <color theme="1"/>
      <name val="Arial"/>
      <scheme val="minor"/>
    </font>
    <font>
      <b/>
      <u/>
      <sz val="20.0"/>
      <color theme="1"/>
      <name val="Arial"/>
    </font>
    <font>
      <b/>
      <u/>
      <sz val="13.0"/>
      <color theme="1"/>
      <name val="Arial"/>
    </font>
    <font>
      <b/>
      <u/>
      <sz val="13.0"/>
      <color theme="1"/>
      <name val="Arial"/>
    </font>
    <font>
      <b/>
      <u/>
      <sz val="13.0"/>
      <color theme="1"/>
      <name val="Arial"/>
    </font>
    <font>
      <b/>
      <u/>
      <sz val="20.0"/>
      <color theme="1"/>
      <name val="Arial"/>
    </font>
    <font>
      <b/>
      <u/>
      <sz val="20.0"/>
      <color theme="1"/>
      <name val="Arial"/>
    </font>
    <font>
      <b/>
      <u/>
      <sz val="20.0"/>
      <color theme="1"/>
      <name val="Arial"/>
    </font>
    <font>
      <b/>
      <sz val="9.0"/>
      <color rgb="FFFFFFFF"/>
      <name val="Roboto"/>
    </font>
    <font>
      <b/>
      <sz val="12.0"/>
      <color theme="1"/>
      <name val="Arial"/>
      <scheme val="minor"/>
    </font>
    <font>
      <b/>
      <sz val="11.0"/>
      <color theme="1"/>
      <name val="Roboto"/>
    </font>
    <font>
      <b/>
      <sz val="7.0"/>
      <color theme="1"/>
      <name val="Georgia"/>
    </font>
    <font>
      <b/>
      <sz val="7.0"/>
      <color rgb="FF000000"/>
      <name val="Georgia"/>
    </font>
    <font>
      <sz val="11.0"/>
      <color theme="1"/>
      <name val="Calibri"/>
    </font>
    <font>
      <sz val="7.0"/>
      <color theme="1"/>
      <name val="Arial"/>
    </font>
    <font>
      <sz val="10.0"/>
      <color theme="1"/>
      <name val="Arial"/>
    </font>
    <font>
      <color rgb="FF434343"/>
      <name val="Roboto"/>
    </font>
    <font>
      <b/>
      <color theme="1"/>
      <name val="Roboto"/>
    </font>
    <font>
      <b/>
      <sz val="7.0"/>
      <color rgb="FFFFFFFF"/>
      <name val="Arial"/>
      <scheme val="minor"/>
    </font>
    <font>
      <b/>
      <sz val="12.0"/>
      <color rgb="FFFFFFFF"/>
      <name val="Calibri"/>
    </font>
    <font>
      <sz val="11.0"/>
      <color rgb="FFFFFFFF"/>
      <name val="Calibri"/>
    </font>
    <font>
      <b/>
      <color theme="1"/>
      <name val="Arial"/>
      <scheme val="minor"/>
    </font>
    <font>
      <sz val="11.0"/>
      <color rgb="FF000000"/>
      <name val="Calibri"/>
    </font>
    <font>
      <color theme="1"/>
      <name val="Roboto"/>
    </font>
    <font>
      <color rgb="FF000000"/>
      <name val="Arial"/>
    </font>
    <font>
      <b/>
      <sz val="12.0"/>
      <color rgb="FF000000"/>
      <name val="Arial"/>
    </font>
    <font>
      <b/>
      <sz val="12.0"/>
      <color rgb="FF000000"/>
      <name val="Calibri"/>
    </font>
    <font>
      <b/>
      <sz val="11.0"/>
      <color rgb="FF000000"/>
      <name val="Calibri"/>
    </font>
    <font>
      <sz val="12.0"/>
      <color theme="1"/>
      <name val="Calibri"/>
    </font>
    <font>
      <b/>
      <sz val="12.0"/>
      <color theme="1"/>
      <name val="Calibri"/>
    </font>
    <font>
      <sz val="12.0"/>
      <color rgb="FF000000"/>
      <name val="Calibri"/>
    </font>
    <font>
      <b/>
      <color theme="1"/>
      <name val="Arial"/>
    </font>
    <font>
      <b/>
      <u/>
      <color theme="1"/>
      <name val="Arial"/>
    </font>
  </fonts>
  <fills count="17">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DEDEDE"/>
        <bgColor rgb="FFDEDEDE"/>
      </patternFill>
    </fill>
    <fill>
      <patternFill patternType="solid">
        <fgColor rgb="FFCCA677"/>
        <bgColor rgb="FFCCA677"/>
      </patternFill>
    </fill>
    <fill>
      <patternFill patternType="solid">
        <fgColor rgb="FF783F04"/>
        <bgColor rgb="FF783F04"/>
      </patternFill>
    </fill>
    <fill>
      <patternFill patternType="solid">
        <fgColor rgb="FFB6D7A8"/>
        <bgColor rgb="FFB6D7A8"/>
      </patternFill>
    </fill>
    <fill>
      <patternFill patternType="solid">
        <fgColor rgb="FFFFF2CC"/>
        <bgColor rgb="FFFFF2CC"/>
      </patternFill>
    </fill>
    <fill>
      <patternFill patternType="solid">
        <fgColor rgb="FFFFE6DD"/>
        <bgColor rgb="FFFFE6DD"/>
      </patternFill>
    </fill>
    <fill>
      <patternFill patternType="solid">
        <fgColor rgb="FFB7E1CD"/>
        <bgColor rgb="FFB7E1CD"/>
      </patternFill>
    </fill>
    <fill>
      <patternFill patternType="solid">
        <fgColor rgb="FFCCCCCC"/>
        <bgColor rgb="FFCCCCCC"/>
      </patternFill>
    </fill>
    <fill>
      <patternFill patternType="solid">
        <fgColor rgb="FF6FA8DC"/>
        <bgColor rgb="FF6FA8DC"/>
      </patternFill>
    </fill>
    <fill>
      <patternFill patternType="solid">
        <fgColor rgb="FFFEF8E3"/>
        <bgColor rgb="FFFEF8E3"/>
      </patternFill>
    </fill>
    <fill>
      <patternFill patternType="solid">
        <fgColor rgb="FFFFFF00"/>
        <bgColor rgb="FFFFFF00"/>
      </patternFill>
    </fill>
    <fill>
      <patternFill patternType="solid">
        <fgColor rgb="FF666666"/>
        <bgColor rgb="FF666666"/>
      </patternFill>
    </fill>
    <fill>
      <patternFill patternType="solid">
        <fgColor rgb="FFEFEFEF"/>
        <bgColor rgb="FFEFEFEF"/>
      </patternFill>
    </fill>
  </fills>
  <borders count="19">
    <border/>
    <border>
      <bottom style="thin">
        <color rgb="FF000000"/>
      </bottom>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top style="hair">
        <color rgb="FF000000"/>
      </top>
      <bottom style="hair">
        <color rgb="FF000000"/>
      </bottom>
    </border>
    <border>
      <right style="thin">
        <color rgb="FF000000"/>
      </right>
      <top style="thin">
        <color rgb="FF000000"/>
      </top>
    </border>
    <border>
      <right style="hair">
        <color rgb="FF000000"/>
      </right>
      <top style="hair">
        <color rgb="FF000000"/>
      </top>
    </border>
    <border>
      <left style="hair">
        <color rgb="FF000000"/>
      </left>
      <right style="hair">
        <color rgb="FF000000"/>
      </right>
      <top style="hair">
        <color rgb="FF000000"/>
      </top>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164" xfId="0" applyAlignment="1" applyFont="1" applyNumberFormat="1">
      <alignment horizontal="left" shrinkToFit="0" vertical="center"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1"/>
    </xf>
    <xf borderId="1" fillId="2" fontId="1" numFmtId="0" xfId="0" applyAlignment="1" applyBorder="1" applyFill="1" applyFont="1">
      <alignment horizontal="center" shrinkToFit="0" vertical="center" wrapText="0"/>
    </xf>
    <xf borderId="1" fillId="0" fontId="2" numFmtId="0" xfId="0" applyBorder="1" applyFont="1"/>
    <xf borderId="0" fillId="0" fontId="1" numFmtId="0" xfId="0" applyAlignment="1" applyFont="1">
      <alignment horizontal="center" shrinkToFit="0" vertical="top" wrapText="0"/>
    </xf>
    <xf borderId="0" fillId="0" fontId="3" numFmtId="0" xfId="0" applyFont="1"/>
    <xf borderId="0" fillId="2" fontId="3" numFmtId="0" xfId="0" applyFill="1" applyFont="1"/>
    <xf borderId="2" fillId="3" fontId="4" numFmtId="0" xfId="0" applyAlignment="1" applyBorder="1" applyFill="1" applyFont="1">
      <alignment horizontal="left" readingOrder="0" vertical="center"/>
    </xf>
    <xf borderId="3" fillId="3" fontId="5" numFmtId="0" xfId="0" applyAlignment="1" applyBorder="1" applyFill="1" applyFont="1">
      <alignment horizontal="left" readingOrder="0" vertical="center"/>
    </xf>
    <xf borderId="3" fillId="3" fontId="5" numFmtId="0" xfId="0" applyAlignment="1" applyBorder="1" applyFill="1" applyFont="1">
      <alignment horizontal="left" readingOrder="0" shrinkToFit="0" vertical="center" wrapText="1"/>
    </xf>
    <xf borderId="0" fillId="0" fontId="4" numFmtId="0" xfId="0" applyAlignment="1" applyFont="1">
      <alignment horizontal="left" readingOrder="0" shrinkToFit="0" vertical="top" wrapText="0"/>
    </xf>
    <xf borderId="0" fillId="0" fontId="6" numFmtId="0" xfId="0" applyFont="1"/>
    <xf borderId="0" fillId="0" fontId="6" numFmtId="0" xfId="0" applyFont="1"/>
    <xf borderId="0" fillId="2" fontId="6" numFmtId="0" xfId="0" applyFill="1" applyFont="1"/>
    <xf borderId="4" fillId="3" fontId="7" numFmtId="0" xfId="0" applyAlignment="1" applyBorder="1" applyFill="1" applyFont="1">
      <alignment horizontal="left" readingOrder="0" vertical="center"/>
    </xf>
    <xf borderId="0" fillId="3" fontId="7" numFmtId="0" xfId="0" applyAlignment="1" applyFill="1" applyFont="1">
      <alignment horizontal="left" readingOrder="0" vertical="center"/>
    </xf>
    <xf borderId="0" fillId="3" fontId="7" numFmtId="0" xfId="0" applyAlignment="1" applyFill="1" applyFont="1">
      <alignment horizontal="left" readingOrder="0" shrinkToFit="0" vertical="center" wrapText="1"/>
    </xf>
    <xf borderId="5" fillId="3" fontId="7" numFmtId="0" xfId="0" applyAlignment="1" applyBorder="1" applyFill="1" applyFont="1">
      <alignment horizontal="left" readingOrder="0" vertical="center"/>
    </xf>
    <xf borderId="6" fillId="2" fontId="7" numFmtId="0" xfId="0" applyAlignment="1" applyBorder="1" applyFill="1" applyFont="1">
      <alignment readingOrder="0"/>
    </xf>
    <xf borderId="0" fillId="2" fontId="7" numFmtId="0" xfId="0" applyAlignment="1" applyFill="1" applyFont="1">
      <alignment readingOrder="0"/>
    </xf>
    <xf borderId="6" fillId="3" fontId="8" numFmtId="0" xfId="0" applyAlignment="1" applyBorder="1" applyFill="1" applyFont="1">
      <alignment horizontal="left" readingOrder="0"/>
    </xf>
    <xf borderId="0" fillId="3" fontId="8" numFmtId="0" xfId="0" applyAlignment="1" applyFill="1" applyFont="1">
      <alignment horizontal="left" readingOrder="0"/>
    </xf>
    <xf borderId="7" fillId="3" fontId="7" numFmtId="0" xfId="0" applyAlignment="1" applyBorder="1" applyFill="1" applyFont="1">
      <alignment horizontal="left" readingOrder="0" vertical="center"/>
    </xf>
    <xf borderId="1" fillId="3" fontId="7" numFmtId="0" xfId="0" applyAlignment="1" applyBorder="1" applyFill="1" applyFont="1">
      <alignment horizontal="left" readingOrder="0" vertical="center"/>
    </xf>
    <xf borderId="1" fillId="3" fontId="7" numFmtId="0" xfId="0" applyAlignment="1" applyBorder="1" applyFill="1" applyFont="1">
      <alignment horizontal="left" readingOrder="0" shrinkToFit="0" vertical="center" wrapText="1"/>
    </xf>
    <xf borderId="8" fillId="3" fontId="7" numFmtId="0" xfId="0" applyAlignment="1" applyBorder="1" applyFill="1" applyFont="1">
      <alignment horizontal="left" readingOrder="0" vertical="center"/>
    </xf>
    <xf borderId="6" fillId="2" fontId="9" numFmtId="0" xfId="0" applyAlignment="1" applyBorder="1" applyFill="1" applyFont="1">
      <alignment vertical="bottom"/>
    </xf>
    <xf borderId="0" fillId="2" fontId="10" numFmtId="0" xfId="0" applyAlignment="1" applyFill="1" applyFont="1">
      <alignment readingOrder="0"/>
    </xf>
    <xf borderId="9" fillId="4" fontId="7" numFmtId="0" xfId="0" applyAlignment="1" applyBorder="1" applyFill="1" applyFont="1">
      <alignment horizontal="left" readingOrder="0"/>
    </xf>
    <xf borderId="10" fillId="0" fontId="2" numFmtId="0" xfId="0" applyBorder="1" applyFont="1"/>
    <xf borderId="10" fillId="4" fontId="7" numFmtId="0" xfId="0" applyAlignment="1" applyBorder="1" applyFill="1" applyFont="1">
      <alignment horizontal="left" readingOrder="0" shrinkToFit="0" wrapText="1"/>
    </xf>
    <xf borderId="10" fillId="4" fontId="7" numFmtId="0" xfId="0" applyAlignment="1" applyBorder="1" applyFill="1" applyFont="1">
      <alignment horizontal="left" readingOrder="0"/>
    </xf>
    <xf borderId="9" fillId="4" fontId="11" numFmtId="165" xfId="0" applyAlignment="1" applyBorder="1" applyFill="1" applyFont="1" applyNumberFormat="1">
      <alignment horizontal="center" readingOrder="0"/>
    </xf>
    <xf borderId="11" fillId="0" fontId="2" numFmtId="0" xfId="0" applyBorder="1" applyFont="1"/>
    <xf borderId="6" fillId="4" fontId="7" numFmtId="0" xfId="0" applyAlignment="1" applyBorder="1" applyFill="1" applyFont="1">
      <alignment readingOrder="0"/>
    </xf>
    <xf borderId="9" fillId="4" fontId="7" numFmtId="165" xfId="0" applyAlignment="1" applyBorder="1" applyFill="1" applyFont="1" applyNumberFormat="1">
      <alignment horizontal="center" readingOrder="0"/>
    </xf>
    <xf borderId="0" fillId="2" fontId="8" numFmtId="0" xfId="0" applyAlignment="1" applyFill="1" applyFont="1">
      <alignment vertical="bottom"/>
    </xf>
    <xf borderId="0" fillId="2" fontId="8" numFmtId="0" xfId="0" applyAlignment="1" applyFill="1" applyFont="1">
      <alignment horizontal="center" readingOrder="0" vertical="bottom"/>
    </xf>
    <xf borderId="0" fillId="0" fontId="12" numFmtId="0" xfId="0" applyFont="1"/>
    <xf borderId="0" fillId="2" fontId="12" numFmtId="0" xfId="0" applyFill="1" applyFont="1"/>
    <xf borderId="0" fillId="5" fontId="13" numFmtId="0" xfId="0" applyAlignment="1" applyFill="1" applyFont="1">
      <alignment horizontal="center" readingOrder="0" vertical="center"/>
    </xf>
    <xf borderId="10" fillId="5" fontId="14" numFmtId="0" xfId="0" applyAlignment="1" applyBorder="1" applyFill="1" applyFont="1">
      <alignment horizontal="center" readingOrder="0" vertical="center"/>
    </xf>
    <xf borderId="10" fillId="5" fontId="15" numFmtId="0" xfId="0" applyAlignment="1" applyBorder="1" applyFill="1" applyFont="1">
      <alignment horizontal="center" readingOrder="0" shrinkToFit="0" vertical="center" wrapText="1"/>
    </xf>
    <xf borderId="9" fillId="5" fontId="16" numFmtId="0" xfId="0" applyAlignment="1" applyBorder="1" applyFill="1" applyFont="1">
      <alignment horizontal="center" readingOrder="0" vertical="center"/>
    </xf>
    <xf borderId="10" fillId="5" fontId="17" numFmtId="0" xfId="0" applyAlignment="1" applyBorder="1" applyFill="1" applyFont="1">
      <alignment horizontal="center" readingOrder="0" vertical="center"/>
    </xf>
    <xf borderId="1" fillId="5" fontId="18" numFmtId="0" xfId="0" applyAlignment="1" applyBorder="1" applyFill="1" applyFont="1">
      <alignment horizontal="center" readingOrder="0" vertical="center"/>
    </xf>
    <xf borderId="8" fillId="5" fontId="19" numFmtId="0" xfId="0" applyAlignment="1" applyBorder="1" applyFill="1" applyFont="1">
      <alignment horizontal="center" readingOrder="0" vertical="center"/>
    </xf>
    <xf borderId="7" fillId="5" fontId="3" numFmtId="0" xfId="0" applyBorder="1" applyFill="1" applyFont="1"/>
    <xf borderId="8" fillId="0" fontId="2" numFmtId="0" xfId="0" applyBorder="1" applyFont="1"/>
    <xf borderId="12" fillId="6" fontId="20" numFmtId="0" xfId="0" applyAlignment="1" applyBorder="1" applyFill="1" applyFont="1">
      <alignment horizontal="center" vertical="center"/>
    </xf>
    <xf borderId="13" fillId="0" fontId="2" numFmtId="0" xfId="0" applyBorder="1" applyFont="1"/>
    <xf borderId="14" fillId="0" fontId="2" numFmtId="0" xfId="0" applyBorder="1" applyFont="1"/>
    <xf borderId="0" fillId="2" fontId="3" numFmtId="0" xfId="0" applyAlignment="1" applyFill="1" applyFont="1">
      <alignment horizontal="center" vertical="center"/>
    </xf>
    <xf borderId="6" fillId="2" fontId="3" numFmtId="0" xfId="0" applyAlignment="1" applyBorder="1" applyFill="1" applyFont="1">
      <alignment horizontal="center" vertical="center"/>
    </xf>
    <xf borderId="6" fillId="2" fontId="3" numFmtId="0" xfId="0" applyAlignment="1" applyBorder="1" applyFill="1" applyFont="1">
      <alignment horizontal="center" shrinkToFit="0" wrapText="1"/>
    </xf>
    <xf borderId="6" fillId="2" fontId="3" numFmtId="0" xfId="0" applyAlignment="1" applyBorder="1" applyFill="1" applyFont="1">
      <alignment horizontal="center"/>
    </xf>
    <xf borderId="9" fillId="7" fontId="21" numFmtId="166" xfId="0" applyAlignment="1" applyBorder="1" applyFill="1" applyFont="1" applyNumberFormat="1">
      <alignment horizontal="center" readingOrder="0" shrinkToFit="0" vertical="center" wrapText="1"/>
    </xf>
    <xf borderId="9" fillId="8" fontId="21" numFmtId="0" xfId="0" applyAlignment="1" applyBorder="1" applyFill="1" applyFont="1">
      <alignment horizontal="center" readingOrder="0" shrinkToFit="0" vertical="center" wrapText="1"/>
    </xf>
    <xf borderId="11" fillId="8" fontId="21" numFmtId="0" xfId="0" applyAlignment="1" applyBorder="1" applyFill="1" applyFont="1">
      <alignment horizontal="center" readingOrder="0" shrinkToFit="0" vertical="center" wrapText="1"/>
    </xf>
    <xf borderId="9" fillId="2" fontId="3" numFmtId="0" xfId="0" applyAlignment="1" applyBorder="1" applyFill="1" applyFont="1">
      <alignment horizontal="center"/>
    </xf>
    <xf borderId="15" fillId="2" fontId="22" numFmtId="167" xfId="0" applyAlignment="1" applyBorder="1" applyFill="1" applyFont="1" applyNumberFormat="1">
      <alignment horizontal="center" shrinkToFit="0" vertical="bottom" wrapText="1"/>
    </xf>
    <xf borderId="15" fillId="2" fontId="22" numFmtId="168" xfId="0" applyAlignment="1" applyBorder="1" applyFill="1" applyFont="1" applyNumberFormat="1">
      <alignment horizontal="center" shrinkToFit="0" vertical="bottom" wrapText="1"/>
    </xf>
    <xf borderId="0" fillId="2" fontId="23" numFmtId="0" xfId="0" applyAlignment="1" applyFill="1" applyFont="1">
      <alignment horizontal="center" readingOrder="0" shrinkToFit="0" vertical="center" wrapText="1"/>
    </xf>
    <xf borderId="6" fillId="2" fontId="24" numFmtId="0" xfId="0" applyAlignment="1" applyBorder="1" applyFill="1" applyFont="1">
      <alignment horizontal="center" shrinkToFit="0" vertical="center" wrapText="1"/>
    </xf>
    <xf borderId="6" fillId="2" fontId="24" numFmtId="10" xfId="0" applyAlignment="1" applyBorder="1" applyFill="1" applyFont="1" applyNumberFormat="1">
      <alignment horizontal="center" shrinkToFit="0" vertical="center" wrapText="1"/>
    </xf>
    <xf borderId="6" fillId="9" fontId="23" numFmtId="10" xfId="0" applyAlignment="1" applyBorder="1" applyFill="1" applyFont="1" applyNumberFormat="1">
      <alignment horizontal="center" shrinkToFit="0" vertical="center" wrapText="1"/>
    </xf>
    <xf borderId="6" fillId="2" fontId="24" numFmtId="0" xfId="0" applyAlignment="1" applyBorder="1" applyFill="1" applyFont="1">
      <alignment horizontal="left" shrinkToFit="0" vertical="center" wrapText="1"/>
    </xf>
    <xf borderId="6" fillId="2" fontId="24" numFmtId="49" xfId="0" applyAlignment="1" applyBorder="1" applyFill="1" applyFont="1" applyNumberFormat="1">
      <alignment horizontal="center" shrinkToFit="0" vertical="center" wrapText="1"/>
    </xf>
    <xf borderId="6" fillId="2" fontId="24" numFmtId="0" xfId="0" applyAlignment="1" applyBorder="1" applyFill="1" applyFont="1">
      <alignment horizontal="center" readingOrder="0" vertical="center"/>
    </xf>
    <xf borderId="6" fillId="2" fontId="24" numFmtId="169" xfId="0" applyAlignment="1" applyBorder="1" applyFill="1" applyFont="1" applyNumberFormat="1">
      <alignment horizontal="center" readingOrder="0" vertical="center"/>
    </xf>
    <xf borderId="6" fillId="2" fontId="24" numFmtId="3" xfId="0" applyAlignment="1" applyBorder="1" applyFill="1" applyFont="1" applyNumberFormat="1">
      <alignment horizontal="center" readingOrder="0" shrinkToFit="0" vertical="center" wrapText="1"/>
    </xf>
    <xf borderId="6" fillId="10" fontId="24" numFmtId="0" xfId="0" applyAlignment="1" applyBorder="1" applyFill="1" applyFont="1">
      <alignment horizontal="center" shrinkToFit="0" vertical="center" wrapText="1"/>
    </xf>
    <xf borderId="9" fillId="10" fontId="24" numFmtId="0" xfId="0" applyAlignment="1" applyBorder="1" applyFill="1" applyFont="1">
      <alignment horizontal="center" readingOrder="0" shrinkToFit="0" vertical="center" wrapText="1"/>
    </xf>
    <xf borderId="15" fillId="2" fontId="24" numFmtId="0" xfId="0" applyAlignment="1" applyBorder="1" applyFill="1" applyFont="1">
      <alignment horizontal="center" vertical="center"/>
    </xf>
    <xf borderId="0" fillId="2" fontId="25" numFmtId="0" xfId="0" applyAlignment="1" applyFill="1" applyFont="1">
      <alignment horizontal="center" readingOrder="0" vertical="center"/>
    </xf>
    <xf borderId="6" fillId="2" fontId="25" numFmtId="0" xfId="0" applyAlignment="1" applyBorder="1" applyFill="1" applyFont="1">
      <alignment horizontal="center" readingOrder="0" vertical="center"/>
    </xf>
    <xf borderId="6" fillId="2" fontId="26" numFmtId="0" xfId="0" applyAlignment="1" applyBorder="1" applyFill="1" applyFont="1">
      <alignment shrinkToFit="0" vertical="center" wrapText="1"/>
    </xf>
    <xf borderId="6" fillId="2" fontId="1" numFmtId="0" xfId="0" applyAlignment="1" applyBorder="1" applyFill="1" applyFont="1">
      <alignment horizontal="left" vertical="center"/>
    </xf>
    <xf borderId="6" fillId="2" fontId="1" numFmtId="49" xfId="0" applyAlignment="1" applyBorder="1" applyFill="1" applyFont="1" applyNumberFormat="1">
      <alignment vertical="center"/>
    </xf>
    <xf borderId="6" fillId="2" fontId="1" numFmtId="170" xfId="0" applyAlignment="1" applyBorder="1" applyFill="1" applyFont="1" applyNumberFormat="1">
      <alignment vertical="center"/>
    </xf>
    <xf borderId="6" fillId="2" fontId="26" numFmtId="0" xfId="0" applyAlignment="1" applyBorder="1" applyFill="1" applyFont="1">
      <alignment horizontal="center" shrinkToFit="0" vertical="center" wrapText="1"/>
    </xf>
    <xf borderId="6" fillId="2" fontId="1" numFmtId="169" xfId="0" applyAlignment="1" applyBorder="1" applyFill="1" applyFont="1" applyNumberFormat="1">
      <alignment vertical="center"/>
    </xf>
    <xf borderId="6" fillId="2" fontId="27" numFmtId="169" xfId="0" applyAlignment="1" applyBorder="1" applyFill="1" applyFont="1" applyNumberFormat="1">
      <alignment readingOrder="0" vertical="center"/>
    </xf>
    <xf borderId="6" fillId="2" fontId="27" numFmtId="0" xfId="0" applyAlignment="1" applyBorder="1" applyFill="1" applyFont="1">
      <alignment readingOrder="0" vertical="center"/>
    </xf>
    <xf borderId="6" fillId="2" fontId="1" numFmtId="46" xfId="0" applyAlignment="1" applyBorder="1" applyFill="1" applyFont="1" applyNumberFormat="1">
      <alignment horizontal="right" vertical="bottom"/>
    </xf>
    <xf borderId="6" fillId="2" fontId="28" numFmtId="0" xfId="0" applyAlignment="1" applyBorder="1" applyFill="1" applyFont="1">
      <alignment vertical="bottom"/>
    </xf>
    <xf borderId="6" fillId="2" fontId="29" numFmtId="0" xfId="0" applyAlignment="1" applyBorder="1" applyFill="1" applyFont="1">
      <alignment vertical="bottom"/>
    </xf>
    <xf borderId="6" fillId="2" fontId="1" numFmtId="9" xfId="0" applyAlignment="1" applyBorder="1" applyFill="1" applyFont="1" applyNumberFormat="1">
      <alignment vertical="bottom"/>
    </xf>
    <xf borderId="0" fillId="11" fontId="1" numFmtId="0" xfId="0" applyAlignment="1" applyFill="1" applyFont="1">
      <alignment vertical="bottom"/>
    </xf>
    <xf borderId="9" fillId="2" fontId="3" numFmtId="0" xfId="0" applyBorder="1" applyFill="1" applyFont="1"/>
    <xf borderId="15" fillId="2" fontId="30" numFmtId="0" xfId="0" applyAlignment="1" applyBorder="1" applyFill="1" applyFont="1">
      <alignment horizontal="center"/>
    </xf>
    <xf borderId="15" fillId="2" fontId="3" numFmtId="0" xfId="0" applyBorder="1" applyFill="1" applyFont="1"/>
    <xf borderId="16" fillId="12" fontId="31" numFmtId="0" xfId="0" applyAlignment="1" applyBorder="1" applyFill="1" applyFont="1">
      <alignment horizontal="center" readingOrder="0" shrinkToFit="0" vertical="center" wrapText="1"/>
    </xf>
    <xf borderId="16" fillId="12" fontId="31" numFmtId="0" xfId="0" applyAlignment="1" applyBorder="1" applyFill="1" applyFont="1">
      <alignment horizontal="left" readingOrder="0" shrinkToFit="0" vertical="center" wrapText="1"/>
    </xf>
    <xf borderId="6" fillId="12" fontId="32" numFmtId="0" xfId="0" applyAlignment="1" applyBorder="1" applyFill="1" applyFont="1">
      <alignment horizontal="center" readingOrder="0" vertical="center"/>
    </xf>
    <xf borderId="2" fillId="12" fontId="32" numFmtId="0" xfId="0" applyAlignment="1" applyBorder="1" applyFill="1" applyFont="1">
      <alignment horizontal="center" readingOrder="0" vertical="center"/>
    </xf>
    <xf borderId="3" fillId="12" fontId="32" numFmtId="0" xfId="0" applyAlignment="1" applyBorder="1" applyFill="1" applyFont="1">
      <alignment horizontal="center" readingOrder="0" vertical="center"/>
    </xf>
    <xf borderId="6" fillId="0" fontId="3" numFmtId="169" xfId="0" applyBorder="1" applyFont="1" applyNumberFormat="1"/>
    <xf borderId="6" fillId="2" fontId="28" numFmtId="0" xfId="0" applyAlignment="1" applyBorder="1" applyFill="1" applyFont="1">
      <alignment horizontal="center" readingOrder="0" vertical="bottom"/>
    </xf>
    <xf borderId="6" fillId="2" fontId="1" numFmtId="0" xfId="0" applyAlignment="1" applyBorder="1" applyFill="1" applyFont="1">
      <alignment horizontal="center" readingOrder="0" vertical="bottom"/>
    </xf>
    <xf borderId="6" fillId="11" fontId="1" numFmtId="0" xfId="0" applyAlignment="1" applyBorder="1" applyFill="1" applyFont="1">
      <alignment vertical="bottom"/>
    </xf>
    <xf borderId="6" fillId="2" fontId="3" numFmtId="0" xfId="0" applyBorder="1" applyFill="1" applyFont="1"/>
    <xf borderId="17" fillId="2" fontId="30" numFmtId="0" xfId="0" applyAlignment="1" applyBorder="1" applyFill="1" applyFont="1">
      <alignment horizontal="center"/>
    </xf>
    <xf borderId="18" fillId="2" fontId="3" numFmtId="0" xfId="0" applyBorder="1" applyFill="1" applyFont="1"/>
    <xf borderId="6" fillId="0" fontId="33" numFmtId="0" xfId="0" applyBorder="1" applyFont="1"/>
    <xf borderId="0" fillId="13" fontId="25" numFmtId="0" xfId="0" applyAlignment="1" applyFill="1" applyFont="1">
      <alignment horizontal="center" readingOrder="0"/>
    </xf>
    <xf borderId="6" fillId="0" fontId="34" numFmtId="0" xfId="0" applyAlignment="1" applyBorder="1" applyFont="1">
      <alignment horizontal="left" readingOrder="0" shrinkToFit="0" wrapText="1"/>
    </xf>
    <xf borderId="6" fillId="0" fontId="3" numFmtId="0" xfId="0" applyBorder="1" applyFont="1"/>
    <xf borderId="6" fillId="0" fontId="3" numFmtId="0" xfId="0" applyAlignment="1" applyBorder="1" applyFont="1">
      <alignment horizontal="left"/>
    </xf>
    <xf borderId="6" fillId="0" fontId="3" numFmtId="49" xfId="0" applyBorder="1" applyFont="1" applyNumberFormat="1"/>
    <xf borderId="6" fillId="0" fontId="3" numFmtId="170" xfId="0" applyBorder="1" applyFont="1" applyNumberFormat="1"/>
    <xf borderId="6" fillId="0" fontId="3" numFmtId="171" xfId="0" applyAlignment="1" applyBorder="1" applyFont="1" applyNumberFormat="1">
      <alignment horizontal="center"/>
    </xf>
    <xf borderId="6" fillId="2" fontId="1" numFmtId="0" xfId="0" applyAlignment="1" applyBorder="1" applyFill="1" applyFont="1">
      <alignment readingOrder="0" vertical="bottom"/>
    </xf>
    <xf borderId="6" fillId="2" fontId="35" numFmtId="0" xfId="0" applyAlignment="1" applyBorder="1" applyFill="1" applyFont="1">
      <alignment horizontal="center" readingOrder="0" vertical="bottom"/>
    </xf>
    <xf borderId="9" fillId="2" fontId="3" numFmtId="0" xfId="0" applyAlignment="1" applyBorder="1" applyFill="1" applyFont="1">
      <alignment horizontal="center" readingOrder="0" shrinkToFit="0" wrapText="1"/>
    </xf>
    <xf borderId="0" fillId="2" fontId="30" numFmtId="0" xfId="0" applyAlignment="1" applyFill="1" applyFont="1">
      <alignment horizontal="center"/>
    </xf>
    <xf borderId="6" fillId="0" fontId="36" numFmtId="0" xfId="0" applyAlignment="1" applyBorder="1" applyFont="1">
      <alignment horizontal="center" readingOrder="0" shrinkToFit="0" wrapText="0"/>
    </xf>
    <xf borderId="6" fillId="0" fontId="3" numFmtId="0" xfId="0" applyAlignment="1" applyBorder="1" applyFont="1">
      <alignment horizontal="center" readingOrder="0"/>
    </xf>
    <xf borderId="6" fillId="0" fontId="3" numFmtId="0" xfId="0" applyAlignment="1" applyBorder="1" applyFont="1">
      <alignment horizontal="left" readingOrder="0"/>
    </xf>
    <xf borderId="6" fillId="0" fontId="3" numFmtId="49" xfId="0" applyAlignment="1" applyBorder="1" applyFont="1" applyNumberFormat="1">
      <alignment horizontal="center" readingOrder="0"/>
    </xf>
    <xf borderId="6" fillId="14" fontId="36" numFmtId="171" xfId="0" applyAlignment="1" applyBorder="1" applyFill="1" applyFont="1" applyNumberFormat="1">
      <alignment horizontal="center" readingOrder="0" shrinkToFit="0" vertical="bottom" wrapText="0"/>
    </xf>
    <xf borderId="6" fillId="14" fontId="36" numFmtId="172" xfId="0" applyAlignment="1" applyBorder="1" applyFill="1" applyFont="1" applyNumberFormat="1">
      <alignment horizontal="center" readingOrder="0" shrinkToFit="0" vertical="bottom" wrapText="0"/>
    </xf>
    <xf borderId="6" fillId="2" fontId="1" numFmtId="9" xfId="0" applyAlignment="1" applyBorder="1" applyFill="1" applyFont="1" applyNumberFormat="1">
      <alignment readingOrder="0" vertical="bottom"/>
    </xf>
    <xf borderId="16" fillId="15" fontId="31" numFmtId="0" xfId="0" applyAlignment="1" applyBorder="1" applyFill="1" applyFont="1">
      <alignment horizontal="center" readingOrder="0" shrinkToFit="0" vertical="center" wrapText="1"/>
    </xf>
    <xf borderId="16" fillId="15" fontId="31" numFmtId="0" xfId="0" applyAlignment="1" applyBorder="1" applyFill="1" applyFont="1">
      <alignment horizontal="left" readingOrder="0" shrinkToFit="0" vertical="center" wrapText="1"/>
    </xf>
    <xf borderId="6" fillId="15" fontId="32" numFmtId="0" xfId="0" applyAlignment="1" applyBorder="1" applyFill="1" applyFont="1">
      <alignment horizontal="center" readingOrder="0" vertical="center"/>
    </xf>
    <xf borderId="0" fillId="0" fontId="3" numFmtId="46" xfId="0" applyFont="1" applyNumberFormat="1"/>
    <xf borderId="6" fillId="0" fontId="37" numFmtId="0" xfId="0" applyAlignment="1" applyBorder="1" applyFont="1">
      <alignment horizontal="center" readingOrder="0" shrinkToFit="0" wrapText="0"/>
    </xf>
    <xf borderId="6" fillId="14" fontId="36" numFmtId="170" xfId="0" applyAlignment="1" applyBorder="1" applyFill="1" applyFont="1" applyNumberFormat="1">
      <alignment horizontal="center" readingOrder="0" shrinkToFit="0" vertical="bottom" wrapText="0"/>
    </xf>
    <xf borderId="6" fillId="0" fontId="3" numFmtId="0" xfId="0" applyAlignment="1" applyBorder="1" applyFont="1">
      <alignment horizontal="center"/>
    </xf>
    <xf borderId="9" fillId="2" fontId="3" numFmtId="0" xfId="0" applyAlignment="1" applyBorder="1" applyFill="1" applyFont="1">
      <alignment readingOrder="0"/>
    </xf>
    <xf borderId="9" fillId="2" fontId="3" numFmtId="0" xfId="0" applyAlignment="1" applyBorder="1" applyFill="1" applyFont="1">
      <alignment readingOrder="0" shrinkToFit="0" wrapText="1"/>
    </xf>
    <xf borderId="6" fillId="15" fontId="32" numFmtId="0" xfId="0" applyAlignment="1" applyBorder="1" applyFill="1" applyFont="1">
      <alignment horizontal="center" shrinkToFit="0" wrapText="0"/>
    </xf>
    <xf borderId="6" fillId="0" fontId="1" numFmtId="0" xfId="0" applyAlignment="1" applyBorder="1" applyFont="1">
      <alignment horizontal="left" readingOrder="0" shrinkToFit="0" wrapText="1"/>
    </xf>
    <xf borderId="6" fillId="0" fontId="3" numFmtId="172" xfId="0" applyAlignment="1" applyBorder="1" applyFont="1" applyNumberFormat="1">
      <alignment horizontal="center" readingOrder="0"/>
    </xf>
    <xf borderId="0" fillId="0" fontId="3" numFmtId="0" xfId="0" applyAlignment="1" applyFont="1">
      <alignment shrinkToFit="0" wrapText="1"/>
    </xf>
    <xf borderId="6" fillId="0" fontId="38" numFmtId="0" xfId="0" applyAlignment="1" applyBorder="1" applyFont="1">
      <alignment horizontal="center" readingOrder="0" shrinkToFit="0" wrapText="0"/>
    </xf>
    <xf borderId="6" fillId="0" fontId="25" numFmtId="0" xfId="0" applyAlignment="1" applyBorder="1" applyFont="1">
      <alignment horizontal="left" readingOrder="0" shrinkToFit="0" wrapText="1"/>
    </xf>
    <xf borderId="7" fillId="15" fontId="32" numFmtId="0" xfId="0" applyAlignment="1" applyBorder="1" applyFill="1" applyFont="1">
      <alignment horizontal="center" readingOrder="0" vertical="center"/>
    </xf>
    <xf borderId="1" fillId="15" fontId="32" numFmtId="0" xfId="0" applyAlignment="1" applyBorder="1" applyFill="1" applyFont="1">
      <alignment horizontal="center" readingOrder="0" vertical="center"/>
    </xf>
    <xf borderId="0" fillId="0" fontId="38" numFmtId="0" xfId="0" applyAlignment="1" applyFont="1">
      <alignment horizontal="center" readingOrder="0" shrinkToFit="0" wrapText="0"/>
    </xf>
    <xf borderId="0" fillId="0" fontId="8" numFmtId="0" xfId="0" applyAlignment="1" applyFont="1">
      <alignment horizontal="center" readingOrder="0" shrinkToFit="0" wrapText="0"/>
    </xf>
    <xf borderId="6" fillId="0" fontId="34" numFmtId="0" xfId="0" applyAlignment="1" applyBorder="1" applyFont="1">
      <alignment readingOrder="0" shrinkToFit="0" wrapText="1"/>
    </xf>
    <xf borderId="6" fillId="2" fontId="36" numFmtId="171" xfId="0" applyAlignment="1" applyBorder="1" applyFill="1" applyFont="1" applyNumberFormat="1">
      <alignment horizontal="center" readingOrder="0" shrinkToFit="0" vertical="bottom" wrapText="0"/>
    </xf>
    <xf borderId="6" fillId="2" fontId="36" numFmtId="172" xfId="0" applyAlignment="1" applyBorder="1" applyFill="1" applyFont="1" applyNumberFormat="1">
      <alignment horizontal="center" readingOrder="0" shrinkToFit="0" vertical="bottom" wrapText="0"/>
    </xf>
    <xf borderId="6" fillId="0" fontId="39" numFmtId="0" xfId="0" applyAlignment="1" applyBorder="1" applyFont="1">
      <alignment readingOrder="0" shrinkToFit="0" wrapText="1"/>
    </xf>
    <xf borderId="6" fillId="0" fontId="40" numFmtId="173" xfId="0" applyAlignment="1" applyBorder="1" applyFont="1" applyNumberFormat="1">
      <alignment horizontal="center" readingOrder="0" vertical="bottom"/>
    </xf>
    <xf borderId="6" fillId="0" fontId="40" numFmtId="172" xfId="0" applyAlignment="1" applyBorder="1" applyFont="1" applyNumberFormat="1">
      <alignment horizontal="center" readingOrder="0" vertical="bottom"/>
    </xf>
    <xf borderId="6" fillId="0" fontId="41" numFmtId="0" xfId="0" applyAlignment="1" applyBorder="1" applyFont="1">
      <alignment shrinkToFit="0" vertical="bottom" wrapText="1"/>
    </xf>
    <xf borderId="6" fillId="0" fontId="40" numFmtId="172" xfId="0" applyAlignment="1" applyBorder="1" applyFont="1" applyNumberFormat="1">
      <alignment horizontal="center" vertical="bottom"/>
    </xf>
    <xf borderId="6" fillId="16" fontId="41" numFmtId="0" xfId="0" applyAlignment="1" applyBorder="1" applyFill="1" applyFont="1">
      <alignment shrinkToFit="0" vertical="bottom" wrapText="1"/>
    </xf>
    <xf borderId="6" fillId="0" fontId="40" numFmtId="165" xfId="0" applyAlignment="1" applyBorder="1" applyFont="1" applyNumberFormat="1">
      <alignment horizontal="center" readingOrder="0" vertical="bottom"/>
    </xf>
    <xf borderId="6" fillId="0" fontId="40" numFmtId="173" xfId="0" applyAlignment="1" applyBorder="1" applyFont="1" applyNumberFormat="1">
      <alignment horizontal="center" vertical="bottom"/>
    </xf>
    <xf borderId="6" fillId="2" fontId="41" numFmtId="0" xfId="0" applyAlignment="1" applyBorder="1" applyFill="1" applyFont="1">
      <alignment shrinkToFit="0" vertical="bottom" wrapText="1"/>
    </xf>
    <xf borderId="6" fillId="14" fontId="42" numFmtId="174" xfId="0" applyAlignment="1" applyBorder="1" applyFill="1" applyFont="1" applyNumberFormat="1">
      <alignment horizontal="center" readingOrder="0" shrinkToFit="0" vertical="bottom" wrapText="0"/>
    </xf>
    <xf borderId="6" fillId="14" fontId="42" numFmtId="172" xfId="0" applyAlignment="1" applyBorder="1" applyFill="1" applyFont="1" applyNumberFormat="1">
      <alignment horizontal="center" readingOrder="0" shrinkToFit="0" vertical="bottom" wrapText="0"/>
    </xf>
    <xf borderId="6" fillId="14" fontId="42" numFmtId="0" xfId="0" applyAlignment="1" applyBorder="1" applyFill="1" applyFont="1">
      <alignment horizontal="center" readingOrder="0" shrinkToFit="0" vertical="bottom" wrapText="0"/>
    </xf>
    <xf borderId="6" fillId="0" fontId="1" numFmtId="0" xfId="0" applyAlignment="1" applyBorder="1" applyFont="1">
      <alignment shrinkToFit="0" wrapText="0"/>
    </xf>
    <xf borderId="6" fillId="0" fontId="1" numFmtId="0" xfId="0" applyAlignment="1" applyBorder="1" applyFont="1">
      <alignment shrinkToFit="0" wrapText="1"/>
    </xf>
    <xf borderId="6" fillId="0" fontId="3" numFmtId="49" xfId="0" applyAlignment="1" applyBorder="1" applyFont="1" applyNumberFormat="1">
      <alignment horizontal="center"/>
    </xf>
    <xf borderId="6" fillId="0" fontId="3" numFmtId="172" xfId="0" applyAlignment="1" applyBorder="1" applyFont="1" applyNumberFormat="1">
      <alignment horizontal="center"/>
    </xf>
    <xf borderId="6" fillId="0" fontId="43" numFmtId="0" xfId="0" applyAlignment="1" applyBorder="1" applyFont="1">
      <alignment readingOrder="0" shrinkToFit="0" wrapText="0"/>
    </xf>
    <xf borderId="6" fillId="0" fontId="44" numFmtId="0" xfId="0" applyAlignment="1" applyBorder="1" applyFont="1">
      <alignment readingOrder="0" shrinkToFit="0" wrapText="1"/>
    </xf>
    <xf borderId="6" fillId="0" fontId="1" numFmtId="0" xfId="0" applyAlignment="1" applyBorder="1" applyFont="1">
      <alignment horizontal="right" readingOrder="0" shrinkToFit="0" wrapText="0"/>
    </xf>
    <xf borderId="6" fillId="0" fontId="1" numFmtId="0" xfId="0" applyAlignment="1" applyBorder="1" applyFont="1">
      <alignment readingOrder="0" shrinkToFit="0" wrapText="1"/>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F46524"/>
          <bgColor rgb="FFF46524"/>
        </patternFill>
      </fill>
      <border/>
    </dxf>
    <dxf>
      <font/>
      <fill>
        <patternFill patternType="solid">
          <fgColor rgb="FFB7E1CD"/>
          <bgColor rgb="FFB7E1CD"/>
        </patternFill>
      </fill>
      <border/>
    </dxf>
    <dxf>
      <font/>
      <fill>
        <patternFill patternType="solid">
          <fgColor rgb="FF6FA8DC"/>
          <bgColor rgb="FF6FA8DC"/>
        </patternFill>
      </fill>
      <border/>
    </dxf>
    <dxf>
      <font/>
      <fill>
        <patternFill patternType="solid">
          <fgColor rgb="FFF4C7C3"/>
          <bgColor rgb="FFF4C7C3"/>
        </patternFill>
      </fill>
      <border/>
    </dxf>
    <dxf>
      <font/>
      <fill>
        <patternFill patternType="solid">
          <fgColor rgb="FFFCE8B2"/>
          <bgColor rgb="FFFCE8B2"/>
        </patternFill>
      </fill>
      <border/>
    </dxf>
  </dxfs>
  <tableStyles count="5">
    <tableStyle count="2" pivot="0" name="RDM  Service PMS of 2 MVA  Port-style">
      <tableStyleElement dxfId="1" type="firstRowStripe"/>
      <tableStyleElement dxfId="2" type="secondRowStripe"/>
    </tableStyle>
    <tableStyle count="2" pivot="0" name="RDM  Service PMS of 2 MVA  Port-style 2">
      <tableStyleElement dxfId="2" type="firstRowStripe"/>
      <tableStyleElement dxfId="1" type="secondRowStripe"/>
    </tableStyle>
    <tableStyle count="3" pivot="0" name="RDM  Service PMS of 2 MVA  Port-style 3">
      <tableStyleElement dxfId="3" type="headerRow"/>
      <tableStyleElement dxfId="1" type="firstRowStripe"/>
      <tableStyleElement dxfId="2" type="secondRowStripe"/>
    </tableStyle>
    <tableStyle count="2" pivot="0" name="RDM  Service PMS of 2 MVA  Port-style 4">
      <tableStyleElement dxfId="1" type="firstRowStripe"/>
      <tableStyleElement dxfId="2" type="secondRowStripe"/>
    </tableStyle>
    <tableStyle count="2" pivot="0" name="RDM  Service PMS of 2 MVA  Port-style 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933450" cy="228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476250" cy="1428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6:M6"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RDM  Service PMS of 2 MVA  Port-style" showColumnStripes="0" showFirstColumn="1" showLastColumn="1" showRowStripes="1"/>
</table>
</file>

<file path=xl/tables/table2.xml><?xml version="1.0" encoding="utf-8"?>
<table xmlns="http://schemas.openxmlformats.org/spreadsheetml/2006/main" headerRowCount="0" ref="D10:E10" displayName="Table_2" name="Table_2" id="2">
  <tableColumns count="2">
    <tableColumn name="Column1" id="1"/>
    <tableColumn name="Column2" id="2"/>
  </tableColumns>
  <tableStyleInfo name="RDM  Service PMS of 2 MVA  Port-style 2" showColumnStripes="0" showFirstColumn="1" showLastColumn="1" showRowStripes="1"/>
</table>
</file>

<file path=xl/tables/table3.xml><?xml version="1.0" encoding="utf-8"?>
<table xmlns="http://schemas.openxmlformats.org/spreadsheetml/2006/main" headerRowCount="0" ref="A11:M120"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DM  Service PMS of 2 MVA  Port-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O96:O101" displayName="Table_4" name="Table_4" id="4">
  <tableColumns count="1">
    <tableColumn name="Column1" id="1"/>
  </tableColumns>
  <tableStyleInfo name="RDM  Service PMS of 2 MVA  Port-style 4" showColumnStripes="0" showFirstColumn="1" showLastColumn="1" showRowStripes="1"/>
</table>
</file>

<file path=xl/tables/table5.xml><?xml version="1.0" encoding="utf-8"?>
<table xmlns="http://schemas.openxmlformats.org/spreadsheetml/2006/main" headerRowCount="0" ref="P96:P101" displayName="Table_5" name="Table_5" id="5">
  <tableColumns count="1">
    <tableColumn name="Column1" id="1"/>
  </tableColumns>
  <tableStyleInfo name="RDM  Service PMS of 2 MVA  Port-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0" topLeftCell="E11" activePane="bottomRight" state="frozen"/>
      <selection activeCell="E1" sqref="E1" pane="topRight"/>
      <selection activeCell="A11" sqref="A11" pane="bottomLeft"/>
      <selection activeCell="E11" sqref="E11" pane="bottomRight"/>
    </sheetView>
  </sheetViews>
  <sheetFormatPr customHeight="1" defaultColWidth="12.63" defaultRowHeight="15.75"/>
  <cols>
    <col customWidth="1" min="1" max="1" width="12.25"/>
    <col customWidth="1" min="2" max="2" width="10.13"/>
    <col customWidth="1" min="3" max="3" width="53.0"/>
    <col customWidth="1" min="4" max="4" width="6.5"/>
    <col customWidth="1" min="5" max="5" width="6.25"/>
    <col customWidth="1" min="6" max="6" width="15.75"/>
    <col customWidth="1" min="7" max="7" width="7.63"/>
    <col customWidth="1" min="9" max="9" width="11.38"/>
    <col customWidth="1" min="10" max="10" width="9.5"/>
    <col customWidth="1" min="11" max="11" width="10.0"/>
    <col customWidth="1" min="12" max="12" width="15.88"/>
    <col customWidth="1" min="14" max="14" width="9.63"/>
    <col customWidth="1" min="15" max="15" width="9.88"/>
    <col customWidth="1" min="16" max="16" width="6.13"/>
    <col customWidth="1" min="17" max="17" width="6.75"/>
    <col customWidth="1" min="19" max="19" width="22.0"/>
  </cols>
  <sheetData>
    <row r="1" hidden="1">
      <c r="A1" s="1">
        <f>NOW()</f>
        <v>46280.51857</v>
      </c>
      <c r="B1" s="2"/>
      <c r="C1" s="3"/>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row>
    <row r="2" ht="26.25" customHeight="1">
      <c r="A2" s="4"/>
      <c r="B2" s="5"/>
      <c r="C2" s="5"/>
      <c r="D2" s="5"/>
      <c r="E2" s="6"/>
      <c r="N2" s="7"/>
      <c r="O2" s="7"/>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row>
    <row r="3" ht="40.5" customHeight="1">
      <c r="A3" s="9" t="s">
        <v>0</v>
      </c>
      <c r="B3" s="10"/>
      <c r="C3" s="11"/>
      <c r="D3" s="10"/>
      <c r="E3" s="12" t="s">
        <v>1</v>
      </c>
      <c r="J3" s="13"/>
      <c r="K3" s="14"/>
      <c r="L3" s="13"/>
      <c r="M3" s="13"/>
      <c r="N3" s="13"/>
      <c r="O3" s="13"/>
      <c r="P3" s="13"/>
      <c r="Q3" s="13"/>
      <c r="R3" s="13"/>
      <c r="S3" s="14"/>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row>
    <row r="4" hidden="1">
      <c r="A4" s="16"/>
      <c r="B4" s="17"/>
      <c r="C4" s="18"/>
      <c r="D4" s="17"/>
      <c r="E4" s="17"/>
      <c r="F4" s="17"/>
      <c r="G4" s="17"/>
      <c r="H4" s="17"/>
      <c r="I4" s="17"/>
      <c r="J4" s="17"/>
      <c r="K4" s="19"/>
      <c r="L4" s="20"/>
      <c r="M4" s="20"/>
      <c r="N4" s="21"/>
      <c r="O4" s="21"/>
      <c r="P4" s="21"/>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row>
    <row r="5" hidden="1">
      <c r="A5" s="16"/>
      <c r="B5" s="17"/>
      <c r="C5" s="18"/>
      <c r="D5" s="17"/>
      <c r="E5" s="17"/>
      <c r="F5" s="17"/>
      <c r="G5" s="17"/>
      <c r="H5" s="17"/>
      <c r="I5" s="17"/>
      <c r="J5" s="17"/>
      <c r="K5" s="19"/>
      <c r="L5" s="22"/>
      <c r="M5" s="22"/>
      <c r="N5" s="23"/>
      <c r="O5" s="23"/>
      <c r="P5" s="23"/>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row>
    <row r="6" ht="33.0" hidden="1" customHeight="1">
      <c r="A6" s="24"/>
      <c r="B6" s="25"/>
      <c r="C6" s="26"/>
      <c r="D6" s="25"/>
      <c r="E6" s="25"/>
      <c r="F6" s="25"/>
      <c r="G6" s="25"/>
      <c r="H6" s="25"/>
      <c r="I6" s="25"/>
      <c r="J6" s="25"/>
      <c r="K6" s="27"/>
      <c r="L6" s="28"/>
      <c r="M6" s="28"/>
      <c r="N6" s="29"/>
      <c r="O6" s="29"/>
      <c r="P6" s="29"/>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row>
    <row r="7">
      <c r="A7" s="30"/>
      <c r="B7" s="31"/>
      <c r="C7" s="32"/>
      <c r="D7" s="33"/>
      <c r="E7" s="30" t="s">
        <v>2</v>
      </c>
      <c r="F7" s="31"/>
      <c r="G7" s="34">
        <v>46175.0</v>
      </c>
      <c r="H7" s="35"/>
      <c r="I7" s="36" t="s">
        <v>3</v>
      </c>
      <c r="J7" s="37">
        <v>46254.0</v>
      </c>
      <c r="K7" s="35"/>
      <c r="L7" s="36"/>
      <c r="M7" s="36"/>
      <c r="N7" s="38"/>
      <c r="O7" s="38"/>
      <c r="P7" s="39"/>
      <c r="R7" s="40"/>
      <c r="S7" s="40"/>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c r="CT7" s="41"/>
      <c r="CU7" s="41"/>
      <c r="CV7" s="41"/>
      <c r="CW7" s="41"/>
      <c r="CX7" s="41"/>
      <c r="CY7" s="41"/>
      <c r="CZ7" s="41"/>
      <c r="DA7" s="41"/>
      <c r="DB7" s="41"/>
      <c r="DC7" s="41"/>
      <c r="DD7" s="41"/>
      <c r="DE7" s="41"/>
    </row>
    <row r="8" ht="17.25" customHeight="1">
      <c r="A8" s="42"/>
      <c r="B8" s="43"/>
      <c r="C8" s="44"/>
      <c r="D8" s="43"/>
      <c r="E8" s="45" t="s">
        <v>4</v>
      </c>
      <c r="F8" s="31"/>
      <c r="G8" s="31"/>
      <c r="H8" s="31"/>
      <c r="I8" s="31"/>
      <c r="J8" s="31"/>
      <c r="K8" s="31"/>
      <c r="L8" s="43"/>
      <c r="M8" s="46"/>
      <c r="N8" s="47"/>
      <c r="O8" s="47"/>
      <c r="P8" s="48"/>
      <c r="Q8" s="49"/>
      <c r="R8" s="5"/>
      <c r="S8" s="50"/>
      <c r="T8" s="51" t="s">
        <v>5</v>
      </c>
      <c r="U8" s="52"/>
      <c r="V8" s="52"/>
      <c r="W8" s="53"/>
      <c r="X8" s="51" t="s">
        <v>6</v>
      </c>
      <c r="Y8" s="52"/>
      <c r="Z8" s="52"/>
      <c r="AA8" s="53"/>
      <c r="AB8" s="51" t="s">
        <v>7</v>
      </c>
      <c r="AC8" s="52"/>
      <c r="AD8" s="52"/>
      <c r="AE8" s="53"/>
      <c r="AF8" s="51" t="s">
        <v>8</v>
      </c>
      <c r="AG8" s="52"/>
      <c r="AH8" s="52"/>
      <c r="AI8" s="53"/>
      <c r="AJ8" s="51" t="s">
        <v>9</v>
      </c>
      <c r="AK8" s="52"/>
      <c r="AL8" s="52"/>
      <c r="AM8" s="53"/>
      <c r="AN8" s="51" t="s">
        <v>10</v>
      </c>
      <c r="AO8" s="52"/>
      <c r="AP8" s="52"/>
      <c r="AQ8" s="53"/>
      <c r="AR8" s="51" t="s">
        <v>11</v>
      </c>
      <c r="AS8" s="52"/>
      <c r="AT8" s="52"/>
      <c r="AU8" s="53"/>
      <c r="AV8" s="51" t="s">
        <v>12</v>
      </c>
      <c r="AW8" s="52"/>
      <c r="AX8" s="52"/>
      <c r="AY8" s="53"/>
      <c r="AZ8" s="51" t="s">
        <v>13</v>
      </c>
      <c r="BA8" s="52"/>
      <c r="BB8" s="52"/>
      <c r="BC8" s="53"/>
      <c r="BD8" s="51" t="s">
        <v>14</v>
      </c>
      <c r="BE8" s="52"/>
      <c r="BF8" s="52"/>
      <c r="BG8" s="53"/>
      <c r="BH8" s="51" t="s">
        <v>15</v>
      </c>
      <c r="BI8" s="52"/>
      <c r="BJ8" s="52"/>
      <c r="BK8" s="53"/>
      <c r="BL8" s="51" t="s">
        <v>16</v>
      </c>
      <c r="BM8" s="52"/>
      <c r="BN8" s="52"/>
      <c r="BO8" s="53"/>
      <c r="BP8" s="51" t="s">
        <v>17</v>
      </c>
      <c r="BQ8" s="52"/>
      <c r="BR8" s="52"/>
      <c r="BS8" s="53"/>
      <c r="BT8" s="51" t="s">
        <v>18</v>
      </c>
      <c r="BU8" s="52"/>
      <c r="BV8" s="52"/>
      <c r="BW8" s="53"/>
      <c r="BX8" s="51" t="s">
        <v>19</v>
      </c>
      <c r="BY8" s="52"/>
      <c r="BZ8" s="52"/>
      <c r="CA8" s="53"/>
      <c r="CB8" s="51" t="s">
        <v>20</v>
      </c>
      <c r="CC8" s="52"/>
      <c r="CD8" s="52"/>
      <c r="CE8" s="53"/>
      <c r="CF8" s="51" t="s">
        <v>21</v>
      </c>
      <c r="CG8" s="52"/>
      <c r="CH8" s="52"/>
      <c r="CI8" s="53"/>
      <c r="CJ8" s="51" t="s">
        <v>22</v>
      </c>
      <c r="CK8" s="52"/>
      <c r="CL8" s="52"/>
      <c r="CM8" s="53"/>
      <c r="CN8" s="51" t="s">
        <v>23</v>
      </c>
      <c r="CO8" s="52"/>
      <c r="CP8" s="52"/>
      <c r="CQ8" s="53"/>
      <c r="CR8" s="51" t="s">
        <v>24</v>
      </c>
      <c r="CS8" s="52"/>
      <c r="CT8" s="52"/>
      <c r="CU8" s="53"/>
      <c r="CV8" s="51" t="s">
        <v>25</v>
      </c>
      <c r="CW8" s="52"/>
      <c r="CX8" s="52"/>
      <c r="CY8" s="53"/>
      <c r="CZ8" s="51" t="s">
        <v>26</v>
      </c>
      <c r="DA8" s="52"/>
      <c r="DB8" s="52"/>
      <c r="DC8" s="53"/>
      <c r="DD8" s="51" t="s">
        <v>27</v>
      </c>
      <c r="DE8" s="53"/>
    </row>
    <row r="9" ht="17.25" customHeight="1">
      <c r="A9" s="54"/>
      <c r="B9" s="55"/>
      <c r="C9" s="56"/>
      <c r="D9" s="56"/>
      <c r="E9" s="56"/>
      <c r="F9" s="57"/>
      <c r="G9" s="57"/>
      <c r="H9" s="58" t="s">
        <v>28</v>
      </c>
      <c r="I9" s="31"/>
      <c r="J9" s="35"/>
      <c r="K9" s="59" t="s">
        <v>29</v>
      </c>
      <c r="L9" s="31"/>
      <c r="M9" s="31"/>
      <c r="N9" s="60"/>
      <c r="O9" s="57"/>
      <c r="P9" s="57"/>
      <c r="Q9" s="57"/>
      <c r="R9" s="57"/>
      <c r="S9" s="61"/>
      <c r="T9" s="62">
        <f>IF(WEEKDAY(G7,2)&gt;6,G7+8-WEEKDAY(G7,1),G7)</f>
        <v>46175</v>
      </c>
      <c r="U9" s="63">
        <f t="shared" ref="U9:DE9" si="1">IF(WEEKDAY(T9,2)=6,T9+2,T9+1)</f>
        <v>46176</v>
      </c>
      <c r="V9" s="63">
        <f t="shared" si="1"/>
        <v>46177</v>
      </c>
      <c r="W9" s="63">
        <f t="shared" si="1"/>
        <v>46178</v>
      </c>
      <c r="X9" s="63">
        <f t="shared" si="1"/>
        <v>46179</v>
      </c>
      <c r="Y9" s="63">
        <f t="shared" si="1"/>
        <v>46181</v>
      </c>
      <c r="Z9" s="63">
        <f t="shared" si="1"/>
        <v>46182</v>
      </c>
      <c r="AA9" s="63">
        <f t="shared" si="1"/>
        <v>46183</v>
      </c>
      <c r="AB9" s="63">
        <f t="shared" si="1"/>
        <v>46184</v>
      </c>
      <c r="AC9" s="63">
        <f t="shared" si="1"/>
        <v>46185</v>
      </c>
      <c r="AD9" s="63">
        <f t="shared" si="1"/>
        <v>46186</v>
      </c>
      <c r="AE9" s="63">
        <f t="shared" si="1"/>
        <v>46188</v>
      </c>
      <c r="AF9" s="63">
        <f t="shared" si="1"/>
        <v>46189</v>
      </c>
      <c r="AG9" s="63">
        <f t="shared" si="1"/>
        <v>46190</v>
      </c>
      <c r="AH9" s="63">
        <f t="shared" si="1"/>
        <v>46191</v>
      </c>
      <c r="AI9" s="63">
        <f t="shared" si="1"/>
        <v>46192</v>
      </c>
      <c r="AJ9" s="63">
        <f t="shared" si="1"/>
        <v>46193</v>
      </c>
      <c r="AK9" s="63">
        <f t="shared" si="1"/>
        <v>46195</v>
      </c>
      <c r="AL9" s="63">
        <f t="shared" si="1"/>
        <v>46196</v>
      </c>
      <c r="AM9" s="63">
        <f t="shared" si="1"/>
        <v>46197</v>
      </c>
      <c r="AN9" s="63">
        <f t="shared" si="1"/>
        <v>46198</v>
      </c>
      <c r="AO9" s="63">
        <f t="shared" si="1"/>
        <v>46199</v>
      </c>
      <c r="AP9" s="63">
        <f t="shared" si="1"/>
        <v>46200</v>
      </c>
      <c r="AQ9" s="63">
        <f t="shared" si="1"/>
        <v>46202</v>
      </c>
      <c r="AR9" s="63">
        <f t="shared" si="1"/>
        <v>46203</v>
      </c>
      <c r="AS9" s="63">
        <f t="shared" si="1"/>
        <v>46204</v>
      </c>
      <c r="AT9" s="63">
        <f t="shared" si="1"/>
        <v>46205</v>
      </c>
      <c r="AU9" s="63">
        <f t="shared" si="1"/>
        <v>46206</v>
      </c>
      <c r="AV9" s="63">
        <f t="shared" si="1"/>
        <v>46207</v>
      </c>
      <c r="AW9" s="63">
        <f t="shared" si="1"/>
        <v>46209</v>
      </c>
      <c r="AX9" s="63">
        <f t="shared" si="1"/>
        <v>46210</v>
      </c>
      <c r="AY9" s="63">
        <f t="shared" si="1"/>
        <v>46211</v>
      </c>
      <c r="AZ9" s="63">
        <f t="shared" si="1"/>
        <v>46212</v>
      </c>
      <c r="BA9" s="63">
        <f t="shared" si="1"/>
        <v>46213</v>
      </c>
      <c r="BB9" s="63">
        <f t="shared" si="1"/>
        <v>46214</v>
      </c>
      <c r="BC9" s="63">
        <f t="shared" si="1"/>
        <v>46216</v>
      </c>
      <c r="BD9" s="63">
        <f t="shared" si="1"/>
        <v>46217</v>
      </c>
      <c r="BE9" s="63">
        <f t="shared" si="1"/>
        <v>46218</v>
      </c>
      <c r="BF9" s="63">
        <f t="shared" si="1"/>
        <v>46219</v>
      </c>
      <c r="BG9" s="63">
        <f t="shared" si="1"/>
        <v>46220</v>
      </c>
      <c r="BH9" s="63">
        <f t="shared" si="1"/>
        <v>46221</v>
      </c>
      <c r="BI9" s="63">
        <f t="shared" si="1"/>
        <v>46223</v>
      </c>
      <c r="BJ9" s="63">
        <f t="shared" si="1"/>
        <v>46224</v>
      </c>
      <c r="BK9" s="63">
        <f t="shared" si="1"/>
        <v>46225</v>
      </c>
      <c r="BL9" s="63">
        <f t="shared" si="1"/>
        <v>46226</v>
      </c>
      <c r="BM9" s="63">
        <f t="shared" si="1"/>
        <v>46227</v>
      </c>
      <c r="BN9" s="63">
        <f t="shared" si="1"/>
        <v>46228</v>
      </c>
      <c r="BO9" s="63">
        <f t="shared" si="1"/>
        <v>46230</v>
      </c>
      <c r="BP9" s="63">
        <f t="shared" si="1"/>
        <v>46231</v>
      </c>
      <c r="BQ9" s="63">
        <f t="shared" si="1"/>
        <v>46232</v>
      </c>
      <c r="BR9" s="63">
        <f t="shared" si="1"/>
        <v>46233</v>
      </c>
      <c r="BS9" s="63">
        <f t="shared" si="1"/>
        <v>46234</v>
      </c>
      <c r="BT9" s="63">
        <f t="shared" si="1"/>
        <v>46235</v>
      </c>
      <c r="BU9" s="63">
        <f t="shared" si="1"/>
        <v>46237</v>
      </c>
      <c r="BV9" s="63">
        <f t="shared" si="1"/>
        <v>46238</v>
      </c>
      <c r="BW9" s="63">
        <f t="shared" si="1"/>
        <v>46239</v>
      </c>
      <c r="BX9" s="63">
        <f t="shared" si="1"/>
        <v>46240</v>
      </c>
      <c r="BY9" s="63">
        <f t="shared" si="1"/>
        <v>46241</v>
      </c>
      <c r="BZ9" s="63">
        <f t="shared" si="1"/>
        <v>46242</v>
      </c>
      <c r="CA9" s="63">
        <f t="shared" si="1"/>
        <v>46244</v>
      </c>
      <c r="CB9" s="63">
        <f t="shared" si="1"/>
        <v>46245</v>
      </c>
      <c r="CC9" s="63">
        <f t="shared" si="1"/>
        <v>46246</v>
      </c>
      <c r="CD9" s="63">
        <f t="shared" si="1"/>
        <v>46247</v>
      </c>
      <c r="CE9" s="63">
        <f t="shared" si="1"/>
        <v>46248</v>
      </c>
      <c r="CF9" s="63">
        <f t="shared" si="1"/>
        <v>46249</v>
      </c>
      <c r="CG9" s="63">
        <f t="shared" si="1"/>
        <v>46251</v>
      </c>
      <c r="CH9" s="63">
        <f t="shared" si="1"/>
        <v>46252</v>
      </c>
      <c r="CI9" s="63">
        <f t="shared" si="1"/>
        <v>46253</v>
      </c>
      <c r="CJ9" s="63">
        <f t="shared" si="1"/>
        <v>46254</v>
      </c>
      <c r="CK9" s="63">
        <f t="shared" si="1"/>
        <v>46255</v>
      </c>
      <c r="CL9" s="63">
        <f t="shared" si="1"/>
        <v>46256</v>
      </c>
      <c r="CM9" s="63">
        <f t="shared" si="1"/>
        <v>46258</v>
      </c>
      <c r="CN9" s="63">
        <f t="shared" si="1"/>
        <v>46259</v>
      </c>
      <c r="CO9" s="63">
        <f t="shared" si="1"/>
        <v>46260</v>
      </c>
      <c r="CP9" s="63">
        <f t="shared" si="1"/>
        <v>46261</v>
      </c>
      <c r="CQ9" s="63">
        <f t="shared" si="1"/>
        <v>46262</v>
      </c>
      <c r="CR9" s="63">
        <f t="shared" si="1"/>
        <v>46263</v>
      </c>
      <c r="CS9" s="63">
        <f t="shared" si="1"/>
        <v>46265</v>
      </c>
      <c r="CT9" s="63">
        <f t="shared" si="1"/>
        <v>46266</v>
      </c>
      <c r="CU9" s="63">
        <f t="shared" si="1"/>
        <v>46267</v>
      </c>
      <c r="CV9" s="63">
        <f t="shared" si="1"/>
        <v>46268</v>
      </c>
      <c r="CW9" s="63">
        <f t="shared" si="1"/>
        <v>46269</v>
      </c>
      <c r="CX9" s="63">
        <f t="shared" si="1"/>
        <v>46270</v>
      </c>
      <c r="CY9" s="63">
        <f t="shared" si="1"/>
        <v>46272</v>
      </c>
      <c r="CZ9" s="63">
        <f t="shared" si="1"/>
        <v>46273</v>
      </c>
      <c r="DA9" s="63">
        <f t="shared" si="1"/>
        <v>46274</v>
      </c>
      <c r="DB9" s="63">
        <f t="shared" si="1"/>
        <v>46275</v>
      </c>
      <c r="DC9" s="63">
        <f t="shared" si="1"/>
        <v>46276</v>
      </c>
      <c r="DD9" s="63">
        <f t="shared" si="1"/>
        <v>46277</v>
      </c>
      <c r="DE9" s="63">
        <f t="shared" si="1"/>
        <v>46279</v>
      </c>
    </row>
    <row r="10" ht="21.0" customHeight="1">
      <c r="A10" s="64" t="s">
        <v>30</v>
      </c>
      <c r="B10" s="65" t="s">
        <v>31</v>
      </c>
      <c r="C10" s="66" t="s">
        <v>32</v>
      </c>
      <c r="D10" s="67" t="s">
        <v>33</v>
      </c>
      <c r="E10" s="67" t="s">
        <v>34</v>
      </c>
      <c r="F10" s="68" t="s">
        <v>35</v>
      </c>
      <c r="G10" s="69" t="s">
        <v>36</v>
      </c>
      <c r="H10" s="70" t="s">
        <v>37</v>
      </c>
      <c r="I10" s="70" t="s">
        <v>38</v>
      </c>
      <c r="J10" s="70" t="s">
        <v>39</v>
      </c>
      <c r="K10" s="71" t="s">
        <v>40</v>
      </c>
      <c r="L10" s="70" t="s">
        <v>29</v>
      </c>
      <c r="M10" s="70" t="s">
        <v>41</v>
      </c>
      <c r="N10" s="70" t="s">
        <v>42</v>
      </c>
      <c r="O10" s="72" t="s">
        <v>43</v>
      </c>
      <c r="P10" s="72" t="s">
        <v>44</v>
      </c>
      <c r="Q10" s="73" t="s">
        <v>45</v>
      </c>
      <c r="R10" s="73" t="s">
        <v>46</v>
      </c>
      <c r="S10" s="74" t="s">
        <v>47</v>
      </c>
      <c r="T10" s="75" t="str">
        <f t="shared" ref="T10:DE10" si="2">TEXT(T9,"DDD")</f>
        <v>Tue</v>
      </c>
      <c r="U10" s="75" t="str">
        <f t="shared" si="2"/>
        <v>Wed</v>
      </c>
      <c r="V10" s="75" t="str">
        <f t="shared" si="2"/>
        <v>Thu</v>
      </c>
      <c r="W10" s="75" t="str">
        <f t="shared" si="2"/>
        <v>Fri</v>
      </c>
      <c r="X10" s="75" t="str">
        <f t="shared" si="2"/>
        <v>Sat</v>
      </c>
      <c r="Y10" s="75" t="str">
        <f t="shared" si="2"/>
        <v>Mon</v>
      </c>
      <c r="Z10" s="75" t="str">
        <f t="shared" si="2"/>
        <v>Tue</v>
      </c>
      <c r="AA10" s="75" t="str">
        <f t="shared" si="2"/>
        <v>Wed</v>
      </c>
      <c r="AB10" s="75" t="str">
        <f t="shared" si="2"/>
        <v>Thu</v>
      </c>
      <c r="AC10" s="75" t="str">
        <f t="shared" si="2"/>
        <v>Fri</v>
      </c>
      <c r="AD10" s="75" t="str">
        <f t="shared" si="2"/>
        <v>Sat</v>
      </c>
      <c r="AE10" s="75" t="str">
        <f t="shared" si="2"/>
        <v>Mon</v>
      </c>
      <c r="AF10" s="75" t="str">
        <f t="shared" si="2"/>
        <v>Tue</v>
      </c>
      <c r="AG10" s="75" t="str">
        <f t="shared" si="2"/>
        <v>Wed</v>
      </c>
      <c r="AH10" s="75" t="str">
        <f t="shared" si="2"/>
        <v>Thu</v>
      </c>
      <c r="AI10" s="75" t="str">
        <f t="shared" si="2"/>
        <v>Fri</v>
      </c>
      <c r="AJ10" s="75" t="str">
        <f t="shared" si="2"/>
        <v>Sat</v>
      </c>
      <c r="AK10" s="75" t="str">
        <f t="shared" si="2"/>
        <v>Mon</v>
      </c>
      <c r="AL10" s="75" t="str">
        <f t="shared" si="2"/>
        <v>Tue</v>
      </c>
      <c r="AM10" s="75" t="str">
        <f t="shared" si="2"/>
        <v>Wed</v>
      </c>
      <c r="AN10" s="75" t="str">
        <f t="shared" si="2"/>
        <v>Thu</v>
      </c>
      <c r="AO10" s="75" t="str">
        <f t="shared" si="2"/>
        <v>Fri</v>
      </c>
      <c r="AP10" s="75" t="str">
        <f t="shared" si="2"/>
        <v>Sat</v>
      </c>
      <c r="AQ10" s="75" t="str">
        <f t="shared" si="2"/>
        <v>Mon</v>
      </c>
      <c r="AR10" s="75" t="str">
        <f t="shared" si="2"/>
        <v>Tue</v>
      </c>
      <c r="AS10" s="75" t="str">
        <f t="shared" si="2"/>
        <v>Wed</v>
      </c>
      <c r="AT10" s="75" t="str">
        <f t="shared" si="2"/>
        <v>Thu</v>
      </c>
      <c r="AU10" s="75" t="str">
        <f t="shared" si="2"/>
        <v>Fri</v>
      </c>
      <c r="AV10" s="75" t="str">
        <f t="shared" si="2"/>
        <v>Sat</v>
      </c>
      <c r="AW10" s="75" t="str">
        <f t="shared" si="2"/>
        <v>Mon</v>
      </c>
      <c r="AX10" s="75" t="str">
        <f t="shared" si="2"/>
        <v>Tue</v>
      </c>
      <c r="AY10" s="75" t="str">
        <f t="shared" si="2"/>
        <v>Wed</v>
      </c>
      <c r="AZ10" s="75" t="str">
        <f t="shared" si="2"/>
        <v>Thu</v>
      </c>
      <c r="BA10" s="75" t="str">
        <f t="shared" si="2"/>
        <v>Fri</v>
      </c>
      <c r="BB10" s="75" t="str">
        <f t="shared" si="2"/>
        <v>Sat</v>
      </c>
      <c r="BC10" s="75" t="str">
        <f t="shared" si="2"/>
        <v>Mon</v>
      </c>
      <c r="BD10" s="75" t="str">
        <f t="shared" si="2"/>
        <v>Tue</v>
      </c>
      <c r="BE10" s="75" t="str">
        <f t="shared" si="2"/>
        <v>Wed</v>
      </c>
      <c r="BF10" s="75" t="str">
        <f t="shared" si="2"/>
        <v>Thu</v>
      </c>
      <c r="BG10" s="75" t="str">
        <f t="shared" si="2"/>
        <v>Fri</v>
      </c>
      <c r="BH10" s="75" t="str">
        <f t="shared" si="2"/>
        <v>Sat</v>
      </c>
      <c r="BI10" s="75" t="str">
        <f t="shared" si="2"/>
        <v>Mon</v>
      </c>
      <c r="BJ10" s="75" t="str">
        <f t="shared" si="2"/>
        <v>Tue</v>
      </c>
      <c r="BK10" s="75" t="str">
        <f t="shared" si="2"/>
        <v>Wed</v>
      </c>
      <c r="BL10" s="75" t="str">
        <f t="shared" si="2"/>
        <v>Thu</v>
      </c>
      <c r="BM10" s="75" t="str">
        <f t="shared" si="2"/>
        <v>Fri</v>
      </c>
      <c r="BN10" s="75" t="str">
        <f t="shared" si="2"/>
        <v>Sat</v>
      </c>
      <c r="BO10" s="75" t="str">
        <f t="shared" si="2"/>
        <v>Mon</v>
      </c>
      <c r="BP10" s="75" t="str">
        <f t="shared" si="2"/>
        <v>Tue</v>
      </c>
      <c r="BQ10" s="75" t="str">
        <f t="shared" si="2"/>
        <v>Wed</v>
      </c>
      <c r="BR10" s="75" t="str">
        <f t="shared" si="2"/>
        <v>Thu</v>
      </c>
      <c r="BS10" s="75" t="str">
        <f t="shared" si="2"/>
        <v>Fri</v>
      </c>
      <c r="BT10" s="75" t="str">
        <f t="shared" si="2"/>
        <v>Sat</v>
      </c>
      <c r="BU10" s="75" t="str">
        <f t="shared" si="2"/>
        <v>Mon</v>
      </c>
      <c r="BV10" s="75" t="str">
        <f t="shared" si="2"/>
        <v>Tue</v>
      </c>
      <c r="BW10" s="75" t="str">
        <f t="shared" si="2"/>
        <v>Wed</v>
      </c>
      <c r="BX10" s="75" t="str">
        <f t="shared" si="2"/>
        <v>Thu</v>
      </c>
      <c r="BY10" s="75" t="str">
        <f t="shared" si="2"/>
        <v>Fri</v>
      </c>
      <c r="BZ10" s="75" t="str">
        <f t="shared" si="2"/>
        <v>Sat</v>
      </c>
      <c r="CA10" s="75" t="str">
        <f t="shared" si="2"/>
        <v>Mon</v>
      </c>
      <c r="CB10" s="75" t="str">
        <f t="shared" si="2"/>
        <v>Tue</v>
      </c>
      <c r="CC10" s="75" t="str">
        <f t="shared" si="2"/>
        <v>Wed</v>
      </c>
      <c r="CD10" s="75" t="str">
        <f t="shared" si="2"/>
        <v>Thu</v>
      </c>
      <c r="CE10" s="75" t="str">
        <f t="shared" si="2"/>
        <v>Fri</v>
      </c>
      <c r="CF10" s="75" t="str">
        <f t="shared" si="2"/>
        <v>Sat</v>
      </c>
      <c r="CG10" s="75" t="str">
        <f t="shared" si="2"/>
        <v>Mon</v>
      </c>
      <c r="CH10" s="75" t="str">
        <f t="shared" si="2"/>
        <v>Tue</v>
      </c>
      <c r="CI10" s="75" t="str">
        <f t="shared" si="2"/>
        <v>Wed</v>
      </c>
      <c r="CJ10" s="75" t="str">
        <f t="shared" si="2"/>
        <v>Thu</v>
      </c>
      <c r="CK10" s="75" t="str">
        <f t="shared" si="2"/>
        <v>Fri</v>
      </c>
      <c r="CL10" s="75" t="str">
        <f t="shared" si="2"/>
        <v>Sat</v>
      </c>
      <c r="CM10" s="75" t="str">
        <f t="shared" si="2"/>
        <v>Mon</v>
      </c>
      <c r="CN10" s="75" t="str">
        <f t="shared" si="2"/>
        <v>Tue</v>
      </c>
      <c r="CO10" s="75" t="str">
        <f t="shared" si="2"/>
        <v>Wed</v>
      </c>
      <c r="CP10" s="75" t="str">
        <f t="shared" si="2"/>
        <v>Thu</v>
      </c>
      <c r="CQ10" s="75" t="str">
        <f t="shared" si="2"/>
        <v>Fri</v>
      </c>
      <c r="CR10" s="75" t="str">
        <f t="shared" si="2"/>
        <v>Sat</v>
      </c>
      <c r="CS10" s="75" t="str">
        <f t="shared" si="2"/>
        <v>Mon</v>
      </c>
      <c r="CT10" s="75" t="str">
        <f t="shared" si="2"/>
        <v>Tue</v>
      </c>
      <c r="CU10" s="75" t="str">
        <f t="shared" si="2"/>
        <v>Wed</v>
      </c>
      <c r="CV10" s="75" t="str">
        <f t="shared" si="2"/>
        <v>Thu</v>
      </c>
      <c r="CW10" s="75" t="str">
        <f t="shared" si="2"/>
        <v>Fri</v>
      </c>
      <c r="CX10" s="75" t="str">
        <f t="shared" si="2"/>
        <v>Sat</v>
      </c>
      <c r="CY10" s="75" t="str">
        <f t="shared" si="2"/>
        <v>Mon</v>
      </c>
      <c r="CZ10" s="75" t="str">
        <f t="shared" si="2"/>
        <v>Tue</v>
      </c>
      <c r="DA10" s="75" t="str">
        <f t="shared" si="2"/>
        <v>Wed</v>
      </c>
      <c r="DB10" s="75" t="str">
        <f t="shared" si="2"/>
        <v>Thu</v>
      </c>
      <c r="DC10" s="75" t="str">
        <f t="shared" si="2"/>
        <v>Fri</v>
      </c>
      <c r="DD10" s="75" t="str">
        <f t="shared" si="2"/>
        <v>Sat</v>
      </c>
      <c r="DE10" s="75" t="str">
        <f t="shared" si="2"/>
        <v>Mon</v>
      </c>
    </row>
    <row r="11" hidden="1">
      <c r="A11" s="76"/>
      <c r="B11" s="77"/>
      <c r="C11" s="78"/>
      <c r="D11" s="78"/>
      <c r="E11" s="78"/>
      <c r="F11" s="79"/>
      <c r="G11" s="80"/>
      <c r="H11" s="81"/>
      <c r="I11" s="81"/>
      <c r="J11" s="82"/>
      <c r="K11" s="83" t="str">
        <f>I11</f>
        <v/>
      </c>
      <c r="L11" s="84"/>
      <c r="M11" s="85"/>
      <c r="N11" s="86" t="str">
        <f t="shared" ref="N11:N13" si="3">if(K11,if(L11&lt;&gt;"",if(L11&gt;K11,L11-K11,""),#REF!-K11),"")</f>
        <v/>
      </c>
      <c r="O11" s="87"/>
      <c r="P11" s="88"/>
      <c r="Q11" s="89" t="str">
        <f t="shared" ref="Q11:Q13" si="4">iferror(P11/O11,"")</f>
        <v/>
      </c>
      <c r="R11" s="90" t="str">
        <f>IFERROR(__xludf.DUMMYFUNCTION("IFERROR(SPARKLINE(Q11,{""charttype"",""bar"";""max"",1}),"""")"),"")</f>
        <v/>
      </c>
      <c r="S11" s="91"/>
      <c r="T11" s="92" t="b">
        <f t="shared" ref="T11:T13" si="5">AND(T$9 &gt;= $H11, T$9 &lt; $H11 + $J11)</f>
        <v>0</v>
      </c>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c r="DA11" s="93"/>
      <c r="DB11" s="93"/>
      <c r="DC11" s="93"/>
      <c r="DD11" s="93"/>
      <c r="DE11" s="93"/>
    </row>
    <row r="12">
      <c r="A12" s="94" t="s">
        <v>48</v>
      </c>
      <c r="B12" s="94" t="s">
        <v>49</v>
      </c>
      <c r="C12" s="95" t="s">
        <v>50</v>
      </c>
      <c r="D12" s="96"/>
      <c r="E12" s="96"/>
      <c r="F12" s="96"/>
      <c r="G12" s="97"/>
      <c r="H12" s="98"/>
      <c r="I12" s="98"/>
      <c r="J12" s="98"/>
      <c r="K12" s="98"/>
      <c r="L12" s="99" t="str">
        <f t="shared" ref="L12:L94" si="6">if(L12,L12,if(M12&lt;&gt;"",$A$1,""))</f>
        <v/>
      </c>
      <c r="M12" s="96"/>
      <c r="N12" s="86" t="str">
        <f t="shared" si="3"/>
        <v/>
      </c>
      <c r="O12" s="100"/>
      <c r="P12" s="101"/>
      <c r="Q12" s="89" t="str">
        <f t="shared" si="4"/>
        <v/>
      </c>
      <c r="R12" s="102" t="str">
        <f>IFERROR(__xludf.DUMMYFUNCTION("IFERROR(SPARKLINE(Q12,{""charttype"",""bar"";""max"",1}),"""")"),"")</f>
        <v/>
      </c>
      <c r="S12" s="103"/>
      <c r="T12" s="104" t="b">
        <f t="shared" si="5"/>
        <v>0</v>
      </c>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105"/>
      <c r="BO12" s="105"/>
      <c r="BP12" s="105"/>
      <c r="BQ12" s="105"/>
      <c r="BR12" s="105"/>
      <c r="BS12" s="105"/>
      <c r="BT12" s="105"/>
      <c r="BU12" s="105"/>
      <c r="BV12" s="105"/>
      <c r="BW12" s="105"/>
      <c r="BX12" s="105"/>
      <c r="BY12" s="105"/>
      <c r="BZ12" s="105"/>
      <c r="CA12" s="105"/>
      <c r="CB12" s="105"/>
      <c r="CC12" s="105"/>
      <c r="CD12" s="105"/>
      <c r="CE12" s="105"/>
      <c r="CF12" s="105"/>
      <c r="CG12" s="105"/>
      <c r="CH12" s="105"/>
      <c r="CI12" s="105"/>
      <c r="CJ12" s="105"/>
      <c r="CK12" s="105"/>
      <c r="CL12" s="105"/>
      <c r="CM12" s="105"/>
      <c r="CN12" s="105"/>
      <c r="CO12" s="105"/>
      <c r="CP12" s="105"/>
      <c r="CQ12" s="105"/>
      <c r="CR12" s="105"/>
      <c r="CS12" s="105"/>
      <c r="CT12" s="105"/>
      <c r="CU12" s="105"/>
      <c r="CV12" s="105"/>
      <c r="CW12" s="105"/>
      <c r="CX12" s="105"/>
      <c r="CY12" s="105"/>
      <c r="CZ12" s="105"/>
      <c r="DA12" s="105"/>
      <c r="DB12" s="105"/>
      <c r="DC12" s="105"/>
      <c r="DD12" s="105"/>
      <c r="DE12" s="105"/>
    </row>
    <row r="13">
      <c r="A13" s="106" t="s">
        <v>51</v>
      </c>
      <c r="B13" s="107">
        <v>1.0</v>
      </c>
      <c r="C13" s="108" t="s">
        <v>52</v>
      </c>
      <c r="D13" s="109"/>
      <c r="E13" s="109"/>
      <c r="F13" s="110"/>
      <c r="G13" s="111"/>
      <c r="H13" s="112"/>
      <c r="I13" s="112"/>
      <c r="J13" s="109"/>
      <c r="K13" s="113" t="str">
        <f t="shared" ref="K13:K94" si="7">I13</f>
        <v/>
      </c>
      <c r="L13" s="99" t="str">
        <f t="shared" si="6"/>
        <v/>
      </c>
      <c r="M13" s="114"/>
      <c r="N13" s="86" t="str">
        <f t="shared" si="3"/>
        <v/>
      </c>
      <c r="O13" s="100"/>
      <c r="P13" s="115"/>
      <c r="Q13" s="89" t="str">
        <f t="shared" si="4"/>
        <v/>
      </c>
      <c r="R13" s="102" t="str">
        <f>IFERROR(__xludf.DUMMYFUNCTION("IFERROR(SPARKLINE(Q13,{""charttype"",""bar"";""max"",1}),"""")"),"")</f>
        <v/>
      </c>
      <c r="S13" s="116"/>
      <c r="T13" s="117" t="b">
        <f t="shared" si="5"/>
        <v>0</v>
      </c>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row>
    <row r="14">
      <c r="A14" s="109" t="s">
        <v>53</v>
      </c>
      <c r="B14" s="118" t="s">
        <v>54</v>
      </c>
      <c r="C14" s="108" t="s">
        <v>55</v>
      </c>
      <c r="D14" s="119">
        <v>1.0</v>
      </c>
      <c r="E14" s="119" t="s">
        <v>56</v>
      </c>
      <c r="F14" s="120" t="s">
        <v>57</v>
      </c>
      <c r="G14" s="121" t="s">
        <v>58</v>
      </c>
      <c r="H14" s="122">
        <v>46213.0</v>
      </c>
      <c r="I14" s="123">
        <v>46300.0</v>
      </c>
      <c r="J14" s="119">
        <v>35.0</v>
      </c>
      <c r="K14" s="113">
        <f t="shared" si="7"/>
        <v>46300</v>
      </c>
      <c r="L14" s="99" t="str">
        <f t="shared" si="6"/>
        <v/>
      </c>
      <c r="M14" s="114"/>
      <c r="N14" s="86">
        <f t="shared" ref="N14:N15" si="8">if(H14,if(I14&lt;&gt;"",if(I14&gt;H14,I14-H14,""),$A$1-H14),"")</f>
        <v>87</v>
      </c>
      <c r="O14" s="100">
        <f t="shared" ref="O14:O94" si="9">D14</f>
        <v>1</v>
      </c>
      <c r="P14" s="115"/>
      <c r="Q14" s="124">
        <v>0.7</v>
      </c>
      <c r="R14" s="102" t="str">
        <f>IFERROR(__xludf.DUMMYFUNCTION("IFERROR(SPARKLINE(Q14,{""charttype"",""bar"";""max"",1}),"""")"),"")</f>
        <v/>
      </c>
      <c r="S14" s="91"/>
      <c r="T14" s="117" t="str">
        <f t="shared" ref="T14:T15" si="10">AND(T$9 &gt;= #REF!, T$9 &lt; #REF! + $J14)</f>
        <v>#REF!</v>
      </c>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row>
    <row r="15">
      <c r="A15" s="109" t="s">
        <v>59</v>
      </c>
      <c r="B15" s="118" t="s">
        <v>60</v>
      </c>
      <c r="C15" s="108" t="s">
        <v>61</v>
      </c>
      <c r="D15" s="119">
        <v>1.0</v>
      </c>
      <c r="E15" s="119" t="s">
        <v>56</v>
      </c>
      <c r="F15" s="120" t="s">
        <v>57</v>
      </c>
      <c r="G15" s="121" t="s">
        <v>58</v>
      </c>
      <c r="H15" s="122">
        <v>46213.0</v>
      </c>
      <c r="I15" s="123">
        <v>46305.0</v>
      </c>
      <c r="J15" s="119">
        <v>40.0</v>
      </c>
      <c r="K15" s="113">
        <f t="shared" si="7"/>
        <v>46305</v>
      </c>
      <c r="L15" s="99" t="str">
        <f t="shared" si="6"/>
        <v/>
      </c>
      <c r="M15" s="114"/>
      <c r="N15" s="86">
        <f t="shared" si="8"/>
        <v>92</v>
      </c>
      <c r="O15" s="100">
        <f t="shared" si="9"/>
        <v>1</v>
      </c>
      <c r="P15" s="115"/>
      <c r="Q15" s="89">
        <f t="shared" ref="Q15:Q80" si="11">iferror(P15/O15,"")</f>
        <v>0</v>
      </c>
      <c r="R15" s="102" t="str">
        <f>IFERROR(__xludf.DUMMYFUNCTION("IFERROR(SPARKLINE(Q15,{""charttype"",""bar"";""max"",1}),"""")"),"")</f>
        <v/>
      </c>
      <c r="S15" s="116"/>
      <c r="T15" s="117" t="str">
        <f t="shared" si="10"/>
        <v>#REF!</v>
      </c>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row>
    <row r="16" ht="16.5" customHeight="1">
      <c r="A16" s="125" t="s">
        <v>62</v>
      </c>
      <c r="B16" s="125">
        <v>2.0</v>
      </c>
      <c r="C16" s="126" t="s">
        <v>63</v>
      </c>
      <c r="D16" s="127"/>
      <c r="E16" s="127"/>
      <c r="F16" s="127"/>
      <c r="G16" s="127"/>
      <c r="H16" s="127"/>
      <c r="I16" s="127"/>
      <c r="J16" s="127"/>
      <c r="K16" s="113" t="str">
        <f t="shared" si="7"/>
        <v/>
      </c>
      <c r="L16" s="99" t="str">
        <f t="shared" si="6"/>
        <v/>
      </c>
      <c r="M16" s="114"/>
      <c r="N16" s="128" t="str">
        <f t="shared" ref="N16:N20" si="12">if(K16,if(L16&lt;&gt;"",if(L16&gt;K16,L16-K16,""),$A$1-K16),"")</f>
        <v/>
      </c>
      <c r="O16" s="100" t="str">
        <f t="shared" si="9"/>
        <v/>
      </c>
      <c r="P16" s="115"/>
      <c r="Q16" s="89" t="str">
        <f t="shared" si="11"/>
        <v/>
      </c>
      <c r="R16" s="102" t="str">
        <f>IFERROR(__xludf.DUMMYFUNCTION("IFERROR(SPARKLINE(Q16,{""charttype"",""bar"";""max"",1}),"""")"),"")</f>
        <v/>
      </c>
      <c r="S16" s="116"/>
      <c r="T16" s="117" t="b">
        <f t="shared" ref="T16:T20" si="13">AND(T$9 &gt;= $H16, T$9 &lt; $H16 + $J16)</f>
        <v>0</v>
      </c>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row>
    <row r="17">
      <c r="A17" s="125" t="s">
        <v>64</v>
      </c>
      <c r="B17" s="125" t="s">
        <v>65</v>
      </c>
      <c r="C17" s="126" t="s">
        <v>66</v>
      </c>
      <c r="D17" s="127"/>
      <c r="E17" s="127"/>
      <c r="F17" s="127"/>
      <c r="G17" s="127"/>
      <c r="H17" s="127"/>
      <c r="I17" s="127"/>
      <c r="J17" s="127"/>
      <c r="K17" s="113" t="str">
        <f t="shared" si="7"/>
        <v/>
      </c>
      <c r="L17" s="99" t="str">
        <f t="shared" si="6"/>
        <v/>
      </c>
      <c r="M17" s="114"/>
      <c r="N17" s="128" t="str">
        <f t="shared" si="12"/>
        <v/>
      </c>
      <c r="O17" s="100" t="str">
        <f t="shared" si="9"/>
        <v/>
      </c>
      <c r="P17" s="115"/>
      <c r="Q17" s="89" t="str">
        <f t="shared" si="11"/>
        <v/>
      </c>
      <c r="R17" s="102" t="str">
        <f>IFERROR(__xludf.DUMMYFUNCTION("IFERROR(SPARKLINE(Q17,{""charttype"",""bar"";""max"",1}),"""")"),"")</f>
        <v/>
      </c>
      <c r="S17" s="91"/>
      <c r="T17" s="117" t="b">
        <f t="shared" si="13"/>
        <v>0</v>
      </c>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row>
    <row r="18">
      <c r="A18" s="109" t="s">
        <v>67</v>
      </c>
      <c r="B18" s="129">
        <v>1.0</v>
      </c>
      <c r="C18" s="108" t="s">
        <v>68</v>
      </c>
      <c r="D18" s="119">
        <v>485.0</v>
      </c>
      <c r="E18" s="119" t="s">
        <v>69</v>
      </c>
      <c r="F18" s="120" t="s">
        <v>57</v>
      </c>
      <c r="G18" s="121" t="s">
        <v>58</v>
      </c>
      <c r="H18" s="122">
        <v>46272.0</v>
      </c>
      <c r="I18" s="130">
        <v>46279.0</v>
      </c>
      <c r="J18" s="131"/>
      <c r="K18" s="113">
        <f t="shared" si="7"/>
        <v>46279</v>
      </c>
      <c r="L18" s="99" t="str">
        <f t="shared" si="6"/>
        <v/>
      </c>
      <c r="M18" s="114"/>
      <c r="N18" s="86">
        <f t="shared" si="12"/>
        <v>1.518566516</v>
      </c>
      <c r="O18" s="100">
        <f t="shared" si="9"/>
        <v>485</v>
      </c>
      <c r="P18" s="115">
        <v>200.0</v>
      </c>
      <c r="Q18" s="89">
        <f t="shared" si="11"/>
        <v>0.412371134</v>
      </c>
      <c r="R18" s="102" t="str">
        <f>IFERROR(__xludf.DUMMYFUNCTION("IFERROR(SPARKLINE(Q18,{""charttype"",""bar"";""max"",1}),"""")"),"")</f>
        <v/>
      </c>
      <c r="S18" s="132" t="s">
        <v>70</v>
      </c>
      <c r="T18" s="117" t="b">
        <f t="shared" si="13"/>
        <v>0</v>
      </c>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row>
    <row r="19">
      <c r="A19" s="109" t="s">
        <v>71</v>
      </c>
      <c r="B19" s="129">
        <v>2.0</v>
      </c>
      <c r="C19" s="108" t="s">
        <v>72</v>
      </c>
      <c r="D19" s="119">
        <v>15.0</v>
      </c>
      <c r="E19" s="119" t="s">
        <v>69</v>
      </c>
      <c r="F19" s="120" t="s">
        <v>57</v>
      </c>
      <c r="G19" s="121" t="s">
        <v>58</v>
      </c>
      <c r="H19" s="122">
        <v>46304.0</v>
      </c>
      <c r="I19" s="123">
        <v>46305.0</v>
      </c>
      <c r="J19" s="131"/>
      <c r="K19" s="113">
        <f t="shared" si="7"/>
        <v>46305</v>
      </c>
      <c r="L19" s="99" t="str">
        <f t="shared" si="6"/>
        <v/>
      </c>
      <c r="M19" s="114"/>
      <c r="N19" s="86">
        <f t="shared" si="12"/>
        <v>-24.48143348</v>
      </c>
      <c r="O19" s="100">
        <f t="shared" si="9"/>
        <v>15</v>
      </c>
      <c r="P19" s="115"/>
      <c r="Q19" s="89">
        <f t="shared" si="11"/>
        <v>0</v>
      </c>
      <c r="R19" s="102" t="str">
        <f>IFERROR(__xludf.DUMMYFUNCTION("IFERROR(SPARKLINE(Q19,{""charttype"",""bar"";""max"",1}),"""")"),"")</f>
        <v/>
      </c>
      <c r="S19" s="132" t="s">
        <v>73</v>
      </c>
      <c r="T19" s="117" t="b">
        <f t="shared" si="13"/>
        <v>0</v>
      </c>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row>
    <row r="20">
      <c r="A20" s="125" t="s">
        <v>74</v>
      </c>
      <c r="B20" s="125" t="s">
        <v>75</v>
      </c>
      <c r="C20" s="126" t="s">
        <v>76</v>
      </c>
      <c r="D20" s="127"/>
      <c r="E20" s="127"/>
      <c r="F20" s="127"/>
      <c r="G20" s="127"/>
      <c r="H20" s="127"/>
      <c r="I20" s="127"/>
      <c r="J20" s="127"/>
      <c r="K20" s="113" t="str">
        <f t="shared" si="7"/>
        <v/>
      </c>
      <c r="L20" s="99" t="str">
        <f t="shared" si="6"/>
        <v/>
      </c>
      <c r="M20" s="114"/>
      <c r="N20" s="128" t="str">
        <f t="shared" si="12"/>
        <v/>
      </c>
      <c r="O20" s="100" t="str">
        <f t="shared" si="9"/>
        <v/>
      </c>
      <c r="P20" s="115"/>
      <c r="Q20" s="89" t="str">
        <f t="shared" si="11"/>
        <v/>
      </c>
      <c r="R20" s="102" t="str">
        <f>IFERROR(__xludf.DUMMYFUNCTION("IFERROR(SPARKLINE(Q20,{""charttype"",""bar"";""max"",1}),"""")"),"")</f>
        <v/>
      </c>
      <c r="S20" s="132"/>
      <c r="T20" s="117" t="b">
        <f t="shared" si="13"/>
        <v>0</v>
      </c>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row>
    <row r="21">
      <c r="A21" s="109" t="s">
        <v>77</v>
      </c>
      <c r="B21" s="129">
        <v>1.0</v>
      </c>
      <c r="C21" s="108" t="s">
        <v>78</v>
      </c>
      <c r="D21" s="119">
        <v>200.0</v>
      </c>
      <c r="E21" s="119" t="s">
        <v>69</v>
      </c>
      <c r="F21" s="120" t="s">
        <v>57</v>
      </c>
      <c r="G21" s="121" t="s">
        <v>58</v>
      </c>
      <c r="H21" s="122">
        <v>46317.0</v>
      </c>
      <c r="I21" s="123">
        <v>46319.0</v>
      </c>
      <c r="J21" s="131"/>
      <c r="K21" s="113">
        <f t="shared" si="7"/>
        <v>46319</v>
      </c>
      <c r="L21" s="99" t="str">
        <f t="shared" si="6"/>
        <v/>
      </c>
      <c r="M21" s="114"/>
      <c r="N21" s="86">
        <f t="shared" ref="N21:N36" si="14">if(H21,if(I21&lt;&gt;"",if(I21&gt;H21,I21-H21,""),$A$1-H21),"")</f>
        <v>2</v>
      </c>
      <c r="O21" s="100">
        <f t="shared" si="9"/>
        <v>200</v>
      </c>
      <c r="P21" s="115"/>
      <c r="Q21" s="89">
        <f t="shared" si="11"/>
        <v>0</v>
      </c>
      <c r="R21" s="102" t="str">
        <f>IFERROR(__xludf.DUMMYFUNCTION("IFERROR(SPARKLINE(Q21,{""charttype"",""bar"";""max"",1}),"""")"),"")</f>
        <v/>
      </c>
      <c r="S21" s="132" t="s">
        <v>79</v>
      </c>
      <c r="T21" s="117" t="str">
        <f t="shared" ref="T21:T22" si="15">AND(T$9 &gt;= #REF!, T$9 &lt; #REF! + $J21)</f>
        <v>#REF!</v>
      </c>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row>
    <row r="22">
      <c r="A22" s="109" t="s">
        <v>80</v>
      </c>
      <c r="B22" s="129">
        <v>2.0</v>
      </c>
      <c r="C22" s="108" t="s">
        <v>81</v>
      </c>
      <c r="D22" s="119">
        <v>20.0</v>
      </c>
      <c r="E22" s="119" t="s">
        <v>69</v>
      </c>
      <c r="F22" s="120" t="s">
        <v>57</v>
      </c>
      <c r="G22" s="121" t="s">
        <v>58</v>
      </c>
      <c r="H22" s="122">
        <v>46320.0</v>
      </c>
      <c r="I22" s="123">
        <v>46322.0</v>
      </c>
      <c r="J22" s="131"/>
      <c r="K22" s="113">
        <f t="shared" si="7"/>
        <v>46322</v>
      </c>
      <c r="L22" s="99" t="str">
        <f t="shared" si="6"/>
        <v/>
      </c>
      <c r="M22" s="114"/>
      <c r="N22" s="86">
        <f t="shared" si="14"/>
        <v>2</v>
      </c>
      <c r="O22" s="100">
        <f t="shared" si="9"/>
        <v>20</v>
      </c>
      <c r="P22" s="115"/>
      <c r="Q22" s="89">
        <f t="shared" si="11"/>
        <v>0</v>
      </c>
      <c r="R22" s="102" t="str">
        <f>IFERROR(__xludf.DUMMYFUNCTION("IFERROR(SPARKLINE(Q22,{""charttype"",""bar"";""max"",1}),"""")"),"")</f>
        <v/>
      </c>
      <c r="S22" s="132" t="s">
        <v>79</v>
      </c>
      <c r="T22" s="117" t="str">
        <f t="shared" si="15"/>
        <v>#REF!</v>
      </c>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row>
    <row r="23">
      <c r="A23" s="109" t="s">
        <v>82</v>
      </c>
      <c r="B23" s="129">
        <v>3.0</v>
      </c>
      <c r="C23" s="108" t="s">
        <v>83</v>
      </c>
      <c r="D23" s="119">
        <v>20.0</v>
      </c>
      <c r="E23" s="119" t="s">
        <v>69</v>
      </c>
      <c r="F23" s="120" t="s">
        <v>57</v>
      </c>
      <c r="G23" s="121" t="s">
        <v>58</v>
      </c>
      <c r="H23" s="122">
        <v>46320.0</v>
      </c>
      <c r="I23" s="123">
        <v>46322.0</v>
      </c>
      <c r="J23" s="131"/>
      <c r="K23" s="113">
        <f t="shared" si="7"/>
        <v>46322</v>
      </c>
      <c r="L23" s="99" t="str">
        <f t="shared" si="6"/>
        <v/>
      </c>
      <c r="M23" s="114"/>
      <c r="N23" s="86">
        <f t="shared" si="14"/>
        <v>2</v>
      </c>
      <c r="O23" s="100">
        <f t="shared" si="9"/>
        <v>20</v>
      </c>
      <c r="P23" s="115"/>
      <c r="Q23" s="89">
        <f t="shared" si="11"/>
        <v>0</v>
      </c>
      <c r="R23" s="102" t="str">
        <f>IFERROR(__xludf.DUMMYFUNCTION("IFERROR(SPARKLINE(Q23,{""charttype"",""bar"";""max"",1}),"""")"),"")</f>
        <v/>
      </c>
      <c r="S23" s="132" t="s">
        <v>79</v>
      </c>
      <c r="T23" s="117"/>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row>
    <row r="24">
      <c r="A24" s="109" t="s">
        <v>84</v>
      </c>
      <c r="B24" s="129">
        <v>4.0</v>
      </c>
      <c r="C24" s="108" t="s">
        <v>85</v>
      </c>
      <c r="D24" s="119">
        <v>20.0</v>
      </c>
      <c r="E24" s="119" t="s">
        <v>69</v>
      </c>
      <c r="F24" s="120" t="s">
        <v>57</v>
      </c>
      <c r="G24" s="121" t="s">
        <v>58</v>
      </c>
      <c r="H24" s="122">
        <v>46320.0</v>
      </c>
      <c r="I24" s="123">
        <v>46322.0</v>
      </c>
      <c r="J24" s="131"/>
      <c r="K24" s="113">
        <f t="shared" si="7"/>
        <v>46322</v>
      </c>
      <c r="L24" s="99" t="str">
        <f t="shared" si="6"/>
        <v/>
      </c>
      <c r="M24" s="114"/>
      <c r="N24" s="86">
        <f t="shared" si="14"/>
        <v>2</v>
      </c>
      <c r="O24" s="100">
        <f t="shared" si="9"/>
        <v>20</v>
      </c>
      <c r="P24" s="115"/>
      <c r="Q24" s="89">
        <f t="shared" si="11"/>
        <v>0</v>
      </c>
      <c r="R24" s="102" t="str">
        <f>IFERROR(__xludf.DUMMYFUNCTION("IFERROR(SPARKLINE(Q24,{""charttype"",""bar"";""max"",1}),"""")"),"")</f>
        <v/>
      </c>
      <c r="S24" s="132" t="s">
        <v>79</v>
      </c>
      <c r="T24" s="117"/>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row>
    <row r="25">
      <c r="A25" s="109" t="s">
        <v>86</v>
      </c>
      <c r="B25" s="129">
        <v>5.0</v>
      </c>
      <c r="C25" s="108" t="s">
        <v>87</v>
      </c>
      <c r="D25" s="119">
        <v>20.0</v>
      </c>
      <c r="E25" s="119" t="s">
        <v>69</v>
      </c>
      <c r="F25" s="120" t="s">
        <v>57</v>
      </c>
      <c r="G25" s="121" t="s">
        <v>58</v>
      </c>
      <c r="H25" s="122">
        <v>46320.0</v>
      </c>
      <c r="I25" s="123">
        <v>46322.0</v>
      </c>
      <c r="J25" s="131"/>
      <c r="K25" s="113">
        <f t="shared" si="7"/>
        <v>46322</v>
      </c>
      <c r="L25" s="99" t="str">
        <f t="shared" si="6"/>
        <v/>
      </c>
      <c r="M25" s="114"/>
      <c r="N25" s="86">
        <f t="shared" si="14"/>
        <v>2</v>
      </c>
      <c r="O25" s="100">
        <f t="shared" si="9"/>
        <v>20</v>
      </c>
      <c r="P25" s="115"/>
      <c r="Q25" s="89">
        <f t="shared" si="11"/>
        <v>0</v>
      </c>
      <c r="R25" s="102" t="str">
        <f>IFERROR(__xludf.DUMMYFUNCTION("IFERROR(SPARKLINE(Q25,{""charttype"",""bar"";""max"",1}),"""")"),"")</f>
        <v/>
      </c>
      <c r="S25" s="132" t="s">
        <v>79</v>
      </c>
      <c r="T25" s="117"/>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row>
    <row r="26">
      <c r="A26" s="109" t="s">
        <v>88</v>
      </c>
      <c r="B26" s="129">
        <v>6.0</v>
      </c>
      <c r="C26" s="108" t="s">
        <v>89</v>
      </c>
      <c r="D26" s="119">
        <v>20.0</v>
      </c>
      <c r="E26" s="119" t="s">
        <v>69</v>
      </c>
      <c r="F26" s="120" t="s">
        <v>57</v>
      </c>
      <c r="G26" s="121" t="s">
        <v>58</v>
      </c>
      <c r="H26" s="122">
        <v>46320.0</v>
      </c>
      <c r="I26" s="123">
        <v>46322.0</v>
      </c>
      <c r="J26" s="131"/>
      <c r="K26" s="113">
        <f t="shared" si="7"/>
        <v>46322</v>
      </c>
      <c r="L26" s="99" t="str">
        <f t="shared" si="6"/>
        <v/>
      </c>
      <c r="M26" s="114"/>
      <c r="N26" s="86">
        <f t="shared" si="14"/>
        <v>2</v>
      </c>
      <c r="O26" s="100">
        <f t="shared" si="9"/>
        <v>20</v>
      </c>
      <c r="P26" s="115"/>
      <c r="Q26" s="89">
        <f t="shared" si="11"/>
        <v>0</v>
      </c>
      <c r="R26" s="102" t="str">
        <f>IFERROR(__xludf.DUMMYFUNCTION("IFERROR(SPARKLINE(Q26,{""charttype"",""bar"";""max"",1}),"""")"),"")</f>
        <v/>
      </c>
      <c r="S26" s="132" t="s">
        <v>79</v>
      </c>
      <c r="T26" s="117"/>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row>
    <row r="27">
      <c r="A27" s="109" t="s">
        <v>90</v>
      </c>
      <c r="B27" s="129">
        <v>7.0</v>
      </c>
      <c r="C27" s="108" t="s">
        <v>91</v>
      </c>
      <c r="D27" s="119">
        <v>20.0</v>
      </c>
      <c r="E27" s="119" t="s">
        <v>69</v>
      </c>
      <c r="F27" s="120" t="s">
        <v>57</v>
      </c>
      <c r="G27" s="121" t="s">
        <v>58</v>
      </c>
      <c r="H27" s="122">
        <v>46320.0</v>
      </c>
      <c r="I27" s="123">
        <v>46322.0</v>
      </c>
      <c r="J27" s="131"/>
      <c r="K27" s="113">
        <f t="shared" si="7"/>
        <v>46322</v>
      </c>
      <c r="L27" s="99" t="str">
        <f t="shared" si="6"/>
        <v/>
      </c>
      <c r="M27" s="114"/>
      <c r="N27" s="86">
        <f t="shared" si="14"/>
        <v>2</v>
      </c>
      <c r="O27" s="100">
        <f t="shared" si="9"/>
        <v>20</v>
      </c>
      <c r="P27" s="115"/>
      <c r="Q27" s="89">
        <f t="shared" si="11"/>
        <v>0</v>
      </c>
      <c r="R27" s="102" t="str">
        <f>IFERROR(__xludf.DUMMYFUNCTION("IFERROR(SPARKLINE(Q27,{""charttype"",""bar"";""max"",1}),"""")"),"")</f>
        <v/>
      </c>
      <c r="S27" s="133" t="s">
        <v>92</v>
      </c>
      <c r="T27" s="117"/>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row>
    <row r="28">
      <c r="A28" s="109" t="s">
        <v>93</v>
      </c>
      <c r="B28" s="129">
        <v>8.0</v>
      </c>
      <c r="C28" s="108" t="s">
        <v>94</v>
      </c>
      <c r="D28" s="119">
        <v>20.0</v>
      </c>
      <c r="E28" s="119" t="s">
        <v>69</v>
      </c>
      <c r="F28" s="120" t="s">
        <v>57</v>
      </c>
      <c r="G28" s="121" t="s">
        <v>58</v>
      </c>
      <c r="H28" s="122">
        <v>46320.0</v>
      </c>
      <c r="I28" s="123">
        <v>46322.0</v>
      </c>
      <c r="J28" s="131"/>
      <c r="K28" s="113">
        <f t="shared" si="7"/>
        <v>46322</v>
      </c>
      <c r="L28" s="99" t="str">
        <f t="shared" si="6"/>
        <v/>
      </c>
      <c r="M28" s="114"/>
      <c r="N28" s="86">
        <f t="shared" si="14"/>
        <v>2</v>
      </c>
      <c r="O28" s="100">
        <f t="shared" si="9"/>
        <v>20</v>
      </c>
      <c r="P28" s="115"/>
      <c r="Q28" s="89">
        <f t="shared" si="11"/>
        <v>0</v>
      </c>
      <c r="R28" s="102" t="str">
        <f>IFERROR(__xludf.DUMMYFUNCTION("IFERROR(SPARKLINE(Q28,{""charttype"",""bar"";""max"",1}),"""")"),"")</f>
        <v/>
      </c>
      <c r="S28" s="133" t="s">
        <v>92</v>
      </c>
      <c r="T28" s="117"/>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row>
    <row r="29">
      <c r="A29" s="109" t="s">
        <v>95</v>
      </c>
      <c r="B29" s="129">
        <v>9.0</v>
      </c>
      <c r="C29" s="108" t="s">
        <v>96</v>
      </c>
      <c r="D29" s="119">
        <v>20.0</v>
      </c>
      <c r="E29" s="119" t="s">
        <v>69</v>
      </c>
      <c r="F29" s="120" t="s">
        <v>57</v>
      </c>
      <c r="G29" s="121" t="s">
        <v>58</v>
      </c>
      <c r="H29" s="122">
        <v>46320.0</v>
      </c>
      <c r="I29" s="123">
        <v>46322.0</v>
      </c>
      <c r="J29" s="131"/>
      <c r="K29" s="113">
        <f t="shared" si="7"/>
        <v>46322</v>
      </c>
      <c r="L29" s="99" t="str">
        <f t="shared" si="6"/>
        <v/>
      </c>
      <c r="M29" s="114"/>
      <c r="N29" s="86">
        <f t="shared" si="14"/>
        <v>2</v>
      </c>
      <c r="O29" s="100">
        <f t="shared" si="9"/>
        <v>20</v>
      </c>
      <c r="P29" s="115"/>
      <c r="Q29" s="89">
        <f t="shared" si="11"/>
        <v>0</v>
      </c>
      <c r="R29" s="102" t="str">
        <f>IFERROR(__xludf.DUMMYFUNCTION("IFERROR(SPARKLINE(Q29,{""charttype"",""bar"";""max"",1}),"""")"),"")</f>
        <v/>
      </c>
      <c r="S29" s="133" t="s">
        <v>92</v>
      </c>
      <c r="T29" s="117"/>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row>
    <row r="30">
      <c r="A30" s="109" t="s">
        <v>97</v>
      </c>
      <c r="B30" s="129">
        <v>10.0</v>
      </c>
      <c r="C30" s="108" t="s">
        <v>98</v>
      </c>
      <c r="D30" s="119">
        <v>20.0</v>
      </c>
      <c r="E30" s="119" t="s">
        <v>69</v>
      </c>
      <c r="F30" s="120" t="s">
        <v>57</v>
      </c>
      <c r="G30" s="121" t="s">
        <v>58</v>
      </c>
      <c r="H30" s="122">
        <v>46320.0</v>
      </c>
      <c r="I30" s="123">
        <v>46322.0</v>
      </c>
      <c r="J30" s="131"/>
      <c r="K30" s="113">
        <f t="shared" si="7"/>
        <v>46322</v>
      </c>
      <c r="L30" s="99" t="str">
        <f t="shared" si="6"/>
        <v/>
      </c>
      <c r="M30" s="114"/>
      <c r="N30" s="86">
        <f t="shared" si="14"/>
        <v>2</v>
      </c>
      <c r="O30" s="100">
        <f t="shared" si="9"/>
        <v>20</v>
      </c>
      <c r="P30" s="115"/>
      <c r="Q30" s="89">
        <f t="shared" si="11"/>
        <v>0</v>
      </c>
      <c r="R30" s="102" t="str">
        <f>IFERROR(__xludf.DUMMYFUNCTION("IFERROR(SPARKLINE(Q30,{""charttype"",""bar"";""max"",1}),"""")"),"")</f>
        <v/>
      </c>
      <c r="S30" s="133" t="s">
        <v>92</v>
      </c>
      <c r="T30" s="117"/>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row>
    <row r="31">
      <c r="A31" s="109" t="s">
        <v>99</v>
      </c>
      <c r="B31" s="129">
        <v>11.0</v>
      </c>
      <c r="C31" s="108" t="s">
        <v>100</v>
      </c>
      <c r="D31" s="119">
        <v>20.0</v>
      </c>
      <c r="E31" s="119" t="s">
        <v>69</v>
      </c>
      <c r="F31" s="120" t="s">
        <v>57</v>
      </c>
      <c r="G31" s="121" t="s">
        <v>58</v>
      </c>
      <c r="H31" s="122">
        <v>46320.0</v>
      </c>
      <c r="I31" s="123">
        <v>46322.0</v>
      </c>
      <c r="J31" s="131"/>
      <c r="K31" s="113">
        <f t="shared" si="7"/>
        <v>46322</v>
      </c>
      <c r="L31" s="99" t="str">
        <f t="shared" si="6"/>
        <v/>
      </c>
      <c r="M31" s="114"/>
      <c r="N31" s="86">
        <f t="shared" si="14"/>
        <v>2</v>
      </c>
      <c r="O31" s="100">
        <f t="shared" si="9"/>
        <v>20</v>
      </c>
      <c r="P31" s="115"/>
      <c r="Q31" s="89">
        <f t="shared" si="11"/>
        <v>0</v>
      </c>
      <c r="R31" s="102" t="str">
        <f>IFERROR(__xludf.DUMMYFUNCTION("IFERROR(SPARKLINE(Q31,{""charttype"",""bar"";""max"",1}),"""")"),"")</f>
        <v/>
      </c>
      <c r="S31" s="133" t="s">
        <v>92</v>
      </c>
      <c r="T31" s="117"/>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row>
    <row r="32">
      <c r="A32" s="109" t="s">
        <v>101</v>
      </c>
      <c r="B32" s="129">
        <v>12.0</v>
      </c>
      <c r="C32" s="108" t="s">
        <v>102</v>
      </c>
      <c r="D32" s="119">
        <v>20.0</v>
      </c>
      <c r="E32" s="119" t="s">
        <v>69</v>
      </c>
      <c r="F32" s="120" t="s">
        <v>57</v>
      </c>
      <c r="G32" s="121" t="s">
        <v>58</v>
      </c>
      <c r="H32" s="122">
        <v>46320.0</v>
      </c>
      <c r="I32" s="123">
        <v>46322.0</v>
      </c>
      <c r="J32" s="131"/>
      <c r="K32" s="113">
        <f t="shared" si="7"/>
        <v>46322</v>
      </c>
      <c r="L32" s="99" t="str">
        <f t="shared" si="6"/>
        <v/>
      </c>
      <c r="M32" s="114"/>
      <c r="N32" s="86">
        <f t="shared" si="14"/>
        <v>2</v>
      </c>
      <c r="O32" s="100">
        <f t="shared" si="9"/>
        <v>20</v>
      </c>
      <c r="P32" s="115"/>
      <c r="Q32" s="89">
        <f t="shared" si="11"/>
        <v>0</v>
      </c>
      <c r="R32" s="102" t="str">
        <f>IFERROR(__xludf.DUMMYFUNCTION("IFERROR(SPARKLINE(Q32,{""charttype"",""bar"";""max"",1}),"""")"),"")</f>
        <v/>
      </c>
      <c r="S32" s="133" t="s">
        <v>92</v>
      </c>
      <c r="T32" s="117"/>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row>
    <row r="33">
      <c r="A33" s="109" t="s">
        <v>103</v>
      </c>
      <c r="B33" s="129">
        <v>13.0</v>
      </c>
      <c r="C33" s="108" t="s">
        <v>104</v>
      </c>
      <c r="D33" s="119">
        <v>20.0</v>
      </c>
      <c r="E33" s="119" t="s">
        <v>69</v>
      </c>
      <c r="F33" s="120" t="s">
        <v>57</v>
      </c>
      <c r="G33" s="121" t="s">
        <v>58</v>
      </c>
      <c r="H33" s="122">
        <v>46320.0</v>
      </c>
      <c r="I33" s="123">
        <v>46322.0</v>
      </c>
      <c r="J33" s="131"/>
      <c r="K33" s="113">
        <f t="shared" si="7"/>
        <v>46322</v>
      </c>
      <c r="L33" s="99" t="str">
        <f t="shared" si="6"/>
        <v/>
      </c>
      <c r="M33" s="114"/>
      <c r="N33" s="86">
        <f t="shared" si="14"/>
        <v>2</v>
      </c>
      <c r="O33" s="100">
        <f t="shared" si="9"/>
        <v>20</v>
      </c>
      <c r="P33" s="115"/>
      <c r="Q33" s="89">
        <f t="shared" si="11"/>
        <v>0</v>
      </c>
      <c r="R33" s="102" t="str">
        <f>IFERROR(__xludf.DUMMYFUNCTION("IFERROR(SPARKLINE(Q33,{""charttype"",""bar"";""max"",1}),"""")"),"")</f>
        <v/>
      </c>
      <c r="S33" s="132" t="s">
        <v>79</v>
      </c>
      <c r="T33" s="117"/>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row>
    <row r="34">
      <c r="A34" s="125" t="s">
        <v>105</v>
      </c>
      <c r="B34" s="125" t="s">
        <v>106</v>
      </c>
      <c r="C34" s="126" t="s">
        <v>107</v>
      </c>
      <c r="D34" s="127"/>
      <c r="E34" s="127"/>
      <c r="F34" s="127"/>
      <c r="G34" s="127"/>
      <c r="H34" s="134"/>
      <c r="I34" s="134"/>
      <c r="J34" s="127"/>
      <c r="K34" s="113" t="str">
        <f t="shared" si="7"/>
        <v/>
      </c>
      <c r="L34" s="99" t="str">
        <f t="shared" si="6"/>
        <v/>
      </c>
      <c r="M34" s="127"/>
      <c r="N34" s="86" t="str">
        <f t="shared" si="14"/>
        <v/>
      </c>
      <c r="O34" s="100" t="str">
        <f t="shared" si="9"/>
        <v/>
      </c>
      <c r="P34" s="115"/>
      <c r="Q34" s="89" t="str">
        <f t="shared" si="11"/>
        <v/>
      </c>
      <c r="R34" s="102" t="str">
        <f>IFERROR(__xludf.DUMMYFUNCTION("IFERROR(SPARKLINE(Q34,{""charttype"",""bar"";""max"",1}),"""")"),"")</f>
        <v/>
      </c>
      <c r="S34" s="132"/>
      <c r="T34" s="117"/>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row>
    <row r="35">
      <c r="A35" s="109" t="s">
        <v>108</v>
      </c>
      <c r="B35" s="129" t="s">
        <v>109</v>
      </c>
      <c r="C35" s="108" t="s">
        <v>110</v>
      </c>
      <c r="D35" s="119">
        <v>20.0</v>
      </c>
      <c r="E35" s="119" t="s">
        <v>69</v>
      </c>
      <c r="F35" s="120" t="s">
        <v>57</v>
      </c>
      <c r="G35" s="121" t="s">
        <v>58</v>
      </c>
      <c r="H35" s="122">
        <v>46320.0</v>
      </c>
      <c r="I35" s="123">
        <v>46322.0</v>
      </c>
      <c r="J35" s="131"/>
      <c r="K35" s="113">
        <f t="shared" si="7"/>
        <v>46322</v>
      </c>
      <c r="L35" s="99" t="str">
        <f t="shared" si="6"/>
        <v/>
      </c>
      <c r="M35" s="114"/>
      <c r="N35" s="86">
        <f t="shared" si="14"/>
        <v>2</v>
      </c>
      <c r="O35" s="100">
        <f t="shared" si="9"/>
        <v>20</v>
      </c>
      <c r="P35" s="115"/>
      <c r="Q35" s="89">
        <f t="shared" si="11"/>
        <v>0</v>
      </c>
      <c r="R35" s="102" t="str">
        <f>IFERROR(__xludf.DUMMYFUNCTION("IFERROR(SPARKLINE(Q35,{""charttype"",""bar"";""max"",1}),"""")"),"")</f>
        <v/>
      </c>
      <c r="S35" s="132" t="s">
        <v>79</v>
      </c>
      <c r="T35" s="117"/>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row>
    <row r="36">
      <c r="A36" s="109" t="s">
        <v>111</v>
      </c>
      <c r="B36" s="129" t="s">
        <v>112</v>
      </c>
      <c r="C36" s="108" t="s">
        <v>113</v>
      </c>
      <c r="D36" s="119">
        <v>20.0</v>
      </c>
      <c r="E36" s="119" t="s">
        <v>69</v>
      </c>
      <c r="F36" s="120" t="s">
        <v>57</v>
      </c>
      <c r="G36" s="121" t="s">
        <v>58</v>
      </c>
      <c r="H36" s="122">
        <v>46320.0</v>
      </c>
      <c r="I36" s="123">
        <v>46322.0</v>
      </c>
      <c r="J36" s="131"/>
      <c r="K36" s="113">
        <f t="shared" si="7"/>
        <v>46322</v>
      </c>
      <c r="L36" s="99" t="str">
        <f t="shared" si="6"/>
        <v/>
      </c>
      <c r="M36" s="114"/>
      <c r="N36" s="86">
        <f t="shared" si="14"/>
        <v>2</v>
      </c>
      <c r="O36" s="100">
        <f t="shared" si="9"/>
        <v>20</v>
      </c>
      <c r="P36" s="115"/>
      <c r="Q36" s="89">
        <f t="shared" si="11"/>
        <v>0</v>
      </c>
      <c r="R36" s="102" t="str">
        <f>IFERROR(__xludf.DUMMYFUNCTION("IFERROR(SPARKLINE(Q36,{""charttype"",""bar"";""max"",1}),"""")"),"")</f>
        <v/>
      </c>
      <c r="S36" s="132" t="s">
        <v>79</v>
      </c>
      <c r="T36" s="117"/>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row>
    <row r="37">
      <c r="A37" s="109" t="s">
        <v>114</v>
      </c>
      <c r="B37" s="129">
        <v>3.0</v>
      </c>
      <c r="C37" s="135" t="s">
        <v>115</v>
      </c>
      <c r="D37" s="131"/>
      <c r="E37" s="131"/>
      <c r="F37" s="120" t="s">
        <v>116</v>
      </c>
      <c r="G37" s="121" t="s">
        <v>117</v>
      </c>
      <c r="H37" s="136">
        <v>46143.0</v>
      </c>
      <c r="I37" s="136">
        <v>46152.0</v>
      </c>
      <c r="J37" s="119">
        <v>10.0</v>
      </c>
      <c r="K37" s="113">
        <f t="shared" si="7"/>
        <v>46152</v>
      </c>
      <c r="L37" s="99" t="str">
        <f t="shared" si="6"/>
        <v/>
      </c>
      <c r="M37" s="114"/>
      <c r="N37" s="86">
        <f t="shared" ref="N37:N38" si="16">if(K37,if(L37&lt;&gt;"",if(L37&gt;K37,L37-K37,""),$A$1-K37),"")</f>
        <v>128.5185665</v>
      </c>
      <c r="O37" s="100" t="str">
        <f t="shared" si="9"/>
        <v/>
      </c>
      <c r="P37" s="115"/>
      <c r="Q37" s="89" t="str">
        <f t="shared" si="11"/>
        <v/>
      </c>
      <c r="R37" s="102" t="str">
        <f>IFERROR(__xludf.DUMMYFUNCTION("IFERROR(SPARKLINE(Q37,{""charttype"",""bar"";""max"",1}),"""")"),"")</f>
        <v/>
      </c>
      <c r="S37" s="132" t="s">
        <v>79</v>
      </c>
      <c r="T37" s="117"/>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row>
    <row r="38">
      <c r="A38" s="125" t="s">
        <v>118</v>
      </c>
      <c r="B38" s="125">
        <v>4.0</v>
      </c>
      <c r="C38" s="126" t="s">
        <v>119</v>
      </c>
      <c r="D38" s="127"/>
      <c r="E38" s="127"/>
      <c r="F38" s="127"/>
      <c r="G38" s="127"/>
      <c r="H38" s="127"/>
      <c r="I38" s="127"/>
      <c r="J38" s="127"/>
      <c r="K38" s="113" t="str">
        <f t="shared" si="7"/>
        <v/>
      </c>
      <c r="L38" s="99" t="str">
        <f t="shared" si="6"/>
        <v/>
      </c>
      <c r="M38" s="127"/>
      <c r="N38" s="86" t="str">
        <f t="shared" si="16"/>
        <v/>
      </c>
      <c r="O38" s="100" t="str">
        <f t="shared" si="9"/>
        <v/>
      </c>
      <c r="P38" s="115"/>
      <c r="Q38" s="89" t="str">
        <f t="shared" si="11"/>
        <v/>
      </c>
      <c r="R38" s="102" t="str">
        <f>IFERROR(__xludf.DUMMYFUNCTION("IFERROR(SPARKLINE(Q38,{""charttype"",""bar"";""max"",1}),"""")"),"")</f>
        <v/>
      </c>
      <c r="S38" s="132"/>
      <c r="T38" s="117"/>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row>
    <row r="39">
      <c r="A39" s="109" t="s">
        <v>120</v>
      </c>
      <c r="B39" s="129" t="s">
        <v>121</v>
      </c>
      <c r="C39" s="135" t="s">
        <v>122</v>
      </c>
      <c r="D39" s="119">
        <v>1.0</v>
      </c>
      <c r="E39" s="119" t="s">
        <v>123</v>
      </c>
      <c r="F39" s="120" t="s">
        <v>57</v>
      </c>
      <c r="G39" s="121" t="s">
        <v>124</v>
      </c>
      <c r="H39" s="122">
        <v>46302.0</v>
      </c>
      <c r="I39" s="123">
        <v>46304.0</v>
      </c>
      <c r="J39" s="119">
        <v>5.0</v>
      </c>
      <c r="K39" s="113">
        <f t="shared" si="7"/>
        <v>46304</v>
      </c>
      <c r="L39" s="99" t="str">
        <f t="shared" si="6"/>
        <v/>
      </c>
      <c r="M39" s="114"/>
      <c r="N39" s="86">
        <f t="shared" ref="N39:N74" si="17">if(H39,if(I39&lt;&gt;"",if(I39&gt;H39,I39-H39,""),$A$1-H39),"")</f>
        <v>2</v>
      </c>
      <c r="O39" s="100">
        <f t="shared" si="9"/>
        <v>1</v>
      </c>
      <c r="P39" s="115"/>
      <c r="Q39" s="89">
        <f t="shared" si="11"/>
        <v>0</v>
      </c>
      <c r="R39" s="102" t="str">
        <f>IFERROR(__xludf.DUMMYFUNCTION("IFERROR(SPARKLINE(Q39,{""charttype"",""bar"";""max"",1}),"""")"),"")</f>
        <v/>
      </c>
      <c r="S39" s="132" t="s">
        <v>125</v>
      </c>
      <c r="T39" s="117"/>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row>
    <row r="40">
      <c r="A40" s="109" t="s">
        <v>126</v>
      </c>
      <c r="B40" s="129" t="s">
        <v>127</v>
      </c>
      <c r="C40" s="135" t="s">
        <v>128</v>
      </c>
      <c r="D40" s="119">
        <v>1.0</v>
      </c>
      <c r="E40" s="119" t="s">
        <v>123</v>
      </c>
      <c r="F40" s="120" t="s">
        <v>57</v>
      </c>
      <c r="G40" s="121" t="s">
        <v>124</v>
      </c>
      <c r="H40" s="122">
        <v>46302.0</v>
      </c>
      <c r="I40" s="123">
        <v>46304.0</v>
      </c>
      <c r="J40" s="119">
        <v>7.0</v>
      </c>
      <c r="K40" s="113">
        <f t="shared" si="7"/>
        <v>46304</v>
      </c>
      <c r="L40" s="99" t="str">
        <f t="shared" si="6"/>
        <v/>
      </c>
      <c r="M40" s="114"/>
      <c r="N40" s="86">
        <f t="shared" si="17"/>
        <v>2</v>
      </c>
      <c r="O40" s="100">
        <f t="shared" si="9"/>
        <v>1</v>
      </c>
      <c r="P40" s="115"/>
      <c r="Q40" s="89">
        <f t="shared" si="11"/>
        <v>0</v>
      </c>
      <c r="R40" s="102" t="str">
        <f>IFERROR(__xludf.DUMMYFUNCTION("IFERROR(SPARKLINE(Q40,{""charttype"",""bar"";""max"",1}),"""")"),"")</f>
        <v/>
      </c>
      <c r="S40" s="132" t="s">
        <v>129</v>
      </c>
      <c r="T40" s="117"/>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row>
    <row r="41">
      <c r="A41" s="109" t="s">
        <v>130</v>
      </c>
      <c r="B41" s="129" t="s">
        <v>131</v>
      </c>
      <c r="C41" s="135" t="s">
        <v>132</v>
      </c>
      <c r="D41" s="119">
        <v>1.0</v>
      </c>
      <c r="E41" s="119" t="s">
        <v>123</v>
      </c>
      <c r="F41" s="120" t="s">
        <v>57</v>
      </c>
      <c r="G41" s="121" t="s">
        <v>124</v>
      </c>
      <c r="H41" s="122">
        <v>46305.0</v>
      </c>
      <c r="I41" s="123">
        <v>46307.0</v>
      </c>
      <c r="J41" s="119">
        <v>5.0</v>
      </c>
      <c r="K41" s="113">
        <f t="shared" si="7"/>
        <v>46307</v>
      </c>
      <c r="L41" s="99" t="str">
        <f t="shared" si="6"/>
        <v/>
      </c>
      <c r="M41" s="114"/>
      <c r="N41" s="86">
        <f t="shared" si="17"/>
        <v>2</v>
      </c>
      <c r="O41" s="100">
        <f t="shared" si="9"/>
        <v>1</v>
      </c>
      <c r="P41" s="115"/>
      <c r="Q41" s="89">
        <f t="shared" si="11"/>
        <v>0</v>
      </c>
      <c r="R41" s="102" t="str">
        <f>IFERROR(__xludf.DUMMYFUNCTION("IFERROR(SPARKLINE(Q41,{""charttype"",""bar"";""max"",1}),"""")"),"")</f>
        <v/>
      </c>
      <c r="S41" s="132" t="s">
        <v>129</v>
      </c>
      <c r="T41" s="117"/>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row>
    <row r="42">
      <c r="A42" s="109" t="s">
        <v>133</v>
      </c>
      <c r="B42" s="129" t="s">
        <v>134</v>
      </c>
      <c r="C42" s="135" t="s">
        <v>135</v>
      </c>
      <c r="D42" s="119">
        <v>1.0</v>
      </c>
      <c r="E42" s="119" t="s">
        <v>123</v>
      </c>
      <c r="F42" s="120" t="s">
        <v>57</v>
      </c>
      <c r="G42" s="121" t="s">
        <v>124</v>
      </c>
      <c r="H42" s="122">
        <v>46308.0</v>
      </c>
      <c r="I42" s="123">
        <v>46309.0</v>
      </c>
      <c r="J42" s="119">
        <v>2.0</v>
      </c>
      <c r="K42" s="113">
        <f t="shared" si="7"/>
        <v>46309</v>
      </c>
      <c r="L42" s="99" t="str">
        <f t="shared" si="6"/>
        <v/>
      </c>
      <c r="M42" s="114"/>
      <c r="N42" s="86">
        <f t="shared" si="17"/>
        <v>1</v>
      </c>
      <c r="O42" s="100">
        <f t="shared" si="9"/>
        <v>1</v>
      </c>
      <c r="P42" s="115"/>
      <c r="Q42" s="89">
        <f t="shared" si="11"/>
        <v>0</v>
      </c>
      <c r="R42" s="102" t="str">
        <f>IFERROR(__xludf.DUMMYFUNCTION("IFERROR(SPARKLINE(Q42,{""charttype"",""bar"";""max"",1}),"""")"),"")</f>
        <v/>
      </c>
      <c r="S42" s="132" t="s">
        <v>125</v>
      </c>
      <c r="T42" s="117"/>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row>
    <row r="43">
      <c r="A43" s="109" t="s">
        <v>136</v>
      </c>
      <c r="B43" s="129" t="s">
        <v>137</v>
      </c>
      <c r="C43" s="135" t="s">
        <v>138</v>
      </c>
      <c r="D43" s="119">
        <v>1.0</v>
      </c>
      <c r="E43" s="119" t="s">
        <v>123</v>
      </c>
      <c r="F43" s="120" t="s">
        <v>57</v>
      </c>
      <c r="G43" s="121" t="s">
        <v>124</v>
      </c>
      <c r="H43" s="122">
        <v>46310.0</v>
      </c>
      <c r="I43" s="123">
        <v>46311.0</v>
      </c>
      <c r="J43" s="119">
        <v>2.0</v>
      </c>
      <c r="K43" s="113">
        <f t="shared" si="7"/>
        <v>46311</v>
      </c>
      <c r="L43" s="99" t="str">
        <f t="shared" si="6"/>
        <v/>
      </c>
      <c r="M43" s="114"/>
      <c r="N43" s="86">
        <f t="shared" si="17"/>
        <v>1</v>
      </c>
      <c r="O43" s="100">
        <f t="shared" si="9"/>
        <v>1</v>
      </c>
      <c r="P43" s="115"/>
      <c r="Q43" s="89">
        <f t="shared" si="11"/>
        <v>0</v>
      </c>
      <c r="R43" s="102" t="str">
        <f>IFERROR(__xludf.DUMMYFUNCTION("IFERROR(SPARKLINE(Q43,{""charttype"",""bar"";""max"",1}),"""")"),"")</f>
        <v/>
      </c>
      <c r="S43" s="132" t="s">
        <v>129</v>
      </c>
      <c r="T43" s="117"/>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row>
    <row r="44">
      <c r="A44" s="109" t="s">
        <v>139</v>
      </c>
      <c r="B44" s="129" t="s">
        <v>140</v>
      </c>
      <c r="C44" s="135" t="s">
        <v>141</v>
      </c>
      <c r="D44" s="119">
        <v>1.0</v>
      </c>
      <c r="E44" s="119" t="s">
        <v>123</v>
      </c>
      <c r="F44" s="120" t="s">
        <v>57</v>
      </c>
      <c r="G44" s="121" t="s">
        <v>124</v>
      </c>
      <c r="H44" s="122">
        <v>46312.0</v>
      </c>
      <c r="I44" s="123">
        <v>46314.0</v>
      </c>
      <c r="J44" s="119">
        <v>2.0</v>
      </c>
      <c r="K44" s="113">
        <f t="shared" si="7"/>
        <v>46314</v>
      </c>
      <c r="L44" s="99" t="str">
        <f t="shared" si="6"/>
        <v/>
      </c>
      <c r="M44" s="114"/>
      <c r="N44" s="86">
        <f t="shared" si="17"/>
        <v>2</v>
      </c>
      <c r="O44" s="100">
        <f t="shared" si="9"/>
        <v>1</v>
      </c>
      <c r="P44" s="115"/>
      <c r="Q44" s="89">
        <f t="shared" si="11"/>
        <v>0</v>
      </c>
      <c r="R44" s="102" t="str">
        <f>IFERROR(__xludf.DUMMYFUNCTION("IFERROR(SPARKLINE(Q44,{""charttype"",""bar"";""max"",1}),"""")"),"")</f>
        <v/>
      </c>
      <c r="S44" s="132" t="s">
        <v>125</v>
      </c>
      <c r="T44" s="117"/>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row>
    <row r="45">
      <c r="A45" s="109" t="s">
        <v>142</v>
      </c>
      <c r="B45" s="129" t="s">
        <v>143</v>
      </c>
      <c r="C45" s="135" t="s">
        <v>144</v>
      </c>
      <c r="D45" s="119">
        <v>1.0</v>
      </c>
      <c r="E45" s="119" t="s">
        <v>123</v>
      </c>
      <c r="F45" s="120" t="s">
        <v>57</v>
      </c>
      <c r="G45" s="121" t="s">
        <v>124</v>
      </c>
      <c r="H45" s="122">
        <v>46315.0</v>
      </c>
      <c r="I45" s="123">
        <v>46316.0</v>
      </c>
      <c r="J45" s="119">
        <v>2.0</v>
      </c>
      <c r="K45" s="113">
        <f t="shared" si="7"/>
        <v>46316</v>
      </c>
      <c r="L45" s="99" t="str">
        <f t="shared" si="6"/>
        <v/>
      </c>
      <c r="M45" s="114"/>
      <c r="N45" s="86">
        <f t="shared" si="17"/>
        <v>1</v>
      </c>
      <c r="O45" s="100">
        <f t="shared" si="9"/>
        <v>1</v>
      </c>
      <c r="P45" s="115"/>
      <c r="Q45" s="89">
        <f t="shared" si="11"/>
        <v>0</v>
      </c>
      <c r="R45" s="102" t="str">
        <f>IFERROR(__xludf.DUMMYFUNCTION("IFERROR(SPARKLINE(Q45,{""charttype"",""bar"";""max"",1}),"""")"),"")</f>
        <v/>
      </c>
      <c r="S45" s="132" t="s">
        <v>125</v>
      </c>
      <c r="T45" s="117"/>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row>
    <row r="46">
      <c r="A46" s="109" t="s">
        <v>145</v>
      </c>
      <c r="B46" s="129" t="s">
        <v>146</v>
      </c>
      <c r="C46" s="108" t="s">
        <v>147</v>
      </c>
      <c r="D46" s="119">
        <v>2.0</v>
      </c>
      <c r="E46" s="119" t="s">
        <v>148</v>
      </c>
      <c r="F46" s="120" t="s">
        <v>57</v>
      </c>
      <c r="G46" s="121" t="s">
        <v>124</v>
      </c>
      <c r="H46" s="122">
        <v>46317.0</v>
      </c>
      <c r="I46" s="123">
        <v>46319.0</v>
      </c>
      <c r="J46" s="119">
        <v>2.0</v>
      </c>
      <c r="K46" s="113">
        <f t="shared" si="7"/>
        <v>46319</v>
      </c>
      <c r="L46" s="99" t="str">
        <f t="shared" si="6"/>
        <v/>
      </c>
      <c r="M46" s="114"/>
      <c r="N46" s="86">
        <f t="shared" si="17"/>
        <v>2</v>
      </c>
      <c r="O46" s="100">
        <f t="shared" si="9"/>
        <v>2</v>
      </c>
      <c r="P46" s="115"/>
      <c r="Q46" s="89">
        <f t="shared" si="11"/>
        <v>0</v>
      </c>
      <c r="R46" s="102" t="str">
        <f>IFERROR(__xludf.DUMMYFUNCTION("IFERROR(SPARKLINE(Q46,{""charttype"",""bar"";""max"",1}),"""")"),"")</f>
        <v/>
      </c>
      <c r="S46" s="132" t="s">
        <v>125</v>
      </c>
      <c r="T46" s="117"/>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row>
    <row r="47">
      <c r="A47" s="125" t="s">
        <v>149</v>
      </c>
      <c r="B47" s="125">
        <v>5.0</v>
      </c>
      <c r="C47" s="126" t="s">
        <v>150</v>
      </c>
      <c r="D47" s="127"/>
      <c r="E47" s="127"/>
      <c r="F47" s="127"/>
      <c r="G47" s="127"/>
      <c r="H47" s="134"/>
      <c r="I47" s="134"/>
      <c r="J47" s="127"/>
      <c r="K47" s="113" t="str">
        <f t="shared" si="7"/>
        <v/>
      </c>
      <c r="L47" s="99" t="str">
        <f t="shared" si="6"/>
        <v/>
      </c>
      <c r="M47" s="127"/>
      <c r="N47" s="86" t="str">
        <f t="shared" si="17"/>
        <v/>
      </c>
      <c r="O47" s="100" t="str">
        <f t="shared" si="9"/>
        <v/>
      </c>
      <c r="P47" s="115"/>
      <c r="Q47" s="89" t="str">
        <f t="shared" si="11"/>
        <v/>
      </c>
      <c r="R47" s="102" t="str">
        <f>IFERROR(__xludf.DUMMYFUNCTION("IFERROR(SPARKLINE(Q47,{""charttype"",""bar"";""max"",1}),"""")"),"")</f>
        <v/>
      </c>
      <c r="S47" s="132"/>
      <c r="T47" s="117"/>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row>
    <row r="48">
      <c r="A48" s="109" t="s">
        <v>151</v>
      </c>
      <c r="B48" s="129" t="s">
        <v>121</v>
      </c>
      <c r="C48" s="137" t="s">
        <v>122</v>
      </c>
      <c r="D48" s="119">
        <v>1.0</v>
      </c>
      <c r="E48" s="119" t="s">
        <v>123</v>
      </c>
      <c r="F48" s="120" t="s">
        <v>57</v>
      </c>
      <c r="G48" s="121" t="s">
        <v>152</v>
      </c>
      <c r="H48" s="122">
        <v>46327.0</v>
      </c>
      <c r="I48" s="123">
        <v>46330.0</v>
      </c>
      <c r="J48" s="119">
        <v>3.0</v>
      </c>
      <c r="K48" s="113">
        <f t="shared" si="7"/>
        <v>46330</v>
      </c>
      <c r="L48" s="99" t="str">
        <f t="shared" si="6"/>
        <v/>
      </c>
      <c r="M48" s="114"/>
      <c r="N48" s="86">
        <f t="shared" si="17"/>
        <v>3</v>
      </c>
      <c r="O48" s="100">
        <f t="shared" si="9"/>
        <v>1</v>
      </c>
      <c r="P48" s="115"/>
      <c r="Q48" s="89">
        <f t="shared" si="11"/>
        <v>0</v>
      </c>
      <c r="R48" s="102" t="str">
        <f>IFERROR(__xludf.DUMMYFUNCTION("IFERROR(SPARKLINE(Q48,{""charttype"",""bar"";""max"",1}),"""")"),"")</f>
        <v/>
      </c>
      <c r="S48" s="132" t="s">
        <v>129</v>
      </c>
      <c r="T48" s="117"/>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row>
    <row r="49">
      <c r="A49" s="109" t="s">
        <v>153</v>
      </c>
      <c r="B49" s="129" t="s">
        <v>127</v>
      </c>
      <c r="C49" s="137" t="s">
        <v>128</v>
      </c>
      <c r="D49" s="119">
        <v>1.0</v>
      </c>
      <c r="E49" s="119" t="s">
        <v>123</v>
      </c>
      <c r="F49" s="120" t="s">
        <v>57</v>
      </c>
      <c r="G49" s="121" t="s">
        <v>152</v>
      </c>
      <c r="H49" s="122">
        <v>46331.0</v>
      </c>
      <c r="I49" s="123">
        <v>46334.0</v>
      </c>
      <c r="J49" s="119">
        <v>3.0</v>
      </c>
      <c r="K49" s="113">
        <f t="shared" si="7"/>
        <v>46334</v>
      </c>
      <c r="L49" s="99" t="str">
        <f t="shared" si="6"/>
        <v/>
      </c>
      <c r="M49" s="114"/>
      <c r="N49" s="86">
        <f t="shared" si="17"/>
        <v>3</v>
      </c>
      <c r="O49" s="100">
        <f t="shared" si="9"/>
        <v>1</v>
      </c>
      <c r="P49" s="115"/>
      <c r="Q49" s="89">
        <f t="shared" si="11"/>
        <v>0</v>
      </c>
      <c r="R49" s="102" t="str">
        <f>IFERROR(__xludf.DUMMYFUNCTION("IFERROR(SPARKLINE(Q49,{""charttype"",""bar"";""max"",1}),"""")"),"")</f>
        <v/>
      </c>
      <c r="S49" s="132" t="s">
        <v>129</v>
      </c>
      <c r="T49" s="117"/>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row>
    <row r="50">
      <c r="A50" s="109" t="s">
        <v>154</v>
      </c>
      <c r="B50" s="129" t="s">
        <v>131</v>
      </c>
      <c r="C50" s="137" t="s">
        <v>132</v>
      </c>
      <c r="D50" s="119">
        <v>1.0</v>
      </c>
      <c r="E50" s="119" t="s">
        <v>123</v>
      </c>
      <c r="F50" s="120" t="s">
        <v>57</v>
      </c>
      <c r="G50" s="121" t="s">
        <v>152</v>
      </c>
      <c r="H50" s="122">
        <v>46335.0</v>
      </c>
      <c r="I50" s="123">
        <v>46336.0</v>
      </c>
      <c r="J50" s="119">
        <v>1.0</v>
      </c>
      <c r="K50" s="113">
        <f t="shared" si="7"/>
        <v>46336</v>
      </c>
      <c r="L50" s="99" t="str">
        <f t="shared" si="6"/>
        <v/>
      </c>
      <c r="M50" s="114"/>
      <c r="N50" s="86">
        <f t="shared" si="17"/>
        <v>1</v>
      </c>
      <c r="O50" s="100">
        <f t="shared" si="9"/>
        <v>1</v>
      </c>
      <c r="P50" s="115"/>
      <c r="Q50" s="89">
        <f t="shared" si="11"/>
        <v>0</v>
      </c>
      <c r="R50" s="102" t="str">
        <f>IFERROR(__xludf.DUMMYFUNCTION("IFERROR(SPARKLINE(Q50,{""charttype"",""bar"";""max"",1}),"""")"),"")</f>
        <v/>
      </c>
      <c r="S50" s="132" t="s">
        <v>129</v>
      </c>
      <c r="T50" s="117"/>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row>
    <row r="51">
      <c r="A51" s="109" t="s">
        <v>155</v>
      </c>
      <c r="B51" s="129" t="s">
        <v>134</v>
      </c>
      <c r="C51" s="137" t="s">
        <v>135</v>
      </c>
      <c r="D51" s="119">
        <v>1.0</v>
      </c>
      <c r="E51" s="119" t="s">
        <v>123</v>
      </c>
      <c r="F51" s="120" t="s">
        <v>57</v>
      </c>
      <c r="G51" s="121" t="s">
        <v>152</v>
      </c>
      <c r="H51" s="122">
        <v>46337.0</v>
      </c>
      <c r="I51" s="123">
        <v>46338.0</v>
      </c>
      <c r="J51" s="119">
        <v>1.0</v>
      </c>
      <c r="K51" s="113">
        <f t="shared" si="7"/>
        <v>46338</v>
      </c>
      <c r="L51" s="99" t="str">
        <f t="shared" si="6"/>
        <v/>
      </c>
      <c r="M51" s="114"/>
      <c r="N51" s="86">
        <f t="shared" si="17"/>
        <v>1</v>
      </c>
      <c r="O51" s="100">
        <f t="shared" si="9"/>
        <v>1</v>
      </c>
      <c r="P51" s="115"/>
      <c r="Q51" s="89">
        <f t="shared" si="11"/>
        <v>0</v>
      </c>
      <c r="R51" s="102" t="str">
        <f>IFERROR(__xludf.DUMMYFUNCTION("IFERROR(SPARKLINE(Q51,{""charttype"",""bar"";""max"",1}),"""")"),"")</f>
        <v/>
      </c>
      <c r="S51" s="132" t="s">
        <v>125</v>
      </c>
      <c r="T51" s="117"/>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row>
    <row r="52">
      <c r="A52" s="109" t="s">
        <v>156</v>
      </c>
      <c r="B52" s="129" t="s">
        <v>137</v>
      </c>
      <c r="C52" s="137" t="s">
        <v>138</v>
      </c>
      <c r="D52" s="119">
        <v>1.0</v>
      </c>
      <c r="E52" s="119" t="s">
        <v>123</v>
      </c>
      <c r="F52" s="120" t="s">
        <v>57</v>
      </c>
      <c r="G52" s="121" t="s">
        <v>152</v>
      </c>
      <c r="H52" s="122">
        <v>46339.0</v>
      </c>
      <c r="I52" s="123">
        <v>46340.0</v>
      </c>
      <c r="J52" s="119">
        <v>1.0</v>
      </c>
      <c r="K52" s="113">
        <f t="shared" si="7"/>
        <v>46340</v>
      </c>
      <c r="L52" s="99" t="str">
        <f t="shared" si="6"/>
        <v/>
      </c>
      <c r="M52" s="114"/>
      <c r="N52" s="86">
        <f t="shared" si="17"/>
        <v>1</v>
      </c>
      <c r="O52" s="100">
        <f t="shared" si="9"/>
        <v>1</v>
      </c>
      <c r="P52" s="115"/>
      <c r="Q52" s="89">
        <f t="shared" si="11"/>
        <v>0</v>
      </c>
      <c r="R52" s="102" t="str">
        <f>IFERROR(__xludf.DUMMYFUNCTION("IFERROR(SPARKLINE(Q52,{""charttype"",""bar"";""max"",1}),"""")"),"")</f>
        <v/>
      </c>
      <c r="S52" s="132" t="s">
        <v>129</v>
      </c>
      <c r="T52" s="117"/>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row>
    <row r="53">
      <c r="A53" s="109" t="s">
        <v>157</v>
      </c>
      <c r="B53" s="129" t="s">
        <v>140</v>
      </c>
      <c r="C53" s="137" t="s">
        <v>141</v>
      </c>
      <c r="D53" s="119">
        <v>1.0</v>
      </c>
      <c r="E53" s="119" t="s">
        <v>123</v>
      </c>
      <c r="F53" s="120" t="s">
        <v>57</v>
      </c>
      <c r="G53" s="121" t="s">
        <v>152</v>
      </c>
      <c r="H53" s="122">
        <v>46341.0</v>
      </c>
      <c r="I53" s="123">
        <v>46342.0</v>
      </c>
      <c r="J53" s="119">
        <v>1.0</v>
      </c>
      <c r="K53" s="113">
        <f t="shared" si="7"/>
        <v>46342</v>
      </c>
      <c r="L53" s="99" t="str">
        <f t="shared" si="6"/>
        <v/>
      </c>
      <c r="M53" s="114"/>
      <c r="N53" s="86">
        <f t="shared" si="17"/>
        <v>1</v>
      </c>
      <c r="O53" s="100">
        <f t="shared" si="9"/>
        <v>1</v>
      </c>
      <c r="P53" s="115"/>
      <c r="Q53" s="89">
        <f t="shared" si="11"/>
        <v>0</v>
      </c>
      <c r="R53" s="102" t="str">
        <f>IFERROR(__xludf.DUMMYFUNCTION("IFERROR(SPARKLINE(Q53,{""charttype"",""bar"";""max"",1}),"""")"),"")</f>
        <v/>
      </c>
      <c r="S53" s="132" t="s">
        <v>129</v>
      </c>
      <c r="T53" s="117"/>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row>
    <row r="54">
      <c r="A54" s="109" t="s">
        <v>158</v>
      </c>
      <c r="B54" s="129" t="s">
        <v>143</v>
      </c>
      <c r="C54" s="137" t="s">
        <v>144</v>
      </c>
      <c r="D54" s="119">
        <v>1.0</v>
      </c>
      <c r="E54" s="119" t="s">
        <v>123</v>
      </c>
      <c r="F54" s="120" t="s">
        <v>57</v>
      </c>
      <c r="G54" s="121" t="s">
        <v>152</v>
      </c>
      <c r="H54" s="122">
        <v>46343.0</v>
      </c>
      <c r="I54" s="123">
        <v>46344.0</v>
      </c>
      <c r="J54" s="119">
        <v>1.0</v>
      </c>
      <c r="K54" s="113">
        <f t="shared" si="7"/>
        <v>46344</v>
      </c>
      <c r="L54" s="99" t="str">
        <f t="shared" si="6"/>
        <v/>
      </c>
      <c r="M54" s="114"/>
      <c r="N54" s="86">
        <f t="shared" si="17"/>
        <v>1</v>
      </c>
      <c r="O54" s="100">
        <f t="shared" si="9"/>
        <v>1</v>
      </c>
      <c r="P54" s="115"/>
      <c r="Q54" s="89">
        <f t="shared" si="11"/>
        <v>0</v>
      </c>
      <c r="R54" s="102" t="str">
        <f>IFERROR(__xludf.DUMMYFUNCTION("IFERROR(SPARKLINE(Q54,{""charttype"",""bar"";""max"",1}),"""")"),"")</f>
        <v/>
      </c>
      <c r="S54" s="132" t="s">
        <v>125</v>
      </c>
      <c r="T54" s="117"/>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row>
    <row r="55">
      <c r="A55" s="125" t="s">
        <v>159</v>
      </c>
      <c r="B55" s="125"/>
      <c r="C55" s="126" t="s">
        <v>160</v>
      </c>
      <c r="D55" s="127"/>
      <c r="E55" s="127"/>
      <c r="F55" s="127"/>
      <c r="G55" s="127"/>
      <c r="H55" s="134"/>
      <c r="I55" s="134"/>
      <c r="J55" s="127"/>
      <c r="K55" s="113" t="str">
        <f t="shared" si="7"/>
        <v/>
      </c>
      <c r="L55" s="99" t="str">
        <f t="shared" si="6"/>
        <v/>
      </c>
      <c r="M55" s="127"/>
      <c r="N55" s="86" t="str">
        <f t="shared" si="17"/>
        <v/>
      </c>
      <c r="O55" s="100" t="str">
        <f t="shared" si="9"/>
        <v/>
      </c>
      <c r="P55" s="115"/>
      <c r="Q55" s="89" t="str">
        <f t="shared" si="11"/>
        <v/>
      </c>
      <c r="R55" s="102" t="str">
        <f>IFERROR(__xludf.DUMMYFUNCTION("IFERROR(SPARKLINE(Q55,{""charttype"",""bar"";""max"",1}),"""")"),"")</f>
        <v/>
      </c>
      <c r="S55" s="132"/>
      <c r="T55" s="117"/>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row>
    <row r="56">
      <c r="A56" s="109" t="s">
        <v>161</v>
      </c>
      <c r="B56" s="138" t="s">
        <v>146</v>
      </c>
      <c r="C56" s="137" t="s">
        <v>162</v>
      </c>
      <c r="D56" s="119">
        <v>1.0</v>
      </c>
      <c r="E56" s="119" t="s">
        <v>148</v>
      </c>
      <c r="F56" s="120" t="s">
        <v>57</v>
      </c>
      <c r="G56" s="121" t="s">
        <v>152</v>
      </c>
      <c r="H56" s="122">
        <v>46331.0</v>
      </c>
      <c r="I56" s="123">
        <v>46342.0</v>
      </c>
      <c r="J56" s="119">
        <v>11.0</v>
      </c>
      <c r="K56" s="113">
        <f t="shared" si="7"/>
        <v>46342</v>
      </c>
      <c r="L56" s="99" t="str">
        <f t="shared" si="6"/>
        <v/>
      </c>
      <c r="M56" s="114"/>
      <c r="N56" s="86">
        <f t="shared" si="17"/>
        <v>11</v>
      </c>
      <c r="O56" s="100">
        <f t="shared" si="9"/>
        <v>1</v>
      </c>
      <c r="P56" s="115"/>
      <c r="Q56" s="89">
        <f t="shared" si="11"/>
        <v>0</v>
      </c>
      <c r="R56" s="102" t="str">
        <f>IFERROR(__xludf.DUMMYFUNCTION("IFERROR(SPARKLINE(Q56,{""charttype"",""bar"";""max"",1}),"""")"),"")</f>
        <v/>
      </c>
      <c r="S56" s="132" t="s">
        <v>125</v>
      </c>
      <c r="T56" s="117"/>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row>
    <row r="57">
      <c r="A57" s="109" t="s">
        <v>163</v>
      </c>
      <c r="B57" s="129" t="s">
        <v>164</v>
      </c>
      <c r="C57" s="135" t="s">
        <v>165</v>
      </c>
      <c r="D57" s="119">
        <v>1.0</v>
      </c>
      <c r="E57" s="119" t="s">
        <v>148</v>
      </c>
      <c r="F57" s="120" t="s">
        <v>57</v>
      </c>
      <c r="G57" s="121" t="s">
        <v>152</v>
      </c>
      <c r="H57" s="122">
        <v>46330.0</v>
      </c>
      <c r="I57" s="123">
        <v>46343.0</v>
      </c>
      <c r="J57" s="119">
        <v>13.0</v>
      </c>
      <c r="K57" s="113">
        <f t="shared" si="7"/>
        <v>46343</v>
      </c>
      <c r="L57" s="99" t="str">
        <f t="shared" si="6"/>
        <v/>
      </c>
      <c r="M57" s="114"/>
      <c r="N57" s="86">
        <f t="shared" si="17"/>
        <v>13</v>
      </c>
      <c r="O57" s="100">
        <f t="shared" si="9"/>
        <v>1</v>
      </c>
      <c r="P57" s="115"/>
      <c r="Q57" s="89">
        <f t="shared" si="11"/>
        <v>0</v>
      </c>
      <c r="R57" s="102" t="str">
        <f>IFERROR(__xludf.DUMMYFUNCTION("IFERROR(SPARKLINE(Q57,{""charttype"",""bar"";""max"",1}),"""")"),"")</f>
        <v/>
      </c>
      <c r="S57" s="132" t="s">
        <v>79</v>
      </c>
      <c r="T57" s="117"/>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row>
    <row r="58">
      <c r="A58" s="125" t="s">
        <v>166</v>
      </c>
      <c r="B58" s="125">
        <v>6.0</v>
      </c>
      <c r="C58" s="126" t="s">
        <v>167</v>
      </c>
      <c r="D58" s="127"/>
      <c r="E58" s="127"/>
      <c r="F58" s="127"/>
      <c r="G58" s="127"/>
      <c r="H58" s="134"/>
      <c r="I58" s="134"/>
      <c r="J58" s="127"/>
      <c r="K58" s="113" t="str">
        <f t="shared" si="7"/>
        <v/>
      </c>
      <c r="L58" s="99" t="str">
        <f t="shared" si="6"/>
        <v/>
      </c>
      <c r="M58" s="127"/>
      <c r="N58" s="86" t="str">
        <f t="shared" si="17"/>
        <v/>
      </c>
      <c r="O58" s="100" t="str">
        <f t="shared" si="9"/>
        <v/>
      </c>
      <c r="P58" s="115"/>
      <c r="Q58" s="89" t="str">
        <f t="shared" si="11"/>
        <v/>
      </c>
      <c r="R58" s="102" t="str">
        <f>IFERROR(__xludf.DUMMYFUNCTION("IFERROR(SPARKLINE(Q58,{""charttype"",""bar"";""max"",1}),"""")"),"")</f>
        <v/>
      </c>
      <c r="S58" s="132"/>
      <c r="T58" s="117"/>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row>
    <row r="59">
      <c r="A59" s="109" t="s">
        <v>168</v>
      </c>
      <c r="B59" s="129" t="s">
        <v>121</v>
      </c>
      <c r="C59" s="135" t="s">
        <v>169</v>
      </c>
      <c r="D59" s="119">
        <v>1.0</v>
      </c>
      <c r="E59" s="119" t="s">
        <v>123</v>
      </c>
      <c r="F59" s="120" t="s">
        <v>57</v>
      </c>
      <c r="G59" s="121" t="s">
        <v>124</v>
      </c>
      <c r="H59" s="122">
        <v>46345.0</v>
      </c>
      <c r="I59" s="123">
        <v>46348.0</v>
      </c>
      <c r="J59" s="119">
        <v>3.0</v>
      </c>
      <c r="K59" s="113">
        <f t="shared" si="7"/>
        <v>46348</v>
      </c>
      <c r="L59" s="99" t="str">
        <f t="shared" si="6"/>
        <v/>
      </c>
      <c r="M59" s="114"/>
      <c r="N59" s="86">
        <f t="shared" si="17"/>
        <v>3</v>
      </c>
      <c r="O59" s="100">
        <f t="shared" si="9"/>
        <v>1</v>
      </c>
      <c r="P59" s="115"/>
      <c r="Q59" s="89">
        <f t="shared" si="11"/>
        <v>0</v>
      </c>
      <c r="R59" s="102" t="str">
        <f>IFERROR(__xludf.DUMMYFUNCTION("IFERROR(SPARKLINE(Q59,{""charttype"",""bar"";""max"",1}),"""")"),"")</f>
        <v/>
      </c>
      <c r="S59" s="132" t="s">
        <v>79</v>
      </c>
      <c r="T59" s="117"/>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row>
    <row r="60">
      <c r="A60" s="109" t="s">
        <v>170</v>
      </c>
      <c r="B60" s="129" t="s">
        <v>127</v>
      </c>
      <c r="C60" s="135" t="s">
        <v>171</v>
      </c>
      <c r="D60" s="119">
        <v>1.0</v>
      </c>
      <c r="E60" s="119" t="s">
        <v>123</v>
      </c>
      <c r="F60" s="120" t="s">
        <v>57</v>
      </c>
      <c r="G60" s="121" t="s">
        <v>124</v>
      </c>
      <c r="H60" s="122">
        <v>46349.0</v>
      </c>
      <c r="I60" s="123">
        <v>46351.0</v>
      </c>
      <c r="J60" s="119">
        <v>2.0</v>
      </c>
      <c r="K60" s="113">
        <f t="shared" si="7"/>
        <v>46351</v>
      </c>
      <c r="L60" s="99" t="str">
        <f t="shared" si="6"/>
        <v/>
      </c>
      <c r="M60" s="114"/>
      <c r="N60" s="86">
        <f t="shared" si="17"/>
        <v>2</v>
      </c>
      <c r="O60" s="100">
        <f t="shared" si="9"/>
        <v>1</v>
      </c>
      <c r="P60" s="115"/>
      <c r="Q60" s="89">
        <f t="shared" si="11"/>
        <v>0</v>
      </c>
      <c r="R60" s="102" t="str">
        <f>IFERROR(__xludf.DUMMYFUNCTION("IFERROR(SPARKLINE(Q60,{""charttype"",""bar"";""max"",1}),"""")"),"")</f>
        <v/>
      </c>
      <c r="S60" s="132" t="s">
        <v>79</v>
      </c>
      <c r="T60" s="117"/>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row>
    <row r="61">
      <c r="A61" s="109" t="s">
        <v>172</v>
      </c>
      <c r="B61" s="129" t="s">
        <v>131</v>
      </c>
      <c r="C61" s="135" t="s">
        <v>173</v>
      </c>
      <c r="D61" s="119">
        <v>1.0</v>
      </c>
      <c r="E61" s="119" t="s">
        <v>123</v>
      </c>
      <c r="F61" s="120" t="s">
        <v>57</v>
      </c>
      <c r="G61" s="121" t="s">
        <v>124</v>
      </c>
      <c r="H61" s="122">
        <v>46352.0</v>
      </c>
      <c r="I61" s="123">
        <v>46353.0</v>
      </c>
      <c r="J61" s="119">
        <v>1.0</v>
      </c>
      <c r="K61" s="113">
        <f t="shared" si="7"/>
        <v>46353</v>
      </c>
      <c r="L61" s="99" t="str">
        <f t="shared" si="6"/>
        <v/>
      </c>
      <c r="M61" s="114"/>
      <c r="N61" s="86">
        <f t="shared" si="17"/>
        <v>1</v>
      </c>
      <c r="O61" s="100">
        <f t="shared" si="9"/>
        <v>1</v>
      </c>
      <c r="P61" s="115"/>
      <c r="Q61" s="89">
        <f t="shared" si="11"/>
        <v>0</v>
      </c>
      <c r="R61" s="102" t="str">
        <f>IFERROR(__xludf.DUMMYFUNCTION("IFERROR(SPARKLINE(Q61,{""charttype"",""bar"";""max"",1}),"""")"),"")</f>
        <v/>
      </c>
      <c r="S61" s="132" t="s">
        <v>79</v>
      </c>
      <c r="T61" s="117"/>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row>
    <row r="62">
      <c r="A62" s="109" t="s">
        <v>174</v>
      </c>
      <c r="B62" s="129" t="s">
        <v>134</v>
      </c>
      <c r="C62" s="135" t="s">
        <v>175</v>
      </c>
      <c r="D62" s="119">
        <v>1.0</v>
      </c>
      <c r="E62" s="119" t="s">
        <v>123</v>
      </c>
      <c r="F62" s="120" t="s">
        <v>57</v>
      </c>
      <c r="G62" s="121" t="s">
        <v>124</v>
      </c>
      <c r="H62" s="122">
        <v>46354.0</v>
      </c>
      <c r="I62" s="123">
        <v>46355.0</v>
      </c>
      <c r="J62" s="119">
        <v>1.0</v>
      </c>
      <c r="K62" s="113">
        <f t="shared" si="7"/>
        <v>46355</v>
      </c>
      <c r="L62" s="99" t="str">
        <f t="shared" si="6"/>
        <v/>
      </c>
      <c r="M62" s="114"/>
      <c r="N62" s="86">
        <f t="shared" si="17"/>
        <v>1</v>
      </c>
      <c r="O62" s="100">
        <f t="shared" si="9"/>
        <v>1</v>
      </c>
      <c r="P62" s="115"/>
      <c r="Q62" s="89">
        <f t="shared" si="11"/>
        <v>0</v>
      </c>
      <c r="R62" s="102" t="str">
        <f>IFERROR(__xludf.DUMMYFUNCTION("IFERROR(SPARKLINE(Q62,{""charttype"",""bar"";""max"",1}),"""")"),"")</f>
        <v/>
      </c>
      <c r="S62" s="132" t="s">
        <v>79</v>
      </c>
      <c r="T62" s="117"/>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row>
    <row r="63">
      <c r="A63" s="109" t="s">
        <v>176</v>
      </c>
      <c r="B63" s="129" t="s">
        <v>137</v>
      </c>
      <c r="C63" s="135" t="s">
        <v>177</v>
      </c>
      <c r="D63" s="119">
        <v>1.0</v>
      </c>
      <c r="E63" s="119" t="s">
        <v>123</v>
      </c>
      <c r="F63" s="120" t="s">
        <v>57</v>
      </c>
      <c r="G63" s="121" t="s">
        <v>124</v>
      </c>
      <c r="H63" s="122">
        <v>46356.0</v>
      </c>
      <c r="I63" s="123">
        <v>46357.0</v>
      </c>
      <c r="J63" s="119">
        <v>1.0</v>
      </c>
      <c r="K63" s="113">
        <f t="shared" si="7"/>
        <v>46357</v>
      </c>
      <c r="L63" s="99" t="str">
        <f t="shared" si="6"/>
        <v/>
      </c>
      <c r="M63" s="114"/>
      <c r="N63" s="86">
        <f t="shared" si="17"/>
        <v>1</v>
      </c>
      <c r="O63" s="100">
        <f t="shared" si="9"/>
        <v>1</v>
      </c>
      <c r="P63" s="115"/>
      <c r="Q63" s="89">
        <f t="shared" si="11"/>
        <v>0</v>
      </c>
      <c r="R63" s="102" t="str">
        <f>IFERROR(__xludf.DUMMYFUNCTION("IFERROR(SPARKLINE(Q63,{""charttype"",""bar"";""max"",1}),"""")"),"")</f>
        <v/>
      </c>
      <c r="S63" s="132" t="s">
        <v>79</v>
      </c>
      <c r="T63" s="117"/>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row>
    <row r="64">
      <c r="A64" s="109" t="s">
        <v>178</v>
      </c>
      <c r="B64" s="129" t="s">
        <v>140</v>
      </c>
      <c r="C64" s="135" t="s">
        <v>179</v>
      </c>
      <c r="D64" s="119">
        <v>1.0</v>
      </c>
      <c r="E64" s="119" t="s">
        <v>123</v>
      </c>
      <c r="F64" s="120" t="s">
        <v>57</v>
      </c>
      <c r="G64" s="121" t="s">
        <v>124</v>
      </c>
      <c r="H64" s="122">
        <v>46358.0</v>
      </c>
      <c r="I64" s="130">
        <v>46359.0</v>
      </c>
      <c r="J64" s="119">
        <v>1.0</v>
      </c>
      <c r="K64" s="113">
        <f t="shared" si="7"/>
        <v>46359</v>
      </c>
      <c r="L64" s="99" t="str">
        <f t="shared" si="6"/>
        <v/>
      </c>
      <c r="M64" s="114"/>
      <c r="N64" s="86">
        <f t="shared" si="17"/>
        <v>1</v>
      </c>
      <c r="O64" s="100">
        <f t="shared" si="9"/>
        <v>1</v>
      </c>
      <c r="P64" s="115"/>
      <c r="Q64" s="89">
        <f t="shared" si="11"/>
        <v>0</v>
      </c>
      <c r="R64" s="102" t="str">
        <f>IFERROR(__xludf.DUMMYFUNCTION("IFERROR(SPARKLINE(Q64,{""charttype"",""bar"";""max"",1}),"""")"),"")</f>
        <v/>
      </c>
      <c r="S64" s="132" t="s">
        <v>79</v>
      </c>
      <c r="T64" s="117"/>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row>
    <row r="65">
      <c r="A65" s="109" t="s">
        <v>180</v>
      </c>
      <c r="B65" s="129" t="s">
        <v>143</v>
      </c>
      <c r="C65" s="135" t="s">
        <v>181</v>
      </c>
      <c r="D65" s="119">
        <v>1.0</v>
      </c>
      <c r="E65" s="119" t="s">
        <v>123</v>
      </c>
      <c r="F65" s="120" t="s">
        <v>57</v>
      </c>
      <c r="G65" s="121" t="s">
        <v>124</v>
      </c>
      <c r="H65" s="122">
        <v>46360.0</v>
      </c>
      <c r="I65" s="123">
        <v>46361.0</v>
      </c>
      <c r="J65" s="119">
        <v>1.0</v>
      </c>
      <c r="K65" s="113">
        <f t="shared" si="7"/>
        <v>46361</v>
      </c>
      <c r="L65" s="99" t="str">
        <f t="shared" si="6"/>
        <v/>
      </c>
      <c r="M65" s="114"/>
      <c r="N65" s="86">
        <f t="shared" si="17"/>
        <v>1</v>
      </c>
      <c r="O65" s="100">
        <f t="shared" si="9"/>
        <v>1</v>
      </c>
      <c r="P65" s="115"/>
      <c r="Q65" s="89">
        <f t="shared" si="11"/>
        <v>0</v>
      </c>
      <c r="R65" s="102" t="str">
        <f>IFERROR(__xludf.DUMMYFUNCTION("IFERROR(SPARKLINE(Q65,{""charttype"",""bar"";""max"",1}),"""")"),"")</f>
        <v/>
      </c>
      <c r="S65" s="132" t="s">
        <v>79</v>
      </c>
      <c r="T65" s="117"/>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row>
    <row r="66">
      <c r="A66" s="109" t="s">
        <v>182</v>
      </c>
      <c r="B66" s="129" t="s">
        <v>146</v>
      </c>
      <c r="C66" s="135" t="s">
        <v>183</v>
      </c>
      <c r="D66" s="119">
        <v>1.0</v>
      </c>
      <c r="E66" s="119" t="s">
        <v>123</v>
      </c>
      <c r="F66" s="120" t="s">
        <v>57</v>
      </c>
      <c r="G66" s="121" t="s">
        <v>124</v>
      </c>
      <c r="H66" s="122">
        <v>46362.0</v>
      </c>
      <c r="I66" s="123">
        <v>46363.0</v>
      </c>
      <c r="J66" s="119">
        <v>1.0</v>
      </c>
      <c r="K66" s="113">
        <f t="shared" si="7"/>
        <v>46363</v>
      </c>
      <c r="L66" s="99" t="str">
        <f t="shared" si="6"/>
        <v/>
      </c>
      <c r="M66" s="114"/>
      <c r="N66" s="86">
        <f t="shared" si="17"/>
        <v>1</v>
      </c>
      <c r="O66" s="100">
        <f t="shared" si="9"/>
        <v>1</v>
      </c>
      <c r="P66" s="115"/>
      <c r="Q66" s="89">
        <f t="shared" si="11"/>
        <v>0</v>
      </c>
      <c r="R66" s="102" t="str">
        <f>IFERROR(__xludf.DUMMYFUNCTION("IFERROR(SPARKLINE(Q66,{""charttype"",""bar"";""max"",1}),"""")"),"")</f>
        <v/>
      </c>
      <c r="S66" s="132" t="s">
        <v>79</v>
      </c>
      <c r="T66" s="117"/>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row>
    <row r="67">
      <c r="A67" s="109" t="s">
        <v>184</v>
      </c>
      <c r="B67" s="129" t="s">
        <v>164</v>
      </c>
      <c r="C67" s="135" t="s">
        <v>185</v>
      </c>
      <c r="D67" s="119">
        <v>1.0</v>
      </c>
      <c r="E67" s="119" t="s">
        <v>123</v>
      </c>
      <c r="F67" s="120" t="s">
        <v>57</v>
      </c>
      <c r="G67" s="121" t="s">
        <v>124</v>
      </c>
      <c r="H67" s="122">
        <v>46364.0</v>
      </c>
      <c r="I67" s="123">
        <v>46366.0</v>
      </c>
      <c r="J67" s="119">
        <v>2.0</v>
      </c>
      <c r="K67" s="113">
        <f t="shared" si="7"/>
        <v>46366</v>
      </c>
      <c r="L67" s="99" t="str">
        <f t="shared" si="6"/>
        <v/>
      </c>
      <c r="M67" s="114"/>
      <c r="N67" s="86">
        <f t="shared" si="17"/>
        <v>2</v>
      </c>
      <c r="O67" s="100">
        <f t="shared" si="9"/>
        <v>1</v>
      </c>
      <c r="P67" s="115"/>
      <c r="Q67" s="89">
        <f t="shared" si="11"/>
        <v>0</v>
      </c>
      <c r="R67" s="102" t="str">
        <f>IFERROR(__xludf.DUMMYFUNCTION("IFERROR(SPARKLINE(Q67,{""charttype"",""bar"";""max"",1}),"""")"),"")</f>
        <v/>
      </c>
      <c r="S67" s="132" t="s">
        <v>79</v>
      </c>
      <c r="T67" s="117"/>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row>
    <row r="68">
      <c r="A68" s="109" t="s">
        <v>186</v>
      </c>
      <c r="B68" s="129">
        <v>7.0</v>
      </c>
      <c r="C68" s="108" t="s">
        <v>187</v>
      </c>
      <c r="D68" s="119">
        <v>8.0</v>
      </c>
      <c r="E68" s="119" t="s">
        <v>188</v>
      </c>
      <c r="F68" s="120" t="s">
        <v>57</v>
      </c>
      <c r="G68" s="121" t="s">
        <v>189</v>
      </c>
      <c r="H68" s="122">
        <v>46367.0</v>
      </c>
      <c r="I68" s="123">
        <v>46369.0</v>
      </c>
      <c r="J68" s="119">
        <v>2.0</v>
      </c>
      <c r="K68" s="113">
        <f t="shared" si="7"/>
        <v>46369</v>
      </c>
      <c r="L68" s="99" t="str">
        <f t="shared" si="6"/>
        <v/>
      </c>
      <c r="M68" s="114"/>
      <c r="N68" s="86">
        <f t="shared" si="17"/>
        <v>2</v>
      </c>
      <c r="O68" s="100">
        <f t="shared" si="9"/>
        <v>8</v>
      </c>
      <c r="P68" s="115"/>
      <c r="Q68" s="89">
        <f t="shared" si="11"/>
        <v>0</v>
      </c>
      <c r="R68" s="102" t="str">
        <f>IFERROR(__xludf.DUMMYFUNCTION("IFERROR(SPARKLINE(Q68,{""charttype"",""bar"";""max"",1}),"""")"),"")</f>
        <v/>
      </c>
      <c r="S68" s="132" t="s">
        <v>79</v>
      </c>
      <c r="T68" s="117"/>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row>
    <row r="69">
      <c r="A69" s="109" t="s">
        <v>190</v>
      </c>
      <c r="B69" s="129">
        <v>8.0</v>
      </c>
      <c r="C69" s="108" t="s">
        <v>191</v>
      </c>
      <c r="D69" s="119">
        <v>8.0</v>
      </c>
      <c r="E69" s="119" t="s">
        <v>123</v>
      </c>
      <c r="F69" s="120" t="s">
        <v>57</v>
      </c>
      <c r="G69" s="121" t="s">
        <v>124</v>
      </c>
      <c r="H69" s="122">
        <v>46344.0</v>
      </c>
      <c r="I69" s="123">
        <v>46347.0</v>
      </c>
      <c r="J69" s="119">
        <v>3.0</v>
      </c>
      <c r="K69" s="113">
        <f t="shared" si="7"/>
        <v>46347</v>
      </c>
      <c r="L69" s="99" t="str">
        <f t="shared" si="6"/>
        <v/>
      </c>
      <c r="M69" s="114"/>
      <c r="N69" s="86">
        <f t="shared" si="17"/>
        <v>3</v>
      </c>
      <c r="O69" s="100">
        <f t="shared" si="9"/>
        <v>8</v>
      </c>
      <c r="P69" s="115"/>
      <c r="Q69" s="89">
        <f t="shared" si="11"/>
        <v>0</v>
      </c>
      <c r="R69" s="102" t="str">
        <f>IFERROR(__xludf.DUMMYFUNCTION("IFERROR(SPARKLINE(Q69,{""charttype"",""bar"";""max"",1}),"""")"),"")</f>
        <v/>
      </c>
      <c r="S69" s="132" t="s">
        <v>79</v>
      </c>
      <c r="T69" s="117"/>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row>
    <row r="70">
      <c r="A70" s="109" t="s">
        <v>192</v>
      </c>
      <c r="B70" s="129">
        <v>9.0</v>
      </c>
      <c r="C70" s="108" t="s">
        <v>193</v>
      </c>
      <c r="D70" s="119">
        <v>1.0</v>
      </c>
      <c r="E70" s="119" t="s">
        <v>123</v>
      </c>
      <c r="F70" s="120" t="s">
        <v>57</v>
      </c>
      <c r="G70" s="121" t="s">
        <v>124</v>
      </c>
      <c r="H70" s="122">
        <v>46367.0</v>
      </c>
      <c r="I70" s="123">
        <v>46369.0</v>
      </c>
      <c r="J70" s="119">
        <v>2.0</v>
      </c>
      <c r="K70" s="113">
        <f t="shared" si="7"/>
        <v>46369</v>
      </c>
      <c r="L70" s="99" t="str">
        <f t="shared" si="6"/>
        <v/>
      </c>
      <c r="M70" s="114"/>
      <c r="N70" s="86">
        <f t="shared" si="17"/>
        <v>2</v>
      </c>
      <c r="O70" s="100">
        <f t="shared" si="9"/>
        <v>1</v>
      </c>
      <c r="P70" s="115"/>
      <c r="Q70" s="89">
        <f t="shared" si="11"/>
        <v>0</v>
      </c>
      <c r="R70" s="102" t="str">
        <f>IFERROR(__xludf.DUMMYFUNCTION("IFERROR(SPARKLINE(Q70,{""charttype"",""bar"";""max"",1}),"""")"),"")</f>
        <v/>
      </c>
      <c r="S70" s="132" t="s">
        <v>79</v>
      </c>
      <c r="T70" s="117"/>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row>
    <row r="71">
      <c r="A71" s="109" t="s">
        <v>194</v>
      </c>
      <c r="B71" s="129">
        <v>10.0</v>
      </c>
      <c r="C71" s="108" t="s">
        <v>195</v>
      </c>
      <c r="D71" s="119">
        <v>6.0</v>
      </c>
      <c r="E71" s="119" t="s">
        <v>188</v>
      </c>
      <c r="F71" s="120" t="s">
        <v>57</v>
      </c>
      <c r="G71" s="121" t="s">
        <v>124</v>
      </c>
      <c r="H71" s="122">
        <v>46370.0</v>
      </c>
      <c r="I71" s="123">
        <v>46372.0</v>
      </c>
      <c r="J71" s="119">
        <v>2.0</v>
      </c>
      <c r="K71" s="113">
        <f t="shared" si="7"/>
        <v>46372</v>
      </c>
      <c r="L71" s="99" t="str">
        <f t="shared" si="6"/>
        <v/>
      </c>
      <c r="M71" s="114"/>
      <c r="N71" s="86">
        <f t="shared" si="17"/>
        <v>2</v>
      </c>
      <c r="O71" s="100">
        <f t="shared" si="9"/>
        <v>6</v>
      </c>
      <c r="P71" s="115"/>
      <c r="Q71" s="89">
        <f t="shared" si="11"/>
        <v>0</v>
      </c>
      <c r="R71" s="102" t="str">
        <f>IFERROR(__xludf.DUMMYFUNCTION("IFERROR(SPARKLINE(Q71,{""charttype"",""bar"";""max"",1}),"""")"),"")</f>
        <v/>
      </c>
      <c r="S71" s="132" t="s">
        <v>79</v>
      </c>
      <c r="T71" s="117"/>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row>
    <row r="72">
      <c r="A72" s="109" t="s">
        <v>196</v>
      </c>
      <c r="B72" s="129">
        <v>11.0</v>
      </c>
      <c r="C72" s="139" t="s">
        <v>197</v>
      </c>
      <c r="D72" s="119">
        <v>1.0</v>
      </c>
      <c r="E72" s="119" t="s">
        <v>56</v>
      </c>
      <c r="F72" s="120" t="s">
        <v>57</v>
      </c>
      <c r="G72" s="121" t="s">
        <v>124</v>
      </c>
      <c r="H72" s="122">
        <v>46373.0</v>
      </c>
      <c r="I72" s="123">
        <v>46378.0</v>
      </c>
      <c r="J72" s="119">
        <v>5.0</v>
      </c>
      <c r="K72" s="113">
        <f t="shared" si="7"/>
        <v>46378</v>
      </c>
      <c r="L72" s="99" t="str">
        <f t="shared" si="6"/>
        <v/>
      </c>
      <c r="M72" s="114"/>
      <c r="N72" s="86">
        <f t="shared" si="17"/>
        <v>5</v>
      </c>
      <c r="O72" s="100">
        <f t="shared" si="9"/>
        <v>1</v>
      </c>
      <c r="P72" s="115"/>
      <c r="Q72" s="89">
        <f t="shared" si="11"/>
        <v>0</v>
      </c>
      <c r="R72" s="102" t="str">
        <f>IFERROR(__xludf.DUMMYFUNCTION("IFERROR(SPARKLINE(Q72,{""charttype"",""bar"";""max"",1}),"""")"),"")</f>
        <v/>
      </c>
      <c r="S72" s="132" t="s">
        <v>79</v>
      </c>
      <c r="T72" s="117"/>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row>
    <row r="73">
      <c r="A73" s="109" t="s">
        <v>198</v>
      </c>
      <c r="B73" s="129">
        <v>12.0</v>
      </c>
      <c r="C73" s="139" t="s">
        <v>199</v>
      </c>
      <c r="D73" s="119">
        <v>1.0</v>
      </c>
      <c r="E73" s="119" t="s">
        <v>56</v>
      </c>
      <c r="F73" s="120" t="s">
        <v>57</v>
      </c>
      <c r="G73" s="121" t="s">
        <v>200</v>
      </c>
      <c r="H73" s="122">
        <v>46370.0</v>
      </c>
      <c r="I73" s="123">
        <v>46380.0</v>
      </c>
      <c r="J73" s="119">
        <v>10.0</v>
      </c>
      <c r="K73" s="113">
        <f t="shared" si="7"/>
        <v>46380</v>
      </c>
      <c r="L73" s="99" t="str">
        <f t="shared" si="6"/>
        <v/>
      </c>
      <c r="M73" s="114"/>
      <c r="N73" s="86">
        <f t="shared" si="17"/>
        <v>10</v>
      </c>
      <c r="O73" s="100">
        <f t="shared" si="9"/>
        <v>1</v>
      </c>
      <c r="P73" s="115"/>
      <c r="Q73" s="89">
        <f t="shared" si="11"/>
        <v>0</v>
      </c>
      <c r="R73" s="102" t="str">
        <f>IFERROR(__xludf.DUMMYFUNCTION("IFERROR(SPARKLINE(Q73,{""charttype"",""bar"";""max"",1}),"""")"),"")</f>
        <v/>
      </c>
      <c r="S73" s="132" t="s">
        <v>79</v>
      </c>
      <c r="T73" s="117"/>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row>
    <row r="74">
      <c r="A74" s="109" t="s">
        <v>201</v>
      </c>
      <c r="B74" s="129">
        <v>13.0</v>
      </c>
      <c r="C74" s="135" t="s">
        <v>202</v>
      </c>
      <c r="D74" s="119">
        <v>1.0</v>
      </c>
      <c r="E74" s="119" t="s">
        <v>56</v>
      </c>
      <c r="F74" s="120" t="s">
        <v>57</v>
      </c>
      <c r="G74" s="121" t="s">
        <v>117</v>
      </c>
      <c r="H74" s="122">
        <v>46374.0</v>
      </c>
      <c r="I74" s="123">
        <v>46381.0</v>
      </c>
      <c r="J74" s="119">
        <v>7.0</v>
      </c>
      <c r="K74" s="113">
        <f t="shared" si="7"/>
        <v>46381</v>
      </c>
      <c r="L74" s="99" t="str">
        <f t="shared" si="6"/>
        <v/>
      </c>
      <c r="M74" s="114"/>
      <c r="N74" s="86">
        <f t="shared" si="17"/>
        <v>7</v>
      </c>
      <c r="O74" s="100">
        <f t="shared" si="9"/>
        <v>1</v>
      </c>
      <c r="P74" s="115"/>
      <c r="Q74" s="89">
        <f t="shared" si="11"/>
        <v>0</v>
      </c>
      <c r="R74" s="102" t="str">
        <f>IFERROR(__xludf.DUMMYFUNCTION("IFERROR(SPARKLINE(Q74,{""charttype"",""bar"";""max"",1}),"""")"),"")</f>
        <v/>
      </c>
      <c r="S74" s="132" t="s">
        <v>79</v>
      </c>
      <c r="T74" s="117"/>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row>
    <row r="75">
      <c r="A75" s="94" t="s">
        <v>203</v>
      </c>
      <c r="B75" s="94" t="s">
        <v>204</v>
      </c>
      <c r="C75" s="95" t="s">
        <v>205</v>
      </c>
      <c r="D75" s="96"/>
      <c r="E75" s="96"/>
      <c r="F75" s="96"/>
      <c r="G75" s="96"/>
      <c r="H75" s="96"/>
      <c r="I75" s="96"/>
      <c r="J75" s="96"/>
      <c r="K75" s="113" t="str">
        <f t="shared" si="7"/>
        <v/>
      </c>
      <c r="L75" s="99" t="str">
        <f t="shared" si="6"/>
        <v/>
      </c>
      <c r="M75" s="96"/>
      <c r="N75" s="86" t="str">
        <f t="shared" ref="N75:N76" si="18">if(K75,if(L75&lt;&gt;"",if(L75&gt;K75,L75-K75,""),$A$1-K75),"")</f>
        <v/>
      </c>
      <c r="O75" s="100" t="str">
        <f t="shared" si="9"/>
        <v/>
      </c>
      <c r="P75" s="115"/>
      <c r="Q75" s="89" t="str">
        <f t="shared" si="11"/>
        <v/>
      </c>
      <c r="R75" s="102" t="str">
        <f>IFERROR(__xludf.DUMMYFUNCTION("IFERROR(SPARKLINE(Q75,{""charttype"",""bar"";""max"",1}),"""")"),"")</f>
        <v/>
      </c>
      <c r="S75" s="91"/>
      <c r="T75" s="117"/>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row>
    <row r="76">
      <c r="A76" s="125" t="s">
        <v>206</v>
      </c>
      <c r="B76" s="125">
        <v>1.0</v>
      </c>
      <c r="C76" s="126" t="s">
        <v>207</v>
      </c>
      <c r="D76" s="127">
        <v>2000.0</v>
      </c>
      <c r="E76" s="127" t="s">
        <v>208</v>
      </c>
      <c r="F76" s="127" t="s">
        <v>57</v>
      </c>
      <c r="G76" s="140"/>
      <c r="H76" s="141"/>
      <c r="I76" s="141"/>
      <c r="J76" s="141"/>
      <c r="K76" s="113" t="str">
        <f t="shared" si="7"/>
        <v/>
      </c>
      <c r="L76" s="99" t="str">
        <f t="shared" si="6"/>
        <v/>
      </c>
      <c r="M76" s="127"/>
      <c r="N76" s="86" t="str">
        <f t="shared" si="18"/>
        <v/>
      </c>
      <c r="O76" s="100">
        <f t="shared" si="9"/>
        <v>2000</v>
      </c>
      <c r="P76" s="115"/>
      <c r="Q76" s="89">
        <f t="shared" si="11"/>
        <v>0</v>
      </c>
      <c r="R76" s="102" t="str">
        <f>IFERROR(__xludf.DUMMYFUNCTION("IFERROR(SPARKLINE(Q76,{""charttype"",""bar"";""max"",1}),"""")"),"")</f>
        <v/>
      </c>
      <c r="S76" s="91"/>
      <c r="T76" s="117"/>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row>
    <row r="77">
      <c r="A77" s="109" t="s">
        <v>209</v>
      </c>
      <c r="B77" s="142" t="s">
        <v>210</v>
      </c>
      <c r="C77" s="137" t="s">
        <v>211</v>
      </c>
      <c r="D77" s="119">
        <v>600.0</v>
      </c>
      <c r="E77" s="119" t="s">
        <v>212</v>
      </c>
      <c r="F77" s="110"/>
      <c r="G77" s="121" t="s">
        <v>58</v>
      </c>
      <c r="H77" s="122">
        <v>46272.0</v>
      </c>
      <c r="I77" s="123">
        <v>46282.0</v>
      </c>
      <c r="J77" s="119">
        <v>8.0</v>
      </c>
      <c r="K77" s="113">
        <f t="shared" si="7"/>
        <v>46282</v>
      </c>
      <c r="L77" s="99" t="str">
        <f t="shared" si="6"/>
        <v/>
      </c>
      <c r="M77" s="114"/>
      <c r="N77" s="86">
        <f>if(H77,if(I77&lt;&gt;"",if(I77&gt;H77,I77-H77,""),$A$1-H77),"")</f>
        <v>10</v>
      </c>
      <c r="O77" s="100">
        <f t="shared" si="9"/>
        <v>600</v>
      </c>
      <c r="P77" s="115">
        <v>300.0</v>
      </c>
      <c r="Q77" s="89">
        <f t="shared" si="11"/>
        <v>0.5</v>
      </c>
      <c r="R77" s="102" t="str">
        <f>IFERROR(__xludf.DUMMYFUNCTION("IFERROR(SPARKLINE(Q77,{""charttype"",""bar"";""max"",1}),"""")"),"")</f>
        <v/>
      </c>
      <c r="S77" s="132"/>
      <c r="T77" s="117"/>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row>
    <row r="78">
      <c r="A78" s="109" t="s">
        <v>213</v>
      </c>
      <c r="B78" s="142" t="s">
        <v>214</v>
      </c>
      <c r="C78" s="137" t="s">
        <v>215</v>
      </c>
      <c r="D78" s="119">
        <v>750.0</v>
      </c>
      <c r="E78" s="119" t="s">
        <v>212</v>
      </c>
      <c r="F78" s="110"/>
      <c r="G78" s="121" t="s">
        <v>216</v>
      </c>
      <c r="H78" s="136">
        <v>46152.0</v>
      </c>
      <c r="I78" s="136">
        <v>46157.0</v>
      </c>
      <c r="J78" s="119">
        <v>5.0</v>
      </c>
      <c r="K78" s="113">
        <f t="shared" si="7"/>
        <v>46157</v>
      </c>
      <c r="L78" s="99" t="str">
        <f t="shared" si="6"/>
        <v/>
      </c>
      <c r="M78" s="114"/>
      <c r="N78" s="86">
        <f t="shared" ref="N78:N84" si="19">if(K78,if(L78&lt;&gt;"",if(L78&gt;K78,L78-K78,""),$A$1-K78),"")</f>
        <v>123.5185665</v>
      </c>
      <c r="O78" s="100">
        <f t="shared" si="9"/>
        <v>750</v>
      </c>
      <c r="P78" s="115">
        <v>500.0</v>
      </c>
      <c r="Q78" s="89">
        <f t="shared" si="11"/>
        <v>0.6666666667</v>
      </c>
      <c r="R78" s="102" t="str">
        <f>IFERROR(__xludf.DUMMYFUNCTION("IFERROR(SPARKLINE(Q78,{""charttype"",""bar"";""max"",1}),"""")"),"")</f>
        <v/>
      </c>
      <c r="S78" s="91"/>
      <c r="T78" s="117"/>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row>
    <row r="79">
      <c r="A79" s="109" t="s">
        <v>217</v>
      </c>
      <c r="B79" s="142" t="s">
        <v>218</v>
      </c>
      <c r="C79" s="137" t="s">
        <v>219</v>
      </c>
      <c r="D79" s="119">
        <v>750.0</v>
      </c>
      <c r="E79" s="119" t="s">
        <v>212</v>
      </c>
      <c r="F79" s="110"/>
      <c r="G79" s="121" t="s">
        <v>58</v>
      </c>
      <c r="H79" s="136">
        <v>46235.0</v>
      </c>
      <c r="I79" s="136">
        <v>46240.0</v>
      </c>
      <c r="J79" s="119">
        <v>5.0</v>
      </c>
      <c r="K79" s="113">
        <f t="shared" si="7"/>
        <v>46240</v>
      </c>
      <c r="L79" s="99" t="str">
        <f t="shared" si="6"/>
        <v/>
      </c>
      <c r="M79" s="114"/>
      <c r="N79" s="86">
        <f t="shared" si="19"/>
        <v>40.51856652</v>
      </c>
      <c r="O79" s="100">
        <f t="shared" si="9"/>
        <v>750</v>
      </c>
      <c r="P79" s="115"/>
      <c r="Q79" s="89">
        <f t="shared" si="11"/>
        <v>0</v>
      </c>
      <c r="R79" s="102" t="str">
        <f>IFERROR(__xludf.DUMMYFUNCTION("IFERROR(SPARKLINE(Q79,{""charttype"",""bar"";""max"",1}),"""")"),"")</f>
        <v/>
      </c>
      <c r="S79" s="91"/>
      <c r="T79" s="117"/>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row>
    <row r="80">
      <c r="A80" s="109" t="s">
        <v>220</v>
      </c>
      <c r="B80" s="142" t="s">
        <v>221</v>
      </c>
      <c r="C80" s="137" t="s">
        <v>222</v>
      </c>
      <c r="D80" s="119">
        <v>750.0</v>
      </c>
      <c r="E80" s="119" t="s">
        <v>212</v>
      </c>
      <c r="F80" s="110"/>
      <c r="G80" s="121" t="s">
        <v>58</v>
      </c>
      <c r="H80" s="136">
        <v>46241.0</v>
      </c>
      <c r="I80" s="136">
        <v>46245.0</v>
      </c>
      <c r="J80" s="119">
        <v>5.0</v>
      </c>
      <c r="K80" s="113">
        <f t="shared" si="7"/>
        <v>46245</v>
      </c>
      <c r="L80" s="99">
        <f t="shared" si="6"/>
        <v>46274.41315</v>
      </c>
      <c r="M80" s="114"/>
      <c r="N80" s="86">
        <f t="shared" si="19"/>
        <v>29.41314891</v>
      </c>
      <c r="O80" s="100">
        <f t="shared" si="9"/>
        <v>750</v>
      </c>
      <c r="P80" s="115"/>
      <c r="Q80" s="89">
        <f t="shared" si="11"/>
        <v>0</v>
      </c>
      <c r="R80" s="102" t="str">
        <f>IFERROR(__xludf.DUMMYFUNCTION("IFERROR(SPARKLINE(Q80,{""charttype"",""bar"";""max"",1}),"""")"),"")</f>
        <v/>
      </c>
      <c r="S80" s="91"/>
      <c r="T80" s="117"/>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row>
    <row r="81">
      <c r="A81" s="109" t="s">
        <v>223</v>
      </c>
      <c r="B81" s="143" t="s">
        <v>224</v>
      </c>
      <c r="C81" s="137" t="s">
        <v>225</v>
      </c>
      <c r="D81" s="119">
        <v>1000.0</v>
      </c>
      <c r="E81" s="119" t="s">
        <v>212</v>
      </c>
      <c r="F81" s="110"/>
      <c r="G81" s="121" t="s">
        <v>58</v>
      </c>
      <c r="H81" s="136">
        <v>46188.0</v>
      </c>
      <c r="I81" s="136">
        <v>46192.0</v>
      </c>
      <c r="J81" s="119">
        <v>5.0</v>
      </c>
      <c r="K81" s="113">
        <f t="shared" si="7"/>
        <v>46192</v>
      </c>
      <c r="L81" s="99" t="str">
        <f t="shared" si="6"/>
        <v/>
      </c>
      <c r="M81" s="114"/>
      <c r="N81" s="86">
        <f t="shared" si="19"/>
        <v>88.51856652</v>
      </c>
      <c r="O81" s="100">
        <f t="shared" si="9"/>
        <v>1000</v>
      </c>
      <c r="P81" s="115"/>
      <c r="Q81" s="89"/>
      <c r="R81" s="102" t="str">
        <f>IFERROR(__xludf.DUMMYFUNCTION("IFERROR(SPARKLINE(Q81,{""charttype"",""bar"";""max"",1}),"""")"),"")</f>
        <v/>
      </c>
      <c r="S81" s="132" t="s">
        <v>79</v>
      </c>
      <c r="T81" s="117"/>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row>
    <row r="82">
      <c r="A82" s="125" t="s">
        <v>226</v>
      </c>
      <c r="B82" s="125">
        <v>2.0</v>
      </c>
      <c r="C82" s="126" t="s">
        <v>227</v>
      </c>
      <c r="D82" s="127">
        <v>2600.0</v>
      </c>
      <c r="E82" s="127" t="s">
        <v>208</v>
      </c>
      <c r="F82" s="127"/>
      <c r="G82" s="127"/>
      <c r="H82" s="127"/>
      <c r="I82" s="127"/>
      <c r="J82" s="127"/>
      <c r="K82" s="127" t="str">
        <f t="shared" si="7"/>
        <v/>
      </c>
      <c r="L82" s="127" t="str">
        <f t="shared" si="6"/>
        <v/>
      </c>
      <c r="M82" s="127"/>
      <c r="N82" s="86" t="str">
        <f t="shared" si="19"/>
        <v/>
      </c>
      <c r="O82" s="100">
        <f t="shared" si="9"/>
        <v>2600</v>
      </c>
      <c r="P82" s="115"/>
      <c r="Q82" s="89">
        <f t="shared" ref="Q82:Q94" si="20">iferror(P82/O82,"")</f>
        <v>0</v>
      </c>
      <c r="R82" s="102" t="str">
        <f>IFERROR(__xludf.DUMMYFUNCTION("IFERROR(SPARKLINE(Q82,{""charttype"",""bar"";""max"",1}),"""")"),"")</f>
        <v/>
      </c>
      <c r="S82" s="91"/>
      <c r="T82" s="117"/>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row>
    <row r="83">
      <c r="A83" s="109" t="s">
        <v>228</v>
      </c>
      <c r="B83" s="138" t="s">
        <v>229</v>
      </c>
      <c r="C83" s="144" t="s">
        <v>230</v>
      </c>
      <c r="D83" s="119">
        <v>300.0</v>
      </c>
      <c r="E83" s="119" t="s">
        <v>69</v>
      </c>
      <c r="F83" s="120" t="s">
        <v>57</v>
      </c>
      <c r="G83" s="121" t="s">
        <v>124</v>
      </c>
      <c r="H83" s="136">
        <v>46167.0</v>
      </c>
      <c r="I83" s="136">
        <v>46169.0</v>
      </c>
      <c r="J83" s="119">
        <v>6.0</v>
      </c>
      <c r="K83" s="113">
        <f t="shared" si="7"/>
        <v>46169</v>
      </c>
      <c r="L83" s="99">
        <f t="shared" si="6"/>
        <v>46255.70284</v>
      </c>
      <c r="M83" s="114" t="s">
        <v>231</v>
      </c>
      <c r="N83" s="86">
        <f t="shared" si="19"/>
        <v>86.70284426</v>
      </c>
      <c r="O83" s="100">
        <f t="shared" si="9"/>
        <v>300</v>
      </c>
      <c r="P83" s="115">
        <v>300.0</v>
      </c>
      <c r="Q83" s="89">
        <f t="shared" si="20"/>
        <v>1</v>
      </c>
      <c r="R83" s="102" t="str">
        <f>IFERROR(__xludf.DUMMYFUNCTION("IFERROR(SPARKLINE(Q83,{""charttype"",""bar"";""max"",1}),"""")"),"")</f>
        <v/>
      </c>
      <c r="S83" s="91"/>
      <c r="T83" s="117"/>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row>
    <row r="84">
      <c r="A84" s="109" t="s">
        <v>232</v>
      </c>
      <c r="B84" s="138" t="s">
        <v>233</v>
      </c>
      <c r="C84" s="144" t="s">
        <v>234</v>
      </c>
      <c r="D84" s="119">
        <v>1000.0</v>
      </c>
      <c r="E84" s="119" t="s">
        <v>69</v>
      </c>
      <c r="F84" s="120" t="s">
        <v>57</v>
      </c>
      <c r="G84" s="121" t="s">
        <v>124</v>
      </c>
      <c r="H84" s="136">
        <v>46161.0</v>
      </c>
      <c r="I84" s="136">
        <v>46183.0</v>
      </c>
      <c r="J84" s="119">
        <v>10.0</v>
      </c>
      <c r="K84" s="113">
        <f t="shared" si="7"/>
        <v>46183</v>
      </c>
      <c r="L84" s="99">
        <f t="shared" si="6"/>
        <v>46275.44691</v>
      </c>
      <c r="M84" s="114"/>
      <c r="N84" s="86">
        <f t="shared" si="19"/>
        <v>92.44690843</v>
      </c>
      <c r="O84" s="100">
        <f t="shared" si="9"/>
        <v>1000</v>
      </c>
      <c r="P84" s="115">
        <v>650.0</v>
      </c>
      <c r="Q84" s="89">
        <f t="shared" si="20"/>
        <v>0.65</v>
      </c>
      <c r="R84" s="102" t="str">
        <f>IFERROR(__xludf.DUMMYFUNCTION("IFERROR(SPARKLINE(Q84,{""charttype"",""bar"";""max"",1}),"""")"),"")</f>
        <v/>
      </c>
      <c r="S84" s="132" t="s">
        <v>235</v>
      </c>
      <c r="T84" s="117"/>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row>
    <row r="85">
      <c r="A85" s="109" t="s">
        <v>236</v>
      </c>
      <c r="B85" s="138" t="s">
        <v>237</v>
      </c>
      <c r="C85" s="144" t="s">
        <v>238</v>
      </c>
      <c r="D85" s="119">
        <v>1300.0</v>
      </c>
      <c r="E85" s="119" t="s">
        <v>69</v>
      </c>
      <c r="F85" s="120" t="s">
        <v>57</v>
      </c>
      <c r="G85" s="121" t="s">
        <v>124</v>
      </c>
      <c r="H85" s="122">
        <v>46302.0</v>
      </c>
      <c r="I85" s="123">
        <v>46308.0</v>
      </c>
      <c r="J85" s="119">
        <v>10.0</v>
      </c>
      <c r="K85" s="113">
        <f t="shared" si="7"/>
        <v>46308</v>
      </c>
      <c r="L85" s="99" t="str">
        <f t="shared" si="6"/>
        <v/>
      </c>
      <c r="M85" s="114"/>
      <c r="N85" s="86">
        <f t="shared" ref="N85:N90" si="21">if(H85,if(I85&lt;&gt;"",if(I85&gt;H85,I85-H85,""),$A$1-H85),"")</f>
        <v>6</v>
      </c>
      <c r="O85" s="100">
        <f t="shared" si="9"/>
        <v>1300</v>
      </c>
      <c r="P85" s="115"/>
      <c r="Q85" s="89">
        <f t="shared" si="20"/>
        <v>0</v>
      </c>
      <c r="R85" s="102" t="str">
        <f>IFERROR(__xludf.DUMMYFUNCTION("IFERROR(SPARKLINE(Q85,{""charttype"",""bar"";""max"",1}),"""")"),"")</f>
        <v/>
      </c>
      <c r="S85" s="132" t="s">
        <v>239</v>
      </c>
      <c r="T85" s="117"/>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row>
    <row r="86">
      <c r="A86" s="109" t="s">
        <v>240</v>
      </c>
      <c r="B86" s="138">
        <v>3.0</v>
      </c>
      <c r="C86" s="144" t="s">
        <v>241</v>
      </c>
      <c r="D86" s="119">
        <v>100.0</v>
      </c>
      <c r="E86" s="119" t="s">
        <v>188</v>
      </c>
      <c r="F86" s="120" t="s">
        <v>57</v>
      </c>
      <c r="G86" s="121" t="s">
        <v>152</v>
      </c>
      <c r="H86" s="145">
        <v>46283.0</v>
      </c>
      <c r="I86" s="146">
        <v>46289.0</v>
      </c>
      <c r="J86" s="119">
        <v>6.0</v>
      </c>
      <c r="K86" s="113">
        <f t="shared" si="7"/>
        <v>46289</v>
      </c>
      <c r="L86" s="99" t="str">
        <f t="shared" si="6"/>
        <v/>
      </c>
      <c r="M86" s="114"/>
      <c r="N86" s="86">
        <f t="shared" si="21"/>
        <v>6</v>
      </c>
      <c r="O86" s="100">
        <f t="shared" si="9"/>
        <v>100</v>
      </c>
      <c r="P86" s="115"/>
      <c r="Q86" s="89">
        <f t="shared" si="20"/>
        <v>0</v>
      </c>
      <c r="R86" s="102" t="str">
        <f>IFERROR(__xludf.DUMMYFUNCTION("IFERROR(SPARKLINE(Q86,{""charttype"",""bar"";""max"",1}),"""")"),"")</f>
        <v/>
      </c>
      <c r="S86" s="132" t="s">
        <v>242</v>
      </c>
      <c r="T86" s="117"/>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row>
    <row r="87">
      <c r="A87" s="109" t="s">
        <v>243</v>
      </c>
      <c r="B87" s="138">
        <v>4.0</v>
      </c>
      <c r="C87" s="108" t="s">
        <v>244</v>
      </c>
      <c r="D87" s="119">
        <v>3.0</v>
      </c>
      <c r="E87" s="119" t="s">
        <v>245</v>
      </c>
      <c r="F87" s="120" t="s">
        <v>57</v>
      </c>
      <c r="G87" s="121" t="s">
        <v>152</v>
      </c>
      <c r="H87" s="122">
        <v>46327.0</v>
      </c>
      <c r="I87" s="123">
        <v>46331.0</v>
      </c>
      <c r="J87" s="119">
        <v>4.0</v>
      </c>
      <c r="K87" s="113">
        <f t="shared" si="7"/>
        <v>46331</v>
      </c>
      <c r="L87" s="99" t="str">
        <f t="shared" si="6"/>
        <v/>
      </c>
      <c r="M87" s="114"/>
      <c r="N87" s="86">
        <f t="shared" si="21"/>
        <v>4</v>
      </c>
      <c r="O87" s="100">
        <f t="shared" si="9"/>
        <v>3</v>
      </c>
      <c r="P87" s="115"/>
      <c r="Q87" s="89">
        <f t="shared" si="20"/>
        <v>0</v>
      </c>
      <c r="R87" s="102" t="str">
        <f>IFERROR(__xludf.DUMMYFUNCTION("IFERROR(SPARKLINE(Q87,{""charttype"",""bar"";""max"",1}),"""")"),"")</f>
        <v/>
      </c>
      <c r="S87" s="132" t="s">
        <v>79</v>
      </c>
      <c r="T87" s="117"/>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row>
    <row r="88">
      <c r="A88" s="109" t="s">
        <v>246</v>
      </c>
      <c r="B88" s="138">
        <v>5.0</v>
      </c>
      <c r="C88" s="108" t="s">
        <v>247</v>
      </c>
      <c r="D88" s="119">
        <v>4.0</v>
      </c>
      <c r="E88" s="119" t="s">
        <v>245</v>
      </c>
      <c r="F88" s="120" t="s">
        <v>57</v>
      </c>
      <c r="G88" s="121" t="s">
        <v>152</v>
      </c>
      <c r="H88" s="122">
        <v>46332.0</v>
      </c>
      <c r="I88" s="123">
        <v>46273.0</v>
      </c>
      <c r="J88" s="119">
        <v>3.0</v>
      </c>
      <c r="K88" s="113">
        <f t="shared" si="7"/>
        <v>46273</v>
      </c>
      <c r="L88" s="99" t="str">
        <f t="shared" si="6"/>
        <v/>
      </c>
      <c r="M88" s="114"/>
      <c r="N88" s="86" t="str">
        <f t="shared" si="21"/>
        <v/>
      </c>
      <c r="O88" s="100">
        <f t="shared" si="9"/>
        <v>4</v>
      </c>
      <c r="P88" s="115"/>
      <c r="Q88" s="89">
        <f t="shared" si="20"/>
        <v>0</v>
      </c>
      <c r="R88" s="102" t="str">
        <f>IFERROR(__xludf.DUMMYFUNCTION("IFERROR(SPARKLINE(Q88,{""charttype"",""bar"";""max"",1}),"""")"),"")</f>
        <v/>
      </c>
      <c r="S88" s="132" t="s">
        <v>79</v>
      </c>
      <c r="T88" s="117"/>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row>
    <row r="89">
      <c r="A89" s="109" t="s">
        <v>248</v>
      </c>
      <c r="B89" s="138">
        <v>6.0</v>
      </c>
      <c r="C89" s="108" t="s">
        <v>249</v>
      </c>
      <c r="D89" s="119">
        <v>4.0</v>
      </c>
      <c r="E89" s="119" t="s">
        <v>188</v>
      </c>
      <c r="F89" s="120" t="s">
        <v>57</v>
      </c>
      <c r="G89" s="121" t="s">
        <v>124</v>
      </c>
      <c r="H89" s="122">
        <v>46336.0</v>
      </c>
      <c r="I89" s="123">
        <v>46340.0</v>
      </c>
      <c r="J89" s="119">
        <v>4.0</v>
      </c>
      <c r="K89" s="113">
        <f t="shared" si="7"/>
        <v>46340</v>
      </c>
      <c r="L89" s="99" t="str">
        <f t="shared" si="6"/>
        <v/>
      </c>
      <c r="M89" s="114"/>
      <c r="N89" s="86">
        <f t="shared" si="21"/>
        <v>4</v>
      </c>
      <c r="O89" s="100">
        <f t="shared" si="9"/>
        <v>4</v>
      </c>
      <c r="P89" s="115"/>
      <c r="Q89" s="89">
        <f t="shared" si="20"/>
        <v>0</v>
      </c>
      <c r="R89" s="102" t="str">
        <f>IFERROR(__xludf.DUMMYFUNCTION("IFERROR(SPARKLINE(Q89,{""charttype"",""bar"";""max"",1}),"""")"),"")</f>
        <v/>
      </c>
      <c r="S89" s="132" t="s">
        <v>79</v>
      </c>
      <c r="T89" s="117"/>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row>
    <row r="90">
      <c r="A90" s="109" t="s">
        <v>250</v>
      </c>
      <c r="B90" s="138">
        <v>7.0</v>
      </c>
      <c r="C90" s="108" t="s">
        <v>251</v>
      </c>
      <c r="D90" s="119">
        <v>10.0</v>
      </c>
      <c r="E90" s="119" t="s">
        <v>245</v>
      </c>
      <c r="F90" s="120" t="s">
        <v>57</v>
      </c>
      <c r="G90" s="121" t="s">
        <v>124</v>
      </c>
      <c r="H90" s="122">
        <v>46341.0</v>
      </c>
      <c r="I90" s="123">
        <v>46348.0</v>
      </c>
      <c r="J90" s="119">
        <v>7.0</v>
      </c>
      <c r="K90" s="113">
        <f t="shared" si="7"/>
        <v>46348</v>
      </c>
      <c r="L90" s="99" t="str">
        <f t="shared" si="6"/>
        <v/>
      </c>
      <c r="M90" s="114"/>
      <c r="N90" s="86">
        <f t="shared" si="21"/>
        <v>7</v>
      </c>
      <c r="O90" s="100">
        <f t="shared" si="9"/>
        <v>10</v>
      </c>
      <c r="P90" s="115"/>
      <c r="Q90" s="89">
        <f t="shared" si="20"/>
        <v>0</v>
      </c>
      <c r="R90" s="102" t="str">
        <f>IFERROR(__xludf.DUMMYFUNCTION("IFERROR(SPARKLINE(Q90,{""charttype"",""bar"";""max"",1}),"""")"),"")</f>
        <v/>
      </c>
      <c r="S90" s="132" t="s">
        <v>79</v>
      </c>
      <c r="T90" s="117"/>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row>
    <row r="91">
      <c r="A91" s="109" t="s">
        <v>252</v>
      </c>
      <c r="B91" s="138">
        <v>8.0</v>
      </c>
      <c r="C91" s="147" t="s">
        <v>253</v>
      </c>
      <c r="D91" s="119">
        <v>5.0</v>
      </c>
      <c r="E91" s="119" t="s">
        <v>254</v>
      </c>
      <c r="F91" s="120" t="s">
        <v>57</v>
      </c>
      <c r="G91" s="121" t="s">
        <v>124</v>
      </c>
      <c r="H91" s="136">
        <v>46158.0</v>
      </c>
      <c r="I91" s="136">
        <v>46183.0</v>
      </c>
      <c r="J91" s="119">
        <v>25.0</v>
      </c>
      <c r="K91" s="113">
        <f t="shared" si="7"/>
        <v>46183</v>
      </c>
      <c r="L91" s="99">
        <f t="shared" si="6"/>
        <v>46275.45245</v>
      </c>
      <c r="M91" s="114" t="s">
        <v>231</v>
      </c>
      <c r="N91" s="86">
        <f t="shared" ref="N91:N94" si="22">if(K91,if(L91&lt;&gt;"",if(L91&gt;K91,L91-K91,""),$A$1-K91),"")</f>
        <v>92.4524541</v>
      </c>
      <c r="O91" s="100">
        <f t="shared" si="9"/>
        <v>5</v>
      </c>
      <c r="P91" s="115">
        <v>5.0</v>
      </c>
      <c r="Q91" s="89">
        <f t="shared" si="20"/>
        <v>1</v>
      </c>
      <c r="R91" s="102" t="str">
        <f>IFERROR(__xludf.DUMMYFUNCTION("IFERROR(SPARKLINE(Q91,{""charttype"",""bar"";""max"",1}),"""")"),"")</f>
        <v/>
      </c>
      <c r="S91" s="91"/>
      <c r="T91" s="117"/>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row>
    <row r="92">
      <c r="A92" s="109" t="s">
        <v>255</v>
      </c>
      <c r="B92" s="138">
        <v>9.0</v>
      </c>
      <c r="C92" s="147" t="s">
        <v>256</v>
      </c>
      <c r="D92" s="131">
        <v>4.0</v>
      </c>
      <c r="E92" s="131" t="s">
        <v>245</v>
      </c>
      <c r="F92" s="120" t="s">
        <v>57</v>
      </c>
      <c r="G92" s="121" t="s">
        <v>124</v>
      </c>
      <c r="H92" s="136">
        <v>46173.0</v>
      </c>
      <c r="I92" s="136">
        <v>46182.0</v>
      </c>
      <c r="J92" s="119">
        <v>10.0</v>
      </c>
      <c r="K92" s="113">
        <f t="shared" si="7"/>
        <v>46182</v>
      </c>
      <c r="L92" s="99" t="str">
        <f t="shared" si="6"/>
        <v/>
      </c>
      <c r="M92" s="114"/>
      <c r="N92" s="86">
        <f t="shared" si="22"/>
        <v>98.51856652</v>
      </c>
      <c r="O92" s="100">
        <f t="shared" si="9"/>
        <v>4</v>
      </c>
      <c r="P92" s="115">
        <v>2.0</v>
      </c>
      <c r="Q92" s="89">
        <f t="shared" si="20"/>
        <v>0.5</v>
      </c>
      <c r="R92" s="102" t="str">
        <f>IFERROR(__xludf.DUMMYFUNCTION("IFERROR(SPARKLINE(Q92,{""charttype"",""bar"";""max"",1}),"""")"),"")</f>
        <v/>
      </c>
      <c r="S92" s="91"/>
      <c r="T92" s="117"/>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row>
    <row r="93">
      <c r="A93" s="109" t="s">
        <v>257</v>
      </c>
      <c r="B93" s="138">
        <v>10.0</v>
      </c>
      <c r="C93" s="147" t="s">
        <v>258</v>
      </c>
      <c r="D93" s="131">
        <v>4.0</v>
      </c>
      <c r="E93" s="131" t="s">
        <v>188</v>
      </c>
      <c r="F93" s="120" t="s">
        <v>57</v>
      </c>
      <c r="G93" s="121" t="s">
        <v>124</v>
      </c>
      <c r="H93" s="136">
        <v>46182.0</v>
      </c>
      <c r="I93" s="136">
        <v>46189.0</v>
      </c>
      <c r="J93" s="119">
        <v>5.0</v>
      </c>
      <c r="K93" s="113">
        <f t="shared" si="7"/>
        <v>46189</v>
      </c>
      <c r="L93" s="99" t="str">
        <f t="shared" si="6"/>
        <v/>
      </c>
      <c r="M93" s="114"/>
      <c r="N93" s="86">
        <f t="shared" si="22"/>
        <v>91.51856652</v>
      </c>
      <c r="O93" s="100">
        <f t="shared" si="9"/>
        <v>4</v>
      </c>
      <c r="P93" s="115"/>
      <c r="Q93" s="89">
        <f t="shared" si="20"/>
        <v>0</v>
      </c>
      <c r="R93" s="102" t="str">
        <f>IFERROR(__xludf.DUMMYFUNCTION("IFERROR(SPARKLINE(Q93,{""charttype"",""bar"";""max"",1}),"""")"),"")</f>
        <v/>
      </c>
      <c r="S93" s="132" t="s">
        <v>79</v>
      </c>
      <c r="T93" s="117"/>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row>
    <row r="94">
      <c r="A94" s="109" t="s">
        <v>259</v>
      </c>
      <c r="B94" s="138">
        <v>11.0</v>
      </c>
      <c r="C94" s="147" t="s">
        <v>260</v>
      </c>
      <c r="D94" s="131">
        <v>10.0</v>
      </c>
      <c r="E94" s="131" t="s">
        <v>245</v>
      </c>
      <c r="F94" s="120" t="s">
        <v>57</v>
      </c>
      <c r="G94" s="121" t="s">
        <v>261</v>
      </c>
      <c r="H94" s="136">
        <v>46198.0</v>
      </c>
      <c r="I94" s="136">
        <v>46200.0</v>
      </c>
      <c r="J94" s="119">
        <v>2.0</v>
      </c>
      <c r="K94" s="113">
        <f t="shared" si="7"/>
        <v>46200</v>
      </c>
      <c r="L94" s="99" t="str">
        <f t="shared" si="6"/>
        <v/>
      </c>
      <c r="M94" s="114"/>
      <c r="N94" s="86">
        <f t="shared" si="22"/>
        <v>80.51856652</v>
      </c>
      <c r="O94" s="100">
        <f t="shared" si="9"/>
        <v>10</v>
      </c>
      <c r="P94" s="115"/>
      <c r="Q94" s="89">
        <f t="shared" si="20"/>
        <v>0</v>
      </c>
      <c r="R94" s="102" t="str">
        <f>IFERROR(__xludf.DUMMYFUNCTION("IFERROR(SPARKLINE(Q94,{""charttype"",""bar"";""max"",1}),"""")"),"")</f>
        <v/>
      </c>
      <c r="S94" s="132" t="s">
        <v>79</v>
      </c>
      <c r="T94" s="117"/>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row>
    <row r="95">
      <c r="A95" s="125" t="s">
        <v>262</v>
      </c>
      <c r="B95" s="125"/>
      <c r="C95" s="126" t="s">
        <v>263</v>
      </c>
      <c r="D95" s="127"/>
      <c r="E95" s="127"/>
      <c r="F95" s="127"/>
      <c r="G95" s="121"/>
      <c r="H95" s="148"/>
      <c r="I95" s="149"/>
      <c r="J95" s="119"/>
      <c r="K95" s="113"/>
      <c r="L95" s="99"/>
      <c r="M95" s="114"/>
      <c r="N95" s="86"/>
      <c r="O95" s="100"/>
      <c r="P95" s="115"/>
      <c r="Q95" s="89"/>
      <c r="R95" s="102" t="str">
        <f>IFERROR(__xludf.DUMMYFUNCTION("IFERROR(SPARKLINE(Q95,{""charttype"",""bar"";""max"",1}),"""")"),"")</f>
        <v/>
      </c>
      <c r="S95" s="91"/>
      <c r="T95" s="117"/>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row>
    <row r="96">
      <c r="A96" s="109" t="s">
        <v>264</v>
      </c>
      <c r="B96" s="138" t="s">
        <v>265</v>
      </c>
      <c r="C96" s="150" t="s">
        <v>266</v>
      </c>
      <c r="D96" s="119">
        <v>1.0</v>
      </c>
      <c r="E96" s="119" t="s">
        <v>148</v>
      </c>
      <c r="F96" s="120" t="s">
        <v>57</v>
      </c>
      <c r="G96" s="121" t="s">
        <v>117</v>
      </c>
      <c r="H96" s="148">
        <v>46215.0</v>
      </c>
      <c r="I96" s="149">
        <v>46216.0</v>
      </c>
      <c r="J96" s="119">
        <f t="shared" ref="J96:J106" si="23">I96-H96</f>
        <v>1</v>
      </c>
      <c r="K96" s="113">
        <f t="shared" ref="K96:K112" si="24">I96</f>
        <v>46216</v>
      </c>
      <c r="L96" s="99">
        <f t="shared" ref="L96:L112" si="25">if(L96,L96,if(M96&lt;&gt;"",$A$1,""))</f>
        <v>46255.70371</v>
      </c>
      <c r="M96" s="114" t="s">
        <v>231</v>
      </c>
      <c r="N96" s="86">
        <f t="shared" ref="N96:N120" si="26">if(K96,if(L96&lt;&gt;"",if(L96&gt;K96,L96-K96,""),$A$1-K96),"")</f>
        <v>39.70371434</v>
      </c>
      <c r="O96" s="119">
        <v>1.0</v>
      </c>
      <c r="P96" s="119">
        <v>1.0</v>
      </c>
      <c r="Q96" s="124">
        <v>1.0</v>
      </c>
      <c r="R96" s="102" t="str">
        <f>IFERROR(__xludf.DUMMYFUNCTION("IFERROR(SPARKLINE(Q96,{""charttype"",""bar"";""max"",1}),"""")"),"")</f>
        <v/>
      </c>
      <c r="S96" s="91"/>
      <c r="T96" s="117"/>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row>
    <row r="97">
      <c r="A97" s="109" t="s">
        <v>267</v>
      </c>
      <c r="B97" s="138" t="s">
        <v>268</v>
      </c>
      <c r="C97" s="150" t="s">
        <v>269</v>
      </c>
      <c r="D97" s="119">
        <v>1.0</v>
      </c>
      <c r="E97" s="119" t="s">
        <v>148</v>
      </c>
      <c r="F97" s="120" t="s">
        <v>57</v>
      </c>
      <c r="G97" s="121" t="s">
        <v>117</v>
      </c>
      <c r="H97" s="151" t="s">
        <v>270</v>
      </c>
      <c r="I97" s="149">
        <v>46217.0</v>
      </c>
      <c r="J97" s="119">
        <f t="shared" si="23"/>
        <v>1</v>
      </c>
      <c r="K97" s="113">
        <f t="shared" si="24"/>
        <v>46217</v>
      </c>
      <c r="L97" s="99">
        <f t="shared" si="25"/>
        <v>46255.70383</v>
      </c>
      <c r="M97" s="114" t="s">
        <v>231</v>
      </c>
      <c r="N97" s="86">
        <f t="shared" si="26"/>
        <v>38.70383225</v>
      </c>
      <c r="O97" s="119">
        <v>1.0</v>
      </c>
      <c r="P97" s="119">
        <v>1.0</v>
      </c>
      <c r="Q97" s="124">
        <v>1.0</v>
      </c>
      <c r="R97" s="102" t="str">
        <f>IFERROR(__xludf.DUMMYFUNCTION("IFERROR(SPARKLINE(Q97,{""charttype"",""bar"";""max"",1}),"""")"),"")</f>
        <v/>
      </c>
      <c r="S97" s="91"/>
      <c r="T97" s="117"/>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row>
    <row r="98">
      <c r="A98" s="109" t="s">
        <v>271</v>
      </c>
      <c r="B98" s="138" t="s">
        <v>272</v>
      </c>
      <c r="C98" s="150" t="s">
        <v>273</v>
      </c>
      <c r="D98" s="119">
        <v>1.0</v>
      </c>
      <c r="E98" s="131"/>
      <c r="F98" s="120" t="s">
        <v>57</v>
      </c>
      <c r="G98" s="121" t="s">
        <v>117</v>
      </c>
      <c r="H98" s="151" t="s">
        <v>274</v>
      </c>
      <c r="I98" s="149">
        <v>46218.0</v>
      </c>
      <c r="J98" s="119">
        <f t="shared" si="23"/>
        <v>1</v>
      </c>
      <c r="K98" s="113">
        <f t="shared" si="24"/>
        <v>46218</v>
      </c>
      <c r="L98" s="99">
        <f t="shared" si="25"/>
        <v>46255.70389</v>
      </c>
      <c r="M98" s="114" t="s">
        <v>231</v>
      </c>
      <c r="N98" s="86">
        <f t="shared" si="26"/>
        <v>37.70389391</v>
      </c>
      <c r="O98" s="119">
        <v>1.0</v>
      </c>
      <c r="P98" s="119">
        <v>1.0</v>
      </c>
      <c r="Q98" s="124">
        <v>1.0</v>
      </c>
      <c r="R98" s="102" t="str">
        <f>IFERROR(__xludf.DUMMYFUNCTION("IFERROR(SPARKLINE(Q98,{""charttype"",""bar"";""max"",1}),"""")"),"")</f>
        <v/>
      </c>
      <c r="S98" s="91"/>
      <c r="T98" s="117"/>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row>
    <row r="99">
      <c r="A99" s="109" t="s">
        <v>275</v>
      </c>
      <c r="B99" s="138" t="s">
        <v>276</v>
      </c>
      <c r="C99" s="152" t="s">
        <v>277</v>
      </c>
      <c r="D99" s="119">
        <v>1.0</v>
      </c>
      <c r="E99" s="131"/>
      <c r="F99" s="120" t="s">
        <v>57</v>
      </c>
      <c r="G99" s="121" t="s">
        <v>117</v>
      </c>
      <c r="H99" s="153">
        <v>46218.0</v>
      </c>
      <c r="I99" s="149">
        <v>46219.0</v>
      </c>
      <c r="J99" s="119">
        <f t="shared" si="23"/>
        <v>1</v>
      </c>
      <c r="K99" s="113">
        <f t="shared" si="24"/>
        <v>46219</v>
      </c>
      <c r="L99" s="99">
        <f t="shared" si="25"/>
        <v>46255.70396</v>
      </c>
      <c r="M99" s="114" t="s">
        <v>231</v>
      </c>
      <c r="N99" s="86">
        <f t="shared" si="26"/>
        <v>36.70396483</v>
      </c>
      <c r="O99" s="119">
        <v>1.0</v>
      </c>
      <c r="P99" s="119">
        <v>1.0</v>
      </c>
      <c r="Q99" s="124">
        <v>1.0</v>
      </c>
      <c r="R99" s="102" t="str">
        <f>IFERROR(__xludf.DUMMYFUNCTION("IFERROR(SPARKLINE(Q99,{""charttype"",""bar"";""max"",1}),"""")"),"")</f>
        <v/>
      </c>
      <c r="S99" s="91"/>
      <c r="T99" s="117"/>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row>
    <row r="100">
      <c r="A100" s="109" t="s">
        <v>278</v>
      </c>
      <c r="B100" s="138" t="s">
        <v>279</v>
      </c>
      <c r="C100" s="150" t="s">
        <v>280</v>
      </c>
      <c r="D100" s="119">
        <v>0.5</v>
      </c>
      <c r="E100" s="131"/>
      <c r="F100" s="120" t="s">
        <v>57</v>
      </c>
      <c r="G100" s="121" t="s">
        <v>117</v>
      </c>
      <c r="H100" s="151" t="s">
        <v>281</v>
      </c>
      <c r="I100" s="149">
        <v>46221.0</v>
      </c>
      <c r="J100" s="119">
        <f t="shared" si="23"/>
        <v>2</v>
      </c>
      <c r="K100" s="113">
        <f t="shared" si="24"/>
        <v>46221</v>
      </c>
      <c r="L100" s="99">
        <f t="shared" si="25"/>
        <v>46255.70403</v>
      </c>
      <c r="M100" s="114" t="s">
        <v>231</v>
      </c>
      <c r="N100" s="86">
        <f t="shared" si="26"/>
        <v>34.70402576</v>
      </c>
      <c r="O100" s="119">
        <v>0.5</v>
      </c>
      <c r="P100" s="119">
        <v>0.5</v>
      </c>
      <c r="Q100" s="124">
        <v>1.0</v>
      </c>
      <c r="R100" s="102" t="str">
        <f>IFERROR(__xludf.DUMMYFUNCTION("IFERROR(SPARKLINE(Q100,{""charttype"",""bar"";""max"",1}),"""")"),"")</f>
        <v/>
      </c>
      <c r="S100" s="91"/>
      <c r="T100" s="117"/>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row>
    <row r="101">
      <c r="A101" s="109" t="s">
        <v>282</v>
      </c>
      <c r="B101" s="138" t="s">
        <v>283</v>
      </c>
      <c r="C101" s="150" t="s">
        <v>284</v>
      </c>
      <c r="D101" s="119">
        <v>0.5</v>
      </c>
      <c r="E101" s="131"/>
      <c r="F101" s="120" t="s">
        <v>57</v>
      </c>
      <c r="G101" s="121" t="s">
        <v>117</v>
      </c>
      <c r="H101" s="151" t="s">
        <v>285</v>
      </c>
      <c r="I101" s="149">
        <v>46223.0</v>
      </c>
      <c r="J101" s="119">
        <f t="shared" si="23"/>
        <v>2</v>
      </c>
      <c r="K101" s="113">
        <f t="shared" si="24"/>
        <v>46223</v>
      </c>
      <c r="L101" s="99">
        <f t="shared" si="25"/>
        <v>46255.70408</v>
      </c>
      <c r="M101" s="114" t="s">
        <v>231</v>
      </c>
      <c r="N101" s="86">
        <f t="shared" si="26"/>
        <v>32.70408344</v>
      </c>
      <c r="O101" s="119">
        <v>0.5</v>
      </c>
      <c r="P101" s="119">
        <v>0.5</v>
      </c>
      <c r="Q101" s="124">
        <v>1.0</v>
      </c>
      <c r="R101" s="102" t="str">
        <f>IFERROR(__xludf.DUMMYFUNCTION("IFERROR(SPARKLINE(Q101,{""charttype"",""bar"";""max"",1}),"""")"),"")</f>
        <v/>
      </c>
      <c r="S101" s="91"/>
      <c r="T101" s="117"/>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row>
    <row r="102">
      <c r="A102" s="109" t="s">
        <v>286</v>
      </c>
      <c r="B102" s="138" t="s">
        <v>287</v>
      </c>
      <c r="C102" s="150" t="s">
        <v>288</v>
      </c>
      <c r="D102" s="131"/>
      <c r="E102" s="131"/>
      <c r="F102" s="120" t="s">
        <v>57</v>
      </c>
      <c r="G102" s="121" t="s">
        <v>117</v>
      </c>
      <c r="H102" s="151" t="s">
        <v>289</v>
      </c>
      <c r="I102" s="149">
        <v>46224.0</v>
      </c>
      <c r="J102" s="119">
        <f t="shared" si="23"/>
        <v>1</v>
      </c>
      <c r="K102" s="113">
        <f t="shared" si="24"/>
        <v>46224</v>
      </c>
      <c r="L102" s="99">
        <f t="shared" si="25"/>
        <v>46255.70415</v>
      </c>
      <c r="M102" s="114" t="s">
        <v>231</v>
      </c>
      <c r="N102" s="86">
        <f t="shared" si="26"/>
        <v>31.70414556</v>
      </c>
      <c r="O102" s="100"/>
      <c r="P102" s="115"/>
      <c r="Q102" s="124">
        <v>1.0</v>
      </c>
      <c r="R102" s="102" t="str">
        <f>IFERROR(__xludf.DUMMYFUNCTION("IFERROR(SPARKLINE(Q102,{""charttype"",""bar"";""max"",1}),"""")"),"")</f>
        <v/>
      </c>
      <c r="S102" s="91"/>
      <c r="T102" s="117"/>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row>
    <row r="103">
      <c r="A103" s="109" t="s">
        <v>290</v>
      </c>
      <c r="B103" s="138" t="s">
        <v>291</v>
      </c>
      <c r="C103" s="150" t="s">
        <v>292</v>
      </c>
      <c r="D103" s="131"/>
      <c r="E103" s="131"/>
      <c r="F103" s="120" t="s">
        <v>57</v>
      </c>
      <c r="G103" s="121" t="s">
        <v>117</v>
      </c>
      <c r="H103" s="151" t="s">
        <v>293</v>
      </c>
      <c r="I103" s="149">
        <v>46225.0</v>
      </c>
      <c r="J103" s="119">
        <f t="shared" si="23"/>
        <v>1</v>
      </c>
      <c r="K103" s="113">
        <f t="shared" si="24"/>
        <v>46225</v>
      </c>
      <c r="L103" s="99">
        <f t="shared" si="25"/>
        <v>46255.70426</v>
      </c>
      <c r="M103" s="114" t="s">
        <v>231</v>
      </c>
      <c r="N103" s="86">
        <f t="shared" si="26"/>
        <v>30.70425933</v>
      </c>
      <c r="O103" s="100"/>
      <c r="P103" s="115"/>
      <c r="Q103" s="124">
        <v>1.0</v>
      </c>
      <c r="R103" s="102" t="str">
        <f>IFERROR(__xludf.DUMMYFUNCTION("IFERROR(SPARKLINE(Q103,{""charttype"",""bar"";""max"",1}),"""")"),"")</f>
        <v/>
      </c>
      <c r="S103" s="91"/>
      <c r="T103" s="117"/>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row>
    <row r="104">
      <c r="A104" s="109" t="s">
        <v>294</v>
      </c>
      <c r="B104" s="138" t="s">
        <v>295</v>
      </c>
      <c r="C104" s="150" t="s">
        <v>296</v>
      </c>
      <c r="D104" s="131"/>
      <c r="E104" s="131"/>
      <c r="F104" s="120" t="s">
        <v>57</v>
      </c>
      <c r="G104" s="121" t="s">
        <v>117</v>
      </c>
      <c r="H104" s="151" t="s">
        <v>297</v>
      </c>
      <c r="I104" s="149">
        <v>46228.0</v>
      </c>
      <c r="J104" s="119">
        <f t="shared" si="23"/>
        <v>3</v>
      </c>
      <c r="K104" s="113">
        <f t="shared" si="24"/>
        <v>46228</v>
      </c>
      <c r="L104" s="99">
        <f t="shared" si="25"/>
        <v>46255.7044</v>
      </c>
      <c r="M104" s="114" t="s">
        <v>231</v>
      </c>
      <c r="N104" s="86">
        <f t="shared" si="26"/>
        <v>27.70439931</v>
      </c>
      <c r="O104" s="100"/>
      <c r="P104" s="115"/>
      <c r="Q104" s="124">
        <v>1.0</v>
      </c>
      <c r="R104" s="102" t="str">
        <f>IFERROR(__xludf.DUMMYFUNCTION("IFERROR(SPARKLINE(Q104,{""charttype"",""bar"";""max"",1}),"""")"),"")</f>
        <v/>
      </c>
      <c r="S104" s="91"/>
      <c r="T104" s="117"/>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row>
    <row r="105">
      <c r="A105" s="109" t="s">
        <v>298</v>
      </c>
      <c r="B105" s="138" t="s">
        <v>299</v>
      </c>
      <c r="C105" s="150" t="s">
        <v>300</v>
      </c>
      <c r="D105" s="131"/>
      <c r="E105" s="131"/>
      <c r="F105" s="120" t="s">
        <v>57</v>
      </c>
      <c r="G105" s="121" t="s">
        <v>117</v>
      </c>
      <c r="H105" s="151" t="s">
        <v>301</v>
      </c>
      <c r="I105" s="149">
        <v>46230.0</v>
      </c>
      <c r="J105" s="119">
        <f t="shared" si="23"/>
        <v>2</v>
      </c>
      <c r="K105" s="113">
        <f t="shared" si="24"/>
        <v>46230</v>
      </c>
      <c r="L105" s="99">
        <f t="shared" si="25"/>
        <v>46268.64271</v>
      </c>
      <c r="M105" s="114" t="s">
        <v>231</v>
      </c>
      <c r="N105" s="86">
        <f t="shared" si="26"/>
        <v>38.64270747</v>
      </c>
      <c r="O105" s="100"/>
      <c r="P105" s="115"/>
      <c r="Q105" s="124">
        <v>1.0</v>
      </c>
      <c r="R105" s="102" t="str">
        <f>IFERROR(__xludf.DUMMYFUNCTION("IFERROR(SPARKLINE(Q105,{""charttype"",""bar"";""max"",1}),"""")"),"")</f>
        <v/>
      </c>
      <c r="S105" s="91"/>
      <c r="T105" s="117"/>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row>
    <row r="106">
      <c r="A106" s="109" t="s">
        <v>302</v>
      </c>
      <c r="B106" s="138" t="s">
        <v>303</v>
      </c>
      <c r="C106" s="150" t="s">
        <v>304</v>
      </c>
      <c r="D106" s="131"/>
      <c r="E106" s="131"/>
      <c r="F106" s="120" t="s">
        <v>57</v>
      </c>
      <c r="G106" s="121" t="s">
        <v>117</v>
      </c>
      <c r="H106" s="151" t="s">
        <v>305</v>
      </c>
      <c r="I106" s="149">
        <v>46233.0</v>
      </c>
      <c r="J106" s="119">
        <f t="shared" si="23"/>
        <v>3</v>
      </c>
      <c r="K106" s="113">
        <f t="shared" si="24"/>
        <v>46233</v>
      </c>
      <c r="L106" s="99">
        <f t="shared" si="25"/>
        <v>46269.47462</v>
      </c>
      <c r="M106" s="114" t="s">
        <v>231</v>
      </c>
      <c r="N106" s="86">
        <f t="shared" si="26"/>
        <v>36.47461898</v>
      </c>
      <c r="O106" s="100"/>
      <c r="P106" s="115"/>
      <c r="Q106" s="124">
        <v>1.0</v>
      </c>
      <c r="R106" s="102" t="str">
        <f>IFERROR(__xludf.DUMMYFUNCTION("IFERROR(SPARKLINE(Q106,{""charttype"",""bar"";""max"",1}),"""")"),"")</f>
        <v/>
      </c>
      <c r="S106" s="91"/>
      <c r="T106" s="117"/>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row>
    <row r="107">
      <c r="A107" s="109" t="s">
        <v>306</v>
      </c>
      <c r="B107" s="138" t="s">
        <v>307</v>
      </c>
      <c r="C107" s="150" t="s">
        <v>308</v>
      </c>
      <c r="D107" s="131"/>
      <c r="E107" s="131"/>
      <c r="F107" s="120" t="s">
        <v>57</v>
      </c>
      <c r="G107" s="121" t="s">
        <v>117</v>
      </c>
      <c r="H107" s="151" t="s">
        <v>309</v>
      </c>
      <c r="I107" s="154">
        <v>46061.0</v>
      </c>
      <c r="J107" s="119">
        <v>2.0</v>
      </c>
      <c r="K107" s="113">
        <f t="shared" si="24"/>
        <v>46061</v>
      </c>
      <c r="L107" s="99">
        <f t="shared" si="25"/>
        <v>46273.45845</v>
      </c>
      <c r="M107" s="114" t="s">
        <v>231</v>
      </c>
      <c r="N107" s="86">
        <f t="shared" si="26"/>
        <v>212.4584519</v>
      </c>
      <c r="O107" s="100"/>
      <c r="P107" s="115"/>
      <c r="Q107" s="124">
        <v>1.0</v>
      </c>
      <c r="R107" s="102" t="str">
        <f>IFERROR(__xludf.DUMMYFUNCTION("IFERROR(SPARKLINE(Q107,{""charttype"",""bar"";""max"",1}),"""")"),"")</f>
        <v/>
      </c>
      <c r="S107" s="91"/>
      <c r="T107" s="117"/>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row>
    <row r="108">
      <c r="A108" s="109" t="s">
        <v>310</v>
      </c>
      <c r="B108" s="138" t="s">
        <v>311</v>
      </c>
      <c r="C108" s="155" t="s">
        <v>312</v>
      </c>
      <c r="D108" s="131"/>
      <c r="E108" s="131"/>
      <c r="F108" s="120" t="s">
        <v>57</v>
      </c>
      <c r="G108" s="121" t="s">
        <v>117</v>
      </c>
      <c r="H108" s="154">
        <v>46061.0</v>
      </c>
      <c r="I108" s="154">
        <v>46150.0</v>
      </c>
      <c r="J108" s="119">
        <v>3.0</v>
      </c>
      <c r="K108" s="113">
        <f t="shared" si="24"/>
        <v>46150</v>
      </c>
      <c r="L108" s="99">
        <f t="shared" si="25"/>
        <v>46273.45856</v>
      </c>
      <c r="M108" s="114" t="s">
        <v>231</v>
      </c>
      <c r="N108" s="86">
        <f t="shared" si="26"/>
        <v>123.4585576</v>
      </c>
      <c r="O108" s="100"/>
      <c r="P108" s="115"/>
      <c r="Q108" s="124">
        <v>1.0</v>
      </c>
      <c r="R108" s="102" t="str">
        <f>IFERROR(__xludf.DUMMYFUNCTION("IFERROR(SPARKLINE(Q108,{""charttype"",""bar"";""max"",1}),"""")"),"")</f>
        <v/>
      </c>
      <c r="S108" s="91"/>
      <c r="T108" s="117"/>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row>
    <row r="109">
      <c r="A109" s="109" t="s">
        <v>313</v>
      </c>
      <c r="B109" s="138" t="s">
        <v>314</v>
      </c>
      <c r="C109" s="150" t="s">
        <v>315</v>
      </c>
      <c r="D109" s="131"/>
      <c r="E109" s="131"/>
      <c r="F109" s="120" t="s">
        <v>57</v>
      </c>
      <c r="G109" s="121" t="s">
        <v>117</v>
      </c>
      <c r="H109" s="156">
        <v>46273.0</v>
      </c>
      <c r="I109" s="157">
        <v>46278.0</v>
      </c>
      <c r="J109" s="119">
        <v>5.0</v>
      </c>
      <c r="K109" s="113">
        <f t="shared" si="24"/>
        <v>46278</v>
      </c>
      <c r="L109" s="99">
        <f t="shared" si="25"/>
        <v>46274.40987</v>
      </c>
      <c r="M109" s="114"/>
      <c r="N109" s="86" t="str">
        <f t="shared" si="26"/>
        <v/>
      </c>
      <c r="O109" s="100"/>
      <c r="P109" s="115"/>
      <c r="Q109" s="124">
        <v>0.2</v>
      </c>
      <c r="R109" s="102" t="str">
        <f>IFERROR(__xludf.DUMMYFUNCTION("IFERROR(SPARKLINE(Q109,{""charttype"",""bar"";""max"",1}),"""")"),"")</f>
        <v/>
      </c>
      <c r="S109" s="91"/>
      <c r="T109" s="117"/>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row>
    <row r="110">
      <c r="A110" s="109" t="s">
        <v>316</v>
      </c>
      <c r="B110" s="138" t="s">
        <v>317</v>
      </c>
      <c r="C110" s="150" t="s">
        <v>318</v>
      </c>
      <c r="D110" s="131"/>
      <c r="E110" s="131"/>
      <c r="F110" s="120" t="s">
        <v>57</v>
      </c>
      <c r="G110" s="121" t="s">
        <v>117</v>
      </c>
      <c r="H110" s="158" t="s">
        <v>319</v>
      </c>
      <c r="I110" s="157">
        <v>46283.0</v>
      </c>
      <c r="J110" s="119">
        <v>4.0</v>
      </c>
      <c r="K110" s="113">
        <f t="shared" si="24"/>
        <v>46283</v>
      </c>
      <c r="L110" s="99">
        <f t="shared" si="25"/>
        <v>46274.4081</v>
      </c>
      <c r="M110" s="114"/>
      <c r="N110" s="86" t="str">
        <f t="shared" si="26"/>
        <v/>
      </c>
      <c r="O110" s="100"/>
      <c r="P110" s="115"/>
      <c r="Q110" s="124">
        <v>0.2</v>
      </c>
      <c r="R110" s="102" t="str">
        <f>IFERROR(__xludf.DUMMYFUNCTION("IFERROR(SPARKLINE(Q110,{""charttype"",""bar"";""max"",1}),"""")"),"")</f>
        <v/>
      </c>
      <c r="S110" s="91"/>
      <c r="T110" s="117"/>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row>
    <row r="111">
      <c r="A111" s="109" t="s">
        <v>320</v>
      </c>
      <c r="B111" s="138" t="s">
        <v>321</v>
      </c>
      <c r="C111" s="150" t="s">
        <v>322</v>
      </c>
      <c r="D111" s="131"/>
      <c r="E111" s="131"/>
      <c r="F111" s="120" t="s">
        <v>57</v>
      </c>
      <c r="G111" s="121" t="s">
        <v>117</v>
      </c>
      <c r="H111" s="157">
        <v>46284.0</v>
      </c>
      <c r="I111" s="157">
        <v>46285.0</v>
      </c>
      <c r="J111" s="119">
        <f t="shared" ref="J111:J112" si="27">I111-H111</f>
        <v>1</v>
      </c>
      <c r="K111" s="113">
        <f t="shared" si="24"/>
        <v>46285</v>
      </c>
      <c r="L111" s="99" t="str">
        <f t="shared" si="25"/>
        <v/>
      </c>
      <c r="M111" s="114"/>
      <c r="N111" s="86">
        <f t="shared" si="26"/>
        <v>-4.481433484</v>
      </c>
      <c r="O111" s="100"/>
      <c r="P111" s="115"/>
      <c r="Q111" s="89"/>
      <c r="R111" s="102" t="str">
        <f>IFERROR(__xludf.DUMMYFUNCTION("IFERROR(SPARKLINE(Q111,{""charttype"",""bar"";""max"",1}),"""")"),"")</f>
        <v/>
      </c>
      <c r="S111" s="91"/>
      <c r="T111" s="117"/>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row>
    <row r="112">
      <c r="A112" s="109" t="s">
        <v>323</v>
      </c>
      <c r="B112" s="138" t="s">
        <v>324</v>
      </c>
      <c r="C112" s="150" t="s">
        <v>325</v>
      </c>
      <c r="D112" s="131"/>
      <c r="E112" s="131"/>
      <c r="F112" s="120" t="s">
        <v>57</v>
      </c>
      <c r="G112" s="121" t="s">
        <v>117</v>
      </c>
      <c r="H112" s="157">
        <v>46272.0</v>
      </c>
      <c r="I112" s="157">
        <v>46300.0</v>
      </c>
      <c r="J112" s="119">
        <f t="shared" si="27"/>
        <v>28</v>
      </c>
      <c r="K112" s="113">
        <f t="shared" si="24"/>
        <v>46300</v>
      </c>
      <c r="L112" s="99" t="str">
        <f t="shared" si="25"/>
        <v/>
      </c>
      <c r="M112" s="114"/>
      <c r="N112" s="86">
        <f t="shared" si="26"/>
        <v>-19.48143348</v>
      </c>
      <c r="O112" s="100"/>
      <c r="P112" s="115"/>
      <c r="Q112" s="89"/>
      <c r="R112" s="102" t="str">
        <f>IFERROR(__xludf.DUMMYFUNCTION("IFERROR(SPARKLINE(Q112,{""charttype"",""bar"";""max"",1}),"""")"),"")</f>
        <v/>
      </c>
      <c r="S112" s="91"/>
      <c r="T112" s="117"/>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row>
    <row r="113">
      <c r="A113" s="109"/>
      <c r="B113" s="138"/>
      <c r="C113" s="147"/>
      <c r="D113" s="131"/>
      <c r="E113" s="131"/>
      <c r="F113" s="120"/>
      <c r="G113" s="121"/>
      <c r="H113" s="136"/>
      <c r="I113" s="136"/>
      <c r="J113" s="119"/>
      <c r="K113" s="113"/>
      <c r="L113" s="99"/>
      <c r="M113" s="114"/>
      <c r="N113" s="86" t="str">
        <f t="shared" si="26"/>
        <v/>
      </c>
      <c r="O113" s="100"/>
      <c r="P113" s="115"/>
      <c r="Q113" s="89"/>
      <c r="R113" s="102" t="str">
        <f>IFERROR(__xludf.DUMMYFUNCTION("IFERROR(SPARKLINE(Q113,{""charttype"",""bar"";""max"",1}),"""")"),"")</f>
        <v/>
      </c>
      <c r="S113" s="91"/>
      <c r="T113" s="117"/>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row>
    <row r="114">
      <c r="A114" s="109"/>
      <c r="B114" s="159"/>
      <c r="C114" s="160"/>
      <c r="D114" s="131"/>
      <c r="E114" s="131"/>
      <c r="F114" s="110"/>
      <c r="G114" s="161"/>
      <c r="H114" s="162"/>
      <c r="I114" s="162"/>
      <c r="J114" s="131"/>
      <c r="K114" s="113" t="str">
        <f t="shared" ref="K114:K120" si="28">I114</f>
        <v/>
      </c>
      <c r="L114" s="99" t="str">
        <f t="shared" ref="L114:L120" si="29">if(L114,L114,if(M114&lt;&gt;"",$A$1,""))</f>
        <v/>
      </c>
      <c r="M114" s="114"/>
      <c r="N114" s="86" t="str">
        <f t="shared" si="26"/>
        <v/>
      </c>
      <c r="O114" s="100" t="str">
        <f t="shared" ref="O114:O120" si="30">D114</f>
        <v/>
      </c>
      <c r="P114" s="115"/>
      <c r="Q114" s="89" t="str">
        <f t="shared" ref="Q114:Q120" si="31">iferror(P114/O114,"")</f>
        <v/>
      </c>
      <c r="R114" s="102" t="str">
        <f>IFERROR(__xludf.DUMMYFUNCTION("IFERROR(SPARKLINE(Q114,{""charttype"",""bar"";""max"",1}),"""")"),"")</f>
        <v/>
      </c>
      <c r="S114" s="91"/>
      <c r="T114" s="117"/>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row>
    <row r="115">
      <c r="A115" s="109"/>
      <c r="B115" s="159"/>
      <c r="C115" s="160"/>
      <c r="D115" s="131"/>
      <c r="E115" s="131"/>
      <c r="F115" s="110"/>
      <c r="G115" s="161"/>
      <c r="H115" s="162"/>
      <c r="I115" s="162"/>
      <c r="J115" s="131"/>
      <c r="K115" s="113" t="str">
        <f t="shared" si="28"/>
        <v/>
      </c>
      <c r="L115" s="99" t="str">
        <f t="shared" si="29"/>
        <v/>
      </c>
      <c r="M115" s="114"/>
      <c r="N115" s="86" t="str">
        <f t="shared" si="26"/>
        <v/>
      </c>
      <c r="O115" s="100" t="str">
        <f t="shared" si="30"/>
        <v/>
      </c>
      <c r="P115" s="115"/>
      <c r="Q115" s="89" t="str">
        <f t="shared" si="31"/>
        <v/>
      </c>
      <c r="R115" s="102" t="str">
        <f>IFERROR(__xludf.DUMMYFUNCTION("IFERROR(SPARKLINE(Q115,{""charttype"",""bar"";""max"",1}),"""")"),"")</f>
        <v/>
      </c>
      <c r="S115" s="91"/>
      <c r="T115" s="117"/>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row>
    <row r="116">
      <c r="A116" s="109"/>
      <c r="B116" s="163" t="s">
        <v>326</v>
      </c>
      <c r="C116" s="164" t="s">
        <v>327</v>
      </c>
      <c r="D116" s="131"/>
      <c r="E116" s="131"/>
      <c r="F116" s="110"/>
      <c r="G116" s="161"/>
      <c r="H116" s="162"/>
      <c r="I116" s="162"/>
      <c r="J116" s="131"/>
      <c r="K116" s="113" t="str">
        <f t="shared" si="28"/>
        <v/>
      </c>
      <c r="L116" s="99" t="str">
        <f t="shared" si="29"/>
        <v/>
      </c>
      <c r="M116" s="114"/>
      <c r="N116" s="86" t="str">
        <f t="shared" si="26"/>
        <v/>
      </c>
      <c r="O116" s="100" t="str">
        <f t="shared" si="30"/>
        <v/>
      </c>
      <c r="P116" s="115"/>
      <c r="Q116" s="89" t="str">
        <f t="shared" si="31"/>
        <v/>
      </c>
      <c r="R116" s="102" t="str">
        <f>IFERROR(__xludf.DUMMYFUNCTION("IFERROR(SPARKLINE(Q116,{""charttype"",""bar"";""max"",1}),"""")"),"")</f>
        <v/>
      </c>
      <c r="S116" s="91"/>
      <c r="T116" s="117"/>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row>
    <row r="117">
      <c r="A117" s="109"/>
      <c r="B117" s="165">
        <v>1.0</v>
      </c>
      <c r="C117" s="166" t="s">
        <v>328</v>
      </c>
      <c r="D117" s="131"/>
      <c r="E117" s="131"/>
      <c r="F117" s="110"/>
      <c r="G117" s="161"/>
      <c r="H117" s="162"/>
      <c r="I117" s="162"/>
      <c r="J117" s="131"/>
      <c r="K117" s="113" t="str">
        <f t="shared" si="28"/>
        <v/>
      </c>
      <c r="L117" s="99" t="str">
        <f t="shared" si="29"/>
        <v/>
      </c>
      <c r="M117" s="114"/>
      <c r="N117" s="86" t="str">
        <f t="shared" si="26"/>
        <v/>
      </c>
      <c r="O117" s="100" t="str">
        <f t="shared" si="30"/>
        <v/>
      </c>
      <c r="P117" s="115"/>
      <c r="Q117" s="89" t="str">
        <f t="shared" si="31"/>
        <v/>
      </c>
      <c r="R117" s="102" t="str">
        <f>IFERROR(__xludf.DUMMYFUNCTION("IFERROR(SPARKLINE(Q117,{""charttype"",""bar"";""max"",1}),"""")"),"")</f>
        <v/>
      </c>
      <c r="S117" s="91"/>
      <c r="T117" s="117"/>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row>
    <row r="118">
      <c r="A118" s="109"/>
      <c r="B118" s="165">
        <v>2.0</v>
      </c>
      <c r="C118" s="166" t="s">
        <v>329</v>
      </c>
      <c r="D118" s="131"/>
      <c r="E118" s="131"/>
      <c r="F118" s="110"/>
      <c r="G118" s="161"/>
      <c r="H118" s="162"/>
      <c r="I118" s="162"/>
      <c r="J118" s="131"/>
      <c r="K118" s="113" t="str">
        <f t="shared" si="28"/>
        <v/>
      </c>
      <c r="L118" s="99" t="str">
        <f t="shared" si="29"/>
        <v/>
      </c>
      <c r="M118" s="114"/>
      <c r="N118" s="86" t="str">
        <f t="shared" si="26"/>
        <v/>
      </c>
      <c r="O118" s="100" t="str">
        <f t="shared" si="30"/>
        <v/>
      </c>
      <c r="P118" s="115"/>
      <c r="Q118" s="89" t="str">
        <f t="shared" si="31"/>
        <v/>
      </c>
      <c r="R118" s="102" t="str">
        <f>IFERROR(__xludf.DUMMYFUNCTION("IFERROR(SPARKLINE(Q118,{""charttype"",""bar"";""max"",1}),"""")"),"")</f>
        <v/>
      </c>
      <c r="S118" s="91"/>
      <c r="T118" s="117"/>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row>
    <row r="119">
      <c r="A119" s="109"/>
      <c r="B119" s="165">
        <v>3.0</v>
      </c>
      <c r="C119" s="166" t="s">
        <v>330</v>
      </c>
      <c r="D119" s="131"/>
      <c r="E119" s="131"/>
      <c r="F119" s="110"/>
      <c r="G119" s="161"/>
      <c r="H119" s="162"/>
      <c r="I119" s="162"/>
      <c r="J119" s="131"/>
      <c r="K119" s="113" t="str">
        <f t="shared" si="28"/>
        <v/>
      </c>
      <c r="L119" s="99" t="str">
        <f t="shared" si="29"/>
        <v/>
      </c>
      <c r="M119" s="114"/>
      <c r="N119" s="86" t="str">
        <f t="shared" si="26"/>
        <v/>
      </c>
      <c r="O119" s="100" t="str">
        <f t="shared" si="30"/>
        <v/>
      </c>
      <c r="P119" s="115"/>
      <c r="Q119" s="89" t="str">
        <f t="shared" si="31"/>
        <v/>
      </c>
      <c r="R119" s="102" t="str">
        <f>IFERROR(__xludf.DUMMYFUNCTION("IFERROR(SPARKLINE(Q119,{""charttype"",""bar"";""max"",1}),"""")"),"")</f>
        <v/>
      </c>
      <c r="S119" s="91"/>
      <c r="T119" s="117"/>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row>
    <row r="120">
      <c r="A120" s="109"/>
      <c r="B120" s="165">
        <v>4.0</v>
      </c>
      <c r="C120" s="166" t="s">
        <v>331</v>
      </c>
      <c r="D120" s="131"/>
      <c r="E120" s="131"/>
      <c r="F120" s="110"/>
      <c r="G120" s="161"/>
      <c r="H120" s="162"/>
      <c r="I120" s="162"/>
      <c r="J120" s="131"/>
      <c r="K120" s="113" t="str">
        <f t="shared" si="28"/>
        <v/>
      </c>
      <c r="L120" s="99" t="str">
        <f t="shared" si="29"/>
        <v/>
      </c>
      <c r="M120" s="114"/>
      <c r="N120" s="86" t="str">
        <f t="shared" si="26"/>
        <v/>
      </c>
      <c r="O120" s="100" t="str">
        <f t="shared" si="30"/>
        <v/>
      </c>
      <c r="P120" s="115"/>
      <c r="Q120" s="89" t="str">
        <f t="shared" si="31"/>
        <v/>
      </c>
      <c r="R120" s="102" t="str">
        <f>IFERROR(__xludf.DUMMYFUNCTION("IFERROR(SPARKLINE(Q120,{""charttype"",""bar"";""max"",1}),"""")"),"")</f>
        <v/>
      </c>
      <c r="S120" s="91"/>
      <c r="T120" s="117"/>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row>
  </sheetData>
  <mergeCells count="35">
    <mergeCell ref="A2:D2"/>
    <mergeCell ref="E2:I2"/>
    <mergeCell ref="E3:I3"/>
    <mergeCell ref="A7:B7"/>
    <mergeCell ref="E7:F7"/>
    <mergeCell ref="G7:H7"/>
    <mergeCell ref="P7:Q7"/>
    <mergeCell ref="AJ8:AM8"/>
    <mergeCell ref="AN8:AQ8"/>
    <mergeCell ref="AR8:AU8"/>
    <mergeCell ref="AV8:AY8"/>
    <mergeCell ref="AZ8:BC8"/>
    <mergeCell ref="BD8:BG8"/>
    <mergeCell ref="BH8:BK8"/>
    <mergeCell ref="CN8:CQ8"/>
    <mergeCell ref="CR8:CU8"/>
    <mergeCell ref="CV8:CY8"/>
    <mergeCell ref="CZ8:DC8"/>
    <mergeCell ref="DD8:DE8"/>
    <mergeCell ref="BL8:BO8"/>
    <mergeCell ref="BP8:BS8"/>
    <mergeCell ref="BT8:BW8"/>
    <mergeCell ref="BX8:CA8"/>
    <mergeCell ref="CB8:CE8"/>
    <mergeCell ref="CF8:CI8"/>
    <mergeCell ref="CJ8:CM8"/>
    <mergeCell ref="H9:J9"/>
    <mergeCell ref="K9:M9"/>
    <mergeCell ref="J7:K7"/>
    <mergeCell ref="E8:K8"/>
    <mergeCell ref="Q8:S8"/>
    <mergeCell ref="T8:W8"/>
    <mergeCell ref="X8:AA8"/>
    <mergeCell ref="AB8:AE8"/>
    <mergeCell ref="AF8:AI8"/>
  </mergeCells>
  <conditionalFormatting sqref="O10:P10">
    <cfRule type="notContainsBlanks" dxfId="4" priority="1" stopIfTrue="1">
      <formula>LEN(TRIM(O10))&gt;0</formula>
    </cfRule>
  </conditionalFormatting>
  <conditionalFormatting sqref="T11:DE120">
    <cfRule type="expression" dxfId="5" priority="2" stopIfTrue="1">
      <formula>AND(T$9 &gt;= $H11, T$9 &lt; $H11 + $J11)</formula>
    </cfRule>
  </conditionalFormatting>
  <conditionalFormatting sqref="N14:N15 N18:N19 N21:N120">
    <cfRule type="expression" dxfId="6" priority="3" stopIfTrue="1">
      <formula>if(I14,if(I14&gt;H14,1,0),0)</formula>
    </cfRule>
  </conditionalFormatting>
  <conditionalFormatting sqref="N14:N15 N18:N19 N21:N120">
    <cfRule type="expression" dxfId="7" priority="4" stopIfTrue="1">
      <formula>if(I14,0,if(H14&lt;$A$1,1,0))</formula>
    </cfRule>
  </conditionalFormatting>
  <dataValidations>
    <dataValidation type="list" allowBlank="1" showErrorMessage="1" sqref="M13:M33 M35:M37 M39:M46 M48:M54 M56:M57 M59:M74 M77:M120">
      <formula1>"Done"</formula1>
    </dataValidation>
  </dataValidations>
  <drawing r:id="rId1"/>
  <tableParts count="5">
    <tablePart r:id="rId7"/>
    <tablePart r:id="rId8"/>
    <tablePart r:id="rId9"/>
    <tablePart r:id="rId10"/>
    <tablePart r:id="rId11"/>
  </tableParts>
</worksheet>
</file>