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607157b747fa4bbf/Documents/projects/dqmusicbox_working/case/laser_cut/release-track/wood_speakers_only/"/>
    </mc:Choice>
  </mc:AlternateContent>
  <xr:revisionPtr revIDLastSave="3196" documentId="13_ncr:1_{72E393A3-A0D9-4CED-B29E-31623CCF14F1}" xr6:coauthVersionLast="45" xr6:coauthVersionMax="45" xr10:uidLastSave="{6331D826-6012-43FC-8F3E-CEBFD02ED06E}"/>
  <bookViews>
    <workbookView xWindow="-108" yWindow="-108" windowWidth="30936" windowHeight="16896" xr2:uid="{00000000-000D-0000-FFFF-FFFF00000000}"/>
  </bookViews>
  <sheets>
    <sheet name="locations" sheetId="2" r:id="rId1"/>
  </sheets>
  <definedNames>
    <definedName name="height_exterior">locations!$H$75</definedName>
    <definedName name="kerf">locations!$H$5</definedName>
    <definedName name="rotary_clearance">locations!$H$76</definedName>
    <definedName name="thickness">locations!$H$9</definedName>
    <definedName name="width_exterior">locations!$H$71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9" i="2" l="1"/>
  <c r="H231" i="2" l="1"/>
  <c r="H212" i="2" l="1"/>
  <c r="H381" i="2" l="1"/>
  <c r="H417" i="2" l="1"/>
  <c r="H419" i="2" s="1"/>
  <c r="H418" i="2"/>
  <c r="H420" i="2" s="1"/>
  <c r="H413" i="2"/>
  <c r="H424" i="2" s="1"/>
  <c r="H411" i="2" l="1"/>
  <c r="H426" i="2" s="1"/>
  <c r="H122" i="2"/>
  <c r="H124" i="2" s="1"/>
  <c r="H315" i="2" l="1"/>
  <c r="H314" i="2"/>
  <c r="H320" i="2" s="1"/>
  <c r="H391" i="2" l="1"/>
  <c r="H401" i="2"/>
  <c r="H307" i="2"/>
  <c r="H300" i="2"/>
  <c r="H392" i="2" s="1"/>
  <c r="H377" i="2"/>
  <c r="H198" i="2"/>
  <c r="H208" i="2" s="1"/>
  <c r="H199" i="2"/>
  <c r="H207" i="2" s="1"/>
  <c r="H386" i="2"/>
  <c r="H375" i="2"/>
  <c r="H380" i="2"/>
  <c r="H385" i="2" s="1"/>
  <c r="H372" i="2"/>
  <c r="H374" i="2" s="1"/>
  <c r="H350" i="2"/>
  <c r="H356" i="2" s="1"/>
  <c r="H351" i="2"/>
  <c r="H357" i="2" s="1"/>
  <c r="H363" i="2" s="1"/>
  <c r="H335" i="2"/>
  <c r="H341" i="2" s="1"/>
  <c r="H347" i="2" s="1"/>
  <c r="H334" i="2"/>
  <c r="H352" i="2" s="1"/>
  <c r="H358" i="2" s="1"/>
  <c r="H337" i="2"/>
  <c r="H343" i="2" s="1"/>
  <c r="H353" i="2" s="1"/>
  <c r="H359" i="2" s="1"/>
  <c r="H283" i="2"/>
  <c r="H288" i="2" s="1"/>
  <c r="H257" i="2"/>
  <c r="H261" i="2" s="1"/>
  <c r="H263" i="2" s="1"/>
  <c r="H180" i="2"/>
  <c r="H236" i="2"/>
  <c r="H238" i="2" s="1"/>
  <c r="H243" i="2" s="1"/>
  <c r="H235" i="2"/>
  <c r="H183" i="2"/>
  <c r="H241" i="2" s="1"/>
  <c r="H242" i="2" s="1"/>
  <c r="H251" i="2" s="1"/>
  <c r="H201" i="2"/>
  <c r="H202" i="2"/>
  <c r="H204" i="2" s="1"/>
  <c r="H168" i="2"/>
  <c r="H172" i="2" s="1"/>
  <c r="H302" i="2" l="1"/>
  <c r="H395" i="2"/>
  <c r="H402" i="2" s="1"/>
  <c r="H396" i="2"/>
  <c r="H291" i="2"/>
  <c r="H293" i="2"/>
  <c r="H403" i="2"/>
  <c r="H394" i="2"/>
  <c r="H382" i="2"/>
  <c r="H387" i="2"/>
  <c r="H336" i="2"/>
  <c r="H342" i="2" s="1"/>
  <c r="H340" i="2"/>
  <c r="H346" i="2"/>
  <c r="H362" i="2"/>
  <c r="H259" i="2"/>
  <c r="H232" i="2" l="1"/>
  <c r="H230" i="2"/>
  <c r="H188" i="2"/>
  <c r="H246" i="2" s="1"/>
  <c r="H179" i="2"/>
  <c r="H163" i="2"/>
  <c r="H142" i="2" l="1"/>
  <c r="H226" i="2" l="1"/>
  <c r="H225" i="2"/>
  <c r="H237" i="2" s="1"/>
  <c r="H247" i="2" s="1"/>
  <c r="H275" i="2"/>
  <c r="H274" i="2"/>
  <c r="H282" i="2" s="1"/>
  <c r="H287" i="2" s="1"/>
  <c r="H290" i="2" s="1"/>
  <c r="H292" i="2" s="1"/>
  <c r="H309" i="2" l="1"/>
  <c r="H316" i="2"/>
  <c r="H317" i="2" s="1"/>
  <c r="H321" i="2" s="1"/>
  <c r="H301" i="2"/>
  <c r="H308" i="2"/>
  <c r="H248" i="2"/>
  <c r="H252" i="2" s="1"/>
  <c r="H258" i="2"/>
  <c r="H184" i="2"/>
  <c r="H264" i="2" l="1"/>
  <c r="H260" i="2"/>
  <c r="H262" i="2" s="1"/>
  <c r="H190" i="2"/>
  <c r="H159" i="2"/>
  <c r="H185" i="2" s="1"/>
  <c r="H157" i="2"/>
  <c r="H94" i="2"/>
  <c r="H95" i="2"/>
  <c r="H98" i="2" s="1"/>
  <c r="H136" i="2"/>
  <c r="H203" i="2" l="1"/>
  <c r="H189" i="2"/>
  <c r="H194" i="2" s="1"/>
  <c r="H167" i="2"/>
  <c r="H171" i="2" s="1"/>
  <c r="H170" i="2"/>
  <c r="H195" i="2"/>
  <c r="B26" i="2"/>
  <c r="H85" i="2"/>
  <c r="H83" i="2"/>
  <c r="H174" i="2" l="1"/>
  <c r="H169" i="2"/>
  <c r="H173" i="2" s="1"/>
  <c r="B34" i="2"/>
  <c r="B21" i="2"/>
  <c r="B29" i="2"/>
  <c r="B55" i="2" l="1"/>
  <c r="B35" i="2"/>
  <c r="B53" i="2" l="1"/>
  <c r="B22" i="2"/>
  <c r="B54" i="2" s="1"/>
  <c r="H137" i="2" l="1"/>
  <c r="H141" i="2" s="1"/>
  <c r="H143" i="2" l="1"/>
  <c r="H145" i="2" s="1"/>
  <c r="H147" i="2" s="1"/>
  <c r="H89" i="2"/>
  <c r="H101" i="2" s="1"/>
  <c r="H119" i="2" s="1"/>
  <c r="H213" i="2" s="1"/>
  <c r="H88" i="2"/>
  <c r="H121" i="2" l="1"/>
  <c r="H127" i="2" s="1"/>
  <c r="H148" i="2"/>
  <c r="H144" i="2"/>
  <c r="H146" i="2"/>
  <c r="H103" i="2"/>
  <c r="H96" i="2"/>
  <c r="H125" i="2" l="1"/>
  <c r="H97" i="2"/>
  <c r="H99" i="2" s="1"/>
  <c r="H107" i="2" s="1"/>
  <c r="H109" i="2" s="1"/>
  <c r="H118" i="2"/>
  <c r="H111" i="2"/>
  <c r="H113" i="2" s="1"/>
  <c r="H100" i="2"/>
  <c r="H108" i="2"/>
  <c r="H110" i="2" s="1"/>
  <c r="H120" i="2" l="1"/>
  <c r="H414" i="2" s="1"/>
  <c r="H425" i="2" s="1"/>
  <c r="H126" i="2"/>
  <c r="H112" i="2"/>
  <c r="H102" i="2"/>
  <c r="H427" i="2" l="1"/>
  <c r="H131" i="2"/>
  <c r="H130" i="2"/>
  <c r="H129" i="2"/>
  <c r="H128" i="2"/>
</calcChain>
</file>

<file path=xl/sharedStrings.xml><?xml version="1.0" encoding="utf-8"?>
<sst xmlns="http://schemas.openxmlformats.org/spreadsheetml/2006/main" count="369" uniqueCount="249">
  <si>
    <t>width</t>
  </si>
  <si>
    <t>Overall</t>
  </si>
  <si>
    <t>Face</t>
  </si>
  <si>
    <t>x left</t>
  </si>
  <si>
    <t>y bottom</t>
  </si>
  <si>
    <t>x right</t>
  </si>
  <si>
    <t>y top</t>
  </si>
  <si>
    <t>height</t>
  </si>
  <si>
    <t>Volume &amp; Songs</t>
  </si>
  <si>
    <t>Width of hole</t>
  </si>
  <si>
    <t>Height of hole</t>
  </si>
  <si>
    <t>Height of label</t>
  </si>
  <si>
    <t>Width</t>
  </si>
  <si>
    <t>Height</t>
  </si>
  <si>
    <t>Kerf assumption</t>
  </si>
  <si>
    <t>Dementia Friendly Music Player - Wood Speakers Only</t>
  </si>
  <si>
    <t>depth</t>
  </si>
  <si>
    <t>finger</t>
  </si>
  <si>
    <t>degrees of rotation on canvas, relative to once assembled</t>
  </si>
  <si>
    <t>width (exterior)</t>
  </si>
  <si>
    <t>width (interior)</t>
  </si>
  <si>
    <t>height (exterior)</t>
  </si>
  <si>
    <t>height (interior)</t>
  </si>
  <si>
    <t>X center of hole on canvas (Y after assembled)</t>
  </si>
  <si>
    <t>X bottom left of hole on canvas</t>
  </si>
  <si>
    <t>Y center volume hole</t>
  </si>
  <si>
    <t>Y bottom left volume hole</t>
  </si>
  <si>
    <t>X bottom left volume hole</t>
  </si>
  <si>
    <t>Y center songs hole</t>
  </si>
  <si>
    <t>X bottom left songs hole</t>
  </si>
  <si>
    <t>Y bottom left songs hole</t>
  </si>
  <si>
    <t>X bottom of holes to X bottom of label</t>
  </si>
  <si>
    <t>Width of label</t>
  </si>
  <si>
    <t>X bottom of labels</t>
  </si>
  <si>
    <t>Y center of volume label</t>
  </si>
  <si>
    <t>X bottom left of volume label</t>
  </si>
  <si>
    <t>Y bottom left of volume label</t>
  </si>
  <si>
    <t>Y center of songs label</t>
  </si>
  <si>
    <t>X bottom left of songs label</t>
  </si>
  <si>
    <t>Y bottom left of songs label</t>
  </si>
  <si>
    <t>Y from bottom (X after assembled)</t>
  </si>
  <si>
    <t>Y from top (X after assembled)</t>
  </si>
  <si>
    <t>X from exterior top of device to top of top speaker cutout (Y after assembled)</t>
  </si>
  <si>
    <t>X bottom left of first speaker cutout</t>
  </si>
  <si>
    <t>Width of speaker slit cutout (height after assembled)</t>
  </si>
  <si>
    <t>Distance between speaker slit cutouts</t>
  </si>
  <si>
    <t>X bottom left slit #1</t>
  </si>
  <si>
    <t>Height of slit (width after assembled)</t>
  </si>
  <si>
    <t>X bottom left slit #2</t>
  </si>
  <si>
    <t>Y bottom left slit #2</t>
  </si>
  <si>
    <t>Y bottom left slit #1</t>
  </si>
  <si>
    <t>X bottom left slit #3</t>
  </si>
  <si>
    <t>Y bottom left slit #3</t>
  </si>
  <si>
    <t>X bottom left slit #4</t>
  </si>
  <si>
    <t>Y bottom left slit #4</t>
  </si>
  <si>
    <t>speaker width when oriented normally</t>
  </si>
  <si>
    <t>speaker height when oriented normally</t>
  </si>
  <si>
    <t>speaker depth (including knob) when oriented normally</t>
  </si>
  <si>
    <t>Y bottom left</t>
  </si>
  <si>
    <t>Y top</t>
  </si>
  <si>
    <t>Slits for speakers</t>
  </si>
  <si>
    <t>buffer before speaker1</t>
  </si>
  <si>
    <t>speaker1</t>
  </si>
  <si>
    <t>buffer between speakers</t>
  </si>
  <si>
    <t>speaker2</t>
  </si>
  <si>
    <t>buffer after speaker2</t>
  </si>
  <si>
    <t>total</t>
  </si>
  <si>
    <t>standoffs to 2nd floor</t>
  </si>
  <si>
    <t>2nd floor shelf</t>
  </si>
  <si>
    <t>speaker</t>
  </si>
  <si>
    <t>buffer in front of speaker</t>
  </si>
  <si>
    <t>speaker including knob</t>
  </si>
  <si>
    <t>buffer in back of speaker</t>
  </si>
  <si>
    <t>data for festi.info</t>
  </si>
  <si>
    <t>buffer for top curvature</t>
  </si>
  <si>
    <t>Parameters to https://www.festi.info/boxes.py/FlexBox2?language=en</t>
  </si>
  <si>
    <t>x (depth)</t>
  </si>
  <si>
    <t>y (width)</t>
  </si>
  <si>
    <t>h (height)</t>
  </si>
  <si>
    <t xml:space="preserve">Outside   </t>
  </si>
  <si>
    <t>thickness</t>
  </si>
  <si>
    <t>radius</t>
  </si>
  <si>
    <t>latchsize</t>
  </si>
  <si>
    <t>FlexBox2 settings</t>
  </si>
  <si>
    <t>format</t>
  </si>
  <si>
    <t>svg</t>
  </si>
  <si>
    <t>tabs</t>
  </si>
  <si>
    <t>debug</t>
  </si>
  <si>
    <t xml:space="preserve">no </t>
  </si>
  <si>
    <t>reference</t>
  </si>
  <si>
    <t>burn</t>
  </si>
  <si>
    <t>Settings for finger joints</t>
  </si>
  <si>
    <t>angle</t>
  </si>
  <si>
    <t>style</t>
  </si>
  <si>
    <t>rectangular</t>
  </si>
  <si>
    <t>surroundingspaces</t>
  </si>
  <si>
    <t>edge_width</t>
  </si>
  <si>
    <t>play</t>
  </si>
  <si>
    <t>space</t>
  </si>
  <si>
    <t>Settings for flex</t>
  </si>
  <si>
    <t>stretch</t>
  </si>
  <si>
    <t>connection</t>
  </si>
  <si>
    <t>distance</t>
  </si>
  <si>
    <t>max speaker width when oriented normally</t>
  </si>
  <si>
    <t>max speaker height when oriented normally</t>
  </si>
  <si>
    <t>max speaker depth (including wires &amp; knobs at back) when oriented normally</t>
  </si>
  <si>
    <t>thickness of wood</t>
  </si>
  <si>
    <t>kerf assumption</t>
  </si>
  <si>
    <t>radius of clear circle needed for installing rotary encoders</t>
  </si>
  <si>
    <t>X distance from exterior edge to hole</t>
  </si>
  <si>
    <t>Y distance from exterior edge to hold</t>
  </si>
  <si>
    <t>LED</t>
  </si>
  <si>
    <t>X center LED hole</t>
  </si>
  <si>
    <t>Y center LED hole</t>
  </si>
  <si>
    <t>X bottom left</t>
  </si>
  <si>
    <t>Bottom</t>
  </si>
  <si>
    <t>X desired clearance</t>
  </si>
  <si>
    <t>Y desired clearance</t>
  </si>
  <si>
    <t>X left</t>
  </si>
  <si>
    <t>Y bottom</t>
  </si>
  <si>
    <t>X right</t>
  </si>
  <si>
    <t>Hinge</t>
  </si>
  <si>
    <t>USB cutout</t>
  </si>
  <si>
    <t>Desired height</t>
  </si>
  <si>
    <t>Shelf</t>
  </si>
  <si>
    <t>buffer for top curvature and aspect ratio</t>
  </si>
  <si>
    <t>Pi supports</t>
  </si>
  <si>
    <t>Distance from inside of back to center of hole</t>
  </si>
  <si>
    <t>X hole #1</t>
  </si>
  <si>
    <t>Y hole #1</t>
  </si>
  <si>
    <t>Hole diameter</t>
  </si>
  <si>
    <t>Distance from top hole to bottom hole</t>
  </si>
  <si>
    <t>Distance from left hole to right hole</t>
  </si>
  <si>
    <t>X hole #2</t>
  </si>
  <si>
    <t>Y hole #2</t>
  </si>
  <si>
    <t>X hole #3</t>
  </si>
  <si>
    <t>Y hole #3</t>
  </si>
  <si>
    <t>X hole #4</t>
  </si>
  <si>
    <t>Y hole #4</t>
  </si>
  <si>
    <t>Center line</t>
  </si>
  <si>
    <t>Length</t>
  </si>
  <si>
    <t>Distance from inside of right side to center of hole near power port</t>
  </si>
  <si>
    <t>latch slots</t>
  </si>
  <si>
    <t>X distance from inside of front/back to edge of slot</t>
  </si>
  <si>
    <t>x of front side slot</t>
  </si>
  <si>
    <t>y of front side slot</t>
  </si>
  <si>
    <t>x of back side slot</t>
  </si>
  <si>
    <t>y of back side slot</t>
  </si>
  <si>
    <t>shelf hole #1 - front of case, bottom on Pi</t>
  </si>
  <si>
    <t>shelf hole #2 - front of case, top of Pi</t>
  </si>
  <si>
    <t>shelf hole #3 - back of case, bottom of Pi</t>
  </si>
  <si>
    <t>shelf hole #4 - back of case, top of Pi</t>
  </si>
  <si>
    <t>shelf support hole diameter</t>
  </si>
  <si>
    <t>X desired clearance to center of hole</t>
  </si>
  <si>
    <t>Y desired clearance to center of hole</t>
  </si>
  <si>
    <t>cable cutout</t>
  </si>
  <si>
    <t>x vertice #1</t>
  </si>
  <si>
    <t>y vertice #2</t>
  </si>
  <si>
    <t>y vertice #1</t>
  </si>
  <si>
    <t>x vertice #2</t>
  </si>
  <si>
    <t>x vertice #3</t>
  </si>
  <si>
    <t>y vertice #3</t>
  </si>
  <si>
    <t>x vertice #4</t>
  </si>
  <si>
    <t>y vertice #4</t>
  </si>
  <si>
    <t>Clasp</t>
  </si>
  <si>
    <t>Knobs</t>
  </si>
  <si>
    <t>X</t>
  </si>
  <si>
    <t>Y</t>
  </si>
  <si>
    <t>diameter</t>
  </si>
  <si>
    <t>hole width</t>
  </si>
  <si>
    <t>hole height</t>
  </si>
  <si>
    <t>Y bottom knob face</t>
  </si>
  <si>
    <t>X left knob face</t>
  </si>
  <si>
    <t>X left hole</t>
  </si>
  <si>
    <t>Y bottom hole</t>
  </si>
  <si>
    <t>Knob #1a</t>
  </si>
  <si>
    <t>Knob #1b</t>
  </si>
  <si>
    <t>Knob #1c</t>
  </si>
  <si>
    <t>Knob #2a</t>
  </si>
  <si>
    <t>Knob #2b</t>
  </si>
  <si>
    <t>Knob #2c</t>
  </si>
  <si>
    <t>width - exterior</t>
  </si>
  <si>
    <t>width - interior</t>
  </si>
  <si>
    <t>Tab #1 - front tab</t>
  </si>
  <si>
    <t>tab width</t>
  </si>
  <si>
    <t>Y from bottom to start of tab</t>
  </si>
  <si>
    <t>tab height</t>
  </si>
  <si>
    <t xml:space="preserve">Y  </t>
  </si>
  <si>
    <t>Tab #1 - back tab</t>
  </si>
  <si>
    <t>Clasp hole #1 - front</t>
  </si>
  <si>
    <t>Front side of tab #1</t>
  </si>
  <si>
    <t>Other side of tab #1</t>
  </si>
  <si>
    <t>Center of tab #1</t>
  </si>
  <si>
    <t>Height front interior floor to center of hole</t>
  </si>
  <si>
    <t>`</t>
  </si>
  <si>
    <t>Clasp hole #2 - back side</t>
  </si>
  <si>
    <t>Y front front/back to center of hole</t>
  </si>
  <si>
    <t>Front side of tab #2</t>
  </si>
  <si>
    <t>Other side of tab #2</t>
  </si>
  <si>
    <t>Center of tab #2</t>
  </si>
  <si>
    <t>hole diameter</t>
  </si>
  <si>
    <t>X center of USB cutout</t>
  </si>
  <si>
    <t>Y distance from center of USB cutout to center of ear hole</t>
  </si>
  <si>
    <t>X left top ear hole</t>
  </si>
  <si>
    <t>Y bottom of top ear hole</t>
  </si>
  <si>
    <t>Y center of USB cutout</t>
  </si>
  <si>
    <t>Y bottom of bottom ear hole</t>
  </si>
  <si>
    <t>X left of bottom ear hole</t>
  </si>
  <si>
    <t>URL label</t>
  </si>
  <si>
    <t>clasp tab - top</t>
  </si>
  <si>
    <t>clasp tab - bottom</t>
  </si>
  <si>
    <t>clasp tab - center</t>
  </si>
  <si>
    <t>clasp tab - front</t>
  </si>
  <si>
    <t>label width</t>
  </si>
  <si>
    <t>label height</t>
  </si>
  <si>
    <t>X bottom of label</t>
  </si>
  <si>
    <t>Y left of label</t>
  </si>
  <si>
    <t>clasp tab - center between top &amp; bottom</t>
  </si>
  <si>
    <t>max slat length</t>
  </si>
  <si>
    <t>slat spacing</t>
  </si>
  <si>
    <t>X center slat</t>
  </si>
  <si>
    <t>center slat length</t>
  </si>
  <si>
    <t># slats</t>
  </si>
  <si>
    <t>Y center slat</t>
  </si>
  <si>
    <t>LED mount</t>
  </si>
  <si>
    <t>LED hole</t>
  </si>
  <si>
    <t>X upper slit #1</t>
  </si>
  <si>
    <t>X upper slit #2</t>
  </si>
  <si>
    <t>X lower slit #1</t>
  </si>
  <si>
    <t>X lower slit #2</t>
  </si>
  <si>
    <t>Diameter of LED hole</t>
  </si>
  <si>
    <t>Tab</t>
  </si>
  <si>
    <t>Y start of tab</t>
  </si>
  <si>
    <t>X start of tab</t>
  </si>
  <si>
    <t>X end of tab</t>
  </si>
  <si>
    <t>Y end of tab</t>
  </si>
  <si>
    <t>X center of hole</t>
  </si>
  <si>
    <t>Y center of hole</t>
  </si>
  <si>
    <t xml:space="preserve">X  </t>
  </si>
  <si>
    <t>Buffer above LED hole</t>
  </si>
  <si>
    <t>Length of LED</t>
  </si>
  <si>
    <t>Desired gap between inside of face and front of LED</t>
  </si>
  <si>
    <t>ASSUMPTION: LED does not protrude from the front of the LED stand</t>
  </si>
  <si>
    <t>kerf</t>
  </si>
  <si>
    <t>LED stalk insert</t>
  </si>
  <si>
    <t>USB cutout: screw holes for ears</t>
  </si>
  <si>
    <t>Desired offset from floor to center of core USB</t>
  </si>
  <si>
    <t>Desired width of core USB</t>
  </si>
  <si>
    <t>Desired width of core USB + finger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</si>
</sst>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9"/>
      <name val="Arial Narrow"/>
      <family val="2"/>
    </font>
    <font>
      <b/>
      <sz val="18"/>
      <color theme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1" xfId="0" applyNumberFormat="1" applyBorder="1"/>
    <xf numFmtId="164" fontId="0" fillId="0" borderId="1" xfId="0" applyNumberFormat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0" fillId="0" borderId="1" xfId="0" applyBorder="1"/>
    <xf numFmtId="164" fontId="0" fillId="0" borderId="0" xfId="0" applyNumberFormat="1"/>
    <xf numFmtId="164" fontId="0" fillId="3" borderId="1" xfId="0" applyNumberFormat="1" applyFill="1" applyBorder="1"/>
    <xf numFmtId="164" fontId="0" fillId="0" borderId="1" xfId="0" applyNumberFormat="1" applyFill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1" fillId="2" borderId="1" xfId="0" applyFont="1" applyFill="1" applyBorder="1"/>
    <xf numFmtId="164" fontId="1" fillId="0" borderId="1" xfId="0" applyNumberFormat="1" applyFont="1" applyFill="1" applyBorder="1"/>
    <xf numFmtId="0" fontId="0" fillId="2" borderId="1" xfId="0" applyFont="1" applyFill="1" applyBorder="1" applyAlignment="1">
      <alignment horizontal="left" indent="1"/>
    </xf>
    <xf numFmtId="164" fontId="0" fillId="0" borderId="1" xfId="0" applyNumberFormat="1" applyFill="1" applyBorder="1" applyAlignment="1">
      <alignment horizontal="left" indent="1"/>
    </xf>
    <xf numFmtId="164" fontId="1" fillId="0" borderId="1" xfId="0" applyNumberFormat="1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indent="1"/>
    </xf>
    <xf numFmtId="0" fontId="0" fillId="2" borderId="1" xfId="0" applyFill="1" applyBorder="1" applyAlignment="1">
      <alignment horizontal="left" indent="2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164" fontId="0" fillId="0" borderId="0" xfId="0" applyNumberFormat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2" fontId="0" fillId="0" borderId="1" xfId="0" applyNumberFormat="1" applyFont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2" fontId="0" fillId="0" borderId="0" xfId="0" applyNumberFormat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3BED-6A84-4607-ADCA-267C01114AC8}">
  <dimension ref="A1:T429"/>
  <sheetViews>
    <sheetView tabSelected="1" zoomScaleNormal="100" workbookViewId="0">
      <selection activeCell="J274" sqref="J274:J283"/>
    </sheetView>
  </sheetViews>
  <sheetFormatPr defaultRowHeight="14.4" x14ac:dyDescent="0.3"/>
  <cols>
    <col min="1" max="1" width="37.109375" customWidth="1"/>
    <col min="8" max="8" width="9.5546875" bestFit="1" customWidth="1"/>
    <col min="11" max="11" width="10.5546875" bestFit="1" customWidth="1"/>
  </cols>
  <sheetData>
    <row r="1" spans="1:8" ht="30" x14ac:dyDescent="0.5">
      <c r="A1" s="1" t="s">
        <v>15</v>
      </c>
    </row>
    <row r="4" spans="1:8" ht="23.4" x14ac:dyDescent="0.45">
      <c r="A4" s="2" t="s">
        <v>1</v>
      </c>
    </row>
    <row r="5" spans="1:8" x14ac:dyDescent="0.3">
      <c r="A5" s="50" t="s">
        <v>107</v>
      </c>
      <c r="B5" s="50"/>
      <c r="C5" s="50"/>
      <c r="D5" s="50"/>
      <c r="E5" s="50"/>
      <c r="F5" s="50"/>
      <c r="G5" s="50"/>
      <c r="H5" s="4">
        <v>0.15</v>
      </c>
    </row>
    <row r="6" spans="1:8" x14ac:dyDescent="0.3">
      <c r="A6" s="50" t="s">
        <v>103</v>
      </c>
      <c r="B6" s="50"/>
      <c r="C6" s="50"/>
      <c r="D6" s="50"/>
      <c r="E6" s="50"/>
      <c r="F6" s="50"/>
      <c r="G6" s="50"/>
      <c r="H6" s="4">
        <v>77</v>
      </c>
    </row>
    <row r="7" spans="1:8" x14ac:dyDescent="0.3">
      <c r="A7" s="58" t="s">
        <v>104</v>
      </c>
      <c r="B7" s="59"/>
      <c r="C7" s="59"/>
      <c r="D7" s="59"/>
      <c r="E7" s="59"/>
      <c r="F7" s="59"/>
      <c r="G7" s="60"/>
      <c r="H7" s="4">
        <v>68</v>
      </c>
    </row>
    <row r="8" spans="1:8" x14ac:dyDescent="0.3">
      <c r="A8" s="58" t="s">
        <v>105</v>
      </c>
      <c r="B8" s="59"/>
      <c r="C8" s="59"/>
      <c r="D8" s="59"/>
      <c r="E8" s="59"/>
      <c r="F8" s="59"/>
      <c r="G8" s="60"/>
      <c r="H8" s="4">
        <v>78</v>
      </c>
    </row>
    <row r="9" spans="1:8" x14ac:dyDescent="0.3">
      <c r="A9" s="58" t="s">
        <v>106</v>
      </c>
      <c r="B9" s="59"/>
      <c r="C9" s="59"/>
      <c r="D9" s="59"/>
      <c r="E9" s="59"/>
      <c r="F9" s="59"/>
      <c r="G9" s="60"/>
      <c r="H9" s="4">
        <v>6.7</v>
      </c>
    </row>
    <row r="10" spans="1:8" x14ac:dyDescent="0.3">
      <c r="A10" s="58"/>
      <c r="B10" s="59"/>
      <c r="C10" s="59"/>
      <c r="D10" s="59"/>
      <c r="E10" s="59"/>
      <c r="F10" s="59"/>
      <c r="G10" s="60"/>
      <c r="H10" s="4"/>
    </row>
    <row r="13" spans="1:8" ht="23.4" x14ac:dyDescent="0.45">
      <c r="A13" s="2" t="s">
        <v>75</v>
      </c>
    </row>
    <row r="14" spans="1:8" x14ac:dyDescent="0.3">
      <c r="A14" s="20" t="s">
        <v>0</v>
      </c>
      <c r="B14" s="11"/>
      <c r="C14" s="57"/>
      <c r="D14" s="57"/>
      <c r="E14" s="57"/>
      <c r="F14" s="57"/>
      <c r="G14" s="57"/>
      <c r="H14" s="57"/>
    </row>
    <row r="15" spans="1:8" x14ac:dyDescent="0.3">
      <c r="A15" s="19" t="s">
        <v>74</v>
      </c>
      <c r="B15" s="11">
        <v>4</v>
      </c>
      <c r="C15" s="57"/>
      <c r="D15" s="57"/>
      <c r="E15" s="57"/>
      <c r="F15" s="57"/>
      <c r="G15" s="57"/>
      <c r="H15" s="57"/>
    </row>
    <row r="16" spans="1:8" x14ac:dyDescent="0.3">
      <c r="A16" s="18" t="s">
        <v>61</v>
      </c>
      <c r="B16" s="11">
        <v>0</v>
      </c>
      <c r="C16" s="57"/>
      <c r="D16" s="57"/>
      <c r="E16" s="57"/>
      <c r="F16" s="57"/>
      <c r="G16" s="57"/>
      <c r="H16" s="57"/>
    </row>
    <row r="17" spans="1:14" x14ac:dyDescent="0.3">
      <c r="A17" s="18" t="s">
        <v>62</v>
      </c>
      <c r="B17" s="11">
        <v>77</v>
      </c>
      <c r="C17" s="57"/>
      <c r="D17" s="57"/>
      <c r="E17" s="57"/>
      <c r="F17" s="57"/>
      <c r="G17" s="57"/>
      <c r="H17" s="57"/>
    </row>
    <row r="18" spans="1:14" x14ac:dyDescent="0.3">
      <c r="A18" s="18" t="s">
        <v>63</v>
      </c>
      <c r="B18" s="11">
        <v>2</v>
      </c>
      <c r="C18" s="57"/>
      <c r="D18" s="57"/>
      <c r="E18" s="57"/>
      <c r="F18" s="57"/>
      <c r="G18" s="57"/>
      <c r="H18" s="57"/>
    </row>
    <row r="19" spans="1:14" x14ac:dyDescent="0.3">
      <c r="A19" s="18" t="s">
        <v>64</v>
      </c>
      <c r="B19" s="11">
        <v>77</v>
      </c>
      <c r="C19" s="57"/>
      <c r="D19" s="57"/>
      <c r="E19" s="57"/>
      <c r="F19" s="57"/>
      <c r="G19" s="57"/>
      <c r="H19" s="57"/>
      <c r="N19" s="9"/>
    </row>
    <row r="20" spans="1:14" x14ac:dyDescent="0.3">
      <c r="A20" s="18" t="s">
        <v>65</v>
      </c>
      <c r="B20" s="11">
        <v>0</v>
      </c>
      <c r="C20" s="57"/>
      <c r="D20" s="57"/>
      <c r="E20" s="57"/>
      <c r="F20" s="57"/>
      <c r="G20" s="57"/>
      <c r="H20" s="57"/>
      <c r="K20" s="9"/>
      <c r="L20" s="9"/>
      <c r="N20" s="9"/>
    </row>
    <row r="21" spans="1:14" x14ac:dyDescent="0.3">
      <c r="A21" s="19" t="s">
        <v>74</v>
      </c>
      <c r="B21" s="11">
        <f>B15</f>
        <v>4</v>
      </c>
      <c r="C21" s="57"/>
      <c r="D21" s="57"/>
      <c r="E21" s="57"/>
      <c r="F21" s="57"/>
      <c r="G21" s="57"/>
      <c r="H21" s="57"/>
      <c r="L21" s="9"/>
      <c r="N21" s="9"/>
    </row>
    <row r="22" spans="1:14" x14ac:dyDescent="0.3">
      <c r="A22" s="22" t="s">
        <v>66</v>
      </c>
      <c r="B22" s="21">
        <f>SUM(B15:B21)</f>
        <v>164</v>
      </c>
      <c r="C22" s="57"/>
      <c r="D22" s="57"/>
      <c r="E22" s="57"/>
      <c r="F22" s="57"/>
      <c r="G22" s="57"/>
      <c r="H22" s="57"/>
    </row>
    <row r="23" spans="1:14" x14ac:dyDescent="0.3">
      <c r="A23" s="22"/>
      <c r="B23" s="21"/>
      <c r="C23" s="57"/>
      <c r="D23" s="57"/>
      <c r="E23" s="57"/>
      <c r="F23" s="57"/>
      <c r="G23" s="57"/>
      <c r="H23" s="57"/>
    </row>
    <row r="24" spans="1:14" x14ac:dyDescent="0.3">
      <c r="A24" s="17" t="s">
        <v>7</v>
      </c>
      <c r="B24" s="21"/>
      <c r="C24" s="57"/>
      <c r="D24" s="57"/>
      <c r="E24" s="57"/>
      <c r="F24" s="57"/>
      <c r="G24" s="57"/>
      <c r="H24" s="57"/>
    </row>
    <row r="25" spans="1:14" x14ac:dyDescent="0.3">
      <c r="A25" s="18" t="s">
        <v>67</v>
      </c>
      <c r="B25" s="11">
        <v>35</v>
      </c>
      <c r="C25" s="57"/>
      <c r="D25" s="57"/>
      <c r="E25" s="57"/>
      <c r="F25" s="57"/>
      <c r="G25" s="57"/>
      <c r="H25" s="57"/>
      <c r="L25" s="9"/>
    </row>
    <row r="26" spans="1:14" x14ac:dyDescent="0.3">
      <c r="A26" s="18" t="s">
        <v>68</v>
      </c>
      <c r="B26" s="11">
        <f>thickness</f>
        <v>6.7</v>
      </c>
      <c r="C26" s="57"/>
      <c r="D26" s="57"/>
      <c r="E26" s="57"/>
      <c r="F26" s="57"/>
      <c r="G26" s="57"/>
      <c r="H26" s="57"/>
    </row>
    <row r="27" spans="1:14" x14ac:dyDescent="0.3">
      <c r="A27" s="18" t="s">
        <v>69</v>
      </c>
      <c r="B27" s="11">
        <v>68</v>
      </c>
      <c r="C27" s="57"/>
      <c r="D27" s="57"/>
      <c r="E27" s="57"/>
      <c r="F27" s="57"/>
      <c r="G27" s="57"/>
      <c r="H27" s="57"/>
    </row>
    <row r="28" spans="1:14" x14ac:dyDescent="0.3">
      <c r="A28" s="19" t="s">
        <v>125</v>
      </c>
      <c r="B28" s="11">
        <v>5.3</v>
      </c>
      <c r="C28" s="57"/>
      <c r="D28" s="57"/>
      <c r="E28" s="57"/>
      <c r="F28" s="57"/>
      <c r="G28" s="57"/>
      <c r="H28" s="57"/>
    </row>
    <row r="29" spans="1:14" x14ac:dyDescent="0.3">
      <c r="A29" s="18" t="s">
        <v>66</v>
      </c>
      <c r="B29" s="21">
        <f>SUM(B25:B28)</f>
        <v>115</v>
      </c>
      <c r="C29" s="57"/>
      <c r="D29" s="57"/>
      <c r="E29" s="57"/>
      <c r="F29" s="57"/>
      <c r="G29" s="57"/>
      <c r="H29" s="57"/>
    </row>
    <row r="30" spans="1:14" x14ac:dyDescent="0.3">
      <c r="A30" s="19"/>
      <c r="B30" s="21"/>
      <c r="C30" s="57"/>
      <c r="D30" s="57"/>
      <c r="E30" s="57"/>
      <c r="F30" s="57"/>
      <c r="G30" s="57"/>
      <c r="H30" s="57"/>
    </row>
    <row r="31" spans="1:14" x14ac:dyDescent="0.3">
      <c r="A31" s="17" t="s">
        <v>16</v>
      </c>
      <c r="B31" s="21"/>
      <c r="C31" s="57"/>
      <c r="D31" s="57"/>
      <c r="E31" s="57"/>
      <c r="F31" s="57"/>
      <c r="G31" s="57"/>
      <c r="H31" s="57"/>
    </row>
    <row r="32" spans="1:14" x14ac:dyDescent="0.3">
      <c r="A32" s="18" t="s">
        <v>70</v>
      </c>
      <c r="B32" s="23">
        <v>5</v>
      </c>
      <c r="C32" s="57"/>
      <c r="D32" s="57"/>
      <c r="E32" s="57"/>
      <c r="F32" s="57"/>
      <c r="G32" s="57"/>
      <c r="H32" s="57"/>
    </row>
    <row r="33" spans="1:8" x14ac:dyDescent="0.3">
      <c r="A33" s="18" t="s">
        <v>71</v>
      </c>
      <c r="B33" s="23">
        <v>78</v>
      </c>
      <c r="C33" s="57"/>
      <c r="D33" s="57"/>
      <c r="E33" s="57"/>
      <c r="F33" s="57"/>
      <c r="G33" s="57"/>
      <c r="H33" s="57"/>
    </row>
    <row r="34" spans="1:8" x14ac:dyDescent="0.3">
      <c r="A34" s="18" t="s">
        <v>72</v>
      </c>
      <c r="B34" s="23">
        <f>B32</f>
        <v>5</v>
      </c>
      <c r="C34" s="57"/>
      <c r="D34" s="57"/>
      <c r="E34" s="57"/>
      <c r="F34" s="57"/>
      <c r="G34" s="57"/>
      <c r="H34" s="57"/>
    </row>
    <row r="35" spans="1:8" x14ac:dyDescent="0.3">
      <c r="A35" s="18" t="s">
        <v>66</v>
      </c>
      <c r="B35" s="24">
        <f>SUM(B32:B34)</f>
        <v>88</v>
      </c>
      <c r="C35" s="57"/>
      <c r="D35" s="57"/>
      <c r="E35" s="57"/>
      <c r="F35" s="57"/>
      <c r="G35" s="57"/>
      <c r="H35" s="57"/>
    </row>
    <row r="36" spans="1:8" x14ac:dyDescent="0.3">
      <c r="A36" s="19"/>
      <c r="B36" s="24"/>
      <c r="C36" s="57"/>
      <c r="D36" s="57"/>
      <c r="E36" s="57"/>
      <c r="F36" s="57"/>
      <c r="G36" s="57"/>
      <c r="H36" s="57"/>
    </row>
    <row r="37" spans="1:8" x14ac:dyDescent="0.3">
      <c r="A37" s="20" t="s">
        <v>73</v>
      </c>
      <c r="B37" s="11"/>
      <c r="C37" s="57"/>
      <c r="D37" s="57"/>
      <c r="E37" s="57"/>
      <c r="F37" s="57"/>
      <c r="G37" s="57"/>
      <c r="H37" s="57"/>
    </row>
    <row r="38" spans="1:8" x14ac:dyDescent="0.3">
      <c r="A38" s="25" t="s">
        <v>91</v>
      </c>
      <c r="B38" s="11"/>
      <c r="C38" s="57"/>
      <c r="D38" s="57"/>
      <c r="E38" s="57"/>
      <c r="F38" s="57"/>
      <c r="G38" s="57"/>
      <c r="H38" s="57"/>
    </row>
    <row r="39" spans="1:8" x14ac:dyDescent="0.3">
      <c r="A39" s="26" t="s">
        <v>92</v>
      </c>
      <c r="B39" s="10">
        <v>90</v>
      </c>
      <c r="C39" s="57"/>
      <c r="D39" s="57"/>
      <c r="E39" s="57"/>
      <c r="F39" s="57"/>
      <c r="G39" s="57"/>
      <c r="H39" s="57"/>
    </row>
    <row r="40" spans="1:8" x14ac:dyDescent="0.3">
      <c r="A40" s="26" t="s">
        <v>93</v>
      </c>
      <c r="B40" s="10" t="s">
        <v>94</v>
      </c>
      <c r="C40" s="57"/>
      <c r="D40" s="57"/>
      <c r="E40" s="57"/>
      <c r="F40" s="57"/>
      <c r="G40" s="57"/>
      <c r="H40" s="57"/>
    </row>
    <row r="41" spans="1:8" x14ac:dyDescent="0.3">
      <c r="A41" s="26" t="s">
        <v>95</v>
      </c>
      <c r="B41" s="10">
        <v>2</v>
      </c>
      <c r="C41" s="57"/>
      <c r="D41" s="57"/>
      <c r="E41" s="57"/>
      <c r="F41" s="57"/>
      <c r="G41" s="57"/>
      <c r="H41" s="57"/>
    </row>
    <row r="42" spans="1:8" x14ac:dyDescent="0.3">
      <c r="A42" s="26" t="s">
        <v>96</v>
      </c>
      <c r="B42" s="10">
        <v>1</v>
      </c>
      <c r="C42" s="57"/>
      <c r="D42" s="57"/>
      <c r="E42" s="57"/>
      <c r="F42" s="57"/>
      <c r="G42" s="57"/>
      <c r="H42" s="57"/>
    </row>
    <row r="43" spans="1:8" x14ac:dyDescent="0.3">
      <c r="A43" s="26" t="s">
        <v>17</v>
      </c>
      <c r="B43" s="10">
        <v>3</v>
      </c>
      <c r="C43" s="57"/>
      <c r="D43" s="57"/>
      <c r="E43" s="57"/>
      <c r="F43" s="57"/>
      <c r="G43" s="57"/>
      <c r="H43" s="57"/>
    </row>
    <row r="44" spans="1:8" x14ac:dyDescent="0.3">
      <c r="A44" s="26" t="s">
        <v>97</v>
      </c>
      <c r="B44" s="10">
        <v>0</v>
      </c>
      <c r="C44" s="57"/>
      <c r="D44" s="57"/>
      <c r="E44" s="57"/>
      <c r="F44" s="57"/>
      <c r="G44" s="57"/>
      <c r="H44" s="57"/>
    </row>
    <row r="45" spans="1:8" x14ac:dyDescent="0.3">
      <c r="A45" s="26" t="s">
        <v>98</v>
      </c>
      <c r="B45" s="10">
        <v>2</v>
      </c>
      <c r="C45" s="57"/>
      <c r="D45" s="57"/>
      <c r="E45" s="57"/>
      <c r="F45" s="57"/>
      <c r="G45" s="57"/>
      <c r="H45" s="57"/>
    </row>
    <row r="46" spans="1:8" x14ac:dyDescent="0.3">
      <c r="A46" s="26" t="s">
        <v>0</v>
      </c>
      <c r="B46" s="10">
        <v>3</v>
      </c>
      <c r="C46" s="57"/>
      <c r="D46" s="57"/>
      <c r="E46" s="57"/>
      <c r="F46" s="57"/>
      <c r="G46" s="57"/>
      <c r="H46" s="57"/>
    </row>
    <row r="47" spans="1:8" x14ac:dyDescent="0.3">
      <c r="A47" s="25" t="s">
        <v>99</v>
      </c>
      <c r="B47" s="11"/>
      <c r="C47" s="57"/>
      <c r="D47" s="57"/>
      <c r="E47" s="57"/>
      <c r="F47" s="57"/>
      <c r="G47" s="57"/>
      <c r="H47" s="57"/>
    </row>
    <row r="48" spans="1:8" x14ac:dyDescent="0.3">
      <c r="A48" s="26" t="s">
        <v>100</v>
      </c>
      <c r="B48" s="10">
        <v>1.05</v>
      </c>
      <c r="C48" s="57"/>
      <c r="D48" s="57"/>
      <c r="E48" s="57"/>
      <c r="F48" s="57"/>
      <c r="G48" s="57"/>
      <c r="H48" s="57"/>
    </row>
    <row r="49" spans="1:10" x14ac:dyDescent="0.3">
      <c r="A49" s="26" t="s">
        <v>101</v>
      </c>
      <c r="B49" s="10">
        <v>1</v>
      </c>
      <c r="C49" s="57"/>
      <c r="D49" s="57"/>
      <c r="E49" s="57"/>
      <c r="F49" s="57"/>
      <c r="G49" s="57"/>
      <c r="H49" s="57"/>
    </row>
    <row r="50" spans="1:10" x14ac:dyDescent="0.3">
      <c r="A50" s="26" t="s">
        <v>102</v>
      </c>
      <c r="B50" s="10">
        <v>4.4999999999999998E-2</v>
      </c>
      <c r="C50" s="57"/>
      <c r="D50" s="57"/>
      <c r="E50" s="57"/>
      <c r="F50" s="57"/>
      <c r="G50" s="57"/>
      <c r="H50" s="57"/>
    </row>
    <row r="51" spans="1:10" x14ac:dyDescent="0.3">
      <c r="A51" s="26" t="s">
        <v>0</v>
      </c>
      <c r="B51" s="10">
        <v>5</v>
      </c>
      <c r="C51" s="57"/>
      <c r="D51" s="57"/>
      <c r="E51" s="57"/>
      <c r="F51" s="57"/>
      <c r="G51" s="57"/>
      <c r="H51" s="57"/>
    </row>
    <row r="52" spans="1:10" x14ac:dyDescent="0.3">
      <c r="A52" s="25" t="s">
        <v>83</v>
      </c>
      <c r="B52" s="11"/>
      <c r="C52" s="57"/>
      <c r="D52" s="57"/>
      <c r="E52" s="57"/>
      <c r="F52" s="57"/>
      <c r="G52" s="57"/>
      <c r="H52" s="57"/>
    </row>
    <row r="53" spans="1:10" x14ac:dyDescent="0.3">
      <c r="A53" s="26" t="s">
        <v>76</v>
      </c>
      <c r="B53" s="10">
        <f>B35</f>
        <v>88</v>
      </c>
      <c r="C53" s="57"/>
      <c r="D53" s="57"/>
      <c r="E53" s="57"/>
      <c r="F53" s="57"/>
      <c r="G53" s="57"/>
      <c r="H53" s="57"/>
      <c r="J53" s="9"/>
    </row>
    <row r="54" spans="1:10" x14ac:dyDescent="0.3">
      <c r="A54" s="26" t="s">
        <v>77</v>
      </c>
      <c r="B54" s="10">
        <f>B22</f>
        <v>164</v>
      </c>
      <c r="C54" s="57"/>
      <c r="D54" s="57"/>
      <c r="E54" s="57"/>
      <c r="F54" s="57"/>
      <c r="G54" s="57"/>
      <c r="H54" s="57"/>
      <c r="J54" s="9"/>
    </row>
    <row r="55" spans="1:10" x14ac:dyDescent="0.3">
      <c r="A55" s="26" t="s">
        <v>78</v>
      </c>
      <c r="B55" s="10">
        <f>B29</f>
        <v>115</v>
      </c>
      <c r="C55" s="57"/>
      <c r="D55" s="57"/>
      <c r="E55" s="57"/>
      <c r="F55" s="57"/>
      <c r="G55" s="57"/>
      <c r="H55" s="57"/>
    </row>
    <row r="56" spans="1:10" x14ac:dyDescent="0.3">
      <c r="A56" s="26" t="s">
        <v>79</v>
      </c>
      <c r="B56" s="10" t="s">
        <v>88</v>
      </c>
      <c r="C56" s="57"/>
      <c r="D56" s="57"/>
      <c r="E56" s="57"/>
      <c r="F56" s="57"/>
      <c r="G56" s="57"/>
      <c r="H56" s="57"/>
    </row>
    <row r="57" spans="1:10" x14ac:dyDescent="0.3">
      <c r="A57" s="26" t="s">
        <v>81</v>
      </c>
      <c r="B57" s="10">
        <v>30</v>
      </c>
      <c r="C57" s="57"/>
      <c r="D57" s="57"/>
      <c r="E57" s="57"/>
      <c r="F57" s="57"/>
      <c r="G57" s="57"/>
      <c r="H57" s="57"/>
    </row>
    <row r="58" spans="1:10" x14ac:dyDescent="0.3">
      <c r="A58" s="26" t="s">
        <v>82</v>
      </c>
      <c r="B58" s="10">
        <v>8</v>
      </c>
      <c r="C58" s="57"/>
      <c r="D58" s="57"/>
      <c r="E58" s="57"/>
      <c r="F58" s="57"/>
      <c r="G58" s="57"/>
      <c r="H58" s="57"/>
    </row>
    <row r="59" spans="1:10" x14ac:dyDescent="0.3">
      <c r="A59" s="26" t="s">
        <v>80</v>
      </c>
      <c r="B59" s="10">
        <v>6.7</v>
      </c>
      <c r="C59" s="57"/>
      <c r="D59" s="57"/>
      <c r="E59" s="57"/>
      <c r="F59" s="57"/>
      <c r="G59" s="57"/>
      <c r="H59" s="57"/>
    </row>
    <row r="60" spans="1:10" x14ac:dyDescent="0.3">
      <c r="A60" s="26" t="s">
        <v>84</v>
      </c>
      <c r="B60" s="10" t="s">
        <v>85</v>
      </c>
      <c r="C60" s="57"/>
      <c r="D60" s="57"/>
      <c r="E60" s="57"/>
      <c r="F60" s="57"/>
      <c r="G60" s="57"/>
      <c r="H60" s="57"/>
    </row>
    <row r="61" spans="1:10" x14ac:dyDescent="0.3">
      <c r="A61" s="26" t="s">
        <v>86</v>
      </c>
      <c r="B61" s="10">
        <v>0</v>
      </c>
      <c r="C61" s="57"/>
      <c r="D61" s="57"/>
      <c r="E61" s="57"/>
      <c r="F61" s="57"/>
      <c r="G61" s="57"/>
      <c r="H61" s="57"/>
    </row>
    <row r="62" spans="1:10" x14ac:dyDescent="0.3">
      <c r="A62" s="26" t="s">
        <v>87</v>
      </c>
      <c r="B62" s="10" t="s">
        <v>88</v>
      </c>
      <c r="C62" s="57"/>
      <c r="D62" s="57"/>
      <c r="E62" s="57"/>
      <c r="F62" s="57"/>
      <c r="G62" s="57"/>
      <c r="H62" s="57"/>
    </row>
    <row r="63" spans="1:10" x14ac:dyDescent="0.3">
      <c r="A63" s="26" t="s">
        <v>89</v>
      </c>
      <c r="B63" s="10">
        <v>0</v>
      </c>
      <c r="C63" s="57"/>
      <c r="D63" s="57"/>
      <c r="E63" s="57"/>
      <c r="F63" s="57"/>
      <c r="G63" s="57"/>
      <c r="H63" s="57"/>
    </row>
    <row r="64" spans="1:10" x14ac:dyDescent="0.3">
      <c r="A64" s="26" t="s">
        <v>90</v>
      </c>
      <c r="B64" s="10">
        <v>0</v>
      </c>
      <c r="C64" s="57"/>
      <c r="D64" s="57"/>
      <c r="E64" s="57"/>
      <c r="F64" s="57"/>
      <c r="G64" s="57"/>
      <c r="H64" s="57"/>
    </row>
    <row r="65" spans="1:20" x14ac:dyDescent="0.3">
      <c r="A65" s="19"/>
      <c r="B65" s="10"/>
      <c r="C65" s="57"/>
      <c r="D65" s="57"/>
      <c r="E65" s="57"/>
      <c r="F65" s="57"/>
      <c r="G65" s="57"/>
      <c r="H65" s="57"/>
    </row>
    <row r="66" spans="1:20" x14ac:dyDescent="0.3">
      <c r="A66" s="19"/>
      <c r="B66" s="10"/>
      <c r="C66" s="57"/>
      <c r="D66" s="57"/>
      <c r="E66" s="57"/>
      <c r="F66" s="57"/>
      <c r="G66" s="57"/>
      <c r="H66" s="57"/>
    </row>
    <row r="67" spans="1:20" x14ac:dyDescent="0.3">
      <c r="A67" s="18"/>
      <c r="B67" s="10"/>
      <c r="C67" s="57"/>
      <c r="D67" s="57"/>
      <c r="E67" s="57"/>
      <c r="F67" s="57"/>
      <c r="G67" s="57"/>
      <c r="H67" s="57"/>
    </row>
    <row r="70" spans="1:20" ht="23.4" x14ac:dyDescent="0.45">
      <c r="A70" s="2" t="s">
        <v>1</v>
      </c>
    </row>
    <row r="71" spans="1:20" x14ac:dyDescent="0.3">
      <c r="A71" s="50" t="s">
        <v>14</v>
      </c>
      <c r="B71" s="50"/>
      <c r="C71" s="50"/>
      <c r="D71" s="50"/>
      <c r="E71" s="50"/>
      <c r="F71" s="50"/>
      <c r="G71" s="50"/>
      <c r="H71" s="4">
        <v>0.2</v>
      </c>
    </row>
    <row r="72" spans="1:20" x14ac:dyDescent="0.3">
      <c r="A72" s="50" t="s">
        <v>55</v>
      </c>
      <c r="B72" s="50"/>
      <c r="C72" s="50"/>
      <c r="D72" s="50"/>
      <c r="E72" s="50"/>
      <c r="F72" s="50"/>
      <c r="G72" s="50"/>
      <c r="H72" s="4">
        <v>63</v>
      </c>
    </row>
    <row r="73" spans="1:20" x14ac:dyDescent="0.3">
      <c r="A73" s="58" t="s">
        <v>56</v>
      </c>
      <c r="B73" s="59"/>
      <c r="C73" s="59"/>
      <c r="D73" s="59"/>
      <c r="E73" s="59"/>
      <c r="F73" s="59"/>
      <c r="G73" s="60"/>
      <c r="H73" s="4">
        <v>68</v>
      </c>
      <c r="P73" s="9"/>
      <c r="T73" s="9"/>
    </row>
    <row r="74" spans="1:20" x14ac:dyDescent="0.3">
      <c r="A74" s="58" t="s">
        <v>57</v>
      </c>
      <c r="B74" s="59"/>
      <c r="C74" s="59"/>
      <c r="D74" s="59"/>
      <c r="E74" s="59"/>
      <c r="F74" s="59"/>
      <c r="G74" s="60"/>
      <c r="H74" s="4">
        <v>78</v>
      </c>
    </row>
    <row r="75" spans="1:20" x14ac:dyDescent="0.3">
      <c r="A75" s="58" t="s">
        <v>80</v>
      </c>
      <c r="B75" s="59"/>
      <c r="C75" s="59"/>
      <c r="D75" s="59"/>
      <c r="E75" s="59"/>
      <c r="F75" s="59"/>
      <c r="G75" s="60"/>
      <c r="H75" s="4">
        <v>6.7</v>
      </c>
    </row>
    <row r="76" spans="1:20" x14ac:dyDescent="0.3">
      <c r="A76" s="58" t="s">
        <v>108</v>
      </c>
      <c r="B76" s="59"/>
      <c r="C76" s="59"/>
      <c r="D76" s="59"/>
      <c r="E76" s="59"/>
      <c r="F76" s="59"/>
      <c r="G76" s="60"/>
      <c r="H76" s="4">
        <v>24</v>
      </c>
    </row>
    <row r="79" spans="1:20" ht="23.4" x14ac:dyDescent="0.45">
      <c r="A79" s="2" t="s">
        <v>2</v>
      </c>
    </row>
    <row r="80" spans="1:20" x14ac:dyDescent="0.3">
      <c r="A80" s="48" t="s">
        <v>1</v>
      </c>
      <c r="B80" s="48"/>
      <c r="C80" s="48"/>
      <c r="D80" s="48"/>
      <c r="E80" s="48"/>
      <c r="F80" s="48"/>
      <c r="G80" s="48"/>
      <c r="H80" s="4"/>
    </row>
    <row r="81" spans="1:10" x14ac:dyDescent="0.3">
      <c r="A81" s="49" t="s">
        <v>18</v>
      </c>
      <c r="B81" s="49"/>
      <c r="C81" s="49"/>
      <c r="D81" s="49"/>
      <c r="E81" s="49"/>
      <c r="F81" s="49"/>
      <c r="G81" s="49"/>
      <c r="H81" s="4">
        <v>90</v>
      </c>
    </row>
    <row r="82" spans="1:10" x14ac:dyDescent="0.3">
      <c r="A82" s="49" t="s">
        <v>19</v>
      </c>
      <c r="B82" s="49"/>
      <c r="C82" s="49"/>
      <c r="D82" s="49"/>
      <c r="E82" s="49"/>
      <c r="F82" s="49"/>
      <c r="G82" s="49"/>
      <c r="H82" s="4">
        <v>121.7</v>
      </c>
    </row>
    <row r="83" spans="1:10" x14ac:dyDescent="0.3">
      <c r="A83" s="49" t="s">
        <v>20</v>
      </c>
      <c r="B83" s="49"/>
      <c r="C83" s="49"/>
      <c r="D83" s="49"/>
      <c r="E83" s="49"/>
      <c r="F83" s="49"/>
      <c r="G83" s="49"/>
      <c r="H83" s="4">
        <f>H82-thickness*2</f>
        <v>108.3</v>
      </c>
    </row>
    <row r="84" spans="1:10" x14ac:dyDescent="0.3">
      <c r="A84" s="49" t="s">
        <v>21</v>
      </c>
      <c r="B84" s="49"/>
      <c r="C84" s="49"/>
      <c r="D84" s="49"/>
      <c r="E84" s="49"/>
      <c r="F84" s="49"/>
      <c r="G84" s="49"/>
      <c r="H84" s="4">
        <v>177.4</v>
      </c>
    </row>
    <row r="85" spans="1:10" x14ac:dyDescent="0.3">
      <c r="A85" s="49" t="s">
        <v>22</v>
      </c>
      <c r="B85" s="49"/>
      <c r="C85" s="49"/>
      <c r="D85" s="49"/>
      <c r="E85" s="49"/>
      <c r="F85" s="49"/>
      <c r="G85" s="49"/>
      <c r="H85" s="4">
        <f>H84-thickness*2</f>
        <v>164</v>
      </c>
    </row>
    <row r="86" spans="1:10" x14ac:dyDescent="0.3">
      <c r="A86" s="49" t="s">
        <v>3</v>
      </c>
      <c r="B86" s="49"/>
      <c r="C86" s="49"/>
      <c r="D86" s="49"/>
      <c r="E86" s="49"/>
      <c r="F86" s="49"/>
      <c r="G86" s="49"/>
      <c r="H86" s="4">
        <v>0</v>
      </c>
    </row>
    <row r="87" spans="1:10" x14ac:dyDescent="0.3">
      <c r="A87" s="51" t="s">
        <v>4</v>
      </c>
      <c r="B87" s="52"/>
      <c r="C87" s="52"/>
      <c r="D87" s="52"/>
      <c r="E87" s="52"/>
      <c r="F87" s="52"/>
      <c r="G87" s="53"/>
      <c r="H87" s="4">
        <v>105</v>
      </c>
    </row>
    <row r="88" spans="1:10" x14ac:dyDescent="0.3">
      <c r="A88" s="5" t="s">
        <v>5</v>
      </c>
      <c r="B88" s="6"/>
      <c r="C88" s="6"/>
      <c r="D88" s="6"/>
      <c r="E88" s="6"/>
      <c r="F88" s="6"/>
      <c r="G88" s="7"/>
      <c r="H88" s="4">
        <f>H86+H82</f>
        <v>121.7</v>
      </c>
    </row>
    <row r="89" spans="1:10" x14ac:dyDescent="0.3">
      <c r="A89" s="5" t="s">
        <v>6</v>
      </c>
      <c r="B89" s="6"/>
      <c r="C89" s="6"/>
      <c r="D89" s="6"/>
      <c r="E89" s="6"/>
      <c r="F89" s="6"/>
      <c r="G89" s="7"/>
      <c r="H89" s="4">
        <f>H87+H84</f>
        <v>282.39999999999998</v>
      </c>
    </row>
    <row r="90" spans="1:10" x14ac:dyDescent="0.3">
      <c r="A90" s="5"/>
      <c r="B90" s="6"/>
      <c r="C90" s="6"/>
      <c r="D90" s="6"/>
      <c r="E90" s="6"/>
      <c r="F90" s="6"/>
      <c r="G90" s="7"/>
      <c r="H90" s="4"/>
    </row>
    <row r="91" spans="1:10" x14ac:dyDescent="0.3">
      <c r="A91" s="48" t="s">
        <v>8</v>
      </c>
      <c r="B91" s="48"/>
      <c r="C91" s="48"/>
      <c r="D91" s="48"/>
      <c r="E91" s="48"/>
      <c r="F91" s="48"/>
      <c r="G91" s="48"/>
      <c r="H91" s="8"/>
      <c r="J91" s="9"/>
    </row>
    <row r="92" spans="1:10" x14ac:dyDescent="0.3">
      <c r="A92" s="49" t="s">
        <v>9</v>
      </c>
      <c r="B92" s="49"/>
      <c r="C92" s="49"/>
      <c r="D92" s="49"/>
      <c r="E92" s="49"/>
      <c r="F92" s="49"/>
      <c r="G92" s="49"/>
      <c r="H92" s="8">
        <v>6.35</v>
      </c>
      <c r="J92" s="9"/>
    </row>
    <row r="93" spans="1:10" x14ac:dyDescent="0.3">
      <c r="A93" s="49" t="s">
        <v>10</v>
      </c>
      <c r="B93" s="49"/>
      <c r="C93" s="49"/>
      <c r="D93" s="49"/>
      <c r="E93" s="49"/>
      <c r="F93" s="49"/>
      <c r="G93" s="49"/>
      <c r="H93" s="8">
        <v>6.35</v>
      </c>
      <c r="J93" s="9"/>
    </row>
    <row r="94" spans="1:10" x14ac:dyDescent="0.3">
      <c r="A94" s="5" t="s">
        <v>109</v>
      </c>
      <c r="B94" s="6"/>
      <c r="C94" s="6"/>
      <c r="D94" s="6"/>
      <c r="E94" s="6"/>
      <c r="F94" s="6"/>
      <c r="G94" s="7"/>
      <c r="H94" s="4">
        <f>rotary_clearance</f>
        <v>24</v>
      </c>
      <c r="J94" s="9"/>
    </row>
    <row r="95" spans="1:10" x14ac:dyDescent="0.3">
      <c r="A95" s="27" t="s">
        <v>110</v>
      </c>
      <c r="B95" s="28"/>
      <c r="C95" s="28"/>
      <c r="D95" s="28"/>
      <c r="E95" s="28"/>
      <c r="F95" s="28"/>
      <c r="G95" s="29"/>
      <c r="H95" s="4">
        <f>rotary_clearance+thickness</f>
        <v>30.7</v>
      </c>
      <c r="J95" s="9"/>
    </row>
    <row r="96" spans="1:10" x14ac:dyDescent="0.3">
      <c r="A96" s="5" t="s">
        <v>23</v>
      </c>
      <c r="B96" s="6"/>
      <c r="C96" s="6"/>
      <c r="D96" s="6"/>
      <c r="E96" s="6"/>
      <c r="F96" s="6"/>
      <c r="G96" s="7"/>
      <c r="H96" s="4">
        <f>H88-H94</f>
        <v>97.7</v>
      </c>
      <c r="J96" s="9"/>
    </row>
    <row r="97" spans="1:10" x14ac:dyDescent="0.3">
      <c r="A97" s="5" t="s">
        <v>24</v>
      </c>
      <c r="B97" s="6"/>
      <c r="C97" s="6"/>
      <c r="D97" s="6"/>
      <c r="E97" s="6"/>
      <c r="F97" s="6"/>
      <c r="G97" s="7"/>
      <c r="H97" s="4">
        <f>H96-H93/2</f>
        <v>94.525000000000006</v>
      </c>
      <c r="J97" s="9"/>
    </row>
    <row r="98" spans="1:10" x14ac:dyDescent="0.3">
      <c r="A98" s="5" t="s">
        <v>25</v>
      </c>
      <c r="B98" s="6"/>
      <c r="C98" s="6"/>
      <c r="D98" s="6"/>
      <c r="E98" s="6"/>
      <c r="F98" s="6"/>
      <c r="G98" s="7"/>
      <c r="H98" s="4">
        <f>H87+H95+2.687</f>
        <v>138.387</v>
      </c>
      <c r="J98" s="9"/>
    </row>
    <row r="99" spans="1:10" x14ac:dyDescent="0.3">
      <c r="A99" s="5" t="s">
        <v>27</v>
      </c>
      <c r="B99" s="6"/>
      <c r="C99" s="6"/>
      <c r="D99" s="6"/>
      <c r="E99" s="6"/>
      <c r="F99" s="6"/>
      <c r="G99" s="7"/>
      <c r="H99" s="10">
        <f>H97</f>
        <v>94.525000000000006</v>
      </c>
      <c r="J99" s="9"/>
    </row>
    <row r="100" spans="1:10" x14ac:dyDescent="0.3">
      <c r="A100" s="5" t="s">
        <v>26</v>
      </c>
      <c r="B100" s="6"/>
      <c r="C100" s="6"/>
      <c r="D100" s="6"/>
      <c r="E100" s="6"/>
      <c r="F100" s="6"/>
      <c r="G100" s="7"/>
      <c r="H100" s="10">
        <f>H98-H92/2</f>
        <v>135.21199999999999</v>
      </c>
      <c r="J100" s="9"/>
    </row>
    <row r="101" spans="1:10" x14ac:dyDescent="0.3">
      <c r="A101" s="5" t="s">
        <v>28</v>
      </c>
      <c r="B101" s="6"/>
      <c r="C101" s="6"/>
      <c r="D101" s="6"/>
      <c r="E101" s="6"/>
      <c r="F101" s="6"/>
      <c r="G101" s="7"/>
      <c r="H101" s="4">
        <f>H89-H95-2.687</f>
        <v>249.01299999999998</v>
      </c>
      <c r="J101" s="9"/>
    </row>
    <row r="102" spans="1:10" x14ac:dyDescent="0.3">
      <c r="A102" s="5" t="s">
        <v>29</v>
      </c>
      <c r="B102" s="6"/>
      <c r="C102" s="6"/>
      <c r="D102" s="6"/>
      <c r="E102" s="6"/>
      <c r="F102" s="6"/>
      <c r="G102" s="7"/>
      <c r="H102" s="10">
        <f>H99</f>
        <v>94.525000000000006</v>
      </c>
      <c r="J102" s="9"/>
    </row>
    <row r="103" spans="1:10" x14ac:dyDescent="0.3">
      <c r="A103" s="5" t="s">
        <v>30</v>
      </c>
      <c r="B103" s="6"/>
      <c r="C103" s="6"/>
      <c r="D103" s="6"/>
      <c r="E103" s="6"/>
      <c r="F103" s="6"/>
      <c r="G103" s="7"/>
      <c r="H103" s="10">
        <f>H101-H92/2</f>
        <v>245.83799999999997</v>
      </c>
      <c r="J103" s="9"/>
    </row>
    <row r="104" spans="1:10" x14ac:dyDescent="0.3">
      <c r="A104" s="5" t="s">
        <v>32</v>
      </c>
      <c r="B104" s="6"/>
      <c r="C104" s="6"/>
      <c r="D104" s="6"/>
      <c r="E104" s="6"/>
      <c r="F104" s="6"/>
      <c r="G104" s="7"/>
      <c r="H104" s="4">
        <v>4.49</v>
      </c>
      <c r="J104" s="9"/>
    </row>
    <row r="105" spans="1:10" x14ac:dyDescent="0.3">
      <c r="A105" s="5" t="s">
        <v>11</v>
      </c>
      <c r="B105" s="6"/>
      <c r="C105" s="6"/>
      <c r="D105" s="6"/>
      <c r="E105" s="6"/>
      <c r="F105" s="6"/>
      <c r="G105" s="7"/>
      <c r="H105" s="4">
        <v>19.989999999999998</v>
      </c>
      <c r="J105" s="9"/>
    </row>
    <row r="106" spans="1:10" x14ac:dyDescent="0.3">
      <c r="A106" s="49" t="s">
        <v>31</v>
      </c>
      <c r="B106" s="49"/>
      <c r="C106" s="49"/>
      <c r="D106" s="49"/>
      <c r="E106" s="49"/>
      <c r="F106" s="49"/>
      <c r="G106" s="49"/>
      <c r="H106" s="3">
        <v>16</v>
      </c>
      <c r="J106" s="9"/>
    </row>
    <row r="107" spans="1:10" x14ac:dyDescent="0.3">
      <c r="A107" s="5" t="s">
        <v>33</v>
      </c>
      <c r="B107" s="6"/>
      <c r="C107" s="6"/>
      <c r="D107" s="6"/>
      <c r="E107" s="6"/>
      <c r="F107" s="6"/>
      <c r="G107" s="7"/>
      <c r="H107" s="11">
        <f>H99-H106</f>
        <v>78.525000000000006</v>
      </c>
      <c r="J107" s="9"/>
    </row>
    <row r="108" spans="1:10" x14ac:dyDescent="0.3">
      <c r="A108" s="5" t="s">
        <v>34</v>
      </c>
      <c r="B108" s="6"/>
      <c r="C108" s="6"/>
      <c r="D108" s="6"/>
      <c r="E108" s="6"/>
      <c r="F108" s="6"/>
      <c r="G108" s="7"/>
      <c r="H108" s="11">
        <f>H98</f>
        <v>138.387</v>
      </c>
      <c r="J108" s="9"/>
    </row>
    <row r="109" spans="1:10" x14ac:dyDescent="0.3">
      <c r="A109" s="5" t="s">
        <v>35</v>
      </c>
      <c r="B109" s="6"/>
      <c r="C109" s="6"/>
      <c r="D109" s="6"/>
      <c r="E109" s="6"/>
      <c r="F109" s="6"/>
      <c r="G109" s="7"/>
      <c r="H109" s="10">
        <f>H107</f>
        <v>78.525000000000006</v>
      </c>
      <c r="J109" s="9"/>
    </row>
    <row r="110" spans="1:10" x14ac:dyDescent="0.3">
      <c r="A110" s="5" t="s">
        <v>36</v>
      </c>
      <c r="B110" s="6"/>
      <c r="C110" s="6"/>
      <c r="D110" s="6"/>
      <c r="E110" s="6"/>
      <c r="F110" s="6"/>
      <c r="G110" s="7"/>
      <c r="H110" s="10">
        <f>H108-H105/2</f>
        <v>128.392</v>
      </c>
      <c r="J110" s="9"/>
    </row>
    <row r="111" spans="1:10" x14ac:dyDescent="0.3">
      <c r="A111" s="5" t="s">
        <v>37</v>
      </c>
      <c r="B111" s="6"/>
      <c r="C111" s="6"/>
      <c r="D111" s="6"/>
      <c r="E111" s="6"/>
      <c r="F111" s="6"/>
      <c r="G111" s="7"/>
      <c r="H111" s="11">
        <f>H101</f>
        <v>249.01299999999998</v>
      </c>
      <c r="J111" s="9"/>
    </row>
    <row r="112" spans="1:10" x14ac:dyDescent="0.3">
      <c r="A112" s="5" t="s">
        <v>38</v>
      </c>
      <c r="B112" s="6"/>
      <c r="C112" s="6"/>
      <c r="D112" s="6"/>
      <c r="E112" s="6"/>
      <c r="F112" s="6"/>
      <c r="G112" s="7"/>
      <c r="H112" s="10">
        <f>H107</f>
        <v>78.525000000000006</v>
      </c>
      <c r="J112" s="9"/>
    </row>
    <row r="113" spans="1:10" x14ac:dyDescent="0.3">
      <c r="A113" s="5" t="s">
        <v>39</v>
      </c>
      <c r="B113" s="6"/>
      <c r="C113" s="6"/>
      <c r="D113" s="6"/>
      <c r="E113" s="6"/>
      <c r="F113" s="6"/>
      <c r="G113" s="7"/>
      <c r="H113" s="10">
        <f>H111-H105/2</f>
        <v>239.01799999999997</v>
      </c>
      <c r="J113" s="9"/>
    </row>
    <row r="114" spans="1:10" x14ac:dyDescent="0.3">
      <c r="A114" s="27"/>
      <c r="B114" s="28"/>
      <c r="C114" s="28"/>
      <c r="D114" s="28"/>
      <c r="E114" s="28"/>
      <c r="F114" s="28"/>
      <c r="G114" s="29"/>
      <c r="H114" s="11"/>
      <c r="J114" s="9"/>
    </row>
    <row r="115" spans="1:10" x14ac:dyDescent="0.3">
      <c r="A115" s="48" t="s">
        <v>111</v>
      </c>
      <c r="B115" s="48"/>
      <c r="C115" s="48"/>
      <c r="D115" s="48"/>
      <c r="E115" s="48"/>
      <c r="F115" s="48"/>
      <c r="G115" s="48"/>
      <c r="H115" s="11"/>
      <c r="J115" s="9"/>
    </row>
    <row r="116" spans="1:10" x14ac:dyDescent="0.3">
      <c r="A116" s="49" t="s">
        <v>9</v>
      </c>
      <c r="B116" s="49"/>
      <c r="C116" s="49"/>
      <c r="D116" s="49"/>
      <c r="E116" s="49"/>
      <c r="F116" s="49"/>
      <c r="G116" s="49"/>
      <c r="H116" s="8">
        <v>4.74</v>
      </c>
      <c r="J116" s="9"/>
    </row>
    <row r="117" spans="1:10" x14ac:dyDescent="0.3">
      <c r="A117" s="49" t="s">
        <v>10</v>
      </c>
      <c r="B117" s="49"/>
      <c r="C117" s="49"/>
      <c r="D117" s="49"/>
      <c r="E117" s="49"/>
      <c r="F117" s="49"/>
      <c r="G117" s="49"/>
      <c r="H117" s="8">
        <v>4.74</v>
      </c>
      <c r="J117" s="9"/>
    </row>
    <row r="118" spans="1:10" x14ac:dyDescent="0.3">
      <c r="A118" s="49" t="s">
        <v>112</v>
      </c>
      <c r="B118" s="49"/>
      <c r="C118" s="49"/>
      <c r="D118" s="49"/>
      <c r="E118" s="49"/>
      <c r="F118" s="49"/>
      <c r="G118" s="49"/>
      <c r="H118" s="11">
        <f>H96</f>
        <v>97.7</v>
      </c>
      <c r="J118" s="9"/>
    </row>
    <row r="119" spans="1:10" x14ac:dyDescent="0.3">
      <c r="A119" s="49" t="s">
        <v>113</v>
      </c>
      <c r="B119" s="49"/>
      <c r="C119" s="49"/>
      <c r="D119" s="49"/>
      <c r="E119" s="49"/>
      <c r="F119" s="49"/>
      <c r="G119" s="49"/>
      <c r="H119" s="11">
        <f>H98+(H101-H98)/2</f>
        <v>193.7</v>
      </c>
      <c r="J119" s="9"/>
    </row>
    <row r="120" spans="1:10" x14ac:dyDescent="0.3">
      <c r="A120" s="27" t="s">
        <v>114</v>
      </c>
      <c r="B120" s="28"/>
      <c r="C120" s="28"/>
      <c r="D120" s="28"/>
      <c r="E120" s="28"/>
      <c r="F120" s="28"/>
      <c r="G120" s="29"/>
      <c r="H120" s="10">
        <f>H118-H116/2</f>
        <v>95.33</v>
      </c>
      <c r="J120" s="9"/>
    </row>
    <row r="121" spans="1:10" x14ac:dyDescent="0.3">
      <c r="A121" s="27" t="s">
        <v>58</v>
      </c>
      <c r="B121" s="28"/>
      <c r="C121" s="28"/>
      <c r="D121" s="28"/>
      <c r="E121" s="28"/>
      <c r="F121" s="28"/>
      <c r="G121" s="29"/>
      <c r="H121" s="10">
        <f>H119-H117/2</f>
        <v>191.32999999999998</v>
      </c>
      <c r="J121" s="9"/>
    </row>
    <row r="122" spans="1:10" x14ac:dyDescent="0.3">
      <c r="A122" s="41" t="s">
        <v>218</v>
      </c>
      <c r="B122" s="42"/>
      <c r="C122" s="42"/>
      <c r="D122" s="42"/>
      <c r="E122" s="42"/>
      <c r="F122" s="42"/>
      <c r="G122" s="43"/>
      <c r="H122" s="11">
        <f>H116</f>
        <v>4.74</v>
      </c>
      <c r="J122" s="9"/>
    </row>
    <row r="123" spans="1:10" x14ac:dyDescent="0.3">
      <c r="A123" s="41" t="s">
        <v>222</v>
      </c>
      <c r="B123" s="42"/>
      <c r="C123" s="42"/>
      <c r="D123" s="42"/>
      <c r="E123" s="42"/>
      <c r="F123" s="42"/>
      <c r="G123" s="43"/>
      <c r="H123" s="11">
        <v>5</v>
      </c>
      <c r="J123" s="9"/>
    </row>
    <row r="124" spans="1:10" x14ac:dyDescent="0.3">
      <c r="A124" s="41" t="s">
        <v>219</v>
      </c>
      <c r="B124" s="42"/>
      <c r="C124" s="42"/>
      <c r="D124" s="42"/>
      <c r="E124" s="42"/>
      <c r="F124" s="42"/>
      <c r="G124" s="43"/>
      <c r="H124" s="11">
        <f>H122/H123</f>
        <v>0.94800000000000006</v>
      </c>
      <c r="J124" s="9"/>
    </row>
    <row r="125" spans="1:10" x14ac:dyDescent="0.3">
      <c r="A125" s="41" t="s">
        <v>221</v>
      </c>
      <c r="B125" s="42"/>
      <c r="C125" s="42"/>
      <c r="D125" s="42"/>
      <c r="E125" s="42"/>
      <c r="F125" s="42"/>
      <c r="G125" s="43"/>
      <c r="H125" s="11">
        <f>H121</f>
        <v>191.32999999999998</v>
      </c>
      <c r="J125" s="9"/>
    </row>
    <row r="126" spans="1:10" x14ac:dyDescent="0.3">
      <c r="A126" s="41" t="s">
        <v>220</v>
      </c>
      <c r="B126" s="42"/>
      <c r="C126" s="42"/>
      <c r="D126" s="42"/>
      <c r="E126" s="42"/>
      <c r="F126" s="42"/>
      <c r="G126" s="43"/>
      <c r="H126" s="10">
        <f>H118</f>
        <v>97.7</v>
      </c>
      <c r="J126" s="9"/>
    </row>
    <row r="127" spans="1:10" x14ac:dyDescent="0.3">
      <c r="A127" s="41" t="s">
        <v>223</v>
      </c>
      <c r="B127" s="42"/>
      <c r="C127" s="42"/>
      <c r="D127" s="42"/>
      <c r="E127" s="42"/>
      <c r="F127" s="42"/>
      <c r="G127" s="43"/>
      <c r="H127" s="10">
        <f>H121</f>
        <v>191.32999999999998</v>
      </c>
      <c r="J127" s="9"/>
    </row>
    <row r="128" spans="1:10" x14ac:dyDescent="0.3">
      <c r="A128" s="41" t="s">
        <v>226</v>
      </c>
      <c r="B128" s="42"/>
      <c r="C128" s="42"/>
      <c r="D128" s="42"/>
      <c r="E128" s="42"/>
      <c r="F128" s="42"/>
      <c r="G128" s="43"/>
      <c r="H128" s="10">
        <f>$H$126-$H$124*1</f>
        <v>96.75200000000001</v>
      </c>
      <c r="J128" s="9"/>
    </row>
    <row r="129" spans="1:10" x14ac:dyDescent="0.3">
      <c r="A129" s="41" t="s">
        <v>227</v>
      </c>
      <c r="B129" s="42"/>
      <c r="C129" s="42"/>
      <c r="D129" s="42"/>
      <c r="E129" s="42"/>
      <c r="F129" s="42"/>
      <c r="G129" s="43"/>
      <c r="H129" s="10">
        <f>$H$126-$H$124*2</f>
        <v>95.804000000000002</v>
      </c>
      <c r="J129" s="9"/>
    </row>
    <row r="130" spans="1:10" x14ac:dyDescent="0.3">
      <c r="A130" s="41" t="s">
        <v>228</v>
      </c>
      <c r="B130" s="42"/>
      <c r="C130" s="42"/>
      <c r="D130" s="42"/>
      <c r="E130" s="42"/>
      <c r="F130" s="42"/>
      <c r="G130" s="43"/>
      <c r="H130" s="10">
        <f>$H$126+$H$124*1</f>
        <v>98.647999999999996</v>
      </c>
      <c r="J130" s="9"/>
    </row>
    <row r="131" spans="1:10" x14ac:dyDescent="0.3">
      <c r="A131" s="41" t="s">
        <v>229</v>
      </c>
      <c r="B131" s="42"/>
      <c r="C131" s="42"/>
      <c r="D131" s="42"/>
      <c r="E131" s="42"/>
      <c r="F131" s="42"/>
      <c r="G131" s="43"/>
      <c r="H131" s="10">
        <f>$H$126+$H$124*2</f>
        <v>99.596000000000004</v>
      </c>
      <c r="J131" s="9"/>
    </row>
    <row r="132" spans="1:10" x14ac:dyDescent="0.3">
      <c r="A132" s="41"/>
      <c r="B132" s="42"/>
      <c r="C132" s="42"/>
      <c r="D132" s="42"/>
      <c r="E132" s="42"/>
      <c r="F132" s="42"/>
      <c r="G132" s="43"/>
      <c r="H132" s="11"/>
      <c r="J132" s="9"/>
    </row>
    <row r="133" spans="1:10" x14ac:dyDescent="0.3">
      <c r="A133" s="48" t="s">
        <v>60</v>
      </c>
      <c r="B133" s="48"/>
      <c r="C133" s="48"/>
      <c r="D133" s="48"/>
      <c r="E133" s="48"/>
      <c r="F133" s="48"/>
      <c r="G133" s="48"/>
      <c r="H133" s="11"/>
      <c r="J133" s="9"/>
    </row>
    <row r="134" spans="1:10" x14ac:dyDescent="0.3">
      <c r="A134" s="12" t="s">
        <v>44</v>
      </c>
      <c r="B134" s="15"/>
      <c r="C134" s="15"/>
      <c r="D134" s="15"/>
      <c r="E134" s="15"/>
      <c r="F134" s="15"/>
      <c r="G134" s="16"/>
      <c r="H134" s="11">
        <v>9</v>
      </c>
      <c r="J134" s="9"/>
    </row>
    <row r="135" spans="1:10" x14ac:dyDescent="0.3">
      <c r="A135" s="12" t="s">
        <v>45</v>
      </c>
      <c r="B135" s="15"/>
      <c r="C135" s="15"/>
      <c r="D135" s="15"/>
      <c r="E135" s="15"/>
      <c r="F135" s="15"/>
      <c r="G135" s="16"/>
      <c r="H135" s="11">
        <v>4</v>
      </c>
      <c r="J135" s="9"/>
    </row>
    <row r="136" spans="1:10" x14ac:dyDescent="0.3">
      <c r="A136" s="12" t="s">
        <v>42</v>
      </c>
      <c r="B136" s="15"/>
      <c r="C136" s="15"/>
      <c r="D136" s="15"/>
      <c r="E136" s="15"/>
      <c r="F136" s="15"/>
      <c r="G136" s="16"/>
      <c r="H136" s="11">
        <f>15</f>
        <v>15</v>
      </c>
      <c r="J136" s="9"/>
    </row>
    <row r="137" spans="1:10" x14ac:dyDescent="0.3">
      <c r="A137" s="12" t="s">
        <v>43</v>
      </c>
      <c r="B137" s="15"/>
      <c r="C137" s="15"/>
      <c r="D137" s="15"/>
      <c r="E137" s="15"/>
      <c r="F137" s="15"/>
      <c r="G137" s="16"/>
      <c r="H137" s="11">
        <f>H86+H136</f>
        <v>15</v>
      </c>
      <c r="J137" s="9"/>
    </row>
    <row r="138" spans="1:10" x14ac:dyDescent="0.3">
      <c r="A138" s="5" t="s">
        <v>40</v>
      </c>
      <c r="B138" s="6"/>
      <c r="C138" s="6"/>
      <c r="D138" s="6"/>
      <c r="E138" s="6"/>
      <c r="F138" s="6"/>
      <c r="G138" s="7"/>
      <c r="H138" s="4">
        <v>15</v>
      </c>
      <c r="J138" s="9"/>
    </row>
    <row r="139" spans="1:10" x14ac:dyDescent="0.3">
      <c r="A139" s="5" t="s">
        <v>41</v>
      </c>
      <c r="B139" s="6"/>
      <c r="C139" s="6"/>
      <c r="D139" s="6"/>
      <c r="E139" s="6"/>
      <c r="F139" s="6"/>
      <c r="G139" s="7"/>
      <c r="H139" s="4">
        <v>15</v>
      </c>
      <c r="J139" s="9"/>
    </row>
    <row r="140" spans="1:10" x14ac:dyDescent="0.3">
      <c r="A140" s="12" t="s">
        <v>47</v>
      </c>
      <c r="B140" s="13"/>
      <c r="C140" s="13"/>
      <c r="D140" s="13"/>
      <c r="E140" s="13"/>
      <c r="F140" s="13"/>
      <c r="G140" s="14"/>
      <c r="H140" s="4">
        <v>120</v>
      </c>
      <c r="J140" s="9"/>
    </row>
    <row r="141" spans="1:10" x14ac:dyDescent="0.3">
      <c r="A141" s="49" t="s">
        <v>46</v>
      </c>
      <c r="B141" s="49"/>
      <c r="C141" s="49"/>
      <c r="D141" s="49"/>
      <c r="E141" s="49"/>
      <c r="F141" s="49"/>
      <c r="G141" s="49"/>
      <c r="H141" s="10">
        <f>H137</f>
        <v>15</v>
      </c>
      <c r="J141" s="9"/>
    </row>
    <row r="142" spans="1:10" x14ac:dyDescent="0.3">
      <c r="A142" s="49" t="s">
        <v>50</v>
      </c>
      <c r="B142" s="49"/>
      <c r="C142" s="49"/>
      <c r="D142" s="49"/>
      <c r="E142" s="49"/>
      <c r="F142" s="49"/>
      <c r="G142" s="49"/>
      <c r="H142" s="10">
        <f>H87+H84/2-H140/2</f>
        <v>133.69999999999999</v>
      </c>
      <c r="J142" s="9"/>
    </row>
    <row r="143" spans="1:10" x14ac:dyDescent="0.3">
      <c r="A143" s="49" t="s">
        <v>48</v>
      </c>
      <c r="B143" s="49"/>
      <c r="C143" s="49"/>
      <c r="D143" s="49"/>
      <c r="E143" s="49"/>
      <c r="F143" s="49"/>
      <c r="G143" s="49"/>
      <c r="H143" s="10">
        <f>H141+$H$135+$H$134</f>
        <v>28</v>
      </c>
      <c r="J143" s="9"/>
    </row>
    <row r="144" spans="1:10" x14ac:dyDescent="0.3">
      <c r="A144" s="49" t="s">
        <v>49</v>
      </c>
      <c r="B144" s="49"/>
      <c r="C144" s="49"/>
      <c r="D144" s="49"/>
      <c r="E144" s="49"/>
      <c r="F144" s="49"/>
      <c r="G144" s="49"/>
      <c r="H144" s="10">
        <f>$H$142</f>
        <v>133.69999999999999</v>
      </c>
      <c r="J144" s="9"/>
    </row>
    <row r="145" spans="1:10" x14ac:dyDescent="0.3">
      <c r="A145" s="49" t="s">
        <v>51</v>
      </c>
      <c r="B145" s="49"/>
      <c r="C145" s="49"/>
      <c r="D145" s="49"/>
      <c r="E145" s="49"/>
      <c r="F145" s="49"/>
      <c r="G145" s="49"/>
      <c r="H145" s="10">
        <f>H143+$H$135+$H$134</f>
        <v>41</v>
      </c>
      <c r="J145" s="9"/>
    </row>
    <row r="146" spans="1:10" x14ac:dyDescent="0.3">
      <c r="A146" s="49" t="s">
        <v>52</v>
      </c>
      <c r="B146" s="49"/>
      <c r="C146" s="49"/>
      <c r="D146" s="49"/>
      <c r="E146" s="49"/>
      <c r="F146" s="49"/>
      <c r="G146" s="49"/>
      <c r="H146" s="10">
        <f>$H$142</f>
        <v>133.69999999999999</v>
      </c>
      <c r="J146" s="9"/>
    </row>
    <row r="147" spans="1:10" x14ac:dyDescent="0.3">
      <c r="A147" s="49" t="s">
        <v>53</v>
      </c>
      <c r="B147" s="49"/>
      <c r="C147" s="49"/>
      <c r="D147" s="49"/>
      <c r="E147" s="49"/>
      <c r="F147" s="49"/>
      <c r="G147" s="49"/>
      <c r="H147" s="10">
        <f>H145+$H$135+$H$134</f>
        <v>54</v>
      </c>
      <c r="J147" s="9"/>
    </row>
    <row r="148" spans="1:10" x14ac:dyDescent="0.3">
      <c r="A148" s="49" t="s">
        <v>54</v>
      </c>
      <c r="B148" s="49"/>
      <c r="C148" s="49"/>
      <c r="D148" s="49"/>
      <c r="E148" s="49"/>
      <c r="F148" s="49"/>
      <c r="G148" s="49"/>
      <c r="H148" s="10">
        <f>$H$142</f>
        <v>133.69999999999999</v>
      </c>
      <c r="J148" s="9"/>
    </row>
    <row r="149" spans="1:10" x14ac:dyDescent="0.3">
      <c r="A149" s="50"/>
      <c r="B149" s="50"/>
      <c r="C149" s="50"/>
      <c r="D149" s="50"/>
      <c r="E149" s="50"/>
      <c r="F149" s="50"/>
      <c r="G149" s="50"/>
      <c r="H149" s="8"/>
      <c r="J149" s="9"/>
    </row>
    <row r="152" spans="1:10" ht="23.4" x14ac:dyDescent="0.45">
      <c r="A152" s="2" t="s">
        <v>115</v>
      </c>
    </row>
    <row r="153" spans="1:10" x14ac:dyDescent="0.3">
      <c r="A153" s="48" t="s">
        <v>1</v>
      </c>
      <c r="B153" s="48"/>
      <c r="C153" s="48"/>
      <c r="D153" s="48"/>
      <c r="E153" s="48"/>
      <c r="F153" s="48"/>
      <c r="G153" s="48"/>
      <c r="H153" s="4"/>
    </row>
    <row r="154" spans="1:10" x14ac:dyDescent="0.3">
      <c r="A154" s="49" t="s">
        <v>12</v>
      </c>
      <c r="B154" s="49"/>
      <c r="C154" s="49"/>
      <c r="D154" s="49"/>
      <c r="E154" s="49"/>
      <c r="F154" s="49"/>
      <c r="G154" s="49"/>
      <c r="H154" s="3">
        <v>101.398</v>
      </c>
    </row>
    <row r="155" spans="1:10" x14ac:dyDescent="0.3">
      <c r="A155" s="49" t="s">
        <v>13</v>
      </c>
      <c r="B155" s="49"/>
      <c r="C155" s="49"/>
      <c r="D155" s="49"/>
      <c r="E155" s="49"/>
      <c r="F155" s="49"/>
      <c r="G155" s="49"/>
      <c r="H155" s="3">
        <v>177.4</v>
      </c>
    </row>
    <row r="156" spans="1:10" x14ac:dyDescent="0.3">
      <c r="A156" s="49" t="s">
        <v>118</v>
      </c>
      <c r="B156" s="49"/>
      <c r="C156" s="49"/>
      <c r="D156" s="49"/>
      <c r="E156" s="49"/>
      <c r="F156" s="49"/>
      <c r="G156" s="49"/>
      <c r="H156" s="3">
        <v>115</v>
      </c>
    </row>
    <row r="157" spans="1:10" x14ac:dyDescent="0.3">
      <c r="A157" s="49" t="s">
        <v>120</v>
      </c>
      <c r="B157" s="49"/>
      <c r="C157" s="49"/>
      <c r="D157" s="49"/>
      <c r="E157" s="49"/>
      <c r="F157" s="49"/>
      <c r="G157" s="49"/>
      <c r="H157" s="3">
        <f>H156+H154</f>
        <v>216.398</v>
      </c>
    </row>
    <row r="158" spans="1:10" x14ac:dyDescent="0.3">
      <c r="A158" s="49" t="s">
        <v>119</v>
      </c>
      <c r="B158" s="49"/>
      <c r="C158" s="49"/>
      <c r="D158" s="49"/>
      <c r="E158" s="49"/>
      <c r="F158" s="49"/>
      <c r="G158" s="49"/>
      <c r="H158" s="3">
        <v>105</v>
      </c>
    </row>
    <row r="159" spans="1:10" x14ac:dyDescent="0.3">
      <c r="A159" s="49" t="s">
        <v>59</v>
      </c>
      <c r="B159" s="49"/>
      <c r="C159" s="49"/>
      <c r="D159" s="49"/>
      <c r="E159" s="49"/>
      <c r="F159" s="49"/>
      <c r="G159" s="49"/>
      <c r="H159" s="3">
        <f>H158+H155</f>
        <v>282.39999999999998</v>
      </c>
    </row>
    <row r="160" spans="1:10" x14ac:dyDescent="0.3">
      <c r="A160" s="49"/>
      <c r="B160" s="49"/>
      <c r="C160" s="49"/>
      <c r="D160" s="49"/>
      <c r="E160" s="49"/>
      <c r="F160" s="49"/>
      <c r="G160" s="49"/>
      <c r="H160" s="3"/>
    </row>
    <row r="161" spans="1:8" x14ac:dyDescent="0.3">
      <c r="A161" s="48" t="s">
        <v>126</v>
      </c>
      <c r="B161" s="48"/>
      <c r="C161" s="48"/>
      <c r="D161" s="48"/>
      <c r="E161" s="48"/>
      <c r="F161" s="48"/>
      <c r="G161" s="48"/>
      <c r="H161" s="3"/>
    </row>
    <row r="162" spans="1:8" x14ac:dyDescent="0.3">
      <c r="A162" s="49" t="s">
        <v>141</v>
      </c>
      <c r="B162" s="49"/>
      <c r="C162" s="49"/>
      <c r="D162" s="49"/>
      <c r="E162" s="49"/>
      <c r="F162" s="49"/>
      <c r="G162" s="49"/>
      <c r="H162" s="3">
        <v>24.5</v>
      </c>
    </row>
    <row r="163" spans="1:8" x14ac:dyDescent="0.3">
      <c r="A163" s="49" t="s">
        <v>127</v>
      </c>
      <c r="B163" s="49"/>
      <c r="C163" s="49"/>
      <c r="D163" s="49"/>
      <c r="E163" s="49"/>
      <c r="F163" s="49"/>
      <c r="G163" s="49"/>
      <c r="H163" s="3">
        <f>140.369+1-(129.81+6.7)</f>
        <v>4.8590000000000089</v>
      </c>
    </row>
    <row r="164" spans="1:8" x14ac:dyDescent="0.3">
      <c r="A164" s="49" t="s">
        <v>130</v>
      </c>
      <c r="B164" s="49"/>
      <c r="C164" s="49"/>
      <c r="D164" s="49"/>
      <c r="E164" s="49"/>
      <c r="F164" s="49"/>
      <c r="G164" s="49"/>
      <c r="H164" s="3">
        <v>2</v>
      </c>
    </row>
    <row r="165" spans="1:8" x14ac:dyDescent="0.3">
      <c r="A165" s="49" t="s">
        <v>131</v>
      </c>
      <c r="B165" s="49"/>
      <c r="C165" s="49"/>
      <c r="D165" s="49"/>
      <c r="E165" s="49"/>
      <c r="F165" s="49"/>
      <c r="G165" s="49"/>
      <c r="H165" s="3">
        <v>58</v>
      </c>
    </row>
    <row r="166" spans="1:8" x14ac:dyDescent="0.3">
      <c r="A166" s="49" t="s">
        <v>132</v>
      </c>
      <c r="B166" s="49"/>
      <c r="C166" s="49"/>
      <c r="D166" s="49"/>
      <c r="E166" s="49"/>
      <c r="F166" s="49"/>
      <c r="G166" s="49"/>
      <c r="H166" s="3">
        <v>49</v>
      </c>
    </row>
    <row r="167" spans="1:8" x14ac:dyDescent="0.3">
      <c r="A167" s="49" t="s">
        <v>128</v>
      </c>
      <c r="B167" s="49"/>
      <c r="C167" s="49"/>
      <c r="D167" s="49"/>
      <c r="E167" s="49"/>
      <c r="F167" s="49"/>
      <c r="G167" s="49"/>
      <c r="H167" s="10">
        <f>H157-thickness-H163-H164/2</f>
        <v>203.839</v>
      </c>
    </row>
    <row r="168" spans="1:8" x14ac:dyDescent="0.3">
      <c r="A168" s="49" t="s">
        <v>129</v>
      </c>
      <c r="B168" s="49"/>
      <c r="C168" s="49"/>
      <c r="D168" s="49"/>
      <c r="E168" s="49"/>
      <c r="F168" s="49"/>
      <c r="G168" s="49"/>
      <c r="H168" s="10">
        <f>H158+thickness+H162-H164/2</f>
        <v>135.19999999999999</v>
      </c>
    </row>
    <row r="169" spans="1:8" x14ac:dyDescent="0.3">
      <c r="A169" s="49" t="s">
        <v>133</v>
      </c>
      <c r="B169" s="49"/>
      <c r="C169" s="49"/>
      <c r="D169" s="49"/>
      <c r="E169" s="49"/>
      <c r="F169" s="49"/>
      <c r="G169" s="49"/>
      <c r="H169" s="10">
        <f>H167-H166</f>
        <v>154.839</v>
      </c>
    </row>
    <row r="170" spans="1:8" x14ac:dyDescent="0.3">
      <c r="A170" s="49" t="s">
        <v>134</v>
      </c>
      <c r="B170" s="49"/>
      <c r="C170" s="49"/>
      <c r="D170" s="49"/>
      <c r="E170" s="49"/>
      <c r="F170" s="49"/>
      <c r="G170" s="49"/>
      <c r="H170" s="10">
        <f>H168</f>
        <v>135.19999999999999</v>
      </c>
    </row>
    <row r="171" spans="1:8" x14ac:dyDescent="0.3">
      <c r="A171" s="49" t="s">
        <v>135</v>
      </c>
      <c r="B171" s="49"/>
      <c r="C171" s="49"/>
      <c r="D171" s="49"/>
      <c r="E171" s="49"/>
      <c r="F171" s="49"/>
      <c r="G171" s="49"/>
      <c r="H171" s="10">
        <f>H167</f>
        <v>203.839</v>
      </c>
    </row>
    <row r="172" spans="1:8" x14ac:dyDescent="0.3">
      <c r="A172" s="49" t="s">
        <v>136</v>
      </c>
      <c r="B172" s="49"/>
      <c r="C172" s="49"/>
      <c r="D172" s="49"/>
      <c r="E172" s="49"/>
      <c r="F172" s="49"/>
      <c r="G172" s="49"/>
      <c r="H172" s="10">
        <f>H168+H165</f>
        <v>193.2</v>
      </c>
    </row>
    <row r="173" spans="1:8" x14ac:dyDescent="0.3">
      <c r="A173" s="49" t="s">
        <v>137</v>
      </c>
      <c r="B173" s="49"/>
      <c r="C173" s="49"/>
      <c r="D173" s="49"/>
      <c r="E173" s="49"/>
      <c r="F173" s="49"/>
      <c r="G173" s="49"/>
      <c r="H173" s="10">
        <f>H169</f>
        <v>154.839</v>
      </c>
    </row>
    <row r="174" spans="1:8" x14ac:dyDescent="0.3">
      <c r="A174" s="49" t="s">
        <v>138</v>
      </c>
      <c r="B174" s="49"/>
      <c r="C174" s="49"/>
      <c r="D174" s="49"/>
      <c r="E174" s="49"/>
      <c r="F174" s="49"/>
      <c r="G174" s="49"/>
      <c r="H174" s="10">
        <f>H172</f>
        <v>193.2</v>
      </c>
    </row>
    <row r="175" spans="1:8" x14ac:dyDescent="0.3">
      <c r="A175" s="49"/>
      <c r="B175" s="49"/>
      <c r="C175" s="49"/>
      <c r="D175" s="49"/>
      <c r="E175" s="49"/>
      <c r="F175" s="49"/>
      <c r="G175" s="49"/>
      <c r="H175" s="3"/>
    </row>
    <row r="176" spans="1:8" x14ac:dyDescent="0.3">
      <c r="A176" s="54" t="s">
        <v>148</v>
      </c>
      <c r="B176" s="55"/>
      <c r="C176" s="55"/>
      <c r="D176" s="55"/>
      <c r="E176" s="55"/>
      <c r="F176" s="55"/>
      <c r="G176" s="56"/>
      <c r="H176" s="4"/>
    </row>
    <row r="177" spans="1:8" x14ac:dyDescent="0.3">
      <c r="A177" s="49" t="s">
        <v>153</v>
      </c>
      <c r="B177" s="49"/>
      <c r="C177" s="49"/>
      <c r="D177" s="49"/>
      <c r="E177" s="49"/>
      <c r="F177" s="49"/>
      <c r="G177" s="49"/>
      <c r="H177" s="3">
        <v>8</v>
      </c>
    </row>
    <row r="178" spans="1:8" x14ac:dyDescent="0.3">
      <c r="A178" s="51" t="s">
        <v>154</v>
      </c>
      <c r="B178" s="52"/>
      <c r="C178" s="52"/>
      <c r="D178" s="52"/>
      <c r="E178" s="52"/>
      <c r="F178" s="52"/>
      <c r="G178" s="53"/>
      <c r="H178" s="3">
        <v>12.5</v>
      </c>
    </row>
    <row r="179" spans="1:8" x14ac:dyDescent="0.3">
      <c r="A179" s="51" t="s">
        <v>118</v>
      </c>
      <c r="B179" s="52"/>
      <c r="C179" s="52"/>
      <c r="D179" s="52"/>
      <c r="E179" s="52"/>
      <c r="F179" s="52"/>
      <c r="G179" s="53"/>
      <c r="H179" s="10">
        <f>$H$156+thickness+H177-H164/2</f>
        <v>128.69999999999999</v>
      </c>
    </row>
    <row r="180" spans="1:8" x14ac:dyDescent="0.3">
      <c r="A180" s="49" t="s">
        <v>119</v>
      </c>
      <c r="B180" s="49"/>
      <c r="C180" s="49"/>
      <c r="D180" s="49"/>
      <c r="E180" s="49"/>
      <c r="F180" s="49"/>
      <c r="G180" s="49"/>
      <c r="H180" s="10">
        <f>$H$158+thickness+H178-H164/2</f>
        <v>123.2</v>
      </c>
    </row>
    <row r="181" spans="1:8" x14ac:dyDescent="0.3">
      <c r="A181" s="49"/>
      <c r="B181" s="49"/>
      <c r="C181" s="49"/>
      <c r="D181" s="49"/>
      <c r="E181" s="49"/>
      <c r="F181" s="49"/>
      <c r="G181" s="49"/>
      <c r="H181" s="3"/>
    </row>
    <row r="182" spans="1:8" x14ac:dyDescent="0.3">
      <c r="A182" s="48" t="s">
        <v>149</v>
      </c>
      <c r="B182" s="48"/>
      <c r="C182" s="48"/>
      <c r="D182" s="48"/>
      <c r="E182" s="48"/>
      <c r="F182" s="48"/>
      <c r="G182" s="48"/>
      <c r="H182" s="4"/>
    </row>
    <row r="183" spans="1:8" x14ac:dyDescent="0.3">
      <c r="A183" s="51" t="s">
        <v>117</v>
      </c>
      <c r="B183" s="52"/>
      <c r="C183" s="52"/>
      <c r="D183" s="52"/>
      <c r="E183" s="52"/>
      <c r="F183" s="52"/>
      <c r="G183" s="53"/>
      <c r="H183" s="3">
        <f>8</f>
        <v>8</v>
      </c>
    </row>
    <row r="184" spans="1:8" x14ac:dyDescent="0.3">
      <c r="A184" s="51" t="s">
        <v>118</v>
      </c>
      <c r="B184" s="52"/>
      <c r="C184" s="52"/>
      <c r="D184" s="52"/>
      <c r="E184" s="52"/>
      <c r="F184" s="52"/>
      <c r="G184" s="53"/>
      <c r="H184" s="10">
        <f>H179</f>
        <v>128.69999999999999</v>
      </c>
    </row>
    <row r="185" spans="1:8" x14ac:dyDescent="0.3">
      <c r="A185" s="49" t="s">
        <v>119</v>
      </c>
      <c r="B185" s="49"/>
      <c r="C185" s="49"/>
      <c r="D185" s="49"/>
      <c r="E185" s="49"/>
      <c r="F185" s="49"/>
      <c r="G185" s="49"/>
      <c r="H185" s="10">
        <f>$H$159-H183-thickness-H164/2</f>
        <v>266.7</v>
      </c>
    </row>
    <row r="186" spans="1:8" x14ac:dyDescent="0.3">
      <c r="A186" s="50"/>
      <c r="B186" s="50"/>
      <c r="C186" s="50"/>
      <c r="D186" s="50"/>
      <c r="E186" s="50"/>
      <c r="F186" s="50"/>
      <c r="G186" s="50"/>
      <c r="H186" s="4"/>
    </row>
    <row r="187" spans="1:8" x14ac:dyDescent="0.3">
      <c r="A187" s="48" t="s">
        <v>150</v>
      </c>
      <c r="B187" s="48"/>
      <c r="C187" s="48"/>
      <c r="D187" s="48"/>
      <c r="E187" s="48"/>
      <c r="F187" s="48"/>
      <c r="G187" s="48"/>
      <c r="H187" s="4"/>
    </row>
    <row r="188" spans="1:8" x14ac:dyDescent="0.3">
      <c r="A188" s="49" t="s">
        <v>116</v>
      </c>
      <c r="B188" s="49"/>
      <c r="C188" s="49"/>
      <c r="D188" s="49"/>
      <c r="E188" s="49"/>
      <c r="F188" s="49"/>
      <c r="G188" s="49"/>
      <c r="H188" s="3">
        <f>8</f>
        <v>8</v>
      </c>
    </row>
    <row r="189" spans="1:8" x14ac:dyDescent="0.3">
      <c r="A189" s="51" t="s">
        <v>118</v>
      </c>
      <c r="B189" s="52"/>
      <c r="C189" s="52"/>
      <c r="D189" s="52"/>
      <c r="E189" s="52"/>
      <c r="F189" s="52"/>
      <c r="G189" s="53"/>
      <c r="H189" s="10">
        <f>$H$157-H188-thickness-H164/2</f>
        <v>200.69800000000001</v>
      </c>
    </row>
    <row r="190" spans="1:8" x14ac:dyDescent="0.3">
      <c r="A190" s="49" t="s">
        <v>119</v>
      </c>
      <c r="B190" s="49"/>
      <c r="C190" s="49"/>
      <c r="D190" s="49"/>
      <c r="E190" s="49"/>
      <c r="F190" s="49"/>
      <c r="G190" s="49"/>
      <c r="H190" s="10">
        <f>H180</f>
        <v>123.2</v>
      </c>
    </row>
    <row r="191" spans="1:8" x14ac:dyDescent="0.3">
      <c r="A191" s="49"/>
      <c r="B191" s="49"/>
      <c r="C191" s="49"/>
      <c r="D191" s="49"/>
      <c r="E191" s="49"/>
      <c r="F191" s="49"/>
      <c r="G191" s="49"/>
      <c r="H191" s="3"/>
    </row>
    <row r="192" spans="1:8" x14ac:dyDescent="0.3">
      <c r="A192" s="48" t="s">
        <v>151</v>
      </c>
      <c r="B192" s="48"/>
      <c r="C192" s="48"/>
      <c r="D192" s="48"/>
      <c r="E192" s="48"/>
      <c r="F192" s="48"/>
      <c r="G192" s="48"/>
      <c r="H192" s="4"/>
    </row>
    <row r="193" spans="1:9" x14ac:dyDescent="0.3">
      <c r="A193" s="51" t="s">
        <v>117</v>
      </c>
      <c r="B193" s="52"/>
      <c r="C193" s="52"/>
      <c r="D193" s="52"/>
      <c r="E193" s="52"/>
      <c r="F193" s="52"/>
      <c r="G193" s="53"/>
      <c r="H193" s="3">
        <v>8</v>
      </c>
    </row>
    <row r="194" spans="1:9" x14ac:dyDescent="0.3">
      <c r="A194" s="51" t="s">
        <v>118</v>
      </c>
      <c r="B194" s="52"/>
      <c r="C194" s="52"/>
      <c r="D194" s="52"/>
      <c r="E194" s="52"/>
      <c r="F194" s="52"/>
      <c r="G194" s="53"/>
      <c r="H194" s="10">
        <f>H189</f>
        <v>200.69800000000001</v>
      </c>
    </row>
    <row r="195" spans="1:9" x14ac:dyDescent="0.3">
      <c r="A195" s="49" t="s">
        <v>119</v>
      </c>
      <c r="B195" s="49"/>
      <c r="C195" s="49"/>
      <c r="D195" s="49"/>
      <c r="E195" s="49"/>
      <c r="F195" s="49"/>
      <c r="G195" s="49"/>
      <c r="H195" s="10">
        <f>$H$159-H193-thickness</f>
        <v>267.7</v>
      </c>
    </row>
    <row r="196" spans="1:9" x14ac:dyDescent="0.3">
      <c r="A196" s="50"/>
      <c r="B196" s="50"/>
      <c r="C196" s="50"/>
      <c r="D196" s="50"/>
      <c r="E196" s="50"/>
      <c r="F196" s="50"/>
      <c r="G196" s="50"/>
      <c r="H196" s="4"/>
    </row>
    <row r="197" spans="1:9" x14ac:dyDescent="0.3">
      <c r="A197" s="48" t="s">
        <v>142</v>
      </c>
      <c r="B197" s="48"/>
      <c r="C197" s="48"/>
      <c r="D197" s="48"/>
      <c r="E197" s="48"/>
      <c r="F197" s="48"/>
      <c r="G197" s="48"/>
      <c r="H197" s="4"/>
    </row>
    <row r="198" spans="1:9" x14ac:dyDescent="0.3">
      <c r="A198" s="49" t="s">
        <v>0</v>
      </c>
      <c r="B198" s="49"/>
      <c r="C198" s="49"/>
      <c r="D198" s="49"/>
      <c r="E198" s="49"/>
      <c r="F198" s="49"/>
      <c r="G198" s="49"/>
      <c r="H198" s="4">
        <f>thickness-kerf</f>
        <v>6.55</v>
      </c>
      <c r="I198" t="s">
        <v>243</v>
      </c>
    </row>
    <row r="199" spans="1:9" x14ac:dyDescent="0.3">
      <c r="A199" s="49" t="s">
        <v>7</v>
      </c>
      <c r="B199" s="49"/>
      <c r="C199" s="49"/>
      <c r="D199" s="49"/>
      <c r="E199" s="49"/>
      <c r="F199" s="49"/>
      <c r="G199" s="49"/>
      <c r="H199" s="4">
        <f>thickness</f>
        <v>6.7</v>
      </c>
    </row>
    <row r="200" spans="1:9" x14ac:dyDescent="0.3">
      <c r="A200" s="49" t="s">
        <v>143</v>
      </c>
      <c r="B200" s="49"/>
      <c r="C200" s="49"/>
      <c r="D200" s="49"/>
      <c r="E200" s="49"/>
      <c r="F200" s="49"/>
      <c r="G200" s="49"/>
      <c r="H200" s="4">
        <v>5.35</v>
      </c>
    </row>
    <row r="201" spans="1:9" x14ac:dyDescent="0.3">
      <c r="A201" s="49" t="s">
        <v>144</v>
      </c>
      <c r="B201" s="49"/>
      <c r="C201" s="49"/>
      <c r="D201" s="49"/>
      <c r="E201" s="49"/>
      <c r="F201" s="49"/>
      <c r="G201" s="49"/>
      <c r="H201" s="10">
        <f>H156+thickness+H200</f>
        <v>127.05</v>
      </c>
    </row>
    <row r="202" spans="1:9" x14ac:dyDescent="0.3">
      <c r="A202" s="49" t="s">
        <v>145</v>
      </c>
      <c r="B202" s="49"/>
      <c r="C202" s="49"/>
      <c r="D202" s="49"/>
      <c r="E202" s="49"/>
      <c r="F202" s="49"/>
      <c r="G202" s="49"/>
      <c r="H202" s="10">
        <f>H158+thickness</f>
        <v>111.7</v>
      </c>
    </row>
    <row r="203" spans="1:9" x14ac:dyDescent="0.3">
      <c r="A203" s="49" t="s">
        <v>146</v>
      </c>
      <c r="B203" s="49"/>
      <c r="C203" s="49"/>
      <c r="D203" s="49"/>
      <c r="E203" s="49"/>
      <c r="F203" s="49"/>
      <c r="G203" s="49"/>
      <c r="H203" s="10">
        <f>H157-thickness-H200-H198</f>
        <v>197.798</v>
      </c>
    </row>
    <row r="204" spans="1:9" x14ac:dyDescent="0.3">
      <c r="A204" s="49" t="s">
        <v>147</v>
      </c>
      <c r="B204" s="49"/>
      <c r="C204" s="49"/>
      <c r="D204" s="49"/>
      <c r="E204" s="49"/>
      <c r="F204" s="49"/>
      <c r="G204" s="49"/>
      <c r="H204" s="10">
        <f>H202</f>
        <v>111.7</v>
      </c>
    </row>
    <row r="205" spans="1:9" x14ac:dyDescent="0.3">
      <c r="A205" s="50"/>
      <c r="B205" s="50"/>
      <c r="C205" s="50"/>
      <c r="D205" s="50"/>
      <c r="E205" s="50"/>
      <c r="F205" s="50"/>
      <c r="G205" s="50"/>
      <c r="H205" s="4"/>
    </row>
    <row r="206" spans="1:9" x14ac:dyDescent="0.3">
      <c r="A206" s="48" t="s">
        <v>244</v>
      </c>
      <c r="B206" s="48"/>
      <c r="C206" s="48"/>
      <c r="D206" s="48"/>
      <c r="E206" s="48"/>
      <c r="F206" s="48"/>
      <c r="G206" s="48"/>
      <c r="H206" s="4"/>
    </row>
    <row r="207" spans="1:9" x14ac:dyDescent="0.3">
      <c r="A207" s="49" t="s">
        <v>12</v>
      </c>
      <c r="B207" s="49"/>
      <c r="C207" s="49"/>
      <c r="D207" s="49"/>
      <c r="E207" s="49"/>
      <c r="F207" s="49"/>
      <c r="G207" s="49"/>
      <c r="H207" s="4">
        <f>H199</f>
        <v>6.7</v>
      </c>
    </row>
    <row r="208" spans="1:9" x14ac:dyDescent="0.3">
      <c r="A208" s="49" t="s">
        <v>13</v>
      </c>
      <c r="B208" s="49"/>
      <c r="C208" s="49"/>
      <c r="D208" s="49"/>
      <c r="E208" s="49"/>
      <c r="F208" s="49"/>
      <c r="G208" s="49"/>
      <c r="H208" s="4">
        <f>H198</f>
        <v>6.55</v>
      </c>
    </row>
    <row r="209" spans="1:8" x14ac:dyDescent="0.3">
      <c r="A209" s="49" t="s">
        <v>240</v>
      </c>
      <c r="B209" s="49"/>
      <c r="C209" s="49"/>
      <c r="D209" s="49"/>
      <c r="E209" s="49"/>
      <c r="F209" s="49"/>
      <c r="G209" s="49"/>
      <c r="H209" s="4">
        <v>9</v>
      </c>
    </row>
    <row r="210" spans="1:8" x14ac:dyDescent="0.3">
      <c r="A210" s="49" t="s">
        <v>242</v>
      </c>
      <c r="B210" s="49"/>
      <c r="C210" s="49"/>
      <c r="D210" s="49"/>
      <c r="E210" s="49"/>
      <c r="F210" s="49"/>
      <c r="G210" s="49"/>
      <c r="H210" s="4"/>
    </row>
    <row r="211" spans="1:8" x14ac:dyDescent="0.3">
      <c r="A211" s="49" t="s">
        <v>241</v>
      </c>
      <c r="B211" s="49"/>
      <c r="C211" s="49"/>
      <c r="D211" s="49"/>
      <c r="E211" s="49"/>
      <c r="F211" s="49"/>
      <c r="G211" s="49"/>
      <c r="H211" s="4">
        <v>5</v>
      </c>
    </row>
    <row r="212" spans="1:8" x14ac:dyDescent="0.3">
      <c r="A212" s="49" t="s">
        <v>233</v>
      </c>
      <c r="B212" s="49"/>
      <c r="C212" s="49"/>
      <c r="D212" s="49"/>
      <c r="E212" s="49"/>
      <c r="F212" s="49"/>
      <c r="G212" s="49"/>
      <c r="H212" s="4">
        <f>H156+thickness+H211</f>
        <v>126.7</v>
      </c>
    </row>
    <row r="213" spans="1:8" x14ac:dyDescent="0.3">
      <c r="A213" s="49" t="s">
        <v>232</v>
      </c>
      <c r="B213" s="49"/>
      <c r="C213" s="49"/>
      <c r="D213" s="49"/>
      <c r="E213" s="49"/>
      <c r="F213" s="49"/>
      <c r="G213" s="49"/>
      <c r="H213" s="4">
        <f>H119-H208/2</f>
        <v>190.42499999999998</v>
      </c>
    </row>
    <row r="214" spans="1:8" x14ac:dyDescent="0.3">
      <c r="A214" s="49"/>
      <c r="B214" s="49"/>
      <c r="C214" s="49"/>
      <c r="D214" s="49"/>
      <c r="E214" s="49"/>
      <c r="F214" s="49"/>
      <c r="G214" s="49"/>
      <c r="H214" s="4"/>
    </row>
    <row r="215" spans="1:8" x14ac:dyDescent="0.3">
      <c r="A215" s="49"/>
      <c r="B215" s="49"/>
      <c r="C215" s="49"/>
      <c r="D215" s="49"/>
      <c r="E215" s="49"/>
      <c r="F215" s="49"/>
      <c r="G215" s="49"/>
      <c r="H215" s="4"/>
    </row>
    <row r="216" spans="1:8" x14ac:dyDescent="0.3">
      <c r="A216" s="49"/>
      <c r="B216" s="49"/>
      <c r="C216" s="49"/>
      <c r="D216" s="49"/>
      <c r="E216" s="49"/>
      <c r="F216" s="49"/>
      <c r="G216" s="49"/>
      <c r="H216" s="4"/>
    </row>
    <row r="217" spans="1:8" x14ac:dyDescent="0.3">
      <c r="A217" s="49"/>
      <c r="B217" s="49"/>
      <c r="C217" s="49"/>
      <c r="D217" s="49"/>
      <c r="E217" s="49"/>
      <c r="F217" s="49"/>
      <c r="G217" s="49"/>
      <c r="H217" s="33"/>
    </row>
    <row r="219" spans="1:8" ht="23.4" x14ac:dyDescent="0.45">
      <c r="A219" s="2" t="s">
        <v>124</v>
      </c>
    </row>
    <row r="220" spans="1:8" x14ac:dyDescent="0.3">
      <c r="A220" s="48" t="s">
        <v>1</v>
      </c>
      <c r="B220" s="48"/>
      <c r="C220" s="48"/>
      <c r="D220" s="48"/>
      <c r="E220" s="48"/>
      <c r="F220" s="48"/>
      <c r="G220" s="48"/>
      <c r="H220" s="4"/>
    </row>
    <row r="221" spans="1:8" x14ac:dyDescent="0.3">
      <c r="A221" s="49" t="s">
        <v>12</v>
      </c>
      <c r="B221" s="49"/>
      <c r="C221" s="49"/>
      <c r="D221" s="49"/>
      <c r="E221" s="49"/>
      <c r="F221" s="49"/>
      <c r="G221" s="49"/>
      <c r="H221" s="3">
        <v>164</v>
      </c>
    </row>
    <row r="222" spans="1:8" x14ac:dyDescent="0.3">
      <c r="A222" s="49" t="s">
        <v>13</v>
      </c>
      <c r="B222" s="49"/>
      <c r="C222" s="49"/>
      <c r="D222" s="49"/>
      <c r="E222" s="49"/>
      <c r="F222" s="49"/>
      <c r="G222" s="49"/>
      <c r="H222" s="3">
        <v>88</v>
      </c>
    </row>
    <row r="223" spans="1:8" x14ac:dyDescent="0.3">
      <c r="A223" s="49" t="s">
        <v>118</v>
      </c>
      <c r="B223" s="49"/>
      <c r="C223" s="49"/>
      <c r="D223" s="49"/>
      <c r="E223" s="49"/>
      <c r="F223" s="49"/>
      <c r="G223" s="49"/>
      <c r="H223" s="3">
        <v>0</v>
      </c>
    </row>
    <row r="224" spans="1:8" x14ac:dyDescent="0.3">
      <c r="A224" s="49" t="s">
        <v>119</v>
      </c>
      <c r="B224" s="49"/>
      <c r="C224" s="49"/>
      <c r="D224" s="49"/>
      <c r="E224" s="49"/>
      <c r="F224" s="49"/>
      <c r="G224" s="49"/>
      <c r="H224" s="3">
        <v>285</v>
      </c>
    </row>
    <row r="225" spans="1:8" x14ac:dyDescent="0.3">
      <c r="A225" s="49" t="s">
        <v>120</v>
      </c>
      <c r="B225" s="49"/>
      <c r="C225" s="49"/>
      <c r="D225" s="49"/>
      <c r="E225" s="49"/>
      <c r="F225" s="49"/>
      <c r="G225" s="49"/>
      <c r="H225" s="3">
        <f>H223+H221</f>
        <v>164</v>
      </c>
    </row>
    <row r="226" spans="1:8" x14ac:dyDescent="0.3">
      <c r="A226" s="49" t="s">
        <v>59</v>
      </c>
      <c r="B226" s="49"/>
      <c r="C226" s="49"/>
      <c r="D226" s="49"/>
      <c r="E226" s="49"/>
      <c r="F226" s="49"/>
      <c r="G226" s="49"/>
      <c r="H226" s="3">
        <f>H224+H222</f>
        <v>373</v>
      </c>
    </row>
    <row r="227" spans="1:8" x14ac:dyDescent="0.3">
      <c r="A227" s="49" t="s">
        <v>152</v>
      </c>
      <c r="B227" s="49"/>
      <c r="C227" s="49"/>
      <c r="D227" s="49"/>
      <c r="E227" s="49"/>
      <c r="F227" s="49"/>
      <c r="G227" s="49"/>
      <c r="H227" s="3">
        <v>2.0499999999999998</v>
      </c>
    </row>
    <row r="228" spans="1:8" x14ac:dyDescent="0.3">
      <c r="A228" s="49"/>
      <c r="B228" s="49"/>
      <c r="C228" s="49"/>
      <c r="D228" s="49"/>
      <c r="E228" s="49"/>
      <c r="F228" s="49"/>
      <c r="G228" s="49"/>
      <c r="H228" s="3"/>
    </row>
    <row r="229" spans="1:8" x14ac:dyDescent="0.3">
      <c r="A229" s="48" t="s">
        <v>139</v>
      </c>
      <c r="B229" s="48"/>
      <c r="C229" s="48"/>
      <c r="D229" s="48"/>
      <c r="E229" s="48"/>
      <c r="F229" s="48"/>
      <c r="G229" s="48"/>
      <c r="H229" s="3"/>
    </row>
    <row r="230" spans="1:8" x14ac:dyDescent="0.3">
      <c r="A230" s="51" t="s">
        <v>140</v>
      </c>
      <c r="B230" s="52"/>
      <c r="C230" s="52"/>
      <c r="D230" s="52"/>
      <c r="E230" s="52"/>
      <c r="F230" s="52"/>
      <c r="G230" s="53"/>
      <c r="H230" s="3">
        <f>H222</f>
        <v>88</v>
      </c>
    </row>
    <row r="231" spans="1:8" x14ac:dyDescent="0.3">
      <c r="A231" s="51" t="s">
        <v>118</v>
      </c>
      <c r="B231" s="52"/>
      <c r="C231" s="52"/>
      <c r="D231" s="52"/>
      <c r="E231" s="52"/>
      <c r="F231" s="52"/>
      <c r="G231" s="53"/>
      <c r="H231" s="10">
        <f>H223+H230-H227/2</f>
        <v>86.974999999999994</v>
      </c>
    </row>
    <row r="232" spans="1:8" x14ac:dyDescent="0.3">
      <c r="A232" s="49" t="s">
        <v>119</v>
      </c>
      <c r="B232" s="49"/>
      <c r="C232" s="49"/>
      <c r="D232" s="49"/>
      <c r="E232" s="49"/>
      <c r="F232" s="49"/>
      <c r="G232" s="49"/>
      <c r="H232" s="10">
        <f>H224</f>
        <v>285</v>
      </c>
    </row>
    <row r="233" spans="1:8" x14ac:dyDescent="0.3">
      <c r="A233" s="34"/>
      <c r="B233" s="35"/>
      <c r="C233" s="35"/>
      <c r="D233" s="35"/>
      <c r="E233" s="35"/>
      <c r="F233" s="35"/>
      <c r="G233" s="36"/>
      <c r="H233" s="3"/>
    </row>
    <row r="234" spans="1:8" x14ac:dyDescent="0.3">
      <c r="A234" s="54" t="s">
        <v>148</v>
      </c>
      <c r="B234" s="55"/>
      <c r="C234" s="55"/>
      <c r="D234" s="55"/>
      <c r="E234" s="55"/>
      <c r="F234" s="55"/>
      <c r="G234" s="56"/>
      <c r="H234" s="4"/>
    </row>
    <row r="235" spans="1:8" x14ac:dyDescent="0.3">
      <c r="A235" s="51" t="s">
        <v>116</v>
      </c>
      <c r="B235" s="52"/>
      <c r="C235" s="52"/>
      <c r="D235" s="52"/>
      <c r="E235" s="52"/>
      <c r="F235" s="52"/>
      <c r="G235" s="53"/>
      <c r="H235" s="3">
        <f>H178</f>
        <v>12.5</v>
      </c>
    </row>
    <row r="236" spans="1:8" x14ac:dyDescent="0.3">
      <c r="A236" s="49" t="s">
        <v>117</v>
      </c>
      <c r="B236" s="49"/>
      <c r="C236" s="49"/>
      <c r="D236" s="49"/>
      <c r="E236" s="49"/>
      <c r="F236" s="49"/>
      <c r="G236" s="49"/>
      <c r="H236" s="3">
        <f>H177</f>
        <v>8</v>
      </c>
    </row>
    <row r="237" spans="1:8" x14ac:dyDescent="0.3">
      <c r="A237" s="51" t="s">
        <v>118</v>
      </c>
      <c r="B237" s="52"/>
      <c r="C237" s="52"/>
      <c r="D237" s="52"/>
      <c r="E237" s="52"/>
      <c r="F237" s="52"/>
      <c r="G237" s="53"/>
      <c r="H237" s="10">
        <f>H225-H235-H227/2</f>
        <v>150.47499999999999</v>
      </c>
    </row>
    <row r="238" spans="1:8" x14ac:dyDescent="0.3">
      <c r="A238" s="49" t="s">
        <v>119</v>
      </c>
      <c r="B238" s="49"/>
      <c r="C238" s="49"/>
      <c r="D238" s="49"/>
      <c r="E238" s="49"/>
      <c r="F238" s="49"/>
      <c r="G238" s="49"/>
      <c r="H238" s="10">
        <f>H224+H236-H227/2</f>
        <v>291.97500000000002</v>
      </c>
    </row>
    <row r="239" spans="1:8" x14ac:dyDescent="0.3">
      <c r="A239" s="49"/>
      <c r="B239" s="49"/>
      <c r="C239" s="49"/>
      <c r="D239" s="49"/>
      <c r="E239" s="49"/>
      <c r="F239" s="49"/>
      <c r="G239" s="49"/>
      <c r="H239" s="3"/>
    </row>
    <row r="240" spans="1:8" x14ac:dyDescent="0.3">
      <c r="A240" s="48" t="s">
        <v>149</v>
      </c>
      <c r="B240" s="48"/>
      <c r="C240" s="48"/>
      <c r="D240" s="48"/>
      <c r="E240" s="48"/>
      <c r="F240" s="48"/>
      <c r="G240" s="48"/>
      <c r="H240" s="4"/>
    </row>
    <row r="241" spans="1:8" x14ac:dyDescent="0.3">
      <c r="A241" s="51" t="s">
        <v>116</v>
      </c>
      <c r="B241" s="52"/>
      <c r="C241" s="52"/>
      <c r="D241" s="52"/>
      <c r="E241" s="52"/>
      <c r="F241" s="52"/>
      <c r="G241" s="53"/>
      <c r="H241" s="3">
        <f>H183</f>
        <v>8</v>
      </c>
    </row>
    <row r="242" spans="1:8" x14ac:dyDescent="0.3">
      <c r="A242" s="51" t="s">
        <v>118</v>
      </c>
      <c r="B242" s="52"/>
      <c r="C242" s="52"/>
      <c r="D242" s="52"/>
      <c r="E242" s="52"/>
      <c r="F242" s="52"/>
      <c r="G242" s="53"/>
      <c r="H242" s="10">
        <f>H223+H241-H227/2</f>
        <v>6.9749999999999996</v>
      </c>
    </row>
    <row r="243" spans="1:8" x14ac:dyDescent="0.3">
      <c r="A243" s="49" t="s">
        <v>119</v>
      </c>
      <c r="B243" s="49"/>
      <c r="C243" s="49"/>
      <c r="D243" s="49"/>
      <c r="E243" s="49"/>
      <c r="F243" s="49"/>
      <c r="G243" s="49"/>
      <c r="H243" s="10">
        <f>H238</f>
        <v>291.97500000000002</v>
      </c>
    </row>
    <row r="244" spans="1:8" x14ac:dyDescent="0.3">
      <c r="A244" s="50"/>
      <c r="B244" s="50"/>
      <c r="C244" s="50"/>
      <c r="D244" s="50"/>
      <c r="E244" s="50"/>
      <c r="F244" s="50"/>
      <c r="G244" s="50"/>
      <c r="H244" s="4"/>
    </row>
    <row r="245" spans="1:8" x14ac:dyDescent="0.3">
      <c r="A245" s="48" t="s">
        <v>150</v>
      </c>
      <c r="B245" s="48"/>
      <c r="C245" s="48"/>
      <c r="D245" s="48"/>
      <c r="E245" s="48"/>
      <c r="F245" s="48"/>
      <c r="G245" s="48"/>
      <c r="H245" s="4"/>
    </row>
    <row r="246" spans="1:8" x14ac:dyDescent="0.3">
      <c r="A246" s="49" t="s">
        <v>117</v>
      </c>
      <c r="B246" s="49"/>
      <c r="C246" s="49"/>
      <c r="D246" s="49"/>
      <c r="E246" s="49"/>
      <c r="F246" s="49"/>
      <c r="G246" s="49"/>
      <c r="H246" s="3">
        <f>H188</f>
        <v>8</v>
      </c>
    </row>
    <row r="247" spans="1:8" x14ac:dyDescent="0.3">
      <c r="A247" s="51" t="s">
        <v>118</v>
      </c>
      <c r="B247" s="52"/>
      <c r="C247" s="52"/>
      <c r="D247" s="52"/>
      <c r="E247" s="52"/>
      <c r="F247" s="52"/>
      <c r="G247" s="53"/>
      <c r="H247" s="10">
        <f>H237</f>
        <v>150.47499999999999</v>
      </c>
    </row>
    <row r="248" spans="1:8" x14ac:dyDescent="0.3">
      <c r="A248" s="49" t="s">
        <v>119</v>
      </c>
      <c r="B248" s="49"/>
      <c r="C248" s="49"/>
      <c r="D248" s="49"/>
      <c r="E248" s="49"/>
      <c r="F248" s="49"/>
      <c r="G248" s="49"/>
      <c r="H248" s="10">
        <f>H226-H246-H227/2</f>
        <v>363.97500000000002</v>
      </c>
    </row>
    <row r="249" spans="1:8" x14ac:dyDescent="0.3">
      <c r="A249" s="49"/>
      <c r="B249" s="49"/>
      <c r="C249" s="49"/>
      <c r="D249" s="49"/>
      <c r="E249" s="49"/>
      <c r="F249" s="49"/>
      <c r="G249" s="49"/>
      <c r="H249" s="3"/>
    </row>
    <row r="250" spans="1:8" x14ac:dyDescent="0.3">
      <c r="A250" s="48" t="s">
        <v>151</v>
      </c>
      <c r="B250" s="48"/>
      <c r="C250" s="48"/>
      <c r="D250" s="48"/>
      <c r="E250" s="48"/>
      <c r="F250" s="48"/>
      <c r="G250" s="48"/>
      <c r="H250" s="4"/>
    </row>
    <row r="251" spans="1:8" x14ac:dyDescent="0.3">
      <c r="A251" s="51" t="s">
        <v>118</v>
      </c>
      <c r="B251" s="52"/>
      <c r="C251" s="52"/>
      <c r="D251" s="52"/>
      <c r="E251" s="52"/>
      <c r="F251" s="52"/>
      <c r="G251" s="53"/>
      <c r="H251" s="10">
        <f>H242</f>
        <v>6.9749999999999996</v>
      </c>
    </row>
    <row r="252" spans="1:8" x14ac:dyDescent="0.3">
      <c r="A252" s="49" t="s">
        <v>119</v>
      </c>
      <c r="B252" s="49"/>
      <c r="C252" s="49"/>
      <c r="D252" s="49"/>
      <c r="E252" s="49"/>
      <c r="F252" s="49"/>
      <c r="G252" s="49"/>
      <c r="H252" s="10">
        <f>H248</f>
        <v>363.97500000000002</v>
      </c>
    </row>
    <row r="253" spans="1:8" x14ac:dyDescent="0.3">
      <c r="A253" s="34"/>
      <c r="B253" s="35"/>
      <c r="C253" s="35"/>
      <c r="D253" s="35"/>
      <c r="E253" s="35"/>
      <c r="F253" s="35"/>
      <c r="G253" s="36"/>
      <c r="H253" s="4"/>
    </row>
    <row r="254" spans="1:8" x14ac:dyDescent="0.3">
      <c r="A254" s="48" t="s">
        <v>155</v>
      </c>
      <c r="B254" s="48"/>
      <c r="C254" s="48"/>
      <c r="D254" s="48"/>
      <c r="E254" s="48"/>
      <c r="F254" s="48"/>
      <c r="G254" s="48"/>
      <c r="H254" s="4"/>
    </row>
    <row r="255" spans="1:8" x14ac:dyDescent="0.3">
      <c r="A255" s="34" t="s">
        <v>0</v>
      </c>
      <c r="B255" s="35"/>
      <c r="C255" s="35"/>
      <c r="D255" s="35"/>
      <c r="E255" s="35"/>
      <c r="F255" s="35"/>
      <c r="G255" s="36"/>
      <c r="H255" s="4">
        <v>20</v>
      </c>
    </row>
    <row r="256" spans="1:8" x14ac:dyDescent="0.3">
      <c r="A256" s="34" t="s">
        <v>7</v>
      </c>
      <c r="B256" s="35"/>
      <c r="C256" s="35"/>
      <c r="D256" s="35"/>
      <c r="E256" s="35"/>
      <c r="F256" s="35"/>
      <c r="G256" s="36"/>
      <c r="H256" s="4">
        <v>10</v>
      </c>
    </row>
    <row r="257" spans="1:8" x14ac:dyDescent="0.3">
      <c r="A257" s="34" t="s">
        <v>156</v>
      </c>
      <c r="B257" s="35"/>
      <c r="C257" s="35"/>
      <c r="D257" s="35"/>
      <c r="E257" s="35"/>
      <c r="F257" s="35"/>
      <c r="G257" s="36"/>
      <c r="H257" s="4">
        <f>H223+H221/2-H255/2</f>
        <v>72</v>
      </c>
    </row>
    <row r="258" spans="1:8" x14ac:dyDescent="0.3">
      <c r="A258" s="34" t="s">
        <v>158</v>
      </c>
      <c r="B258" s="35"/>
      <c r="C258" s="35"/>
      <c r="D258" s="35"/>
      <c r="E258" s="35"/>
      <c r="F258" s="35"/>
      <c r="G258" s="36"/>
      <c r="H258" s="4">
        <f>H226</f>
        <v>373</v>
      </c>
    </row>
    <row r="259" spans="1:8" x14ac:dyDescent="0.3">
      <c r="A259" s="34" t="s">
        <v>159</v>
      </c>
      <c r="B259" s="35"/>
      <c r="C259" s="35"/>
      <c r="D259" s="35"/>
      <c r="E259" s="35"/>
      <c r="F259" s="35"/>
      <c r="G259" s="36"/>
      <c r="H259" s="4">
        <f>H257</f>
        <v>72</v>
      </c>
    </row>
    <row r="260" spans="1:8" x14ac:dyDescent="0.3">
      <c r="A260" s="34" t="s">
        <v>157</v>
      </c>
      <c r="B260" s="35"/>
      <c r="C260" s="35"/>
      <c r="D260" s="35"/>
      <c r="E260" s="35"/>
      <c r="F260" s="35"/>
      <c r="G260" s="36"/>
      <c r="H260" s="4">
        <f>H258-H256</f>
        <v>363</v>
      </c>
    </row>
    <row r="261" spans="1:8" x14ac:dyDescent="0.3">
      <c r="A261" s="34" t="s">
        <v>160</v>
      </c>
      <c r="B261" s="35"/>
      <c r="C261" s="35"/>
      <c r="D261" s="35"/>
      <c r="E261" s="35"/>
      <c r="F261" s="35"/>
      <c r="G261" s="36"/>
      <c r="H261" s="4">
        <f>H257+H255</f>
        <v>92</v>
      </c>
    </row>
    <row r="262" spans="1:8" x14ac:dyDescent="0.3">
      <c r="A262" s="34" t="s">
        <v>161</v>
      </c>
      <c r="B262" s="35"/>
      <c r="C262" s="35"/>
      <c r="D262" s="35"/>
      <c r="E262" s="35"/>
      <c r="F262" s="35"/>
      <c r="G262" s="36"/>
      <c r="H262" s="4">
        <f>H260</f>
        <v>363</v>
      </c>
    </row>
    <row r="263" spans="1:8" x14ac:dyDescent="0.3">
      <c r="A263" s="34" t="s">
        <v>162</v>
      </c>
      <c r="B263" s="35"/>
      <c r="C263" s="35"/>
      <c r="D263" s="35"/>
      <c r="E263" s="35"/>
      <c r="F263" s="35"/>
      <c r="G263" s="36"/>
      <c r="H263" s="4">
        <f>H261</f>
        <v>92</v>
      </c>
    </row>
    <row r="264" spans="1:8" x14ac:dyDescent="0.3">
      <c r="A264" s="34" t="s">
        <v>163</v>
      </c>
      <c r="B264" s="35"/>
      <c r="C264" s="35"/>
      <c r="D264" s="35"/>
      <c r="E264" s="35"/>
      <c r="F264" s="35"/>
      <c r="G264" s="36"/>
      <c r="H264" s="4">
        <f>H258</f>
        <v>373</v>
      </c>
    </row>
    <row r="265" spans="1:8" x14ac:dyDescent="0.3">
      <c r="A265" s="51"/>
      <c r="B265" s="52"/>
      <c r="C265" s="52"/>
      <c r="D265" s="52"/>
      <c r="E265" s="52"/>
      <c r="F265" s="52"/>
      <c r="G265" s="53"/>
      <c r="H265" s="4"/>
    </row>
    <row r="268" spans="1:8" ht="23.4" x14ac:dyDescent="0.45">
      <c r="A268" s="2" t="s">
        <v>121</v>
      </c>
    </row>
    <row r="269" spans="1:8" x14ac:dyDescent="0.3">
      <c r="A269" s="48" t="s">
        <v>1</v>
      </c>
      <c r="B269" s="48"/>
      <c r="C269" s="48"/>
      <c r="D269" s="48"/>
      <c r="E269" s="48"/>
      <c r="F269" s="48"/>
      <c r="G269" s="48"/>
      <c r="H269" s="4"/>
    </row>
    <row r="270" spans="1:8" x14ac:dyDescent="0.3">
      <c r="A270" s="49" t="s">
        <v>12</v>
      </c>
      <c r="B270" s="49"/>
      <c r="C270" s="49"/>
      <c r="D270" s="49"/>
      <c r="E270" s="49"/>
      <c r="F270" s="49"/>
      <c r="G270" s="49"/>
      <c r="H270" s="3">
        <v>381.66199999999998</v>
      </c>
    </row>
    <row r="271" spans="1:8" x14ac:dyDescent="0.3">
      <c r="A271" s="49" t="s">
        <v>13</v>
      </c>
      <c r="B271" s="49"/>
      <c r="C271" s="49"/>
      <c r="D271" s="49"/>
      <c r="E271" s="49"/>
      <c r="F271" s="49"/>
      <c r="G271" s="49"/>
      <c r="H271" s="3">
        <v>101.399</v>
      </c>
    </row>
    <row r="272" spans="1:8" x14ac:dyDescent="0.3">
      <c r="A272" s="49" t="s">
        <v>118</v>
      </c>
      <c r="B272" s="49"/>
      <c r="C272" s="49"/>
      <c r="D272" s="49"/>
      <c r="E272" s="49"/>
      <c r="F272" s="49"/>
      <c r="G272" s="49"/>
      <c r="H272" s="3">
        <v>0</v>
      </c>
    </row>
    <row r="273" spans="1:10" x14ac:dyDescent="0.3">
      <c r="A273" s="49" t="s">
        <v>119</v>
      </c>
      <c r="B273" s="49"/>
      <c r="C273" s="49"/>
      <c r="D273" s="49"/>
      <c r="E273" s="49"/>
      <c r="F273" s="49"/>
      <c r="G273" s="49"/>
      <c r="H273" s="3">
        <v>0</v>
      </c>
    </row>
    <row r="274" spans="1:10" x14ac:dyDescent="0.3">
      <c r="A274" s="49" t="s">
        <v>120</v>
      </c>
      <c r="B274" s="49"/>
      <c r="C274" s="49"/>
      <c r="D274" s="49"/>
      <c r="E274" s="49"/>
      <c r="F274" s="49"/>
      <c r="G274" s="49"/>
      <c r="H274" s="10">
        <f>H272+H270</f>
        <v>381.66199999999998</v>
      </c>
      <c r="J274" s="9"/>
    </row>
    <row r="275" spans="1:10" x14ac:dyDescent="0.3">
      <c r="A275" s="49" t="s">
        <v>59</v>
      </c>
      <c r="B275" s="49"/>
      <c r="C275" s="49"/>
      <c r="D275" s="49"/>
      <c r="E275" s="49"/>
      <c r="F275" s="49"/>
      <c r="G275" s="49"/>
      <c r="H275" s="10">
        <f>H273+H271</f>
        <v>101.399</v>
      </c>
    </row>
    <row r="276" spans="1:10" x14ac:dyDescent="0.3">
      <c r="A276" s="50"/>
      <c r="B276" s="50"/>
      <c r="C276" s="50"/>
      <c r="D276" s="50"/>
      <c r="E276" s="50"/>
      <c r="F276" s="50"/>
      <c r="G276" s="50"/>
      <c r="H276" s="4"/>
    </row>
    <row r="277" spans="1:10" x14ac:dyDescent="0.3">
      <c r="A277" s="48" t="s">
        <v>122</v>
      </c>
      <c r="B277" s="48"/>
      <c r="C277" s="48"/>
      <c r="D277" s="48"/>
      <c r="E277" s="48"/>
      <c r="F277" s="48"/>
      <c r="G277" s="48"/>
      <c r="H277" s="4"/>
    </row>
    <row r="278" spans="1:10" x14ac:dyDescent="0.3">
      <c r="A278" s="49" t="s">
        <v>247</v>
      </c>
      <c r="B278" s="49"/>
      <c r="C278" s="49"/>
      <c r="D278" s="49"/>
      <c r="E278" s="49"/>
      <c r="F278" s="49"/>
      <c r="G278" s="49"/>
      <c r="H278" s="4">
        <v>12</v>
      </c>
    </row>
    <row r="279" spans="1:10" x14ac:dyDescent="0.3">
      <c r="A279" s="45" t="s">
        <v>248</v>
      </c>
      <c r="B279" s="46"/>
      <c r="C279" s="46"/>
      <c r="D279" s="46"/>
      <c r="E279" s="46"/>
      <c r="F279" s="46"/>
      <c r="G279" s="47"/>
      <c r="H279" s="4">
        <f>H278+7</f>
        <v>19</v>
      </c>
    </row>
    <row r="280" spans="1:10" x14ac:dyDescent="0.3">
      <c r="A280" s="51" t="s">
        <v>123</v>
      </c>
      <c r="B280" s="52"/>
      <c r="C280" s="52"/>
      <c r="D280" s="52"/>
      <c r="E280" s="52"/>
      <c r="F280" s="52"/>
      <c r="G280" s="53"/>
      <c r="H280" s="4">
        <v>19</v>
      </c>
    </row>
    <row r="281" spans="1:10" x14ac:dyDescent="0.3">
      <c r="A281" s="30" t="s">
        <v>246</v>
      </c>
      <c r="B281" s="31"/>
      <c r="C281" s="31"/>
      <c r="D281" s="31"/>
      <c r="E281" s="31"/>
      <c r="F281" s="31"/>
      <c r="G281" s="32"/>
      <c r="H281" s="4">
        <v>27</v>
      </c>
    </row>
    <row r="282" spans="1:10" x14ac:dyDescent="0.3">
      <c r="A282" s="51" t="s">
        <v>118</v>
      </c>
      <c r="B282" s="52"/>
      <c r="C282" s="52"/>
      <c r="D282" s="52"/>
      <c r="E282" s="52"/>
      <c r="F282" s="52"/>
      <c r="G282" s="53"/>
      <c r="H282" s="10">
        <f>H274-thickness-H281-H278/2</f>
        <v>341.96199999999999</v>
      </c>
    </row>
    <row r="283" spans="1:10" x14ac:dyDescent="0.3">
      <c r="A283" s="49" t="s">
        <v>119</v>
      </c>
      <c r="B283" s="49"/>
      <c r="C283" s="49"/>
      <c r="D283" s="49"/>
      <c r="E283" s="49"/>
      <c r="F283" s="49"/>
      <c r="G283" s="49"/>
      <c r="H283" s="10">
        <f>H273+H271/2-H280/2</f>
        <v>41.1995</v>
      </c>
      <c r="J283" s="9"/>
    </row>
    <row r="284" spans="1:10" x14ac:dyDescent="0.3">
      <c r="A284" s="50"/>
      <c r="B284" s="50"/>
      <c r="C284" s="50"/>
      <c r="D284" s="50"/>
      <c r="E284" s="50"/>
      <c r="F284" s="50"/>
      <c r="G284" s="50"/>
      <c r="H284" s="4"/>
    </row>
    <row r="285" spans="1:10" x14ac:dyDescent="0.3">
      <c r="A285" s="48" t="s">
        <v>245</v>
      </c>
      <c r="B285" s="48"/>
      <c r="C285" s="48"/>
      <c r="D285" s="48"/>
      <c r="E285" s="48"/>
      <c r="F285" s="48"/>
      <c r="G285" s="48"/>
      <c r="H285" s="4"/>
    </row>
    <row r="286" spans="1:10" x14ac:dyDescent="0.3">
      <c r="A286" s="49" t="s">
        <v>200</v>
      </c>
      <c r="B286" s="49"/>
      <c r="C286" s="49"/>
      <c r="D286" s="49"/>
      <c r="E286" s="49"/>
      <c r="F286" s="49"/>
      <c r="G286" s="49"/>
      <c r="H286" s="4">
        <v>2.7</v>
      </c>
    </row>
    <row r="287" spans="1:10" x14ac:dyDescent="0.3">
      <c r="A287" s="49" t="s">
        <v>201</v>
      </c>
      <c r="B287" s="49"/>
      <c r="C287" s="49"/>
      <c r="D287" s="49"/>
      <c r="E287" s="49"/>
      <c r="F287" s="49"/>
      <c r="G287" s="49"/>
      <c r="H287" s="4">
        <f>H282+H278/2</f>
        <v>347.96199999999999</v>
      </c>
    </row>
    <row r="288" spans="1:10" x14ac:dyDescent="0.3">
      <c r="A288" s="49" t="s">
        <v>205</v>
      </c>
      <c r="B288" s="49"/>
      <c r="C288" s="49"/>
      <c r="D288" s="49"/>
      <c r="E288" s="49"/>
      <c r="F288" s="49"/>
      <c r="G288" s="49"/>
      <c r="H288" s="4">
        <f>H283+H280/2</f>
        <v>50.6995</v>
      </c>
    </row>
    <row r="289" spans="1:9" x14ac:dyDescent="0.3">
      <c r="A289" s="49" t="s">
        <v>202</v>
      </c>
      <c r="B289" s="49"/>
      <c r="C289" s="49"/>
      <c r="D289" s="49"/>
      <c r="E289" s="49"/>
      <c r="F289" s="49"/>
      <c r="G289" s="49"/>
      <c r="H289" s="4">
        <v>15</v>
      </c>
    </row>
    <row r="290" spans="1:9" x14ac:dyDescent="0.3">
      <c r="A290" s="49" t="s">
        <v>203</v>
      </c>
      <c r="B290" s="49"/>
      <c r="C290" s="49"/>
      <c r="D290" s="49"/>
      <c r="E290" s="49"/>
      <c r="F290" s="49"/>
      <c r="G290" s="49"/>
      <c r="H290" s="10">
        <f>H287-H286/2</f>
        <v>346.61199999999997</v>
      </c>
    </row>
    <row r="291" spans="1:9" x14ac:dyDescent="0.3">
      <c r="A291" s="49" t="s">
        <v>204</v>
      </c>
      <c r="B291" s="49"/>
      <c r="C291" s="49"/>
      <c r="D291" s="49"/>
      <c r="E291" s="49"/>
      <c r="F291" s="49"/>
      <c r="G291" s="49"/>
      <c r="H291" s="10">
        <f>H288+H289-H286/2</f>
        <v>64.349500000000006</v>
      </c>
    </row>
    <row r="292" spans="1:9" x14ac:dyDescent="0.3">
      <c r="A292" s="49" t="s">
        <v>207</v>
      </c>
      <c r="B292" s="49"/>
      <c r="C292" s="49"/>
      <c r="D292" s="49"/>
      <c r="E292" s="49"/>
      <c r="F292" s="49"/>
      <c r="G292" s="49"/>
      <c r="H292" s="10">
        <f>H290</f>
        <v>346.61199999999997</v>
      </c>
    </row>
    <row r="293" spans="1:9" x14ac:dyDescent="0.3">
      <c r="A293" s="49" t="s">
        <v>206</v>
      </c>
      <c r="B293" s="49"/>
      <c r="C293" s="49"/>
      <c r="D293" s="49"/>
      <c r="E293" s="49"/>
      <c r="F293" s="49"/>
      <c r="G293" s="49"/>
      <c r="H293" s="10">
        <f>H288-H289-H286/2</f>
        <v>34.349499999999999</v>
      </c>
    </row>
    <row r="294" spans="1:9" x14ac:dyDescent="0.3">
      <c r="A294" s="50"/>
      <c r="B294" s="50"/>
      <c r="C294" s="50"/>
      <c r="D294" s="50"/>
      <c r="E294" s="50"/>
      <c r="F294" s="50"/>
      <c r="G294" s="50"/>
      <c r="H294" s="4"/>
    </row>
    <row r="295" spans="1:9" x14ac:dyDescent="0.3">
      <c r="A295" s="48" t="s">
        <v>189</v>
      </c>
      <c r="B295" s="48"/>
      <c r="C295" s="48"/>
      <c r="D295" s="48"/>
      <c r="E295" s="48"/>
      <c r="F295" s="48"/>
      <c r="G295" s="48"/>
      <c r="H295" s="4"/>
    </row>
    <row r="296" spans="1:9" x14ac:dyDescent="0.3">
      <c r="A296" s="49" t="s">
        <v>130</v>
      </c>
      <c r="B296" s="49"/>
      <c r="C296" s="49"/>
      <c r="D296" s="49"/>
      <c r="E296" s="49"/>
      <c r="F296" s="49"/>
      <c r="G296" s="49"/>
      <c r="H296" s="4">
        <v>2.0499999999999998</v>
      </c>
    </row>
    <row r="297" spans="1:9" x14ac:dyDescent="0.3">
      <c r="A297" s="51" t="s">
        <v>193</v>
      </c>
      <c r="B297" s="52"/>
      <c r="C297" s="52"/>
      <c r="D297" s="52"/>
      <c r="E297" s="52"/>
      <c r="F297" s="52"/>
      <c r="G297" s="53"/>
      <c r="H297" s="4">
        <v>7</v>
      </c>
    </row>
    <row r="298" spans="1:9" x14ac:dyDescent="0.3">
      <c r="A298" s="34" t="s">
        <v>190</v>
      </c>
      <c r="B298" s="35"/>
      <c r="C298" s="35"/>
      <c r="D298" s="35"/>
      <c r="E298" s="35"/>
      <c r="F298" s="35"/>
      <c r="G298" s="36"/>
      <c r="H298" s="4">
        <v>23.898</v>
      </c>
    </row>
    <row r="299" spans="1:9" x14ac:dyDescent="0.3">
      <c r="A299" s="51" t="s">
        <v>191</v>
      </c>
      <c r="B299" s="52"/>
      <c r="C299" s="52"/>
      <c r="D299" s="52"/>
      <c r="E299" s="52"/>
      <c r="F299" s="52"/>
      <c r="G299" s="53"/>
      <c r="H299" s="4">
        <v>44</v>
      </c>
      <c r="I299" s="9"/>
    </row>
    <row r="300" spans="1:9" x14ac:dyDescent="0.3">
      <c r="A300" s="49" t="s">
        <v>192</v>
      </c>
      <c r="B300" s="49"/>
      <c r="C300" s="49"/>
      <c r="D300" s="49"/>
      <c r="E300" s="49"/>
      <c r="F300" s="49"/>
      <c r="G300" s="49"/>
      <c r="H300" s="4">
        <f>H298+(H299-H298)/2</f>
        <v>33.948999999999998</v>
      </c>
      <c r="I300" s="9"/>
    </row>
    <row r="301" spans="1:9" x14ac:dyDescent="0.3">
      <c r="A301" s="49" t="s">
        <v>166</v>
      </c>
      <c r="B301" s="49"/>
      <c r="C301" s="49"/>
      <c r="D301" s="49"/>
      <c r="E301" s="49"/>
      <c r="F301" s="49"/>
      <c r="G301" s="49"/>
      <c r="H301" s="10">
        <f>$H$274-thickness-$H$297-$H$296/2</f>
        <v>366.93700000000001</v>
      </c>
    </row>
    <row r="302" spans="1:9" x14ac:dyDescent="0.3">
      <c r="A302" s="49" t="s">
        <v>167</v>
      </c>
      <c r="B302" s="49"/>
      <c r="C302" s="49"/>
      <c r="D302" s="49"/>
      <c r="E302" s="49"/>
      <c r="F302" s="49"/>
      <c r="G302" s="49"/>
      <c r="H302" s="10">
        <f>$H$273+$H$300-$H$296/2</f>
        <v>32.923999999999999</v>
      </c>
    </row>
    <row r="303" spans="1:9" x14ac:dyDescent="0.3">
      <c r="A303" s="50"/>
      <c r="B303" s="50"/>
      <c r="C303" s="50"/>
      <c r="D303" s="50"/>
      <c r="E303" s="50"/>
      <c r="F303" s="50"/>
      <c r="G303" s="50"/>
      <c r="H303" s="4"/>
    </row>
    <row r="304" spans="1:9" x14ac:dyDescent="0.3">
      <c r="A304" s="48" t="s">
        <v>195</v>
      </c>
      <c r="B304" s="48"/>
      <c r="C304" s="48"/>
      <c r="D304" s="48"/>
      <c r="E304" s="48"/>
      <c r="F304" s="48"/>
      <c r="G304" s="48"/>
      <c r="H304" s="4"/>
    </row>
    <row r="305" spans="1:9" x14ac:dyDescent="0.3">
      <c r="A305" s="34" t="s">
        <v>197</v>
      </c>
      <c r="B305" s="35"/>
      <c r="C305" s="35"/>
      <c r="D305" s="35"/>
      <c r="E305" s="35"/>
      <c r="F305" s="35"/>
      <c r="G305" s="36"/>
      <c r="H305" s="4">
        <v>57.398000000000003</v>
      </c>
    </row>
    <row r="306" spans="1:9" x14ac:dyDescent="0.3">
      <c r="A306" s="51" t="s">
        <v>198</v>
      </c>
      <c r="B306" s="52"/>
      <c r="C306" s="52"/>
      <c r="D306" s="52"/>
      <c r="E306" s="52"/>
      <c r="F306" s="52"/>
      <c r="G306" s="53"/>
      <c r="H306" s="4">
        <v>77.5</v>
      </c>
    </row>
    <row r="307" spans="1:9" x14ac:dyDescent="0.3">
      <c r="A307" s="49" t="s">
        <v>199</v>
      </c>
      <c r="B307" s="49"/>
      <c r="C307" s="49"/>
      <c r="D307" s="49"/>
      <c r="E307" s="49"/>
      <c r="F307" s="49"/>
      <c r="G307" s="49"/>
      <c r="H307" s="4">
        <f>H305+(H306-H305)/2</f>
        <v>67.448999999999998</v>
      </c>
      <c r="I307" s="9"/>
    </row>
    <row r="308" spans="1:9" x14ac:dyDescent="0.3">
      <c r="A308" s="49" t="s">
        <v>166</v>
      </c>
      <c r="B308" s="49"/>
      <c r="C308" s="49"/>
      <c r="D308" s="49"/>
      <c r="E308" s="49"/>
      <c r="F308" s="49"/>
      <c r="G308" s="49"/>
      <c r="H308" s="10">
        <f>$H$274-thickness-$H$297-$H$296/2</f>
        <v>366.93700000000001</v>
      </c>
    </row>
    <row r="309" spans="1:9" x14ac:dyDescent="0.3">
      <c r="A309" s="49" t="s">
        <v>167</v>
      </c>
      <c r="B309" s="49"/>
      <c r="C309" s="49"/>
      <c r="D309" s="49"/>
      <c r="E309" s="49"/>
      <c r="F309" s="49"/>
      <c r="G309" s="49"/>
      <c r="H309" s="10">
        <f>$H$275-$H$300-$H$296/2</f>
        <v>66.424999999999997</v>
      </c>
    </row>
    <row r="310" spans="1:9" x14ac:dyDescent="0.3">
      <c r="A310" s="37"/>
      <c r="B310" s="38"/>
      <c r="C310" s="38"/>
      <c r="D310" s="38"/>
      <c r="E310" s="38"/>
      <c r="F310" s="38"/>
      <c r="G310" s="39"/>
      <c r="H310" s="4"/>
    </row>
    <row r="311" spans="1:9" x14ac:dyDescent="0.3">
      <c r="A311" s="48" t="s">
        <v>208</v>
      </c>
      <c r="B311" s="48"/>
      <c r="C311" s="48"/>
      <c r="D311" s="48"/>
      <c r="E311" s="48"/>
      <c r="F311" s="48"/>
      <c r="G311" s="48"/>
      <c r="H311" s="4"/>
    </row>
    <row r="312" spans="1:9" x14ac:dyDescent="0.3">
      <c r="A312" s="37" t="s">
        <v>209</v>
      </c>
      <c r="B312" s="38"/>
      <c r="C312" s="38"/>
      <c r="D312" s="38"/>
      <c r="E312" s="38"/>
      <c r="F312" s="38"/>
      <c r="G312" s="39"/>
      <c r="H312" s="4">
        <v>289.964</v>
      </c>
    </row>
    <row r="313" spans="1:9" x14ac:dyDescent="0.3">
      <c r="A313" s="37" t="s">
        <v>210</v>
      </c>
      <c r="B313" s="38"/>
      <c r="C313" s="38"/>
      <c r="D313" s="38"/>
      <c r="E313" s="38"/>
      <c r="F313" s="38"/>
      <c r="G313" s="39"/>
      <c r="H313" s="4">
        <v>316.76400000000001</v>
      </c>
    </row>
    <row r="314" spans="1:9" x14ac:dyDescent="0.3">
      <c r="A314" s="37" t="s">
        <v>211</v>
      </c>
      <c r="B314" s="38"/>
      <c r="C314" s="38"/>
      <c r="D314" s="38"/>
      <c r="E314" s="38"/>
      <c r="F314" s="38"/>
      <c r="G314" s="39"/>
      <c r="H314" s="4">
        <f>H312+(H313-H312)/2</f>
        <v>303.36400000000003</v>
      </c>
    </row>
    <row r="315" spans="1:9" x14ac:dyDescent="0.3">
      <c r="A315" s="37" t="s">
        <v>212</v>
      </c>
      <c r="B315" s="38"/>
      <c r="C315" s="38"/>
      <c r="D315" s="38"/>
      <c r="E315" s="38"/>
      <c r="F315" s="38"/>
      <c r="G315" s="39"/>
      <c r="H315" s="4">
        <f>H273</f>
        <v>0</v>
      </c>
    </row>
    <row r="316" spans="1:9" x14ac:dyDescent="0.3">
      <c r="A316" s="37" t="s">
        <v>210</v>
      </c>
      <c r="B316" s="38"/>
      <c r="C316" s="38"/>
      <c r="D316" s="38"/>
      <c r="E316" s="38"/>
      <c r="F316" s="38"/>
      <c r="G316" s="39"/>
      <c r="H316" s="4">
        <f>H275</f>
        <v>101.399</v>
      </c>
    </row>
    <row r="317" spans="1:9" x14ac:dyDescent="0.3">
      <c r="A317" s="37" t="s">
        <v>217</v>
      </c>
      <c r="B317" s="38"/>
      <c r="C317" s="38"/>
      <c r="D317" s="38"/>
      <c r="E317" s="38"/>
      <c r="F317" s="38"/>
      <c r="G317" s="39"/>
      <c r="H317" s="4">
        <f>H315+(H316-H315)/2</f>
        <v>50.6995</v>
      </c>
    </row>
    <row r="318" spans="1:9" x14ac:dyDescent="0.3">
      <c r="A318" s="37" t="s">
        <v>213</v>
      </c>
      <c r="B318" s="38"/>
      <c r="C318" s="38"/>
      <c r="D318" s="38"/>
      <c r="E318" s="38"/>
      <c r="F318" s="38"/>
      <c r="G318" s="39"/>
      <c r="H318" s="4">
        <v>5</v>
      </c>
    </row>
    <row r="319" spans="1:9" x14ac:dyDescent="0.3">
      <c r="A319" s="37" t="s">
        <v>214</v>
      </c>
      <c r="B319" s="38"/>
      <c r="C319" s="38"/>
      <c r="D319" s="38"/>
      <c r="E319" s="38"/>
      <c r="F319" s="38"/>
      <c r="G319" s="39"/>
      <c r="H319" s="4">
        <v>65</v>
      </c>
    </row>
    <row r="320" spans="1:9" x14ac:dyDescent="0.3">
      <c r="A320" s="37" t="s">
        <v>215</v>
      </c>
      <c r="B320" s="38"/>
      <c r="C320" s="38"/>
      <c r="D320" s="38"/>
      <c r="E320" s="38"/>
      <c r="F320" s="38"/>
      <c r="G320" s="39"/>
      <c r="H320" s="10">
        <f>H314-H318/2</f>
        <v>300.86400000000003</v>
      </c>
    </row>
    <row r="321" spans="1:8" x14ac:dyDescent="0.3">
      <c r="A321" s="34" t="s">
        <v>216</v>
      </c>
      <c r="B321" s="35"/>
      <c r="C321" s="35"/>
      <c r="D321" s="35"/>
      <c r="E321" s="35"/>
      <c r="F321" s="35"/>
      <c r="G321" s="36"/>
      <c r="H321" s="10">
        <f>H317-H319/2</f>
        <v>18.1995</v>
      </c>
    </row>
    <row r="322" spans="1:8" x14ac:dyDescent="0.3">
      <c r="A322" s="37"/>
      <c r="B322" s="38"/>
      <c r="C322" s="38"/>
      <c r="D322" s="38"/>
      <c r="E322" s="38"/>
      <c r="F322" s="38"/>
      <c r="G322" s="39"/>
      <c r="H322" s="4"/>
    </row>
    <row r="324" spans="1:8" x14ac:dyDescent="0.3">
      <c r="A324" t="s">
        <v>194</v>
      </c>
    </row>
    <row r="325" spans="1:8" ht="23.4" x14ac:dyDescent="0.45">
      <c r="A325" s="2" t="s">
        <v>165</v>
      </c>
    </row>
    <row r="326" spans="1:8" x14ac:dyDescent="0.3">
      <c r="A326" s="48" t="s">
        <v>1</v>
      </c>
      <c r="B326" s="48"/>
      <c r="C326" s="48"/>
      <c r="D326" s="48"/>
      <c r="E326" s="48"/>
      <c r="F326" s="48"/>
      <c r="G326" s="48"/>
      <c r="H326" s="4"/>
    </row>
    <row r="327" spans="1:8" x14ac:dyDescent="0.3">
      <c r="A327" s="49" t="s">
        <v>118</v>
      </c>
      <c r="B327" s="49"/>
      <c r="C327" s="49"/>
      <c r="D327" s="49"/>
      <c r="E327" s="49"/>
      <c r="F327" s="49"/>
      <c r="G327" s="49"/>
      <c r="H327" s="3">
        <v>165</v>
      </c>
    </row>
    <row r="328" spans="1:8" x14ac:dyDescent="0.3">
      <c r="A328" s="49" t="s">
        <v>119</v>
      </c>
      <c r="B328" s="49"/>
      <c r="C328" s="49"/>
      <c r="D328" s="49"/>
      <c r="E328" s="49"/>
      <c r="F328" s="49"/>
      <c r="G328" s="49"/>
      <c r="H328" s="40">
        <v>285</v>
      </c>
    </row>
    <row r="329" spans="1:8" x14ac:dyDescent="0.3">
      <c r="A329" s="49" t="s">
        <v>168</v>
      </c>
      <c r="B329" s="49"/>
      <c r="C329" s="49"/>
      <c r="D329" s="49"/>
      <c r="E329" s="49"/>
      <c r="F329" s="49"/>
      <c r="G329" s="49"/>
      <c r="H329" s="3">
        <v>24</v>
      </c>
    </row>
    <row r="330" spans="1:8" x14ac:dyDescent="0.3">
      <c r="A330" s="49" t="s">
        <v>169</v>
      </c>
      <c r="B330" s="49"/>
      <c r="C330" s="49"/>
      <c r="D330" s="49"/>
      <c r="E330" s="49"/>
      <c r="F330" s="49"/>
      <c r="G330" s="49"/>
      <c r="H330" s="3">
        <v>5.9740000000000002</v>
      </c>
    </row>
    <row r="331" spans="1:8" x14ac:dyDescent="0.3">
      <c r="A331" s="49" t="s">
        <v>170</v>
      </c>
      <c r="B331" s="49"/>
      <c r="C331" s="49"/>
      <c r="D331" s="49"/>
      <c r="E331" s="49"/>
      <c r="F331" s="49"/>
      <c r="G331" s="49"/>
      <c r="H331" s="3">
        <v>4.38</v>
      </c>
    </row>
    <row r="332" spans="1:8" x14ac:dyDescent="0.3">
      <c r="A332" s="50"/>
      <c r="B332" s="50"/>
      <c r="C332" s="50"/>
      <c r="D332" s="50"/>
      <c r="E332" s="50"/>
      <c r="F332" s="50"/>
      <c r="G332" s="50"/>
      <c r="H332" s="4"/>
    </row>
    <row r="333" spans="1:8" x14ac:dyDescent="0.3">
      <c r="A333" s="48" t="s">
        <v>175</v>
      </c>
      <c r="B333" s="48"/>
      <c r="C333" s="48"/>
      <c r="D333" s="48"/>
      <c r="E333" s="48"/>
      <c r="F333" s="48"/>
      <c r="G333" s="48"/>
      <c r="H333" s="4"/>
    </row>
    <row r="334" spans="1:8" x14ac:dyDescent="0.3">
      <c r="A334" s="49" t="s">
        <v>172</v>
      </c>
      <c r="B334" s="49"/>
      <c r="C334" s="49"/>
      <c r="D334" s="49"/>
      <c r="E334" s="49"/>
      <c r="F334" s="49"/>
      <c r="G334" s="49"/>
      <c r="H334" s="10">
        <f>$H$327</f>
        <v>165</v>
      </c>
    </row>
    <row r="335" spans="1:8" x14ac:dyDescent="0.3">
      <c r="A335" s="34" t="s">
        <v>171</v>
      </c>
      <c r="B335" s="35"/>
      <c r="C335" s="35"/>
      <c r="D335" s="35"/>
      <c r="E335" s="35"/>
      <c r="F335" s="35"/>
      <c r="G335" s="36"/>
      <c r="H335" s="10">
        <f>$H$328</f>
        <v>285</v>
      </c>
    </row>
    <row r="336" spans="1:8" x14ac:dyDescent="0.3">
      <c r="A336" s="34" t="s">
        <v>173</v>
      </c>
      <c r="B336" s="35"/>
      <c r="C336" s="35"/>
      <c r="D336" s="35"/>
      <c r="E336" s="35"/>
      <c r="F336" s="35"/>
      <c r="G336" s="36"/>
      <c r="H336" s="10">
        <f>$H$334+$H$329/2-$H$330/2</f>
        <v>174.01300000000001</v>
      </c>
    </row>
    <row r="337" spans="1:8" x14ac:dyDescent="0.3">
      <c r="A337" s="34" t="s">
        <v>174</v>
      </c>
      <c r="B337" s="35"/>
      <c r="C337" s="35"/>
      <c r="D337" s="35"/>
      <c r="E337" s="35"/>
      <c r="F337" s="35"/>
      <c r="G337" s="36"/>
      <c r="H337" s="10">
        <f>H328+H329/2-H330/2</f>
        <v>294.01299999999998</v>
      </c>
    </row>
    <row r="338" spans="1:8" x14ac:dyDescent="0.3">
      <c r="A338" s="34"/>
      <c r="B338" s="35"/>
      <c r="C338" s="35"/>
      <c r="D338" s="35"/>
      <c r="E338" s="35"/>
      <c r="F338" s="35"/>
      <c r="G338" s="36"/>
      <c r="H338" s="3"/>
    </row>
    <row r="339" spans="1:8" x14ac:dyDescent="0.3">
      <c r="A339" s="48" t="s">
        <v>176</v>
      </c>
      <c r="B339" s="48"/>
      <c r="C339" s="48"/>
      <c r="D339" s="48"/>
      <c r="E339" s="48"/>
      <c r="F339" s="48"/>
      <c r="G339" s="48"/>
      <c r="H339" s="3"/>
    </row>
    <row r="340" spans="1:8" x14ac:dyDescent="0.3">
      <c r="A340" s="49" t="s">
        <v>172</v>
      </c>
      <c r="B340" s="49"/>
      <c r="C340" s="49"/>
      <c r="D340" s="49"/>
      <c r="E340" s="49"/>
      <c r="F340" s="49"/>
      <c r="G340" s="49"/>
      <c r="H340" s="10">
        <f>H334</f>
        <v>165</v>
      </c>
    </row>
    <row r="341" spans="1:8" x14ac:dyDescent="0.3">
      <c r="A341" s="34" t="s">
        <v>171</v>
      </c>
      <c r="B341" s="35"/>
      <c r="C341" s="35"/>
      <c r="D341" s="35"/>
      <c r="E341" s="35"/>
      <c r="F341" s="35"/>
      <c r="G341" s="36"/>
      <c r="H341" s="10">
        <f>H335+$H$329+1</f>
        <v>310</v>
      </c>
    </row>
    <row r="342" spans="1:8" x14ac:dyDescent="0.3">
      <c r="A342" s="34" t="s">
        <v>173</v>
      </c>
      <c r="B342" s="35"/>
      <c r="C342" s="35"/>
      <c r="D342" s="35"/>
      <c r="E342" s="35"/>
      <c r="F342" s="35"/>
      <c r="G342" s="36"/>
      <c r="H342" s="10">
        <f>H336</f>
        <v>174.01300000000001</v>
      </c>
    </row>
    <row r="343" spans="1:8" x14ac:dyDescent="0.3">
      <c r="A343" s="34" t="s">
        <v>174</v>
      </c>
      <c r="B343" s="35"/>
      <c r="C343" s="35"/>
      <c r="D343" s="35"/>
      <c r="E343" s="35"/>
      <c r="F343" s="35"/>
      <c r="G343" s="36"/>
      <c r="H343" s="10">
        <f>H337+$H$329+1</f>
        <v>319.01299999999998</v>
      </c>
    </row>
    <row r="344" spans="1:8" x14ac:dyDescent="0.3">
      <c r="A344" s="34"/>
      <c r="B344" s="35"/>
      <c r="C344" s="35"/>
      <c r="D344" s="35"/>
      <c r="E344" s="35"/>
      <c r="F344" s="35"/>
      <c r="G344" s="36"/>
      <c r="H344" s="3"/>
    </row>
    <row r="345" spans="1:8" x14ac:dyDescent="0.3">
      <c r="A345" s="48" t="s">
        <v>177</v>
      </c>
      <c r="B345" s="48"/>
      <c r="C345" s="48"/>
      <c r="D345" s="48"/>
      <c r="E345" s="48"/>
      <c r="F345" s="48"/>
      <c r="G345" s="48"/>
      <c r="H345" s="3"/>
    </row>
    <row r="346" spans="1:8" x14ac:dyDescent="0.3">
      <c r="A346" s="49" t="s">
        <v>172</v>
      </c>
      <c r="B346" s="49"/>
      <c r="C346" s="49"/>
      <c r="D346" s="49"/>
      <c r="E346" s="49"/>
      <c r="F346" s="49"/>
      <c r="G346" s="49"/>
      <c r="H346" s="10">
        <f>H334</f>
        <v>165</v>
      </c>
    </row>
    <row r="347" spans="1:8" x14ac:dyDescent="0.3">
      <c r="A347" s="34" t="s">
        <v>171</v>
      </c>
      <c r="B347" s="35"/>
      <c r="C347" s="35"/>
      <c r="D347" s="35"/>
      <c r="E347" s="35"/>
      <c r="F347" s="35"/>
      <c r="G347" s="36"/>
      <c r="H347" s="10">
        <f>H341+$H$329+1</f>
        <v>335</v>
      </c>
    </row>
    <row r="348" spans="1:8" x14ac:dyDescent="0.3">
      <c r="A348" s="34"/>
      <c r="B348" s="35"/>
      <c r="C348" s="35"/>
      <c r="D348" s="35"/>
      <c r="E348" s="35"/>
      <c r="F348" s="35"/>
      <c r="G348" s="36"/>
      <c r="H348" s="3"/>
    </row>
    <row r="349" spans="1:8" x14ac:dyDescent="0.3">
      <c r="A349" s="48" t="s">
        <v>178</v>
      </c>
      <c r="B349" s="48"/>
      <c r="C349" s="48"/>
      <c r="D349" s="48"/>
      <c r="E349" s="48"/>
      <c r="F349" s="48"/>
      <c r="G349" s="48"/>
      <c r="H349" s="4"/>
    </row>
    <row r="350" spans="1:8" x14ac:dyDescent="0.3">
      <c r="A350" s="49" t="s">
        <v>172</v>
      </c>
      <c r="B350" s="49"/>
      <c r="C350" s="49"/>
      <c r="D350" s="49"/>
      <c r="E350" s="49"/>
      <c r="F350" s="49"/>
      <c r="G350" s="49"/>
      <c r="H350" s="10">
        <f>$H$327+$H$329+1</f>
        <v>190</v>
      </c>
    </row>
    <row r="351" spans="1:8" x14ac:dyDescent="0.3">
      <c r="A351" s="34" t="s">
        <v>171</v>
      </c>
      <c r="B351" s="35"/>
      <c r="C351" s="35"/>
      <c r="D351" s="35"/>
      <c r="E351" s="35"/>
      <c r="F351" s="35"/>
      <c r="G351" s="36"/>
      <c r="H351" s="10">
        <f>$H$328</f>
        <v>285</v>
      </c>
    </row>
    <row r="352" spans="1:8" x14ac:dyDescent="0.3">
      <c r="A352" s="34" t="s">
        <v>173</v>
      </c>
      <c r="B352" s="35"/>
      <c r="C352" s="35"/>
      <c r="D352" s="35"/>
      <c r="E352" s="35"/>
      <c r="F352" s="35"/>
      <c r="G352" s="36"/>
      <c r="H352" s="10">
        <f>$H$334+$H$329/2-$H$330/2</f>
        <v>174.01300000000001</v>
      </c>
    </row>
    <row r="353" spans="1:8" x14ac:dyDescent="0.3">
      <c r="A353" s="34" t="s">
        <v>174</v>
      </c>
      <c r="B353" s="35"/>
      <c r="C353" s="35"/>
      <c r="D353" s="35"/>
      <c r="E353" s="35"/>
      <c r="F353" s="35"/>
      <c r="G353" s="36"/>
      <c r="H353" s="10">
        <f>H343+H344/2-H345/2</f>
        <v>319.01299999999998</v>
      </c>
    </row>
    <row r="354" spans="1:8" x14ac:dyDescent="0.3">
      <c r="A354" s="34"/>
      <c r="B354" s="35"/>
      <c r="C354" s="35"/>
      <c r="D354" s="35"/>
      <c r="E354" s="35"/>
      <c r="F354" s="35"/>
      <c r="G354" s="36"/>
      <c r="H354" s="3"/>
    </row>
    <row r="355" spans="1:8" x14ac:dyDescent="0.3">
      <c r="A355" s="48" t="s">
        <v>179</v>
      </c>
      <c r="B355" s="48"/>
      <c r="C355" s="48"/>
      <c r="D355" s="48"/>
      <c r="E355" s="48"/>
      <c r="F355" s="48"/>
      <c r="G355" s="48"/>
      <c r="H355" s="3"/>
    </row>
    <row r="356" spans="1:8" x14ac:dyDescent="0.3">
      <c r="A356" s="49" t="s">
        <v>172</v>
      </c>
      <c r="B356" s="49"/>
      <c r="C356" s="49"/>
      <c r="D356" s="49"/>
      <c r="E356" s="49"/>
      <c r="F356" s="49"/>
      <c r="G356" s="49"/>
      <c r="H356" s="10">
        <f>H350</f>
        <v>190</v>
      </c>
    </row>
    <row r="357" spans="1:8" x14ac:dyDescent="0.3">
      <c r="A357" s="34" t="s">
        <v>171</v>
      </c>
      <c r="B357" s="35"/>
      <c r="C357" s="35"/>
      <c r="D357" s="35"/>
      <c r="E357" s="35"/>
      <c r="F357" s="35"/>
      <c r="G357" s="36"/>
      <c r="H357" s="10">
        <f>H351+$H$329+1</f>
        <v>310</v>
      </c>
    </row>
    <row r="358" spans="1:8" x14ac:dyDescent="0.3">
      <c r="A358" s="34" t="s">
        <v>173</v>
      </c>
      <c r="B358" s="35"/>
      <c r="C358" s="35"/>
      <c r="D358" s="35"/>
      <c r="E358" s="35"/>
      <c r="F358" s="35"/>
      <c r="G358" s="36"/>
      <c r="H358" s="10">
        <f>H352</f>
        <v>174.01300000000001</v>
      </c>
    </row>
    <row r="359" spans="1:8" x14ac:dyDescent="0.3">
      <c r="A359" s="34" t="s">
        <v>174</v>
      </c>
      <c r="B359" s="35"/>
      <c r="C359" s="35"/>
      <c r="D359" s="35"/>
      <c r="E359" s="35"/>
      <c r="F359" s="35"/>
      <c r="G359" s="36"/>
      <c r="H359" s="10">
        <f>H353+$H$329+1</f>
        <v>344.01299999999998</v>
      </c>
    </row>
    <row r="360" spans="1:8" x14ac:dyDescent="0.3">
      <c r="A360" s="34"/>
      <c r="B360" s="35"/>
      <c r="C360" s="35"/>
      <c r="D360" s="35"/>
      <c r="E360" s="35"/>
      <c r="F360" s="35"/>
      <c r="G360" s="36"/>
      <c r="H360" s="3"/>
    </row>
    <row r="361" spans="1:8" x14ac:dyDescent="0.3">
      <c r="A361" s="48" t="s">
        <v>180</v>
      </c>
      <c r="B361" s="48"/>
      <c r="C361" s="48"/>
      <c r="D361" s="48"/>
      <c r="E361" s="48"/>
      <c r="F361" s="48"/>
      <c r="G361" s="48"/>
      <c r="H361" s="3"/>
    </row>
    <row r="362" spans="1:8" x14ac:dyDescent="0.3">
      <c r="A362" s="49" t="s">
        <v>172</v>
      </c>
      <c r="B362" s="49"/>
      <c r="C362" s="49"/>
      <c r="D362" s="49"/>
      <c r="E362" s="49"/>
      <c r="F362" s="49"/>
      <c r="G362" s="49"/>
      <c r="H362" s="10">
        <f>H350</f>
        <v>190</v>
      </c>
    </row>
    <row r="363" spans="1:8" x14ac:dyDescent="0.3">
      <c r="A363" s="34" t="s">
        <v>171</v>
      </c>
      <c r="B363" s="35"/>
      <c r="C363" s="35"/>
      <c r="D363" s="35"/>
      <c r="E363" s="35"/>
      <c r="F363" s="35"/>
      <c r="G363" s="36"/>
      <c r="H363" s="10">
        <f>H357+$H$329+1</f>
        <v>335</v>
      </c>
    </row>
    <row r="364" spans="1:8" x14ac:dyDescent="0.3">
      <c r="A364" s="49"/>
      <c r="B364" s="49"/>
      <c r="C364" s="49"/>
      <c r="D364" s="49"/>
      <c r="E364" s="49"/>
      <c r="F364" s="49"/>
      <c r="G364" s="49"/>
      <c r="H364" s="3"/>
    </row>
    <row r="367" spans="1:8" ht="23.4" x14ac:dyDescent="0.45">
      <c r="A367" s="2" t="s">
        <v>164</v>
      </c>
    </row>
    <row r="368" spans="1:8" x14ac:dyDescent="0.3">
      <c r="A368" s="48" t="s">
        <v>1</v>
      </c>
      <c r="B368" s="48"/>
      <c r="C368" s="48"/>
      <c r="D368" s="48"/>
      <c r="E368" s="48"/>
      <c r="F368" s="48"/>
      <c r="G368" s="48"/>
      <c r="H368" s="4"/>
    </row>
    <row r="369" spans="1:12" x14ac:dyDescent="0.3">
      <c r="A369" s="49" t="s">
        <v>118</v>
      </c>
      <c r="B369" s="49"/>
      <c r="C369" s="49"/>
      <c r="D369" s="49"/>
      <c r="E369" s="49"/>
      <c r="F369" s="49"/>
      <c r="G369" s="49"/>
      <c r="H369" s="3">
        <v>221.7</v>
      </c>
    </row>
    <row r="370" spans="1:12" x14ac:dyDescent="0.3">
      <c r="A370" s="49" t="s">
        <v>119</v>
      </c>
      <c r="B370" s="49"/>
      <c r="C370" s="49"/>
      <c r="D370" s="49"/>
      <c r="E370" s="49"/>
      <c r="F370" s="49"/>
      <c r="G370" s="49"/>
      <c r="H370" s="40">
        <v>285</v>
      </c>
    </row>
    <row r="371" spans="1:12" x14ac:dyDescent="0.3">
      <c r="A371" s="49" t="s">
        <v>182</v>
      </c>
      <c r="B371" s="49"/>
      <c r="C371" s="49"/>
      <c r="D371" s="49"/>
      <c r="E371" s="49"/>
      <c r="F371" s="49"/>
      <c r="G371" s="49"/>
      <c r="H371" s="3">
        <v>14</v>
      </c>
    </row>
    <row r="372" spans="1:12" x14ac:dyDescent="0.3">
      <c r="A372" s="49" t="s">
        <v>181</v>
      </c>
      <c r="B372" s="49"/>
      <c r="C372" s="49"/>
      <c r="D372" s="49"/>
      <c r="E372" s="49"/>
      <c r="F372" s="49"/>
      <c r="G372" s="49"/>
      <c r="H372" s="3">
        <f>H371+thickness</f>
        <v>20.7</v>
      </c>
    </row>
    <row r="373" spans="1:12" x14ac:dyDescent="0.3">
      <c r="A373" s="49" t="s">
        <v>7</v>
      </c>
      <c r="B373" s="49"/>
      <c r="C373" s="49"/>
      <c r="D373" s="49"/>
      <c r="E373" s="49"/>
      <c r="F373" s="49"/>
      <c r="G373" s="49"/>
      <c r="H373" s="3">
        <v>88</v>
      </c>
    </row>
    <row r="374" spans="1:12" x14ac:dyDescent="0.3">
      <c r="A374" s="49" t="s">
        <v>120</v>
      </c>
      <c r="B374" s="49"/>
      <c r="C374" s="49"/>
      <c r="D374" s="49"/>
      <c r="E374" s="49"/>
      <c r="F374" s="49"/>
      <c r="G374" s="49"/>
      <c r="H374" s="40">
        <f>H369+H372</f>
        <v>242.39999999999998</v>
      </c>
    </row>
    <row r="375" spans="1:12" x14ac:dyDescent="0.3">
      <c r="A375" s="49" t="s">
        <v>59</v>
      </c>
      <c r="B375" s="49"/>
      <c r="C375" s="49"/>
      <c r="D375" s="49"/>
      <c r="E375" s="49"/>
      <c r="F375" s="49"/>
      <c r="G375" s="49"/>
      <c r="H375" s="40">
        <f>H370+H373</f>
        <v>373</v>
      </c>
    </row>
    <row r="376" spans="1:12" x14ac:dyDescent="0.3">
      <c r="A376" s="49" t="s">
        <v>184</v>
      </c>
      <c r="B376" s="49"/>
      <c r="C376" s="49"/>
      <c r="D376" s="49"/>
      <c r="E376" s="49"/>
      <c r="F376" s="49"/>
      <c r="G376" s="49"/>
      <c r="H376" s="3">
        <v>6.7</v>
      </c>
    </row>
    <row r="377" spans="1:12" x14ac:dyDescent="0.3">
      <c r="A377" s="49" t="s">
        <v>186</v>
      </c>
      <c r="B377" s="49"/>
      <c r="C377" s="49"/>
      <c r="D377" s="49"/>
      <c r="E377" s="49"/>
      <c r="F377" s="49"/>
      <c r="G377" s="49"/>
      <c r="H377" s="3">
        <f>6.7+kerf</f>
        <v>6.8500000000000005</v>
      </c>
      <c r="I377" t="s">
        <v>243</v>
      </c>
    </row>
    <row r="378" spans="1:12" x14ac:dyDescent="0.3">
      <c r="A378" s="50"/>
      <c r="B378" s="50"/>
      <c r="C378" s="50"/>
      <c r="D378" s="50"/>
      <c r="E378" s="50"/>
      <c r="F378" s="50"/>
      <c r="G378" s="50"/>
      <c r="H378" s="4"/>
    </row>
    <row r="379" spans="1:12" x14ac:dyDescent="0.3">
      <c r="A379" s="48" t="s">
        <v>183</v>
      </c>
      <c r="B379" s="48"/>
      <c r="C379" s="48"/>
      <c r="D379" s="48"/>
      <c r="E379" s="48"/>
      <c r="F379" s="48"/>
      <c r="G379" s="48"/>
      <c r="H379" s="4"/>
    </row>
    <row r="380" spans="1:12" x14ac:dyDescent="0.3">
      <c r="A380" s="34" t="s">
        <v>185</v>
      </c>
      <c r="B380" s="35"/>
      <c r="C380" s="35"/>
      <c r="D380" s="35"/>
      <c r="E380" s="35"/>
      <c r="F380" s="35"/>
      <c r="G380" s="36"/>
      <c r="H380" s="3">
        <f>H200</f>
        <v>5.35</v>
      </c>
    </row>
    <row r="381" spans="1:12" x14ac:dyDescent="0.3">
      <c r="A381" s="34" t="s">
        <v>166</v>
      </c>
      <c r="B381" s="35"/>
      <c r="C381" s="35"/>
      <c r="D381" s="35"/>
      <c r="E381" s="35"/>
      <c r="F381" s="35"/>
      <c r="G381" s="36"/>
      <c r="H381" s="10">
        <f>H369-thickness</f>
        <v>215</v>
      </c>
      <c r="L381" s="9"/>
    </row>
    <row r="382" spans="1:12" x14ac:dyDescent="0.3">
      <c r="A382" s="34" t="s">
        <v>187</v>
      </c>
      <c r="B382" s="35"/>
      <c r="C382" s="35"/>
      <c r="D382" s="35"/>
      <c r="E382" s="35"/>
      <c r="F382" s="35"/>
      <c r="G382" s="36"/>
      <c r="H382" s="10">
        <f>H375-H380-H377+kerf</f>
        <v>360.94999999999993</v>
      </c>
      <c r="I382" t="s">
        <v>243</v>
      </c>
      <c r="L382" s="44"/>
    </row>
    <row r="383" spans="1:12" x14ac:dyDescent="0.3">
      <c r="A383" s="34"/>
      <c r="B383" s="35"/>
      <c r="C383" s="35"/>
      <c r="D383" s="35"/>
      <c r="E383" s="35"/>
      <c r="F383" s="35"/>
      <c r="G383" s="36"/>
      <c r="H383" s="3"/>
      <c r="L383" s="9"/>
    </row>
    <row r="384" spans="1:12" x14ac:dyDescent="0.3">
      <c r="A384" s="48" t="s">
        <v>188</v>
      </c>
      <c r="B384" s="48"/>
      <c r="C384" s="48"/>
      <c r="D384" s="48"/>
      <c r="E384" s="48"/>
      <c r="F384" s="48"/>
      <c r="G384" s="48"/>
      <c r="H384" s="4"/>
    </row>
    <row r="385" spans="1:9" x14ac:dyDescent="0.3">
      <c r="A385" s="34" t="s">
        <v>185</v>
      </c>
      <c r="B385" s="35"/>
      <c r="C385" s="35"/>
      <c r="D385" s="35"/>
      <c r="E385" s="35"/>
      <c r="F385" s="35"/>
      <c r="G385" s="36"/>
      <c r="H385" s="3">
        <f>H380</f>
        <v>5.35</v>
      </c>
    </row>
    <row r="386" spans="1:9" x14ac:dyDescent="0.3">
      <c r="A386" s="34" t="s">
        <v>166</v>
      </c>
      <c r="B386" s="35"/>
      <c r="C386" s="35"/>
      <c r="D386" s="35"/>
      <c r="E386" s="35"/>
      <c r="F386" s="35"/>
      <c r="G386" s="36"/>
      <c r="H386" s="10">
        <f>H369-thickness</f>
        <v>215</v>
      </c>
    </row>
    <row r="387" spans="1:9" x14ac:dyDescent="0.3">
      <c r="A387" s="34" t="s">
        <v>187</v>
      </c>
      <c r="B387" s="35"/>
      <c r="C387" s="35"/>
      <c r="D387" s="35"/>
      <c r="E387" s="35"/>
      <c r="F387" s="35"/>
      <c r="G387" s="36"/>
      <c r="H387" s="10">
        <f>H370+H380-kerf</f>
        <v>290.20000000000005</v>
      </c>
      <c r="I387" t="s">
        <v>243</v>
      </c>
    </row>
    <row r="388" spans="1:9" x14ac:dyDescent="0.3">
      <c r="A388" s="34"/>
      <c r="B388" s="35"/>
      <c r="C388" s="35"/>
      <c r="D388" s="35"/>
      <c r="E388" s="35"/>
      <c r="F388" s="35"/>
      <c r="G388" s="36"/>
      <c r="H388" s="3"/>
    </row>
    <row r="389" spans="1:9" x14ac:dyDescent="0.3">
      <c r="A389" s="48" t="s">
        <v>189</v>
      </c>
      <c r="B389" s="48"/>
      <c r="C389" s="48"/>
      <c r="D389" s="48"/>
      <c r="E389" s="48"/>
      <c r="F389" s="48"/>
      <c r="G389" s="48"/>
      <c r="H389" s="4"/>
    </row>
    <row r="390" spans="1:9" x14ac:dyDescent="0.3">
      <c r="A390" s="49" t="s">
        <v>130</v>
      </c>
      <c r="B390" s="49"/>
      <c r="C390" s="49"/>
      <c r="D390" s="49"/>
      <c r="E390" s="49"/>
      <c r="F390" s="49"/>
      <c r="G390" s="49"/>
      <c r="H390" s="4">
        <v>2.0499999999999998</v>
      </c>
    </row>
    <row r="391" spans="1:9" x14ac:dyDescent="0.3">
      <c r="A391" s="51" t="s">
        <v>193</v>
      </c>
      <c r="B391" s="52"/>
      <c r="C391" s="52"/>
      <c r="D391" s="52"/>
      <c r="E391" s="52"/>
      <c r="F391" s="52"/>
      <c r="G391" s="53"/>
      <c r="H391" s="4">
        <f>H297</f>
        <v>7</v>
      </c>
    </row>
    <row r="392" spans="1:9" x14ac:dyDescent="0.3">
      <c r="A392" s="34" t="s">
        <v>196</v>
      </c>
      <c r="B392" s="35"/>
      <c r="C392" s="35"/>
      <c r="D392" s="35"/>
      <c r="E392" s="35"/>
      <c r="F392" s="35"/>
      <c r="G392" s="36"/>
      <c r="H392" s="4">
        <f>H300-thickness</f>
        <v>27.248999999999999</v>
      </c>
    </row>
    <row r="393" spans="1:9" x14ac:dyDescent="0.3">
      <c r="A393" s="51" t="s">
        <v>191</v>
      </c>
      <c r="B393" s="52"/>
      <c r="C393" s="52"/>
      <c r="D393" s="52"/>
      <c r="E393" s="52"/>
      <c r="F393" s="52"/>
      <c r="G393" s="53"/>
      <c r="H393" s="4">
        <v>44</v>
      </c>
    </row>
    <row r="394" spans="1:9" x14ac:dyDescent="0.3">
      <c r="A394" s="49" t="s">
        <v>192</v>
      </c>
      <c r="B394" s="49"/>
      <c r="C394" s="49"/>
      <c r="D394" s="49"/>
      <c r="E394" s="49"/>
      <c r="F394" s="49"/>
      <c r="G394" s="49"/>
      <c r="H394" s="4">
        <f>H392+(H393-H392)/2</f>
        <v>35.624499999999998</v>
      </c>
    </row>
    <row r="395" spans="1:9" x14ac:dyDescent="0.3">
      <c r="A395" s="49" t="s">
        <v>166</v>
      </c>
      <c r="B395" s="49"/>
      <c r="C395" s="49"/>
      <c r="D395" s="49"/>
      <c r="E395" s="49"/>
      <c r="F395" s="49"/>
      <c r="G395" s="49"/>
      <c r="H395" s="10">
        <f>$H$369+$H$391-$H$390/2</f>
        <v>227.67499999999998</v>
      </c>
    </row>
    <row r="396" spans="1:9" x14ac:dyDescent="0.3">
      <c r="A396" s="49" t="s">
        <v>167</v>
      </c>
      <c r="B396" s="49"/>
      <c r="C396" s="49"/>
      <c r="D396" s="49"/>
      <c r="E396" s="49"/>
      <c r="F396" s="49"/>
      <c r="G396" s="49"/>
      <c r="H396" s="10">
        <f>H375-H392-H390/2</f>
        <v>344.726</v>
      </c>
    </row>
    <row r="397" spans="1:9" x14ac:dyDescent="0.3">
      <c r="A397" s="50"/>
      <c r="B397" s="50"/>
      <c r="C397" s="50"/>
      <c r="D397" s="50"/>
      <c r="E397" s="50"/>
      <c r="F397" s="50"/>
      <c r="G397" s="50"/>
      <c r="H397" s="4"/>
    </row>
    <row r="398" spans="1:9" x14ac:dyDescent="0.3">
      <c r="A398" s="48" t="s">
        <v>195</v>
      </c>
      <c r="B398" s="48"/>
      <c r="C398" s="48"/>
      <c r="D398" s="48"/>
      <c r="E398" s="48"/>
      <c r="F398" s="48"/>
      <c r="G398" s="48"/>
      <c r="H398" s="4"/>
    </row>
    <row r="399" spans="1:9" x14ac:dyDescent="0.3">
      <c r="A399" s="34" t="s">
        <v>190</v>
      </c>
      <c r="B399" s="35"/>
      <c r="C399" s="35"/>
      <c r="D399" s="35"/>
      <c r="E399" s="35"/>
      <c r="F399" s="35"/>
      <c r="G399" s="36"/>
      <c r="H399" s="4">
        <v>57.398000000000003</v>
      </c>
    </row>
    <row r="400" spans="1:9" x14ac:dyDescent="0.3">
      <c r="A400" s="51" t="s">
        <v>191</v>
      </c>
      <c r="B400" s="52"/>
      <c r="C400" s="52"/>
      <c r="D400" s="52"/>
      <c r="E400" s="52"/>
      <c r="F400" s="52"/>
      <c r="G400" s="53"/>
      <c r="H400" s="4">
        <v>77.5</v>
      </c>
    </row>
    <row r="401" spans="1:16" x14ac:dyDescent="0.3">
      <c r="A401" s="49" t="s">
        <v>192</v>
      </c>
      <c r="B401" s="49"/>
      <c r="C401" s="49"/>
      <c r="D401" s="49"/>
      <c r="E401" s="49"/>
      <c r="F401" s="49"/>
      <c r="G401" s="49"/>
      <c r="H401" s="4">
        <f>H399+(H400-H399)/2</f>
        <v>67.448999999999998</v>
      </c>
    </row>
    <row r="402" spans="1:16" x14ac:dyDescent="0.3">
      <c r="A402" s="49" t="s">
        <v>166</v>
      </c>
      <c r="B402" s="49"/>
      <c r="C402" s="49"/>
      <c r="D402" s="49"/>
      <c r="E402" s="49"/>
      <c r="F402" s="49"/>
      <c r="G402" s="49"/>
      <c r="H402" s="10">
        <f>H395</f>
        <v>227.67499999999998</v>
      </c>
    </row>
    <row r="403" spans="1:16" x14ac:dyDescent="0.3">
      <c r="A403" s="49" t="s">
        <v>167</v>
      </c>
      <c r="B403" s="49"/>
      <c r="C403" s="49"/>
      <c r="D403" s="49"/>
      <c r="E403" s="49"/>
      <c r="F403" s="49"/>
      <c r="G403" s="49"/>
      <c r="H403" s="10">
        <f>H370+H392-H390/2</f>
        <v>311.22400000000005</v>
      </c>
    </row>
    <row r="404" spans="1:16" x14ac:dyDescent="0.3">
      <c r="A404" s="34"/>
      <c r="B404" s="35"/>
      <c r="C404" s="35"/>
      <c r="D404" s="35"/>
      <c r="E404" s="35"/>
      <c r="F404" s="35"/>
      <c r="G404" s="36"/>
      <c r="H404" s="3"/>
    </row>
    <row r="407" spans="1:16" ht="23.4" x14ac:dyDescent="0.45">
      <c r="A407" s="2" t="s">
        <v>224</v>
      </c>
    </row>
    <row r="408" spans="1:16" x14ac:dyDescent="0.3">
      <c r="A408" s="48" t="s">
        <v>1</v>
      </c>
      <c r="B408" s="48"/>
      <c r="C408" s="48"/>
      <c r="D408" s="48"/>
      <c r="E408" s="48"/>
      <c r="F408" s="48"/>
      <c r="G408" s="48"/>
      <c r="H408" s="4"/>
    </row>
    <row r="409" spans="1:16" x14ac:dyDescent="0.3">
      <c r="A409" s="49" t="s">
        <v>118</v>
      </c>
      <c r="B409" s="49"/>
      <c r="C409" s="49"/>
      <c r="D409" s="49"/>
      <c r="E409" s="49"/>
      <c r="F409" s="49"/>
      <c r="G409" s="49"/>
      <c r="H409" s="10">
        <v>237</v>
      </c>
    </row>
    <row r="410" spans="1:16" x14ac:dyDescent="0.3">
      <c r="A410" s="49" t="s">
        <v>119</v>
      </c>
      <c r="B410" s="49"/>
      <c r="C410" s="49"/>
      <c r="D410" s="49"/>
      <c r="E410" s="49"/>
      <c r="F410" s="49"/>
      <c r="G410" s="49"/>
      <c r="H410" s="10">
        <v>285</v>
      </c>
    </row>
    <row r="411" spans="1:16" x14ac:dyDescent="0.3">
      <c r="A411" s="49" t="s">
        <v>230</v>
      </c>
      <c r="B411" s="49"/>
      <c r="C411" s="49"/>
      <c r="D411" s="49"/>
      <c r="E411" s="49"/>
      <c r="F411" s="49"/>
      <c r="G411" s="49"/>
      <c r="H411" s="3">
        <f>H116</f>
        <v>4.74</v>
      </c>
    </row>
    <row r="412" spans="1:16" x14ac:dyDescent="0.3">
      <c r="A412" s="49" t="s">
        <v>239</v>
      </c>
      <c r="B412" s="49"/>
      <c r="C412" s="49"/>
      <c r="D412" s="49"/>
      <c r="E412" s="49"/>
      <c r="F412" s="49"/>
      <c r="G412" s="49"/>
      <c r="H412" s="3">
        <v>5</v>
      </c>
    </row>
    <row r="413" spans="1:16" x14ac:dyDescent="0.3">
      <c r="A413" s="49" t="s">
        <v>12</v>
      </c>
      <c r="B413" s="49"/>
      <c r="C413" s="49"/>
      <c r="D413" s="49"/>
      <c r="E413" s="49"/>
      <c r="F413" s="49"/>
      <c r="G413" s="49"/>
      <c r="H413" s="40">
        <f>thickness*3</f>
        <v>20.100000000000001</v>
      </c>
      <c r="P413" s="44"/>
    </row>
    <row r="414" spans="1:16" x14ac:dyDescent="0.3">
      <c r="A414" s="49" t="s">
        <v>13</v>
      </c>
      <c r="B414" s="49"/>
      <c r="C414" s="49"/>
      <c r="D414" s="49"/>
      <c r="E414" s="49"/>
      <c r="F414" s="49"/>
      <c r="G414" s="49"/>
      <c r="H414" s="40">
        <f>H88-H120+H412</f>
        <v>31.370000000000005</v>
      </c>
    </row>
    <row r="415" spans="1:16" x14ac:dyDescent="0.3">
      <c r="A415" s="49"/>
      <c r="B415" s="49"/>
      <c r="C415" s="49"/>
      <c r="D415" s="49"/>
      <c r="E415" s="49"/>
      <c r="F415" s="49"/>
      <c r="G415" s="49"/>
      <c r="H415" s="40"/>
    </row>
    <row r="416" spans="1:16" x14ac:dyDescent="0.3">
      <c r="A416" s="48" t="s">
        <v>231</v>
      </c>
      <c r="B416" s="48"/>
      <c r="C416" s="48"/>
      <c r="D416" s="48"/>
      <c r="E416" s="48"/>
      <c r="F416" s="48"/>
      <c r="G416" s="48"/>
      <c r="H416" s="40"/>
    </row>
    <row r="417" spans="1:9" x14ac:dyDescent="0.3">
      <c r="A417" s="49" t="s">
        <v>233</v>
      </c>
      <c r="B417" s="49"/>
      <c r="C417" s="49"/>
      <c r="D417" s="49"/>
      <c r="E417" s="49"/>
      <c r="F417" s="49"/>
      <c r="G417" s="49"/>
      <c r="H417" s="10">
        <f>H409+thickness-kerf/2</f>
        <v>243.625</v>
      </c>
      <c r="I417" t="s">
        <v>243</v>
      </c>
    </row>
    <row r="418" spans="1:9" x14ac:dyDescent="0.3">
      <c r="A418" s="49" t="s">
        <v>232</v>
      </c>
      <c r="B418" s="49"/>
      <c r="C418" s="49"/>
      <c r="D418" s="49"/>
      <c r="E418" s="49"/>
      <c r="F418" s="49"/>
      <c r="G418" s="49"/>
      <c r="H418" s="10">
        <f>H410</f>
        <v>285</v>
      </c>
    </row>
    <row r="419" spans="1:9" x14ac:dyDescent="0.3">
      <c r="A419" s="49" t="s">
        <v>234</v>
      </c>
      <c r="B419" s="49"/>
      <c r="C419" s="49"/>
      <c r="D419" s="49"/>
      <c r="E419" s="49"/>
      <c r="F419" s="49"/>
      <c r="G419" s="49"/>
      <c r="H419" s="10">
        <f>H417+thickness+kerf</f>
        <v>250.47499999999999</v>
      </c>
      <c r="I419" t="s">
        <v>243</v>
      </c>
    </row>
    <row r="420" spans="1:9" x14ac:dyDescent="0.3">
      <c r="A420" s="49" t="s">
        <v>235</v>
      </c>
      <c r="B420" s="49"/>
      <c r="C420" s="49"/>
      <c r="D420" s="49"/>
      <c r="E420" s="49"/>
      <c r="F420" s="49"/>
      <c r="G420" s="49"/>
      <c r="H420" s="10">
        <f>H418</f>
        <v>285</v>
      </c>
    </row>
    <row r="421" spans="1:9" x14ac:dyDescent="0.3">
      <c r="A421" s="49"/>
      <c r="B421" s="49"/>
      <c r="C421" s="49"/>
      <c r="D421" s="49"/>
      <c r="E421" s="49"/>
      <c r="F421" s="49"/>
      <c r="G421" s="49"/>
      <c r="H421" s="3"/>
    </row>
    <row r="422" spans="1:9" x14ac:dyDescent="0.3">
      <c r="A422" s="50"/>
      <c r="B422" s="50"/>
      <c r="C422" s="50"/>
      <c r="D422" s="50"/>
      <c r="E422" s="50"/>
      <c r="F422" s="50"/>
      <c r="G422" s="50"/>
      <c r="H422" s="4"/>
    </row>
    <row r="423" spans="1:9" x14ac:dyDescent="0.3">
      <c r="A423" s="48" t="s">
        <v>225</v>
      </c>
      <c r="B423" s="48"/>
      <c r="C423" s="48"/>
      <c r="D423" s="48"/>
      <c r="E423" s="48"/>
      <c r="F423" s="48"/>
      <c r="G423" s="48"/>
      <c r="H423" s="4"/>
    </row>
    <row r="424" spans="1:9" x14ac:dyDescent="0.3">
      <c r="A424" s="41" t="s">
        <v>236</v>
      </c>
      <c r="B424" s="42"/>
      <c r="C424" s="42"/>
      <c r="D424" s="42"/>
      <c r="E424" s="42"/>
      <c r="F424" s="42"/>
      <c r="G424" s="43"/>
      <c r="H424" s="4">
        <f>H409+H413/2</f>
        <v>247.05</v>
      </c>
    </row>
    <row r="425" spans="1:9" x14ac:dyDescent="0.3">
      <c r="A425" s="41" t="s">
        <v>237</v>
      </c>
      <c r="B425" s="42"/>
      <c r="C425" s="42"/>
      <c r="D425" s="42"/>
      <c r="E425" s="42"/>
      <c r="F425" s="42"/>
      <c r="G425" s="43"/>
      <c r="H425" s="4">
        <f>H410+H414-H412+H411/2</f>
        <v>313.74</v>
      </c>
    </row>
    <row r="426" spans="1:9" x14ac:dyDescent="0.3">
      <c r="A426" s="41" t="s">
        <v>238</v>
      </c>
      <c r="B426" s="42"/>
      <c r="C426" s="42"/>
      <c r="D426" s="42"/>
      <c r="E426" s="42"/>
      <c r="F426" s="42"/>
      <c r="G426" s="43"/>
      <c r="H426" s="10">
        <f>H424-H411/2</f>
        <v>244.68</v>
      </c>
    </row>
    <row r="427" spans="1:9" x14ac:dyDescent="0.3">
      <c r="A427" s="41" t="s">
        <v>187</v>
      </c>
      <c r="B427" s="42"/>
      <c r="C427" s="42"/>
      <c r="D427" s="42"/>
      <c r="E427" s="42"/>
      <c r="F427" s="42"/>
      <c r="G427" s="43"/>
      <c r="H427" s="10">
        <f>H425-H411/2</f>
        <v>311.37</v>
      </c>
    </row>
    <row r="428" spans="1:9" x14ac:dyDescent="0.3">
      <c r="A428" s="41"/>
      <c r="B428" s="42"/>
      <c r="C428" s="42"/>
      <c r="D428" s="42"/>
      <c r="E428" s="42"/>
      <c r="F428" s="42"/>
      <c r="G428" s="43"/>
      <c r="H428" s="3"/>
    </row>
    <row r="429" spans="1:9" x14ac:dyDescent="0.3">
      <c r="A429" s="41"/>
      <c r="B429" s="42"/>
      <c r="C429" s="42"/>
      <c r="D429" s="42"/>
      <c r="E429" s="42"/>
      <c r="F429" s="42"/>
      <c r="G429" s="43"/>
      <c r="H429" s="3"/>
    </row>
  </sheetData>
  <mergeCells count="292">
    <mergeCell ref="A311:G311"/>
    <mergeCell ref="A289:G289"/>
    <mergeCell ref="A292:G292"/>
    <mergeCell ref="A293:G293"/>
    <mergeCell ref="A294:G294"/>
    <mergeCell ref="A286:G286"/>
    <mergeCell ref="A287:G287"/>
    <mergeCell ref="A290:G290"/>
    <mergeCell ref="A291:G291"/>
    <mergeCell ref="A288:G288"/>
    <mergeCell ref="A307:G307"/>
    <mergeCell ref="A308:G308"/>
    <mergeCell ref="A309:G309"/>
    <mergeCell ref="A283:G283"/>
    <mergeCell ref="A269:G269"/>
    <mergeCell ref="A270:G270"/>
    <mergeCell ref="A271:G271"/>
    <mergeCell ref="A272:G272"/>
    <mergeCell ref="A273:G273"/>
    <mergeCell ref="A274:G274"/>
    <mergeCell ref="A275:G275"/>
    <mergeCell ref="A276:G276"/>
    <mergeCell ref="C55:H55"/>
    <mergeCell ref="C38:H38"/>
    <mergeCell ref="C39:H39"/>
    <mergeCell ref="C40:H40"/>
    <mergeCell ref="C41:H41"/>
    <mergeCell ref="C42:H42"/>
    <mergeCell ref="C44:H44"/>
    <mergeCell ref="C45:H45"/>
    <mergeCell ref="C46:H46"/>
    <mergeCell ref="A142:G142"/>
    <mergeCell ref="A5:G5"/>
    <mergeCell ref="A6:G6"/>
    <mergeCell ref="A7:G7"/>
    <mergeCell ref="A8:G8"/>
    <mergeCell ref="A9:G9"/>
    <mergeCell ref="A10:G10"/>
    <mergeCell ref="C36:H36"/>
    <mergeCell ref="C15:H15"/>
    <mergeCell ref="C21:H21"/>
    <mergeCell ref="C28:H28"/>
    <mergeCell ref="C32:H32"/>
    <mergeCell ref="C33:H33"/>
    <mergeCell ref="C34:H34"/>
    <mergeCell ref="C35:H35"/>
    <mergeCell ref="C37:H37"/>
    <mergeCell ref="C53:H53"/>
    <mergeCell ref="C56:H56"/>
    <mergeCell ref="C50:H50"/>
    <mergeCell ref="C51:H51"/>
    <mergeCell ref="C43:H43"/>
    <mergeCell ref="C48:H48"/>
    <mergeCell ref="C49:H49"/>
    <mergeCell ref="C54:H54"/>
    <mergeCell ref="A153:G153"/>
    <mergeCell ref="A144:G144"/>
    <mergeCell ref="A76:G76"/>
    <mergeCell ref="A71:G71"/>
    <mergeCell ref="A72:G72"/>
    <mergeCell ref="A73:G73"/>
    <mergeCell ref="C66:H66"/>
    <mergeCell ref="C52:H52"/>
    <mergeCell ref="C60:H60"/>
    <mergeCell ref="C61:H61"/>
    <mergeCell ref="C62:H62"/>
    <mergeCell ref="C63:H63"/>
    <mergeCell ref="C64:H64"/>
    <mergeCell ref="C65:H65"/>
    <mergeCell ref="C57:H57"/>
    <mergeCell ref="C58:H58"/>
    <mergeCell ref="C59:H59"/>
    <mergeCell ref="A84:G84"/>
    <mergeCell ref="A85:G85"/>
    <mergeCell ref="A133:G133"/>
    <mergeCell ref="A143:G143"/>
    <mergeCell ref="A106:G106"/>
    <mergeCell ref="A80:G80"/>
    <mergeCell ref="A86:G86"/>
    <mergeCell ref="A146:G146"/>
    <mergeCell ref="C14:H14"/>
    <mergeCell ref="C24:H24"/>
    <mergeCell ref="C31:H31"/>
    <mergeCell ref="C25:H25"/>
    <mergeCell ref="C17:H17"/>
    <mergeCell ref="C18:H18"/>
    <mergeCell ref="C26:H26"/>
    <mergeCell ref="C27:H27"/>
    <mergeCell ref="C29:H29"/>
    <mergeCell ref="C16:H16"/>
    <mergeCell ref="C19:H19"/>
    <mergeCell ref="C20:H20"/>
    <mergeCell ref="C22:H22"/>
    <mergeCell ref="C23:H23"/>
    <mergeCell ref="C30:H30"/>
    <mergeCell ref="A116:G116"/>
    <mergeCell ref="A117:G117"/>
    <mergeCell ref="C47:H47"/>
    <mergeCell ref="A87:G87"/>
    <mergeCell ref="A91:G91"/>
    <mergeCell ref="A92:G92"/>
    <mergeCell ref="A93:G93"/>
    <mergeCell ref="A141:G141"/>
    <mergeCell ref="A154:G154"/>
    <mergeCell ref="C67:H67"/>
    <mergeCell ref="A192:G192"/>
    <mergeCell ref="A193:G193"/>
    <mergeCell ref="A194:G194"/>
    <mergeCell ref="A180:G180"/>
    <mergeCell ref="A181:G181"/>
    <mergeCell ref="A156:G156"/>
    <mergeCell ref="A158:G158"/>
    <mergeCell ref="A176:G176"/>
    <mergeCell ref="A177:G177"/>
    <mergeCell ref="A149:G149"/>
    <mergeCell ref="A74:G74"/>
    <mergeCell ref="A75:G75"/>
    <mergeCell ref="A147:G147"/>
    <mergeCell ref="A148:G148"/>
    <mergeCell ref="A81:G81"/>
    <mergeCell ref="A82:G82"/>
    <mergeCell ref="A83:G83"/>
    <mergeCell ref="A155:G155"/>
    <mergeCell ref="A115:G115"/>
    <mergeCell ref="A118:G118"/>
    <mergeCell ref="A119:G119"/>
    <mergeCell ref="A145:G145"/>
    <mergeCell ref="A157:G157"/>
    <mergeCell ref="A159:G159"/>
    <mergeCell ref="A187:G187"/>
    <mergeCell ref="A188:G188"/>
    <mergeCell ref="A189:G189"/>
    <mergeCell ref="A190:G190"/>
    <mergeCell ref="A191:G191"/>
    <mergeCell ref="A183:G183"/>
    <mergeCell ref="A184:G184"/>
    <mergeCell ref="A185:G185"/>
    <mergeCell ref="A186:G186"/>
    <mergeCell ref="A182:G182"/>
    <mergeCell ref="A178:G178"/>
    <mergeCell ref="A179:G179"/>
    <mergeCell ref="A161:G161"/>
    <mergeCell ref="A162:G162"/>
    <mergeCell ref="A163:G163"/>
    <mergeCell ref="A167:G167"/>
    <mergeCell ref="A174:G174"/>
    <mergeCell ref="A175:G175"/>
    <mergeCell ref="A164:G164"/>
    <mergeCell ref="A165:G165"/>
    <mergeCell ref="A166:G166"/>
    <mergeCell ref="A168:G168"/>
    <mergeCell ref="A160:G160"/>
    <mergeCell ref="A169:G169"/>
    <mergeCell ref="A170:G170"/>
    <mergeCell ref="A171:G171"/>
    <mergeCell ref="A172:G172"/>
    <mergeCell ref="A173:G173"/>
    <mergeCell ref="A195:G195"/>
    <mergeCell ref="A196:G196"/>
    <mergeCell ref="A229:G229"/>
    <mergeCell ref="A220:G220"/>
    <mergeCell ref="A221:G221"/>
    <mergeCell ref="A222:G222"/>
    <mergeCell ref="A223:G223"/>
    <mergeCell ref="A224:G224"/>
    <mergeCell ref="A225:G225"/>
    <mergeCell ref="A226:G226"/>
    <mergeCell ref="A228:G228"/>
    <mergeCell ref="A197:G197"/>
    <mergeCell ref="A251:G251"/>
    <mergeCell ref="A252:G252"/>
    <mergeCell ref="A216:G216"/>
    <mergeCell ref="A201:G201"/>
    <mergeCell ref="A200:G200"/>
    <mergeCell ref="A199:G199"/>
    <mergeCell ref="A198:G198"/>
    <mergeCell ref="A247:G247"/>
    <mergeCell ref="A248:G248"/>
    <mergeCell ref="A249:G249"/>
    <mergeCell ref="A208:G208"/>
    <mergeCell ref="A210:G210"/>
    <mergeCell ref="A231:G231"/>
    <mergeCell ref="A234:G234"/>
    <mergeCell ref="A236:G236"/>
    <mergeCell ref="A235:G235"/>
    <mergeCell ref="A237:G237"/>
    <mergeCell ref="A238:G238"/>
    <mergeCell ref="A239:G239"/>
    <mergeCell ref="A250:G250"/>
    <mergeCell ref="A230:G230"/>
    <mergeCell ref="A240:G240"/>
    <mergeCell ref="A241:G241"/>
    <mergeCell ref="A242:G242"/>
    <mergeCell ref="A243:G243"/>
    <mergeCell ref="A244:G244"/>
    <mergeCell ref="A227:G227"/>
    <mergeCell ref="A245:G245"/>
    <mergeCell ref="A246:G246"/>
    <mergeCell ref="A202:G202"/>
    <mergeCell ref="A203:G203"/>
    <mergeCell ref="A204:G204"/>
    <mergeCell ref="A232:G232"/>
    <mergeCell ref="A215:G215"/>
    <mergeCell ref="A214:G214"/>
    <mergeCell ref="A213:G213"/>
    <mergeCell ref="A212:G212"/>
    <mergeCell ref="A211:G211"/>
    <mergeCell ref="A209:G209"/>
    <mergeCell ref="A206:G206"/>
    <mergeCell ref="A205:G205"/>
    <mergeCell ref="A217:G217"/>
    <mergeCell ref="A207:G207"/>
    <mergeCell ref="A254:G254"/>
    <mergeCell ref="A326:G326"/>
    <mergeCell ref="A327:G327"/>
    <mergeCell ref="A328:G328"/>
    <mergeCell ref="A329:G329"/>
    <mergeCell ref="A330:G330"/>
    <mergeCell ref="A331:G331"/>
    <mergeCell ref="A295:G295"/>
    <mergeCell ref="A296:G296"/>
    <mergeCell ref="A297:G297"/>
    <mergeCell ref="A299:G299"/>
    <mergeCell ref="A300:G300"/>
    <mergeCell ref="A301:G301"/>
    <mergeCell ref="A302:G302"/>
    <mergeCell ref="A306:G306"/>
    <mergeCell ref="A303:G303"/>
    <mergeCell ref="A304:G304"/>
    <mergeCell ref="A265:G265"/>
    <mergeCell ref="A284:G284"/>
    <mergeCell ref="A285:G285"/>
    <mergeCell ref="A277:G277"/>
    <mergeCell ref="A278:G278"/>
    <mergeCell ref="A280:G280"/>
    <mergeCell ref="A282:G282"/>
    <mergeCell ref="A372:G372"/>
    <mergeCell ref="A389:G389"/>
    <mergeCell ref="A390:G390"/>
    <mergeCell ref="A391:G391"/>
    <mergeCell ref="A393:G393"/>
    <mergeCell ref="A396:G396"/>
    <mergeCell ref="A397:G397"/>
    <mergeCell ref="A368:G368"/>
    <mergeCell ref="A369:G369"/>
    <mergeCell ref="A370:G370"/>
    <mergeCell ref="A371:G371"/>
    <mergeCell ref="A373:G373"/>
    <mergeCell ref="A376:G376"/>
    <mergeCell ref="A378:G378"/>
    <mergeCell ref="A374:G374"/>
    <mergeCell ref="A375:G375"/>
    <mergeCell ref="A377:G377"/>
    <mergeCell ref="A332:G332"/>
    <mergeCell ref="A333:G333"/>
    <mergeCell ref="A408:G408"/>
    <mergeCell ref="A409:G409"/>
    <mergeCell ref="A402:G402"/>
    <mergeCell ref="A403:G403"/>
    <mergeCell ref="A384:G384"/>
    <mergeCell ref="A394:G394"/>
    <mergeCell ref="A395:G395"/>
    <mergeCell ref="A398:G398"/>
    <mergeCell ref="A400:G400"/>
    <mergeCell ref="A401:G401"/>
    <mergeCell ref="A350:G350"/>
    <mergeCell ref="A355:G355"/>
    <mergeCell ref="A356:G356"/>
    <mergeCell ref="A362:G362"/>
    <mergeCell ref="A334:G334"/>
    <mergeCell ref="A361:G361"/>
    <mergeCell ref="A364:G364"/>
    <mergeCell ref="A339:G339"/>
    <mergeCell ref="A340:G340"/>
    <mergeCell ref="A345:G345"/>
    <mergeCell ref="A346:G346"/>
    <mergeCell ref="A349:G349"/>
    <mergeCell ref="A423:G423"/>
    <mergeCell ref="A410:G410"/>
    <mergeCell ref="A418:G418"/>
    <mergeCell ref="A419:G419"/>
    <mergeCell ref="A420:G420"/>
    <mergeCell ref="A411:G411"/>
    <mergeCell ref="A421:G421"/>
    <mergeCell ref="A422:G422"/>
    <mergeCell ref="A379:G379"/>
    <mergeCell ref="A417:G417"/>
    <mergeCell ref="A413:G413"/>
    <mergeCell ref="A414:G414"/>
    <mergeCell ref="A415:G415"/>
    <mergeCell ref="A416:G416"/>
    <mergeCell ref="A412:G4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locations</vt:lpstr>
      <vt:lpstr>height_exterior</vt:lpstr>
      <vt:lpstr>kerf</vt:lpstr>
      <vt:lpstr>rotary_clearance</vt:lpstr>
      <vt:lpstr>thickness</vt:lpstr>
      <vt:lpstr>width_exterior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Porter</dc:creator>
  <cp:lastModifiedBy>Ross Porter</cp:lastModifiedBy>
  <dcterms:created xsi:type="dcterms:W3CDTF">2015-06-05T18:17:20Z</dcterms:created>
  <dcterms:modified xsi:type="dcterms:W3CDTF">2020-03-15T00:54:17Z</dcterms:modified>
</cp:coreProperties>
</file>