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rcver\Documents\Studie 2\Data\Modellen\"/>
    </mc:Choice>
  </mc:AlternateContent>
  <xr:revisionPtr revIDLastSave="0" documentId="13_ncr:1_{C9A17FBC-B3CE-45F5-BA31-F7350CC4DC62}" xr6:coauthVersionLast="45" xr6:coauthVersionMax="45" xr10:uidLastSave="{00000000-0000-0000-0000-000000000000}"/>
  <bookViews>
    <workbookView xWindow="-120" yWindow="-120" windowWidth="29040" windowHeight="15840" activeTab="6" xr2:uid="{A0801368-2251-4998-A0D6-45DAFE908E87}"/>
  </bookViews>
  <sheets>
    <sheet name="Overzicht parameters" sheetId="7" r:id="rId1"/>
    <sheet name="Edwards" sheetId="1" r:id="rId2"/>
    <sheet name="Banister" sheetId="2" r:id="rId3"/>
    <sheet name="Lucia" sheetId="3" r:id="rId4"/>
    <sheet name="sRPE" sheetId="4" r:id="rId5"/>
    <sheet name="TSS" sheetId="5" r:id="rId6"/>
    <sheet name="kJ" sheetId="8" r:id="rId7"/>
  </sheets>
  <definedNames>
    <definedName name="_xlnm.Print_Area" localSheetId="0">'Overzicht parameters'!$A$1:$M$10</definedName>
    <definedName name="solver_adj" localSheetId="2" hidden="1">Banister!$O$5:$O$6</definedName>
    <definedName name="solver_adj" localSheetId="1" hidden="1">Edwards!$O$5:$O$6</definedName>
    <definedName name="solver_adj" localSheetId="6" hidden="1">kJ!$O$5:$O$6</definedName>
    <definedName name="solver_adj" localSheetId="3" hidden="1">Lucia!$O$5:$O$6</definedName>
    <definedName name="solver_adj" localSheetId="4" hidden="1">sRPE!$O$5:$O$6</definedName>
    <definedName name="solver_adj" localSheetId="5" hidden="1">TSS!$O$5:$O$6</definedName>
    <definedName name="solver_cvg" localSheetId="2" hidden="1">0.0001</definedName>
    <definedName name="solver_cvg" localSheetId="1" hidden="1">0.0001</definedName>
    <definedName name="solver_cvg" localSheetId="6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1" hidden="1">1</definedName>
    <definedName name="solver_drv" localSheetId="6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2" hidden="1">1</definedName>
    <definedName name="solver_eng" localSheetId="1" hidden="1">1</definedName>
    <definedName name="solver_eng" localSheetId="6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2" hidden="1">1</definedName>
    <definedName name="solver_est" localSheetId="1" hidden="1">1</definedName>
    <definedName name="solver_est" localSheetId="6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2" hidden="1">2147483647</definedName>
    <definedName name="solver_itr" localSheetId="1" hidden="1">2147483647</definedName>
    <definedName name="solver_itr" localSheetId="6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2" hidden="1">Banister!$O$5</definedName>
    <definedName name="solver_lhs1" localSheetId="1" hidden="1">Edwards!$O$5</definedName>
    <definedName name="solver_lhs1" localSheetId="6" hidden="1">kJ!$O$5</definedName>
    <definedName name="solver_lhs1" localSheetId="3" hidden="1">Lucia!$O$5</definedName>
    <definedName name="solver_lhs1" localSheetId="4" hidden="1">sRPE!$O$5</definedName>
    <definedName name="solver_lhs1" localSheetId="5" hidden="1">TSS!$O$5</definedName>
    <definedName name="solver_lhs2" localSheetId="2" hidden="1">Banister!$O$6</definedName>
    <definedName name="solver_lhs2" localSheetId="1" hidden="1">Edwards!$O$6</definedName>
    <definedName name="solver_lhs2" localSheetId="6" hidden="1">kJ!$O$5</definedName>
    <definedName name="solver_lhs2" localSheetId="3" hidden="1">Lucia!$O$6</definedName>
    <definedName name="solver_lhs2" localSheetId="4" hidden="1">sRPE!$O$5</definedName>
    <definedName name="solver_lhs2" localSheetId="5" hidden="1">TSS!$O$5</definedName>
    <definedName name="solver_lhs3" localSheetId="2" hidden="1">Banister!$O$6</definedName>
    <definedName name="solver_lhs3" localSheetId="1" hidden="1">Edwards!$O$6</definedName>
    <definedName name="solver_lhs3" localSheetId="6" hidden="1">kJ!$O$6</definedName>
    <definedName name="solver_lhs3" localSheetId="3" hidden="1">Lucia!$O$6</definedName>
    <definedName name="solver_lhs3" localSheetId="4" hidden="1">sRPE!$O$6</definedName>
    <definedName name="solver_lhs3" localSheetId="5" hidden="1">TSS!$O$6</definedName>
    <definedName name="solver_mip" localSheetId="2" hidden="1">2147483647</definedName>
    <definedName name="solver_mip" localSheetId="1" hidden="1">2147483647</definedName>
    <definedName name="solver_mip" localSheetId="6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1" hidden="1">30</definedName>
    <definedName name="solver_mni" localSheetId="6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1" hidden="1">0.075</definedName>
    <definedName name="solver_mrt" localSheetId="6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1" hidden="1">2</definedName>
    <definedName name="solver_msl" localSheetId="6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2" hidden="1">1</definedName>
    <definedName name="solver_neg" localSheetId="1" hidden="1">1</definedName>
    <definedName name="solver_neg" localSheetId="6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2" hidden="1">2147483647</definedName>
    <definedName name="solver_nod" localSheetId="1" hidden="1">2147483647</definedName>
    <definedName name="solver_nod" localSheetId="6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2" hidden="1">1</definedName>
    <definedName name="solver_num" localSheetId="1" hidden="1">1</definedName>
    <definedName name="solver_num" localSheetId="6" hidden="1">1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wt" localSheetId="2" hidden="1">1</definedName>
    <definedName name="solver_nwt" localSheetId="1" hidden="1">1</definedName>
    <definedName name="solver_nwt" localSheetId="6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2" hidden="1">Banister!$R$2</definedName>
    <definedName name="solver_opt" localSheetId="1" hidden="1">Edwards!$R$2</definedName>
    <definedName name="solver_opt" localSheetId="6" hidden="1">kJ!$R$2</definedName>
    <definedName name="solver_opt" localSheetId="3" hidden="1">Lucia!$R$2</definedName>
    <definedName name="solver_opt" localSheetId="4" hidden="1">sRPE!$R$2</definedName>
    <definedName name="solver_opt" localSheetId="5" hidden="1">TSS!$R$2</definedName>
    <definedName name="solver_pre" localSheetId="2" hidden="1">0.000001</definedName>
    <definedName name="solver_pre" localSheetId="1" hidden="1">0.000001</definedName>
    <definedName name="solver_pre" localSheetId="6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2" hidden="1">1</definedName>
    <definedName name="solver_rbv" localSheetId="1" hidden="1">1</definedName>
    <definedName name="solver_rbv" localSheetId="6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2" hidden="1">3</definedName>
    <definedName name="solver_rel1" localSheetId="1" hidden="1">3</definedName>
    <definedName name="solver_rel1" localSheetId="6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2" localSheetId="2" hidden="1">3</definedName>
    <definedName name="solver_rel2" localSheetId="1" hidden="1">3</definedName>
    <definedName name="solver_rel2" localSheetId="6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3" localSheetId="2" hidden="1">3</definedName>
    <definedName name="solver_rel3" localSheetId="1" hidden="1">3</definedName>
    <definedName name="solver_rel3" localSheetId="6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hs1" localSheetId="2" hidden="1">1</definedName>
    <definedName name="solver_rhs1" localSheetId="1" hidden="1">1</definedName>
    <definedName name="solver_rhs1" localSheetId="6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2" localSheetId="2" hidden="1">0.5</definedName>
    <definedName name="solver_rhs2" localSheetId="1" hidden="1">0.5</definedName>
    <definedName name="solver_rhs2" localSheetId="6" hidden="1">1</definedName>
    <definedName name="solver_rhs2" localSheetId="3" hidden="1">0.5</definedName>
    <definedName name="solver_rhs2" localSheetId="4" hidden="1">1</definedName>
    <definedName name="solver_rhs2" localSheetId="5" hidden="1">1</definedName>
    <definedName name="solver_rhs3" localSheetId="2" hidden="1">0.5</definedName>
    <definedName name="solver_rhs3" localSheetId="1" hidden="1">0.5</definedName>
    <definedName name="solver_rhs3" localSheetId="6" hidden="1">0.5</definedName>
    <definedName name="solver_rhs3" localSheetId="3" hidden="1">0.5</definedName>
    <definedName name="solver_rhs3" localSheetId="4" hidden="1">0.5</definedName>
    <definedName name="solver_rhs3" localSheetId="5" hidden="1">0.5</definedName>
    <definedName name="solver_rlx" localSheetId="2" hidden="1">2</definedName>
    <definedName name="solver_rlx" localSheetId="1" hidden="1">2</definedName>
    <definedName name="solver_rlx" localSheetId="6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1" hidden="1">0</definedName>
    <definedName name="solver_rsd" localSheetId="6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2" hidden="1">1</definedName>
    <definedName name="solver_scl" localSheetId="1" hidden="1">1</definedName>
    <definedName name="solver_scl" localSheetId="6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1" hidden="1">2</definedName>
    <definedName name="solver_sho" localSheetId="6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1" hidden="1">100</definedName>
    <definedName name="solver_ssz" localSheetId="6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1" hidden="1">2147483647</definedName>
    <definedName name="solver_tim" localSheetId="6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1" hidden="1">0.01</definedName>
    <definedName name="solver_tol" localSheetId="6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2" hidden="1">2</definedName>
    <definedName name="solver_typ" localSheetId="1" hidden="1">2</definedName>
    <definedName name="solver_typ" localSheetId="6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2" hidden="1">0</definedName>
    <definedName name="solver_val" localSheetId="1" hidden="1">0</definedName>
    <definedName name="solver_val" localSheetId="6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2" hidden="1">3</definedName>
    <definedName name="solver_ver" localSheetId="1" hidden="1">3</definedName>
    <definedName name="solver_ver" localSheetId="6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8" l="1"/>
  <c r="C51" i="8"/>
  <c r="C44" i="8"/>
  <c r="C37" i="8"/>
  <c r="C30" i="8"/>
  <c r="C23" i="8"/>
  <c r="C16" i="8"/>
  <c r="C9" i="8"/>
  <c r="L150" i="8"/>
  <c r="M150" i="8"/>
  <c r="I150" i="8"/>
  <c r="O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F150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H150" i="8"/>
  <c r="J150" i="8"/>
  <c r="K150" i="8"/>
  <c r="B150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L149" i="8"/>
  <c r="M149" i="8"/>
  <c r="I149" i="8"/>
  <c r="F149" i="8"/>
  <c r="H149" i="8"/>
  <c r="J149" i="8"/>
  <c r="K149" i="8"/>
  <c r="B149" i="8"/>
  <c r="L148" i="8"/>
  <c r="M148" i="8"/>
  <c r="I148" i="8"/>
  <c r="F148" i="8"/>
  <c r="H148" i="8"/>
  <c r="J148" i="8"/>
  <c r="K148" i="8"/>
  <c r="B148" i="8"/>
  <c r="L147" i="8"/>
  <c r="M147" i="8"/>
  <c r="I147" i="8"/>
  <c r="F147" i="8"/>
  <c r="H147" i="8"/>
  <c r="J147" i="8"/>
  <c r="K147" i="8"/>
  <c r="B147" i="8"/>
  <c r="L146" i="8"/>
  <c r="M146" i="8"/>
  <c r="I146" i="8"/>
  <c r="F146" i="8"/>
  <c r="H146" i="8"/>
  <c r="J146" i="8"/>
  <c r="K146" i="8"/>
  <c r="B146" i="8"/>
  <c r="L145" i="8"/>
  <c r="M145" i="8"/>
  <c r="I145" i="8"/>
  <c r="F145" i="8"/>
  <c r="H145" i="8"/>
  <c r="J145" i="8"/>
  <c r="K145" i="8"/>
  <c r="B145" i="8"/>
  <c r="L144" i="8"/>
  <c r="M144" i="8"/>
  <c r="I144" i="8"/>
  <c r="F144" i="8"/>
  <c r="H144" i="8"/>
  <c r="J144" i="8"/>
  <c r="K144" i="8"/>
  <c r="B144" i="8"/>
  <c r="L143" i="8"/>
  <c r="M143" i="8"/>
  <c r="I143" i="8"/>
  <c r="F143" i="8"/>
  <c r="H143" i="8"/>
  <c r="J143" i="8"/>
  <c r="K143" i="8"/>
  <c r="B143" i="8"/>
  <c r="L142" i="8"/>
  <c r="M142" i="8"/>
  <c r="I142" i="8"/>
  <c r="F142" i="8"/>
  <c r="H142" i="8"/>
  <c r="J142" i="8"/>
  <c r="K142" i="8"/>
  <c r="B142" i="8"/>
  <c r="L141" i="8"/>
  <c r="M141" i="8"/>
  <c r="I141" i="8"/>
  <c r="F141" i="8"/>
  <c r="H141" i="8"/>
  <c r="J141" i="8"/>
  <c r="K141" i="8"/>
  <c r="B141" i="8"/>
  <c r="L140" i="8"/>
  <c r="M140" i="8"/>
  <c r="I140" i="8"/>
  <c r="F140" i="8"/>
  <c r="H140" i="8"/>
  <c r="J140" i="8"/>
  <c r="K140" i="8"/>
  <c r="B140" i="8"/>
  <c r="L139" i="8"/>
  <c r="M139" i="8"/>
  <c r="I139" i="8"/>
  <c r="F139" i="8"/>
  <c r="H139" i="8"/>
  <c r="J139" i="8"/>
  <c r="K139" i="8"/>
  <c r="B139" i="8"/>
  <c r="L138" i="8"/>
  <c r="M138" i="8"/>
  <c r="I138" i="8"/>
  <c r="F138" i="8"/>
  <c r="H138" i="8"/>
  <c r="J138" i="8"/>
  <c r="K138" i="8"/>
  <c r="B138" i="8"/>
  <c r="L137" i="8"/>
  <c r="M137" i="8"/>
  <c r="I137" i="8"/>
  <c r="F137" i="8"/>
  <c r="H137" i="8"/>
  <c r="J137" i="8"/>
  <c r="K137" i="8"/>
  <c r="B137" i="8"/>
  <c r="L136" i="8"/>
  <c r="M136" i="8"/>
  <c r="I136" i="8"/>
  <c r="F136" i="8"/>
  <c r="H136" i="8"/>
  <c r="J136" i="8"/>
  <c r="K136" i="8"/>
  <c r="B136" i="8"/>
  <c r="L135" i="8"/>
  <c r="M135" i="8"/>
  <c r="I135" i="8"/>
  <c r="F135" i="8"/>
  <c r="H135" i="8"/>
  <c r="J135" i="8"/>
  <c r="K135" i="8"/>
  <c r="B135" i="8"/>
  <c r="L134" i="8"/>
  <c r="M134" i="8"/>
  <c r="I134" i="8"/>
  <c r="F134" i="8"/>
  <c r="H134" i="8"/>
  <c r="J134" i="8"/>
  <c r="K134" i="8"/>
  <c r="B134" i="8"/>
  <c r="L133" i="8"/>
  <c r="M133" i="8"/>
  <c r="I133" i="8"/>
  <c r="F133" i="8"/>
  <c r="H133" i="8"/>
  <c r="J133" i="8"/>
  <c r="K133" i="8"/>
  <c r="B133" i="8"/>
  <c r="L132" i="8"/>
  <c r="M132" i="8"/>
  <c r="I132" i="8"/>
  <c r="F132" i="8"/>
  <c r="H132" i="8"/>
  <c r="J132" i="8"/>
  <c r="K132" i="8"/>
  <c r="B132" i="8"/>
  <c r="L131" i="8"/>
  <c r="M131" i="8"/>
  <c r="I131" i="8"/>
  <c r="F131" i="8"/>
  <c r="H131" i="8"/>
  <c r="J131" i="8"/>
  <c r="K131" i="8"/>
  <c r="B131" i="8"/>
  <c r="L130" i="8"/>
  <c r="M130" i="8"/>
  <c r="I130" i="8"/>
  <c r="F130" i="8"/>
  <c r="H130" i="8"/>
  <c r="J130" i="8"/>
  <c r="K130" i="8"/>
  <c r="B130" i="8"/>
  <c r="L129" i="8"/>
  <c r="M129" i="8"/>
  <c r="I129" i="8"/>
  <c r="F129" i="8"/>
  <c r="H129" i="8"/>
  <c r="J129" i="8"/>
  <c r="K129" i="8"/>
  <c r="B129" i="8"/>
  <c r="L128" i="8"/>
  <c r="M128" i="8"/>
  <c r="I128" i="8"/>
  <c r="F128" i="8"/>
  <c r="H128" i="8"/>
  <c r="J128" i="8"/>
  <c r="K128" i="8"/>
  <c r="B128" i="8"/>
  <c r="L127" i="8"/>
  <c r="M127" i="8"/>
  <c r="I127" i="8"/>
  <c r="F127" i="8"/>
  <c r="H127" i="8"/>
  <c r="J127" i="8"/>
  <c r="K127" i="8"/>
  <c r="B127" i="8"/>
  <c r="L126" i="8"/>
  <c r="M126" i="8"/>
  <c r="I126" i="8"/>
  <c r="F126" i="8"/>
  <c r="H126" i="8"/>
  <c r="J126" i="8"/>
  <c r="K126" i="8"/>
  <c r="B126" i="8"/>
  <c r="L125" i="8"/>
  <c r="M125" i="8"/>
  <c r="I125" i="8"/>
  <c r="F125" i="8"/>
  <c r="H125" i="8"/>
  <c r="J125" i="8"/>
  <c r="K125" i="8"/>
  <c r="B125" i="8"/>
  <c r="L124" i="8"/>
  <c r="M124" i="8"/>
  <c r="I124" i="8"/>
  <c r="F124" i="8"/>
  <c r="H124" i="8"/>
  <c r="J124" i="8"/>
  <c r="K124" i="8"/>
  <c r="B124" i="8"/>
  <c r="L123" i="8"/>
  <c r="M123" i="8"/>
  <c r="I123" i="8"/>
  <c r="F123" i="8"/>
  <c r="H123" i="8"/>
  <c r="J123" i="8"/>
  <c r="K123" i="8"/>
  <c r="B123" i="8"/>
  <c r="L122" i="8"/>
  <c r="M122" i="8"/>
  <c r="I122" i="8"/>
  <c r="F122" i="8"/>
  <c r="H122" i="8"/>
  <c r="J122" i="8"/>
  <c r="K122" i="8"/>
  <c r="B122" i="8"/>
  <c r="L121" i="8"/>
  <c r="M121" i="8"/>
  <c r="I121" i="8"/>
  <c r="F121" i="8"/>
  <c r="H121" i="8"/>
  <c r="J121" i="8"/>
  <c r="K121" i="8"/>
  <c r="B121" i="8"/>
  <c r="L120" i="8"/>
  <c r="M120" i="8"/>
  <c r="I120" i="8"/>
  <c r="F120" i="8"/>
  <c r="H120" i="8"/>
  <c r="J120" i="8"/>
  <c r="K120" i="8"/>
  <c r="B120" i="8"/>
  <c r="L119" i="8"/>
  <c r="M119" i="8"/>
  <c r="I119" i="8"/>
  <c r="F119" i="8"/>
  <c r="H119" i="8"/>
  <c r="J119" i="8"/>
  <c r="K119" i="8"/>
  <c r="B119" i="8"/>
  <c r="L118" i="8"/>
  <c r="M118" i="8"/>
  <c r="I118" i="8"/>
  <c r="F118" i="8"/>
  <c r="H118" i="8"/>
  <c r="J118" i="8"/>
  <c r="K118" i="8"/>
  <c r="B118" i="8"/>
  <c r="L117" i="8"/>
  <c r="M117" i="8"/>
  <c r="I117" i="8"/>
  <c r="F117" i="8"/>
  <c r="H117" i="8"/>
  <c r="J117" i="8"/>
  <c r="K117" i="8"/>
  <c r="B117" i="8"/>
  <c r="L116" i="8"/>
  <c r="M116" i="8"/>
  <c r="I116" i="8"/>
  <c r="F116" i="8"/>
  <c r="H116" i="8"/>
  <c r="J116" i="8"/>
  <c r="K116" i="8"/>
  <c r="B116" i="8"/>
  <c r="L115" i="8"/>
  <c r="M115" i="8"/>
  <c r="I115" i="8"/>
  <c r="F115" i="8"/>
  <c r="H115" i="8"/>
  <c r="J115" i="8"/>
  <c r="K115" i="8"/>
  <c r="B115" i="8"/>
  <c r="L114" i="8"/>
  <c r="M114" i="8"/>
  <c r="I114" i="8"/>
  <c r="F114" i="8"/>
  <c r="H114" i="8"/>
  <c r="J114" i="8"/>
  <c r="K114" i="8"/>
  <c r="B114" i="8"/>
  <c r="L113" i="8"/>
  <c r="M113" i="8"/>
  <c r="I113" i="8"/>
  <c r="F113" i="8"/>
  <c r="H113" i="8"/>
  <c r="J113" i="8"/>
  <c r="K113" i="8"/>
  <c r="B113" i="8"/>
  <c r="L112" i="8"/>
  <c r="M112" i="8"/>
  <c r="I112" i="8"/>
  <c r="F112" i="8"/>
  <c r="H112" i="8"/>
  <c r="J112" i="8"/>
  <c r="K112" i="8"/>
  <c r="B112" i="8"/>
  <c r="L111" i="8"/>
  <c r="M111" i="8"/>
  <c r="I111" i="8"/>
  <c r="F111" i="8"/>
  <c r="H111" i="8"/>
  <c r="J111" i="8"/>
  <c r="K111" i="8"/>
  <c r="B111" i="8"/>
  <c r="L110" i="8"/>
  <c r="M110" i="8"/>
  <c r="I110" i="8"/>
  <c r="F110" i="8"/>
  <c r="H110" i="8"/>
  <c r="J110" i="8"/>
  <c r="K110" i="8"/>
  <c r="B110" i="8"/>
  <c r="L109" i="8"/>
  <c r="M109" i="8"/>
  <c r="I109" i="8"/>
  <c r="F109" i="8"/>
  <c r="H109" i="8"/>
  <c r="J109" i="8"/>
  <c r="K109" i="8"/>
  <c r="B109" i="8"/>
  <c r="L108" i="8"/>
  <c r="M108" i="8"/>
  <c r="I108" i="8"/>
  <c r="F108" i="8"/>
  <c r="H108" i="8"/>
  <c r="J108" i="8"/>
  <c r="K108" i="8"/>
  <c r="B108" i="8"/>
  <c r="L107" i="8"/>
  <c r="M107" i="8"/>
  <c r="I107" i="8"/>
  <c r="F107" i="8"/>
  <c r="H107" i="8"/>
  <c r="J107" i="8"/>
  <c r="K107" i="8"/>
  <c r="B107" i="8"/>
  <c r="L106" i="8"/>
  <c r="M106" i="8"/>
  <c r="I106" i="8"/>
  <c r="F106" i="8"/>
  <c r="H106" i="8"/>
  <c r="J106" i="8"/>
  <c r="K106" i="8"/>
  <c r="B106" i="8"/>
  <c r="L105" i="8"/>
  <c r="M105" i="8"/>
  <c r="I105" i="8"/>
  <c r="F105" i="8"/>
  <c r="H105" i="8"/>
  <c r="J105" i="8"/>
  <c r="K105" i="8"/>
  <c r="B105" i="8"/>
  <c r="L104" i="8"/>
  <c r="M104" i="8"/>
  <c r="I104" i="8"/>
  <c r="F104" i="8"/>
  <c r="H104" i="8"/>
  <c r="J104" i="8"/>
  <c r="K104" i="8"/>
  <c r="B104" i="8"/>
  <c r="L103" i="8"/>
  <c r="M103" i="8"/>
  <c r="I103" i="8"/>
  <c r="F103" i="8"/>
  <c r="H103" i="8"/>
  <c r="J103" i="8"/>
  <c r="K103" i="8"/>
  <c r="B103" i="8"/>
  <c r="L102" i="8"/>
  <c r="M102" i="8"/>
  <c r="I102" i="8"/>
  <c r="F102" i="8"/>
  <c r="H102" i="8"/>
  <c r="J102" i="8"/>
  <c r="K102" i="8"/>
  <c r="B102" i="8"/>
  <c r="L101" i="8"/>
  <c r="M101" i="8"/>
  <c r="I101" i="8"/>
  <c r="F101" i="8"/>
  <c r="H101" i="8"/>
  <c r="J101" i="8"/>
  <c r="K101" i="8"/>
  <c r="B101" i="8"/>
  <c r="L100" i="8"/>
  <c r="M100" i="8"/>
  <c r="I100" i="8"/>
  <c r="F100" i="8"/>
  <c r="H100" i="8"/>
  <c r="J100" i="8"/>
  <c r="K100" i="8"/>
  <c r="B100" i="8"/>
  <c r="L99" i="8"/>
  <c r="M99" i="8"/>
  <c r="I99" i="8"/>
  <c r="F99" i="8"/>
  <c r="H99" i="8"/>
  <c r="J99" i="8"/>
  <c r="K99" i="8"/>
  <c r="B99" i="8"/>
  <c r="L98" i="8"/>
  <c r="M98" i="8"/>
  <c r="I98" i="8"/>
  <c r="F98" i="8"/>
  <c r="H98" i="8"/>
  <c r="J98" i="8"/>
  <c r="K98" i="8"/>
  <c r="B98" i="8"/>
  <c r="L97" i="8"/>
  <c r="M97" i="8"/>
  <c r="I97" i="8"/>
  <c r="F97" i="8"/>
  <c r="H97" i="8"/>
  <c r="J97" i="8"/>
  <c r="K97" i="8"/>
  <c r="B97" i="8"/>
  <c r="L96" i="8"/>
  <c r="M96" i="8"/>
  <c r="I96" i="8"/>
  <c r="F96" i="8"/>
  <c r="H96" i="8"/>
  <c r="J96" i="8"/>
  <c r="K96" i="8"/>
  <c r="B96" i="8"/>
  <c r="L95" i="8"/>
  <c r="M95" i="8"/>
  <c r="I95" i="8"/>
  <c r="F95" i="8"/>
  <c r="H95" i="8"/>
  <c r="J95" i="8"/>
  <c r="K95" i="8"/>
  <c r="B95" i="8"/>
  <c r="L94" i="8"/>
  <c r="M94" i="8"/>
  <c r="I94" i="8"/>
  <c r="F94" i="8"/>
  <c r="H94" i="8"/>
  <c r="J94" i="8"/>
  <c r="K94" i="8"/>
  <c r="B94" i="8"/>
  <c r="L93" i="8"/>
  <c r="M93" i="8"/>
  <c r="I93" i="8"/>
  <c r="F93" i="8"/>
  <c r="H93" i="8"/>
  <c r="J93" i="8"/>
  <c r="K93" i="8"/>
  <c r="B93" i="8"/>
  <c r="L92" i="8"/>
  <c r="M92" i="8"/>
  <c r="I92" i="8"/>
  <c r="F92" i="8"/>
  <c r="H92" i="8"/>
  <c r="J92" i="8"/>
  <c r="K92" i="8"/>
  <c r="B92" i="8"/>
  <c r="L91" i="8"/>
  <c r="M91" i="8"/>
  <c r="I91" i="8"/>
  <c r="F91" i="8"/>
  <c r="H91" i="8"/>
  <c r="J91" i="8"/>
  <c r="K91" i="8"/>
  <c r="B91" i="8"/>
  <c r="L90" i="8"/>
  <c r="M90" i="8"/>
  <c r="I90" i="8"/>
  <c r="F90" i="8"/>
  <c r="H90" i="8"/>
  <c r="J90" i="8"/>
  <c r="K90" i="8"/>
  <c r="B90" i="8"/>
  <c r="L89" i="8"/>
  <c r="M89" i="8"/>
  <c r="I89" i="8"/>
  <c r="F89" i="8"/>
  <c r="H89" i="8"/>
  <c r="J89" i="8"/>
  <c r="K89" i="8"/>
  <c r="B89" i="8"/>
  <c r="L88" i="8"/>
  <c r="M88" i="8"/>
  <c r="I88" i="8"/>
  <c r="F88" i="8"/>
  <c r="H88" i="8"/>
  <c r="J88" i="8"/>
  <c r="K88" i="8"/>
  <c r="B88" i="8"/>
  <c r="L87" i="8"/>
  <c r="M87" i="8"/>
  <c r="I87" i="8"/>
  <c r="F87" i="8"/>
  <c r="H87" i="8"/>
  <c r="J87" i="8"/>
  <c r="K87" i="8"/>
  <c r="B87" i="8"/>
  <c r="L86" i="8"/>
  <c r="M86" i="8"/>
  <c r="I86" i="8"/>
  <c r="F86" i="8"/>
  <c r="H86" i="8"/>
  <c r="J86" i="8"/>
  <c r="K86" i="8"/>
  <c r="B86" i="8"/>
  <c r="L85" i="8"/>
  <c r="M85" i="8"/>
  <c r="I85" i="8"/>
  <c r="F85" i="8"/>
  <c r="H85" i="8"/>
  <c r="J85" i="8"/>
  <c r="K85" i="8"/>
  <c r="B85" i="8"/>
  <c r="L84" i="8"/>
  <c r="M84" i="8"/>
  <c r="I84" i="8"/>
  <c r="F84" i="8"/>
  <c r="H84" i="8"/>
  <c r="J84" i="8"/>
  <c r="K84" i="8"/>
  <c r="B84" i="8"/>
  <c r="L83" i="8"/>
  <c r="M83" i="8"/>
  <c r="I83" i="8"/>
  <c r="F83" i="8"/>
  <c r="H83" i="8"/>
  <c r="J83" i="8"/>
  <c r="K83" i="8"/>
  <c r="B83" i="8"/>
  <c r="L82" i="8"/>
  <c r="M82" i="8"/>
  <c r="I82" i="8"/>
  <c r="F82" i="8"/>
  <c r="H82" i="8"/>
  <c r="J82" i="8"/>
  <c r="K82" i="8"/>
  <c r="B82" i="8"/>
  <c r="L81" i="8"/>
  <c r="M81" i="8"/>
  <c r="I81" i="8"/>
  <c r="F81" i="8"/>
  <c r="H81" i="8"/>
  <c r="J81" i="8"/>
  <c r="K81" i="8"/>
  <c r="B81" i="8"/>
  <c r="L80" i="8"/>
  <c r="M80" i="8"/>
  <c r="I80" i="8"/>
  <c r="F80" i="8"/>
  <c r="H80" i="8"/>
  <c r="J80" i="8"/>
  <c r="K80" i="8"/>
  <c r="B80" i="8"/>
  <c r="I79" i="8"/>
  <c r="K79" i="8"/>
  <c r="L79" i="8"/>
  <c r="M79" i="8"/>
  <c r="F79" i="8"/>
  <c r="H79" i="8"/>
  <c r="J79" i="8"/>
  <c r="B79" i="8"/>
  <c r="L78" i="8"/>
  <c r="M78" i="8"/>
  <c r="I78" i="8"/>
  <c r="F78" i="8"/>
  <c r="H78" i="8"/>
  <c r="J78" i="8"/>
  <c r="K78" i="8"/>
  <c r="B78" i="8"/>
  <c r="L77" i="8"/>
  <c r="M77" i="8"/>
  <c r="I77" i="8"/>
  <c r="F77" i="8"/>
  <c r="H77" i="8"/>
  <c r="J77" i="8"/>
  <c r="K77" i="8"/>
  <c r="B77" i="8"/>
  <c r="L76" i="8"/>
  <c r="M76" i="8"/>
  <c r="I76" i="8"/>
  <c r="F76" i="8"/>
  <c r="H76" i="8"/>
  <c r="J76" i="8"/>
  <c r="K76" i="8"/>
  <c r="B76" i="8"/>
  <c r="L75" i="8"/>
  <c r="M75" i="8"/>
  <c r="I75" i="8"/>
  <c r="F75" i="8"/>
  <c r="H75" i="8"/>
  <c r="J75" i="8"/>
  <c r="K75" i="8"/>
  <c r="B75" i="8"/>
  <c r="L74" i="8"/>
  <c r="M74" i="8"/>
  <c r="I74" i="8"/>
  <c r="F74" i="8"/>
  <c r="H74" i="8"/>
  <c r="J74" i="8"/>
  <c r="K74" i="8"/>
  <c r="B74" i="8"/>
  <c r="L73" i="8"/>
  <c r="M73" i="8"/>
  <c r="I73" i="8"/>
  <c r="F73" i="8"/>
  <c r="H73" i="8"/>
  <c r="J73" i="8"/>
  <c r="K73" i="8"/>
  <c r="B73" i="8"/>
  <c r="I72" i="8"/>
  <c r="K72" i="8"/>
  <c r="L72" i="8"/>
  <c r="M72" i="8"/>
  <c r="F72" i="8"/>
  <c r="H72" i="8"/>
  <c r="J72" i="8"/>
  <c r="B72" i="8"/>
  <c r="L71" i="8"/>
  <c r="M71" i="8"/>
  <c r="I71" i="8"/>
  <c r="F71" i="8"/>
  <c r="H71" i="8"/>
  <c r="J71" i="8"/>
  <c r="K71" i="8"/>
  <c r="B71" i="8"/>
  <c r="L70" i="8"/>
  <c r="M70" i="8"/>
  <c r="I70" i="8"/>
  <c r="F70" i="8"/>
  <c r="H70" i="8"/>
  <c r="J70" i="8"/>
  <c r="K70" i="8"/>
  <c r="B70" i="8"/>
  <c r="L69" i="8"/>
  <c r="M69" i="8"/>
  <c r="I69" i="8"/>
  <c r="F69" i="8"/>
  <c r="H69" i="8"/>
  <c r="J69" i="8"/>
  <c r="K69" i="8"/>
  <c r="B69" i="8"/>
  <c r="L68" i="8"/>
  <c r="M68" i="8"/>
  <c r="I68" i="8"/>
  <c r="F68" i="8"/>
  <c r="H68" i="8"/>
  <c r="J68" i="8"/>
  <c r="K68" i="8"/>
  <c r="B68" i="8"/>
  <c r="L67" i="8"/>
  <c r="M67" i="8"/>
  <c r="I67" i="8"/>
  <c r="F67" i="8"/>
  <c r="H67" i="8"/>
  <c r="J67" i="8"/>
  <c r="K67" i="8"/>
  <c r="B67" i="8"/>
  <c r="L66" i="8"/>
  <c r="M66" i="8"/>
  <c r="I66" i="8"/>
  <c r="F66" i="8"/>
  <c r="H66" i="8"/>
  <c r="J66" i="8"/>
  <c r="K66" i="8"/>
  <c r="B66" i="8"/>
  <c r="I65" i="8"/>
  <c r="K65" i="8"/>
  <c r="L65" i="8"/>
  <c r="M65" i="8"/>
  <c r="F65" i="8"/>
  <c r="H65" i="8"/>
  <c r="J65" i="8"/>
  <c r="B65" i="8"/>
  <c r="L64" i="8"/>
  <c r="M64" i="8"/>
  <c r="I64" i="8"/>
  <c r="F64" i="8"/>
  <c r="H64" i="8"/>
  <c r="J64" i="8"/>
  <c r="K64" i="8"/>
  <c r="B64" i="8"/>
  <c r="L63" i="8"/>
  <c r="M63" i="8"/>
  <c r="I63" i="8"/>
  <c r="F63" i="8"/>
  <c r="H63" i="8"/>
  <c r="J63" i="8"/>
  <c r="K63" i="8"/>
  <c r="B63" i="8"/>
  <c r="L62" i="8"/>
  <c r="M62" i="8"/>
  <c r="I62" i="8"/>
  <c r="F62" i="8"/>
  <c r="H62" i="8"/>
  <c r="J62" i="8"/>
  <c r="K62" i="8"/>
  <c r="B62" i="8"/>
  <c r="L61" i="8"/>
  <c r="M61" i="8"/>
  <c r="I61" i="8"/>
  <c r="F61" i="8"/>
  <c r="H61" i="8"/>
  <c r="J61" i="8"/>
  <c r="K61" i="8"/>
  <c r="B61" i="8"/>
  <c r="L60" i="8"/>
  <c r="M60" i="8"/>
  <c r="I60" i="8"/>
  <c r="F60" i="8"/>
  <c r="H60" i="8"/>
  <c r="J60" i="8"/>
  <c r="K60" i="8"/>
  <c r="B60" i="8"/>
  <c r="L59" i="8"/>
  <c r="M59" i="8"/>
  <c r="I59" i="8"/>
  <c r="F59" i="8"/>
  <c r="H59" i="8"/>
  <c r="J59" i="8"/>
  <c r="K59" i="8"/>
  <c r="B59" i="8"/>
  <c r="I58" i="8"/>
  <c r="K58" i="8"/>
  <c r="L58" i="8"/>
  <c r="M58" i="8"/>
  <c r="F58" i="8"/>
  <c r="H58" i="8"/>
  <c r="J58" i="8"/>
  <c r="B58" i="8"/>
  <c r="L57" i="8"/>
  <c r="M57" i="8"/>
  <c r="I57" i="8"/>
  <c r="F57" i="8"/>
  <c r="H57" i="8"/>
  <c r="J57" i="8"/>
  <c r="K57" i="8"/>
  <c r="B57" i="8"/>
  <c r="L56" i="8"/>
  <c r="M56" i="8"/>
  <c r="I56" i="8"/>
  <c r="F56" i="8"/>
  <c r="H56" i="8"/>
  <c r="J56" i="8"/>
  <c r="K56" i="8"/>
  <c r="B56" i="8"/>
  <c r="L55" i="8"/>
  <c r="M55" i="8"/>
  <c r="I55" i="8"/>
  <c r="F55" i="8"/>
  <c r="H55" i="8"/>
  <c r="J55" i="8"/>
  <c r="K55" i="8"/>
  <c r="B55" i="8"/>
  <c r="L54" i="8"/>
  <c r="M54" i="8"/>
  <c r="I54" i="8"/>
  <c r="F54" i="8"/>
  <c r="H54" i="8"/>
  <c r="J54" i="8"/>
  <c r="K54" i="8"/>
  <c r="B54" i="8"/>
  <c r="L53" i="8"/>
  <c r="M53" i="8"/>
  <c r="I53" i="8"/>
  <c r="F53" i="8"/>
  <c r="H53" i="8"/>
  <c r="J53" i="8"/>
  <c r="K53" i="8"/>
  <c r="B53" i="8"/>
  <c r="L52" i="8"/>
  <c r="M52" i="8"/>
  <c r="I52" i="8"/>
  <c r="F52" i="8"/>
  <c r="H52" i="8"/>
  <c r="J52" i="8"/>
  <c r="K52" i="8"/>
  <c r="B52" i="8"/>
  <c r="I51" i="8"/>
  <c r="K51" i="8"/>
  <c r="L51" i="8"/>
  <c r="M51" i="8"/>
  <c r="F51" i="8"/>
  <c r="H51" i="8"/>
  <c r="J51" i="8"/>
  <c r="B51" i="8"/>
  <c r="L50" i="8"/>
  <c r="M50" i="8"/>
  <c r="I50" i="8"/>
  <c r="F50" i="8"/>
  <c r="H50" i="8"/>
  <c r="J50" i="8"/>
  <c r="K50" i="8"/>
  <c r="B50" i="8"/>
  <c r="L49" i="8"/>
  <c r="M49" i="8"/>
  <c r="I49" i="8"/>
  <c r="F49" i="8"/>
  <c r="H49" i="8"/>
  <c r="J49" i="8"/>
  <c r="K49" i="8"/>
  <c r="B49" i="8"/>
  <c r="L48" i="8"/>
  <c r="M48" i="8"/>
  <c r="I48" i="8"/>
  <c r="F48" i="8"/>
  <c r="H48" i="8"/>
  <c r="J48" i="8"/>
  <c r="K48" i="8"/>
  <c r="B48" i="8"/>
  <c r="L47" i="8"/>
  <c r="M47" i="8"/>
  <c r="I47" i="8"/>
  <c r="F47" i="8"/>
  <c r="H47" i="8"/>
  <c r="J47" i="8"/>
  <c r="K47" i="8"/>
  <c r="B47" i="8"/>
  <c r="L46" i="8"/>
  <c r="M46" i="8"/>
  <c r="I46" i="8"/>
  <c r="F46" i="8"/>
  <c r="H46" i="8"/>
  <c r="J46" i="8"/>
  <c r="K46" i="8"/>
  <c r="B46" i="8"/>
  <c r="L45" i="8"/>
  <c r="M45" i="8"/>
  <c r="I45" i="8"/>
  <c r="F45" i="8"/>
  <c r="H45" i="8"/>
  <c r="J45" i="8"/>
  <c r="K45" i="8"/>
  <c r="B45" i="8"/>
  <c r="I44" i="8"/>
  <c r="K44" i="8"/>
  <c r="L44" i="8"/>
  <c r="M44" i="8"/>
  <c r="F44" i="8"/>
  <c r="H44" i="8"/>
  <c r="J44" i="8"/>
  <c r="B44" i="8"/>
  <c r="L43" i="8"/>
  <c r="M43" i="8"/>
  <c r="I43" i="8"/>
  <c r="F43" i="8"/>
  <c r="H43" i="8"/>
  <c r="J43" i="8"/>
  <c r="K43" i="8"/>
  <c r="B43" i="8"/>
  <c r="L42" i="8"/>
  <c r="M42" i="8"/>
  <c r="I42" i="8"/>
  <c r="F42" i="8"/>
  <c r="H42" i="8"/>
  <c r="J42" i="8"/>
  <c r="K42" i="8"/>
  <c r="B42" i="8"/>
  <c r="L41" i="8"/>
  <c r="M41" i="8"/>
  <c r="I41" i="8"/>
  <c r="F41" i="8"/>
  <c r="H41" i="8"/>
  <c r="J41" i="8"/>
  <c r="K41" i="8"/>
  <c r="B41" i="8"/>
  <c r="L40" i="8"/>
  <c r="M40" i="8"/>
  <c r="I40" i="8"/>
  <c r="F40" i="8"/>
  <c r="H40" i="8"/>
  <c r="J40" i="8"/>
  <c r="K40" i="8"/>
  <c r="B40" i="8"/>
  <c r="L39" i="8"/>
  <c r="M39" i="8"/>
  <c r="I39" i="8"/>
  <c r="F39" i="8"/>
  <c r="H39" i="8"/>
  <c r="J39" i="8"/>
  <c r="K39" i="8"/>
  <c r="B39" i="8"/>
  <c r="L38" i="8"/>
  <c r="M38" i="8"/>
  <c r="I38" i="8"/>
  <c r="F38" i="8"/>
  <c r="H38" i="8"/>
  <c r="J38" i="8"/>
  <c r="K38" i="8"/>
  <c r="B38" i="8"/>
  <c r="I37" i="8"/>
  <c r="K37" i="8"/>
  <c r="L37" i="8"/>
  <c r="M37" i="8"/>
  <c r="F37" i="8"/>
  <c r="H37" i="8"/>
  <c r="J37" i="8"/>
  <c r="B37" i="8"/>
  <c r="L36" i="8"/>
  <c r="M36" i="8"/>
  <c r="I36" i="8"/>
  <c r="F36" i="8"/>
  <c r="H36" i="8"/>
  <c r="J36" i="8"/>
  <c r="K36" i="8"/>
  <c r="B36" i="8"/>
  <c r="L35" i="8"/>
  <c r="M35" i="8"/>
  <c r="I35" i="8"/>
  <c r="F35" i="8"/>
  <c r="H35" i="8"/>
  <c r="J35" i="8"/>
  <c r="K35" i="8"/>
  <c r="B35" i="8"/>
  <c r="L34" i="8"/>
  <c r="M34" i="8"/>
  <c r="I34" i="8"/>
  <c r="F34" i="8"/>
  <c r="H34" i="8"/>
  <c r="J34" i="8"/>
  <c r="K34" i="8"/>
  <c r="B34" i="8"/>
  <c r="L33" i="8"/>
  <c r="M33" i="8"/>
  <c r="I33" i="8"/>
  <c r="F33" i="8"/>
  <c r="H33" i="8"/>
  <c r="J33" i="8"/>
  <c r="K33" i="8"/>
  <c r="B33" i="8"/>
  <c r="L32" i="8"/>
  <c r="M32" i="8"/>
  <c r="I32" i="8"/>
  <c r="F32" i="8"/>
  <c r="H32" i="8"/>
  <c r="J32" i="8"/>
  <c r="K32" i="8"/>
  <c r="B32" i="8"/>
  <c r="L31" i="8"/>
  <c r="M31" i="8"/>
  <c r="I31" i="8"/>
  <c r="F31" i="8"/>
  <c r="H31" i="8"/>
  <c r="J31" i="8"/>
  <c r="K31" i="8"/>
  <c r="B31" i="8"/>
  <c r="I30" i="8"/>
  <c r="K30" i="8"/>
  <c r="L30" i="8"/>
  <c r="M30" i="8"/>
  <c r="F30" i="8"/>
  <c r="H30" i="8"/>
  <c r="J30" i="8"/>
  <c r="B30" i="8"/>
  <c r="L29" i="8"/>
  <c r="M29" i="8"/>
  <c r="I29" i="8"/>
  <c r="F29" i="8"/>
  <c r="H29" i="8"/>
  <c r="J29" i="8"/>
  <c r="K29" i="8"/>
  <c r="B29" i="8"/>
  <c r="L28" i="8"/>
  <c r="M28" i="8"/>
  <c r="I28" i="8"/>
  <c r="F28" i="8"/>
  <c r="H28" i="8"/>
  <c r="J28" i="8"/>
  <c r="K28" i="8"/>
  <c r="B28" i="8"/>
  <c r="L27" i="8"/>
  <c r="M27" i="8"/>
  <c r="I27" i="8"/>
  <c r="F27" i="8"/>
  <c r="H27" i="8"/>
  <c r="J27" i="8"/>
  <c r="K27" i="8"/>
  <c r="B27" i="8"/>
  <c r="L26" i="8"/>
  <c r="M26" i="8"/>
  <c r="I26" i="8"/>
  <c r="F26" i="8"/>
  <c r="H26" i="8"/>
  <c r="J26" i="8"/>
  <c r="K26" i="8"/>
  <c r="B26" i="8"/>
  <c r="L25" i="8"/>
  <c r="M25" i="8"/>
  <c r="I25" i="8"/>
  <c r="F25" i="8"/>
  <c r="H25" i="8"/>
  <c r="J25" i="8"/>
  <c r="K25" i="8"/>
  <c r="B25" i="8"/>
  <c r="L24" i="8"/>
  <c r="M24" i="8"/>
  <c r="I24" i="8"/>
  <c r="F24" i="8"/>
  <c r="H24" i="8"/>
  <c r="J24" i="8"/>
  <c r="K24" i="8"/>
  <c r="B24" i="8"/>
  <c r="I23" i="8"/>
  <c r="K23" i="8"/>
  <c r="L23" i="8"/>
  <c r="M23" i="8"/>
  <c r="F23" i="8"/>
  <c r="H23" i="8"/>
  <c r="J23" i="8"/>
  <c r="B23" i="8"/>
  <c r="L22" i="8"/>
  <c r="M22" i="8"/>
  <c r="I22" i="8"/>
  <c r="F22" i="8"/>
  <c r="H22" i="8"/>
  <c r="J22" i="8"/>
  <c r="K22" i="8"/>
  <c r="B22" i="8"/>
  <c r="L21" i="8"/>
  <c r="M21" i="8"/>
  <c r="I21" i="8"/>
  <c r="F21" i="8"/>
  <c r="H21" i="8"/>
  <c r="J21" i="8"/>
  <c r="K21" i="8"/>
  <c r="B21" i="8"/>
  <c r="L20" i="8"/>
  <c r="M20" i="8"/>
  <c r="I20" i="8"/>
  <c r="F20" i="8"/>
  <c r="H20" i="8"/>
  <c r="J20" i="8"/>
  <c r="K20" i="8"/>
  <c r="B20" i="8"/>
  <c r="L19" i="8"/>
  <c r="M19" i="8"/>
  <c r="I19" i="8"/>
  <c r="F19" i="8"/>
  <c r="H19" i="8"/>
  <c r="J19" i="8"/>
  <c r="K19" i="8"/>
  <c r="B19" i="8"/>
  <c r="L18" i="8"/>
  <c r="M18" i="8"/>
  <c r="I18" i="8"/>
  <c r="F18" i="8"/>
  <c r="H18" i="8"/>
  <c r="J18" i="8"/>
  <c r="K18" i="8"/>
  <c r="B18" i="8"/>
  <c r="L17" i="8"/>
  <c r="M17" i="8"/>
  <c r="I17" i="8"/>
  <c r="F17" i="8"/>
  <c r="H17" i="8"/>
  <c r="J17" i="8"/>
  <c r="K17" i="8"/>
  <c r="B17" i="8"/>
  <c r="I16" i="8"/>
  <c r="K16" i="8"/>
  <c r="L16" i="8"/>
  <c r="M16" i="8"/>
  <c r="F16" i="8"/>
  <c r="H16" i="8"/>
  <c r="J16" i="8"/>
  <c r="B16" i="8"/>
  <c r="L15" i="8"/>
  <c r="M15" i="8"/>
  <c r="I15" i="8"/>
  <c r="F15" i="8"/>
  <c r="H15" i="8"/>
  <c r="J15" i="8"/>
  <c r="K15" i="8"/>
  <c r="B15" i="8"/>
  <c r="L14" i="8"/>
  <c r="M14" i="8"/>
  <c r="I14" i="8"/>
  <c r="F14" i="8"/>
  <c r="H14" i="8"/>
  <c r="J14" i="8"/>
  <c r="K14" i="8"/>
  <c r="B14" i="8"/>
  <c r="L13" i="8"/>
  <c r="M13" i="8"/>
  <c r="I13" i="8"/>
  <c r="F13" i="8"/>
  <c r="H13" i="8"/>
  <c r="J13" i="8"/>
  <c r="K13" i="8"/>
  <c r="B13" i="8"/>
  <c r="L12" i="8"/>
  <c r="M12" i="8"/>
  <c r="I12" i="8"/>
  <c r="F12" i="8"/>
  <c r="H12" i="8"/>
  <c r="J12" i="8"/>
  <c r="K12" i="8"/>
  <c r="B12" i="8"/>
  <c r="L11" i="8"/>
  <c r="M11" i="8"/>
  <c r="I11" i="8"/>
  <c r="F11" i="8"/>
  <c r="H11" i="8"/>
  <c r="J11" i="8"/>
  <c r="K11" i="8"/>
  <c r="B11" i="8"/>
  <c r="L10" i="8"/>
  <c r="M10" i="8"/>
  <c r="I10" i="8"/>
  <c r="F10" i="8"/>
  <c r="H10" i="8"/>
  <c r="J10" i="8"/>
  <c r="K10" i="8"/>
  <c r="B10" i="8"/>
  <c r="I9" i="8"/>
  <c r="K9" i="8"/>
  <c r="L9" i="8"/>
  <c r="M9" i="8"/>
  <c r="F9" i="8"/>
  <c r="H9" i="8"/>
  <c r="J9" i="8"/>
  <c r="B9" i="8"/>
  <c r="O8" i="8"/>
  <c r="L8" i="8"/>
  <c r="M8" i="8"/>
  <c r="I8" i="8"/>
  <c r="F8" i="8"/>
  <c r="H8" i="8"/>
  <c r="J8" i="8"/>
  <c r="K8" i="8"/>
  <c r="B8" i="8"/>
  <c r="L7" i="8"/>
  <c r="M7" i="8"/>
  <c r="I7" i="8"/>
  <c r="F7" i="8"/>
  <c r="H7" i="8"/>
  <c r="J7" i="8"/>
  <c r="K7" i="8"/>
  <c r="B7" i="8"/>
  <c r="L2" i="8"/>
  <c r="M2" i="8"/>
  <c r="L3" i="8"/>
  <c r="M3" i="8"/>
  <c r="L4" i="8"/>
  <c r="M4" i="8"/>
  <c r="L5" i="8"/>
  <c r="M5" i="8"/>
  <c r="L6" i="8"/>
  <c r="M6" i="8"/>
  <c r="S6" i="8"/>
  <c r="R6" i="8"/>
  <c r="I6" i="8"/>
  <c r="F6" i="8"/>
  <c r="H6" i="8"/>
  <c r="J6" i="8"/>
  <c r="K6" i="8"/>
  <c r="B6" i="8"/>
  <c r="R5" i="8"/>
  <c r="I5" i="8"/>
  <c r="F5" i="8"/>
  <c r="H5" i="8"/>
  <c r="J5" i="8"/>
  <c r="K5" i="8"/>
  <c r="B5" i="8"/>
  <c r="I3" i="8"/>
  <c r="I4" i="8"/>
  <c r="R3" i="8"/>
  <c r="Y3" i="8"/>
  <c r="R4" i="8"/>
  <c r="F4" i="8"/>
  <c r="H4" i="8"/>
  <c r="J4" i="8"/>
  <c r="K4" i="8"/>
  <c r="B4" i="8"/>
  <c r="F3" i="8"/>
  <c r="H3" i="8"/>
  <c r="J3" i="8"/>
  <c r="K3" i="8"/>
  <c r="B3" i="8"/>
  <c r="R2" i="8"/>
  <c r="S2" i="8"/>
  <c r="J2" i="8"/>
  <c r="K2" i="8"/>
  <c r="B2" i="8"/>
  <c r="L2" i="1"/>
  <c r="L3" i="1"/>
  <c r="L4" i="1"/>
  <c r="L5" i="1"/>
  <c r="L6" i="1"/>
  <c r="L7" i="1"/>
  <c r="L8" i="1"/>
  <c r="E3" i="1"/>
  <c r="E4" i="1"/>
  <c r="E5" i="1"/>
  <c r="E6" i="1"/>
  <c r="E7" i="1"/>
  <c r="E8" i="1"/>
  <c r="G3" i="1"/>
  <c r="G4" i="1"/>
  <c r="G5" i="1"/>
  <c r="G6" i="1"/>
  <c r="G7" i="1"/>
  <c r="G8" i="1"/>
  <c r="I9" i="1"/>
  <c r="K9" i="1"/>
  <c r="L9" i="1"/>
  <c r="L10" i="1"/>
  <c r="L11" i="1"/>
  <c r="L12" i="1"/>
  <c r="L13" i="1"/>
  <c r="L14" i="1"/>
  <c r="L15" i="1"/>
  <c r="C9" i="1"/>
  <c r="E9" i="1"/>
  <c r="E10" i="1"/>
  <c r="E11" i="1"/>
  <c r="E12" i="1"/>
  <c r="E13" i="1"/>
  <c r="E14" i="1"/>
  <c r="E15" i="1"/>
  <c r="G9" i="1"/>
  <c r="G10" i="1"/>
  <c r="G11" i="1"/>
  <c r="G12" i="1"/>
  <c r="G13" i="1"/>
  <c r="G14" i="1"/>
  <c r="G15" i="1"/>
  <c r="I16" i="1"/>
  <c r="K16" i="1"/>
  <c r="L16" i="1"/>
  <c r="L17" i="1"/>
  <c r="L18" i="1"/>
  <c r="L19" i="1"/>
  <c r="L20" i="1"/>
  <c r="L21" i="1"/>
  <c r="L22" i="1"/>
  <c r="C16" i="1"/>
  <c r="E16" i="1"/>
  <c r="E17" i="1"/>
  <c r="E18" i="1"/>
  <c r="E19" i="1"/>
  <c r="E20" i="1"/>
  <c r="E21" i="1"/>
  <c r="E22" i="1"/>
  <c r="G16" i="1"/>
  <c r="G17" i="1"/>
  <c r="G18" i="1"/>
  <c r="G19" i="1"/>
  <c r="G20" i="1"/>
  <c r="G21" i="1"/>
  <c r="G22" i="1"/>
  <c r="I23" i="1"/>
  <c r="K23" i="1"/>
  <c r="L23" i="1"/>
  <c r="L24" i="1"/>
  <c r="L25" i="1"/>
  <c r="L26" i="1"/>
  <c r="L27" i="1"/>
  <c r="L28" i="1"/>
  <c r="L29" i="1"/>
  <c r="C23" i="1"/>
  <c r="E23" i="1"/>
  <c r="E24" i="1"/>
  <c r="E25" i="1"/>
  <c r="E26" i="1"/>
  <c r="E27" i="1"/>
  <c r="E28" i="1"/>
  <c r="E29" i="1"/>
  <c r="G23" i="1"/>
  <c r="G24" i="1"/>
  <c r="G25" i="1"/>
  <c r="G26" i="1"/>
  <c r="G27" i="1"/>
  <c r="G28" i="1"/>
  <c r="G29" i="1"/>
  <c r="I30" i="1"/>
  <c r="K30" i="1"/>
  <c r="L30" i="1"/>
  <c r="L31" i="1"/>
  <c r="L32" i="1"/>
  <c r="L33" i="1"/>
  <c r="L34" i="1"/>
  <c r="L35" i="1"/>
  <c r="L36" i="1"/>
  <c r="C30" i="1"/>
  <c r="E30" i="1"/>
  <c r="E31" i="1"/>
  <c r="E32" i="1"/>
  <c r="E33" i="1"/>
  <c r="E34" i="1"/>
  <c r="E35" i="1"/>
  <c r="E36" i="1"/>
  <c r="G30" i="1"/>
  <c r="G31" i="1"/>
  <c r="G32" i="1"/>
  <c r="G33" i="1"/>
  <c r="G34" i="1"/>
  <c r="G35" i="1"/>
  <c r="G36" i="1"/>
  <c r="I37" i="1"/>
  <c r="K37" i="1"/>
  <c r="L37" i="1"/>
  <c r="L38" i="1"/>
  <c r="L39" i="1"/>
  <c r="L40" i="1"/>
  <c r="L41" i="1"/>
  <c r="L42" i="1"/>
  <c r="L43" i="1"/>
  <c r="C37" i="1"/>
  <c r="E37" i="1"/>
  <c r="E38" i="1"/>
  <c r="E39" i="1"/>
  <c r="E40" i="1"/>
  <c r="E41" i="1"/>
  <c r="E42" i="1"/>
  <c r="E43" i="1"/>
  <c r="G37" i="1"/>
  <c r="G38" i="1"/>
  <c r="G39" i="1"/>
  <c r="G40" i="1"/>
  <c r="G41" i="1"/>
  <c r="G42" i="1"/>
  <c r="G43" i="1"/>
  <c r="I44" i="1"/>
  <c r="K44" i="1"/>
  <c r="L44" i="1"/>
  <c r="L45" i="1"/>
  <c r="L46" i="1"/>
  <c r="L47" i="1"/>
  <c r="L48" i="1"/>
  <c r="L49" i="1"/>
  <c r="L50" i="1"/>
  <c r="C44" i="1"/>
  <c r="E44" i="1"/>
  <c r="E45" i="1"/>
  <c r="E46" i="1"/>
  <c r="E47" i="1"/>
  <c r="E48" i="1"/>
  <c r="E49" i="1"/>
  <c r="E50" i="1"/>
  <c r="G44" i="1"/>
  <c r="G45" i="1"/>
  <c r="G46" i="1"/>
  <c r="G47" i="1"/>
  <c r="G48" i="1"/>
  <c r="G49" i="1"/>
  <c r="G50" i="1"/>
  <c r="I51" i="1"/>
  <c r="K51" i="1"/>
  <c r="L51" i="1"/>
  <c r="L52" i="1"/>
  <c r="L53" i="1"/>
  <c r="L54" i="1"/>
  <c r="L55" i="1"/>
  <c r="L56" i="1"/>
  <c r="L57" i="1"/>
  <c r="C51" i="1"/>
  <c r="E51" i="1"/>
  <c r="E52" i="1"/>
  <c r="E53" i="1"/>
  <c r="E54" i="1"/>
  <c r="E55" i="1"/>
  <c r="E56" i="1"/>
  <c r="E57" i="1"/>
  <c r="G51" i="1"/>
  <c r="G52" i="1"/>
  <c r="G53" i="1"/>
  <c r="G54" i="1"/>
  <c r="G55" i="1"/>
  <c r="G56" i="1"/>
  <c r="G57" i="1"/>
  <c r="I58" i="1"/>
  <c r="K58" i="1"/>
  <c r="L58" i="1"/>
  <c r="L59" i="1"/>
  <c r="L60" i="1"/>
  <c r="L61" i="1"/>
  <c r="L62" i="1"/>
  <c r="L63" i="1"/>
  <c r="L64" i="1"/>
  <c r="C58" i="1"/>
  <c r="E58" i="1"/>
  <c r="E59" i="1"/>
  <c r="E60" i="1"/>
  <c r="E61" i="1"/>
  <c r="E62" i="1"/>
  <c r="E63" i="1"/>
  <c r="E64" i="1"/>
  <c r="G58" i="1"/>
  <c r="G59" i="1"/>
  <c r="G60" i="1"/>
  <c r="G61" i="1"/>
  <c r="G62" i="1"/>
  <c r="G63" i="1"/>
  <c r="G64" i="1"/>
  <c r="I65" i="1"/>
  <c r="K65" i="1"/>
  <c r="L65" i="1"/>
  <c r="L66" i="1"/>
  <c r="L67" i="1"/>
  <c r="L68" i="1"/>
  <c r="L69" i="1"/>
  <c r="L70" i="1"/>
  <c r="L71" i="1"/>
  <c r="E65" i="1"/>
  <c r="E66" i="1"/>
  <c r="E67" i="1"/>
  <c r="E68" i="1"/>
  <c r="E69" i="1"/>
  <c r="E70" i="1"/>
  <c r="E71" i="1"/>
  <c r="G65" i="1"/>
  <c r="G66" i="1"/>
  <c r="G67" i="1"/>
  <c r="G68" i="1"/>
  <c r="G69" i="1"/>
  <c r="G70" i="1"/>
  <c r="G71" i="1"/>
  <c r="I72" i="1"/>
  <c r="K72" i="1"/>
  <c r="L72" i="1"/>
  <c r="L73" i="1"/>
  <c r="L74" i="1"/>
  <c r="L75" i="1"/>
  <c r="L76" i="1"/>
  <c r="L77" i="1"/>
  <c r="L78" i="1"/>
  <c r="E72" i="1"/>
  <c r="E73" i="1"/>
  <c r="E74" i="1"/>
  <c r="E75" i="1"/>
  <c r="E76" i="1"/>
  <c r="E77" i="1"/>
  <c r="E78" i="1"/>
  <c r="G72" i="1"/>
  <c r="G73" i="1"/>
  <c r="G74" i="1"/>
  <c r="G75" i="1"/>
  <c r="G76" i="1"/>
  <c r="G77" i="1"/>
  <c r="G78" i="1"/>
  <c r="I79" i="1"/>
  <c r="K79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R2" i="1"/>
  <c r="F4" i="7"/>
  <c r="G4" i="7"/>
  <c r="L2" i="2"/>
  <c r="L3" i="2"/>
  <c r="L4" i="2"/>
  <c r="L5" i="2"/>
  <c r="L6" i="2"/>
  <c r="L7" i="2"/>
  <c r="L8" i="2"/>
  <c r="O2" i="2"/>
  <c r="E3" i="2"/>
  <c r="E4" i="2"/>
  <c r="E5" i="2"/>
  <c r="E6" i="2"/>
  <c r="E7" i="2"/>
  <c r="E8" i="2"/>
  <c r="G3" i="2"/>
  <c r="G4" i="2"/>
  <c r="G5" i="2"/>
  <c r="G6" i="2"/>
  <c r="G7" i="2"/>
  <c r="G8" i="2"/>
  <c r="I9" i="2"/>
  <c r="K9" i="2"/>
  <c r="L9" i="2"/>
  <c r="L10" i="2"/>
  <c r="L11" i="2"/>
  <c r="L12" i="2"/>
  <c r="L13" i="2"/>
  <c r="L14" i="2"/>
  <c r="L15" i="2"/>
  <c r="C9" i="2"/>
  <c r="E9" i="2"/>
  <c r="E10" i="2"/>
  <c r="E11" i="2"/>
  <c r="E12" i="2"/>
  <c r="E13" i="2"/>
  <c r="E14" i="2"/>
  <c r="E15" i="2"/>
  <c r="G9" i="2"/>
  <c r="G10" i="2"/>
  <c r="G11" i="2"/>
  <c r="G12" i="2"/>
  <c r="G13" i="2"/>
  <c r="G14" i="2"/>
  <c r="G15" i="2"/>
  <c r="I16" i="2"/>
  <c r="K16" i="2"/>
  <c r="L16" i="2"/>
  <c r="L17" i="2"/>
  <c r="L18" i="2"/>
  <c r="L19" i="2"/>
  <c r="L20" i="2"/>
  <c r="L21" i="2"/>
  <c r="L22" i="2"/>
  <c r="C16" i="2"/>
  <c r="E16" i="2"/>
  <c r="E17" i="2"/>
  <c r="E18" i="2"/>
  <c r="E19" i="2"/>
  <c r="E20" i="2"/>
  <c r="E21" i="2"/>
  <c r="E22" i="2"/>
  <c r="G16" i="2"/>
  <c r="G17" i="2"/>
  <c r="G18" i="2"/>
  <c r="G19" i="2"/>
  <c r="G20" i="2"/>
  <c r="G21" i="2"/>
  <c r="G22" i="2"/>
  <c r="I23" i="2"/>
  <c r="K23" i="2"/>
  <c r="L23" i="2"/>
  <c r="L24" i="2"/>
  <c r="L25" i="2"/>
  <c r="L26" i="2"/>
  <c r="L27" i="2"/>
  <c r="L28" i="2"/>
  <c r="L29" i="2"/>
  <c r="C23" i="2"/>
  <c r="E23" i="2"/>
  <c r="E24" i="2"/>
  <c r="E25" i="2"/>
  <c r="E26" i="2"/>
  <c r="E27" i="2"/>
  <c r="E28" i="2"/>
  <c r="E29" i="2"/>
  <c r="G23" i="2"/>
  <c r="G24" i="2"/>
  <c r="G25" i="2"/>
  <c r="G26" i="2"/>
  <c r="G27" i="2"/>
  <c r="G28" i="2"/>
  <c r="G29" i="2"/>
  <c r="I30" i="2"/>
  <c r="K30" i="2"/>
  <c r="L30" i="2"/>
  <c r="L31" i="2"/>
  <c r="L32" i="2"/>
  <c r="L33" i="2"/>
  <c r="L34" i="2"/>
  <c r="L35" i="2"/>
  <c r="L36" i="2"/>
  <c r="C30" i="2"/>
  <c r="E30" i="2"/>
  <c r="E31" i="2"/>
  <c r="E32" i="2"/>
  <c r="E33" i="2"/>
  <c r="E34" i="2"/>
  <c r="E35" i="2"/>
  <c r="E36" i="2"/>
  <c r="G30" i="2"/>
  <c r="G31" i="2"/>
  <c r="G32" i="2"/>
  <c r="G33" i="2"/>
  <c r="G34" i="2"/>
  <c r="G35" i="2"/>
  <c r="G36" i="2"/>
  <c r="I37" i="2"/>
  <c r="K37" i="2"/>
  <c r="L37" i="2"/>
  <c r="L38" i="2"/>
  <c r="L39" i="2"/>
  <c r="L40" i="2"/>
  <c r="L41" i="2"/>
  <c r="L42" i="2"/>
  <c r="L43" i="2"/>
  <c r="C37" i="2"/>
  <c r="E37" i="2"/>
  <c r="E38" i="2"/>
  <c r="E39" i="2"/>
  <c r="E40" i="2"/>
  <c r="E41" i="2"/>
  <c r="E42" i="2"/>
  <c r="E43" i="2"/>
  <c r="G37" i="2"/>
  <c r="G38" i="2"/>
  <c r="G39" i="2"/>
  <c r="G40" i="2"/>
  <c r="G41" i="2"/>
  <c r="G42" i="2"/>
  <c r="G43" i="2"/>
  <c r="I44" i="2"/>
  <c r="K44" i="2"/>
  <c r="L44" i="2"/>
  <c r="L45" i="2"/>
  <c r="L46" i="2"/>
  <c r="L47" i="2"/>
  <c r="L48" i="2"/>
  <c r="L49" i="2"/>
  <c r="L50" i="2"/>
  <c r="C44" i="2"/>
  <c r="E44" i="2"/>
  <c r="E45" i="2"/>
  <c r="E46" i="2"/>
  <c r="E47" i="2"/>
  <c r="E48" i="2"/>
  <c r="E49" i="2"/>
  <c r="E50" i="2"/>
  <c r="G44" i="2"/>
  <c r="G45" i="2"/>
  <c r="G46" i="2"/>
  <c r="G47" i="2"/>
  <c r="G48" i="2"/>
  <c r="G49" i="2"/>
  <c r="G50" i="2"/>
  <c r="I51" i="2"/>
  <c r="K51" i="2"/>
  <c r="L51" i="2"/>
  <c r="L52" i="2"/>
  <c r="L53" i="2"/>
  <c r="L54" i="2"/>
  <c r="L55" i="2"/>
  <c r="L56" i="2"/>
  <c r="L57" i="2"/>
  <c r="C51" i="2"/>
  <c r="E51" i="2"/>
  <c r="E52" i="2"/>
  <c r="E53" i="2"/>
  <c r="E54" i="2"/>
  <c r="E55" i="2"/>
  <c r="E56" i="2"/>
  <c r="E57" i="2"/>
  <c r="G51" i="2"/>
  <c r="G52" i="2"/>
  <c r="G53" i="2"/>
  <c r="G54" i="2"/>
  <c r="G55" i="2"/>
  <c r="G56" i="2"/>
  <c r="G57" i="2"/>
  <c r="I58" i="2"/>
  <c r="K58" i="2"/>
  <c r="L58" i="2"/>
  <c r="L59" i="2"/>
  <c r="L60" i="2"/>
  <c r="L61" i="2"/>
  <c r="L62" i="2"/>
  <c r="L63" i="2"/>
  <c r="L64" i="2"/>
  <c r="C58" i="2"/>
  <c r="E58" i="2"/>
  <c r="E59" i="2"/>
  <c r="E60" i="2"/>
  <c r="E61" i="2"/>
  <c r="E62" i="2"/>
  <c r="E63" i="2"/>
  <c r="E64" i="2"/>
  <c r="G58" i="2"/>
  <c r="G59" i="2"/>
  <c r="G60" i="2"/>
  <c r="G61" i="2"/>
  <c r="G62" i="2"/>
  <c r="G63" i="2"/>
  <c r="G64" i="2"/>
  <c r="I65" i="2"/>
  <c r="K65" i="2"/>
  <c r="L65" i="2"/>
  <c r="L66" i="2"/>
  <c r="L67" i="2"/>
  <c r="L68" i="2"/>
  <c r="L69" i="2"/>
  <c r="L70" i="2"/>
  <c r="L71" i="2"/>
  <c r="E65" i="2"/>
  <c r="E66" i="2"/>
  <c r="E67" i="2"/>
  <c r="E68" i="2"/>
  <c r="E69" i="2"/>
  <c r="E70" i="2"/>
  <c r="E71" i="2"/>
  <c r="G65" i="2"/>
  <c r="G66" i="2"/>
  <c r="G67" i="2"/>
  <c r="G68" i="2"/>
  <c r="G69" i="2"/>
  <c r="G70" i="2"/>
  <c r="G71" i="2"/>
  <c r="I72" i="2"/>
  <c r="K72" i="2"/>
  <c r="L72" i="2"/>
  <c r="L73" i="2"/>
  <c r="L74" i="2"/>
  <c r="L75" i="2"/>
  <c r="L76" i="2"/>
  <c r="L77" i="2"/>
  <c r="L78" i="2"/>
  <c r="E72" i="2"/>
  <c r="E73" i="2"/>
  <c r="E74" i="2"/>
  <c r="E75" i="2"/>
  <c r="E76" i="2"/>
  <c r="E77" i="2"/>
  <c r="E78" i="2"/>
  <c r="G72" i="2"/>
  <c r="G73" i="2"/>
  <c r="G74" i="2"/>
  <c r="G75" i="2"/>
  <c r="G76" i="2"/>
  <c r="G77" i="2"/>
  <c r="G78" i="2"/>
  <c r="I79" i="2"/>
  <c r="K79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R2" i="2"/>
  <c r="F5" i="7"/>
  <c r="G5" i="7"/>
  <c r="L2" i="3"/>
  <c r="L3" i="3"/>
  <c r="L4" i="3"/>
  <c r="L5" i="3"/>
  <c r="L6" i="3"/>
  <c r="L7" i="3"/>
  <c r="L8" i="3"/>
  <c r="O2" i="3"/>
  <c r="E3" i="3"/>
  <c r="E4" i="3"/>
  <c r="E5" i="3"/>
  <c r="E6" i="3"/>
  <c r="E7" i="3"/>
  <c r="E8" i="3"/>
  <c r="G3" i="3"/>
  <c r="G4" i="3"/>
  <c r="G5" i="3"/>
  <c r="G6" i="3"/>
  <c r="G7" i="3"/>
  <c r="G8" i="3"/>
  <c r="I9" i="3"/>
  <c r="K9" i="3"/>
  <c r="L9" i="3"/>
  <c r="L10" i="3"/>
  <c r="L11" i="3"/>
  <c r="L12" i="3"/>
  <c r="L13" i="3"/>
  <c r="L14" i="3"/>
  <c r="L15" i="3"/>
  <c r="C9" i="3"/>
  <c r="E9" i="3"/>
  <c r="E10" i="3"/>
  <c r="E11" i="3"/>
  <c r="E12" i="3"/>
  <c r="E13" i="3"/>
  <c r="E14" i="3"/>
  <c r="E15" i="3"/>
  <c r="G9" i="3"/>
  <c r="G10" i="3"/>
  <c r="G11" i="3"/>
  <c r="G12" i="3"/>
  <c r="G13" i="3"/>
  <c r="G14" i="3"/>
  <c r="G15" i="3"/>
  <c r="I16" i="3"/>
  <c r="K16" i="3"/>
  <c r="L16" i="3"/>
  <c r="L17" i="3"/>
  <c r="L18" i="3"/>
  <c r="L19" i="3"/>
  <c r="L20" i="3"/>
  <c r="L21" i="3"/>
  <c r="L22" i="3"/>
  <c r="C16" i="3"/>
  <c r="E16" i="3"/>
  <c r="E17" i="3"/>
  <c r="E18" i="3"/>
  <c r="E19" i="3"/>
  <c r="E20" i="3"/>
  <c r="E21" i="3"/>
  <c r="E22" i="3"/>
  <c r="G16" i="3"/>
  <c r="G17" i="3"/>
  <c r="G18" i="3"/>
  <c r="G19" i="3"/>
  <c r="G20" i="3"/>
  <c r="G21" i="3"/>
  <c r="G22" i="3"/>
  <c r="I23" i="3"/>
  <c r="K23" i="3"/>
  <c r="L23" i="3"/>
  <c r="L24" i="3"/>
  <c r="L25" i="3"/>
  <c r="L26" i="3"/>
  <c r="L27" i="3"/>
  <c r="L28" i="3"/>
  <c r="L29" i="3"/>
  <c r="C23" i="3"/>
  <c r="E23" i="3"/>
  <c r="E24" i="3"/>
  <c r="E25" i="3"/>
  <c r="E26" i="3"/>
  <c r="E27" i="3"/>
  <c r="E28" i="3"/>
  <c r="E29" i="3"/>
  <c r="G23" i="3"/>
  <c r="G24" i="3"/>
  <c r="G25" i="3"/>
  <c r="G26" i="3"/>
  <c r="G27" i="3"/>
  <c r="G28" i="3"/>
  <c r="G29" i="3"/>
  <c r="I30" i="3"/>
  <c r="K30" i="3"/>
  <c r="L30" i="3"/>
  <c r="L31" i="3"/>
  <c r="L32" i="3"/>
  <c r="L33" i="3"/>
  <c r="L34" i="3"/>
  <c r="L35" i="3"/>
  <c r="L36" i="3"/>
  <c r="C30" i="3"/>
  <c r="E30" i="3"/>
  <c r="E31" i="3"/>
  <c r="E32" i="3"/>
  <c r="E33" i="3"/>
  <c r="E34" i="3"/>
  <c r="E35" i="3"/>
  <c r="E36" i="3"/>
  <c r="G30" i="3"/>
  <c r="G31" i="3"/>
  <c r="G32" i="3"/>
  <c r="G33" i="3"/>
  <c r="G34" i="3"/>
  <c r="G35" i="3"/>
  <c r="G36" i="3"/>
  <c r="I37" i="3"/>
  <c r="K37" i="3"/>
  <c r="L37" i="3"/>
  <c r="L38" i="3"/>
  <c r="L39" i="3"/>
  <c r="L40" i="3"/>
  <c r="L41" i="3"/>
  <c r="L42" i="3"/>
  <c r="L43" i="3"/>
  <c r="C37" i="3"/>
  <c r="E37" i="3"/>
  <c r="E38" i="3"/>
  <c r="E39" i="3"/>
  <c r="E40" i="3"/>
  <c r="E41" i="3"/>
  <c r="E42" i="3"/>
  <c r="E43" i="3"/>
  <c r="G37" i="3"/>
  <c r="G38" i="3"/>
  <c r="G39" i="3"/>
  <c r="G40" i="3"/>
  <c r="G41" i="3"/>
  <c r="G42" i="3"/>
  <c r="G43" i="3"/>
  <c r="I44" i="3"/>
  <c r="K44" i="3"/>
  <c r="L44" i="3"/>
  <c r="L45" i="3"/>
  <c r="L46" i="3"/>
  <c r="L47" i="3"/>
  <c r="L48" i="3"/>
  <c r="L49" i="3"/>
  <c r="L50" i="3"/>
  <c r="C44" i="3"/>
  <c r="E44" i="3"/>
  <c r="E45" i="3"/>
  <c r="E46" i="3"/>
  <c r="E47" i="3"/>
  <c r="E48" i="3"/>
  <c r="E49" i="3"/>
  <c r="E50" i="3"/>
  <c r="G44" i="3"/>
  <c r="G45" i="3"/>
  <c r="G46" i="3"/>
  <c r="G47" i="3"/>
  <c r="G48" i="3"/>
  <c r="G49" i="3"/>
  <c r="G50" i="3"/>
  <c r="I51" i="3"/>
  <c r="K51" i="3"/>
  <c r="L51" i="3"/>
  <c r="L52" i="3"/>
  <c r="L53" i="3"/>
  <c r="L54" i="3"/>
  <c r="L55" i="3"/>
  <c r="L56" i="3"/>
  <c r="L57" i="3"/>
  <c r="C51" i="3"/>
  <c r="E51" i="3"/>
  <c r="E52" i="3"/>
  <c r="E53" i="3"/>
  <c r="E54" i="3"/>
  <c r="E55" i="3"/>
  <c r="E56" i="3"/>
  <c r="E57" i="3"/>
  <c r="G51" i="3"/>
  <c r="G52" i="3"/>
  <c r="G53" i="3"/>
  <c r="G54" i="3"/>
  <c r="G55" i="3"/>
  <c r="G56" i="3"/>
  <c r="G57" i="3"/>
  <c r="I58" i="3"/>
  <c r="K58" i="3"/>
  <c r="L58" i="3"/>
  <c r="L59" i="3"/>
  <c r="L60" i="3"/>
  <c r="L61" i="3"/>
  <c r="L62" i="3"/>
  <c r="L63" i="3"/>
  <c r="L64" i="3"/>
  <c r="C58" i="3"/>
  <c r="E58" i="3"/>
  <c r="E59" i="3"/>
  <c r="E60" i="3"/>
  <c r="E61" i="3"/>
  <c r="E62" i="3"/>
  <c r="E63" i="3"/>
  <c r="E64" i="3"/>
  <c r="G58" i="3"/>
  <c r="G59" i="3"/>
  <c r="G60" i="3"/>
  <c r="G61" i="3"/>
  <c r="G62" i="3"/>
  <c r="G63" i="3"/>
  <c r="G64" i="3"/>
  <c r="I65" i="3"/>
  <c r="K65" i="3"/>
  <c r="L65" i="3"/>
  <c r="L66" i="3"/>
  <c r="L67" i="3"/>
  <c r="L68" i="3"/>
  <c r="L69" i="3"/>
  <c r="L70" i="3"/>
  <c r="L71" i="3"/>
  <c r="E65" i="3"/>
  <c r="E66" i="3"/>
  <c r="E67" i="3"/>
  <c r="E68" i="3"/>
  <c r="E69" i="3"/>
  <c r="E70" i="3"/>
  <c r="E71" i="3"/>
  <c r="G65" i="3"/>
  <c r="G66" i="3"/>
  <c r="G67" i="3"/>
  <c r="G68" i="3"/>
  <c r="G69" i="3"/>
  <c r="G70" i="3"/>
  <c r="G71" i="3"/>
  <c r="I72" i="3"/>
  <c r="K72" i="3"/>
  <c r="L72" i="3"/>
  <c r="L73" i="3"/>
  <c r="L74" i="3"/>
  <c r="L75" i="3"/>
  <c r="L76" i="3"/>
  <c r="L77" i="3"/>
  <c r="L78" i="3"/>
  <c r="E72" i="3"/>
  <c r="E73" i="3"/>
  <c r="E74" i="3"/>
  <c r="E75" i="3"/>
  <c r="E76" i="3"/>
  <c r="E77" i="3"/>
  <c r="E78" i="3"/>
  <c r="G72" i="3"/>
  <c r="G73" i="3"/>
  <c r="G74" i="3"/>
  <c r="G75" i="3"/>
  <c r="G76" i="3"/>
  <c r="G77" i="3"/>
  <c r="G78" i="3"/>
  <c r="I79" i="3"/>
  <c r="K79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R2" i="3"/>
  <c r="F6" i="7"/>
  <c r="G6" i="7"/>
  <c r="L2" i="4"/>
  <c r="L3" i="4"/>
  <c r="L4" i="4"/>
  <c r="L5" i="4"/>
  <c r="L6" i="4"/>
  <c r="L7" i="4"/>
  <c r="L8" i="4"/>
  <c r="O2" i="4"/>
  <c r="E3" i="4"/>
  <c r="E4" i="4"/>
  <c r="E5" i="4"/>
  <c r="E6" i="4"/>
  <c r="E7" i="4"/>
  <c r="E8" i="4"/>
  <c r="G3" i="4"/>
  <c r="G4" i="4"/>
  <c r="G5" i="4"/>
  <c r="G6" i="4"/>
  <c r="G7" i="4"/>
  <c r="G8" i="4"/>
  <c r="I9" i="4"/>
  <c r="K9" i="4"/>
  <c r="L9" i="4"/>
  <c r="L10" i="4"/>
  <c r="L11" i="4"/>
  <c r="L12" i="4"/>
  <c r="L13" i="4"/>
  <c r="L14" i="4"/>
  <c r="L15" i="4"/>
  <c r="C9" i="4"/>
  <c r="E9" i="4"/>
  <c r="E10" i="4"/>
  <c r="E11" i="4"/>
  <c r="E12" i="4"/>
  <c r="E13" i="4"/>
  <c r="E14" i="4"/>
  <c r="E15" i="4"/>
  <c r="G9" i="4"/>
  <c r="G10" i="4"/>
  <c r="G11" i="4"/>
  <c r="G12" i="4"/>
  <c r="G13" i="4"/>
  <c r="G14" i="4"/>
  <c r="G15" i="4"/>
  <c r="I16" i="4"/>
  <c r="K16" i="4"/>
  <c r="L16" i="4"/>
  <c r="L17" i="4"/>
  <c r="L18" i="4"/>
  <c r="L19" i="4"/>
  <c r="L20" i="4"/>
  <c r="L21" i="4"/>
  <c r="L22" i="4"/>
  <c r="C16" i="4"/>
  <c r="E16" i="4"/>
  <c r="E17" i="4"/>
  <c r="E18" i="4"/>
  <c r="E19" i="4"/>
  <c r="E20" i="4"/>
  <c r="E21" i="4"/>
  <c r="E22" i="4"/>
  <c r="G16" i="4"/>
  <c r="G17" i="4"/>
  <c r="G18" i="4"/>
  <c r="G19" i="4"/>
  <c r="G20" i="4"/>
  <c r="G21" i="4"/>
  <c r="G22" i="4"/>
  <c r="I23" i="4"/>
  <c r="K23" i="4"/>
  <c r="L23" i="4"/>
  <c r="L24" i="4"/>
  <c r="L25" i="4"/>
  <c r="L26" i="4"/>
  <c r="L27" i="4"/>
  <c r="L28" i="4"/>
  <c r="L29" i="4"/>
  <c r="C23" i="4"/>
  <c r="E23" i="4"/>
  <c r="E24" i="4"/>
  <c r="E25" i="4"/>
  <c r="E26" i="4"/>
  <c r="E27" i="4"/>
  <c r="E28" i="4"/>
  <c r="E29" i="4"/>
  <c r="G23" i="4"/>
  <c r="G24" i="4"/>
  <c r="G25" i="4"/>
  <c r="G26" i="4"/>
  <c r="G27" i="4"/>
  <c r="G28" i="4"/>
  <c r="G29" i="4"/>
  <c r="I30" i="4"/>
  <c r="K30" i="4"/>
  <c r="L30" i="4"/>
  <c r="L31" i="4"/>
  <c r="L32" i="4"/>
  <c r="L33" i="4"/>
  <c r="L34" i="4"/>
  <c r="L35" i="4"/>
  <c r="L36" i="4"/>
  <c r="C30" i="4"/>
  <c r="E30" i="4"/>
  <c r="E31" i="4"/>
  <c r="E32" i="4"/>
  <c r="E33" i="4"/>
  <c r="E34" i="4"/>
  <c r="E35" i="4"/>
  <c r="E36" i="4"/>
  <c r="G30" i="4"/>
  <c r="G31" i="4"/>
  <c r="G32" i="4"/>
  <c r="G33" i="4"/>
  <c r="G34" i="4"/>
  <c r="G35" i="4"/>
  <c r="G36" i="4"/>
  <c r="I37" i="4"/>
  <c r="K37" i="4"/>
  <c r="L37" i="4"/>
  <c r="L38" i="4"/>
  <c r="L39" i="4"/>
  <c r="L40" i="4"/>
  <c r="L41" i="4"/>
  <c r="L42" i="4"/>
  <c r="L43" i="4"/>
  <c r="C37" i="4"/>
  <c r="E37" i="4"/>
  <c r="E38" i="4"/>
  <c r="E39" i="4"/>
  <c r="E40" i="4"/>
  <c r="E41" i="4"/>
  <c r="E42" i="4"/>
  <c r="E43" i="4"/>
  <c r="G37" i="4"/>
  <c r="G38" i="4"/>
  <c r="G39" i="4"/>
  <c r="G40" i="4"/>
  <c r="G41" i="4"/>
  <c r="G42" i="4"/>
  <c r="G43" i="4"/>
  <c r="I44" i="4"/>
  <c r="K44" i="4"/>
  <c r="L44" i="4"/>
  <c r="L45" i="4"/>
  <c r="L46" i="4"/>
  <c r="L47" i="4"/>
  <c r="L48" i="4"/>
  <c r="L49" i="4"/>
  <c r="L50" i="4"/>
  <c r="C44" i="4"/>
  <c r="E44" i="4"/>
  <c r="E45" i="4"/>
  <c r="E46" i="4"/>
  <c r="E47" i="4"/>
  <c r="E48" i="4"/>
  <c r="E49" i="4"/>
  <c r="E50" i="4"/>
  <c r="G44" i="4"/>
  <c r="G45" i="4"/>
  <c r="G46" i="4"/>
  <c r="G47" i="4"/>
  <c r="G48" i="4"/>
  <c r="G49" i="4"/>
  <c r="G50" i="4"/>
  <c r="I51" i="4"/>
  <c r="K51" i="4"/>
  <c r="L51" i="4"/>
  <c r="L52" i="4"/>
  <c r="L53" i="4"/>
  <c r="L54" i="4"/>
  <c r="L55" i="4"/>
  <c r="L56" i="4"/>
  <c r="L57" i="4"/>
  <c r="C51" i="4"/>
  <c r="E51" i="4"/>
  <c r="E52" i="4"/>
  <c r="E53" i="4"/>
  <c r="E54" i="4"/>
  <c r="E55" i="4"/>
  <c r="E56" i="4"/>
  <c r="E57" i="4"/>
  <c r="G51" i="4"/>
  <c r="G52" i="4"/>
  <c r="G53" i="4"/>
  <c r="G54" i="4"/>
  <c r="G55" i="4"/>
  <c r="G56" i="4"/>
  <c r="G57" i="4"/>
  <c r="I58" i="4"/>
  <c r="K58" i="4"/>
  <c r="L58" i="4"/>
  <c r="L59" i="4"/>
  <c r="L60" i="4"/>
  <c r="L61" i="4"/>
  <c r="L62" i="4"/>
  <c r="L63" i="4"/>
  <c r="L64" i="4"/>
  <c r="C58" i="4"/>
  <c r="E58" i="4"/>
  <c r="E59" i="4"/>
  <c r="E60" i="4"/>
  <c r="E61" i="4"/>
  <c r="E62" i="4"/>
  <c r="E63" i="4"/>
  <c r="E64" i="4"/>
  <c r="G58" i="4"/>
  <c r="G59" i="4"/>
  <c r="G60" i="4"/>
  <c r="G61" i="4"/>
  <c r="G62" i="4"/>
  <c r="G63" i="4"/>
  <c r="G64" i="4"/>
  <c r="I65" i="4"/>
  <c r="K65" i="4"/>
  <c r="L65" i="4"/>
  <c r="L66" i="4"/>
  <c r="L67" i="4"/>
  <c r="L68" i="4"/>
  <c r="L69" i="4"/>
  <c r="L70" i="4"/>
  <c r="L71" i="4"/>
  <c r="E65" i="4"/>
  <c r="E66" i="4"/>
  <c r="E67" i="4"/>
  <c r="E68" i="4"/>
  <c r="E69" i="4"/>
  <c r="E70" i="4"/>
  <c r="E71" i="4"/>
  <c r="G65" i="4"/>
  <c r="G66" i="4"/>
  <c r="G67" i="4"/>
  <c r="G68" i="4"/>
  <c r="G69" i="4"/>
  <c r="G70" i="4"/>
  <c r="G71" i="4"/>
  <c r="I72" i="4"/>
  <c r="K72" i="4"/>
  <c r="L72" i="4"/>
  <c r="L73" i="4"/>
  <c r="L74" i="4"/>
  <c r="L75" i="4"/>
  <c r="L76" i="4"/>
  <c r="L77" i="4"/>
  <c r="L78" i="4"/>
  <c r="E72" i="4"/>
  <c r="E73" i="4"/>
  <c r="E74" i="4"/>
  <c r="E75" i="4"/>
  <c r="E76" i="4"/>
  <c r="E77" i="4"/>
  <c r="E78" i="4"/>
  <c r="G72" i="4"/>
  <c r="G73" i="4"/>
  <c r="G74" i="4"/>
  <c r="G75" i="4"/>
  <c r="G76" i="4"/>
  <c r="G77" i="4"/>
  <c r="G78" i="4"/>
  <c r="I79" i="4"/>
  <c r="K79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R2" i="4"/>
  <c r="F7" i="7"/>
  <c r="G7" i="7"/>
  <c r="L2" i="5"/>
  <c r="L3" i="5"/>
  <c r="L4" i="5"/>
  <c r="L5" i="5"/>
  <c r="L6" i="5"/>
  <c r="L7" i="5"/>
  <c r="L8" i="5"/>
  <c r="O2" i="5"/>
  <c r="E3" i="5"/>
  <c r="E4" i="5"/>
  <c r="E5" i="5"/>
  <c r="E6" i="5"/>
  <c r="E7" i="5"/>
  <c r="E8" i="5"/>
  <c r="G3" i="5"/>
  <c r="G4" i="5"/>
  <c r="G5" i="5"/>
  <c r="G6" i="5"/>
  <c r="G7" i="5"/>
  <c r="G8" i="5"/>
  <c r="I9" i="5"/>
  <c r="K9" i="5"/>
  <c r="L9" i="5"/>
  <c r="L10" i="5"/>
  <c r="L11" i="5"/>
  <c r="L12" i="5"/>
  <c r="L13" i="5"/>
  <c r="L14" i="5"/>
  <c r="L15" i="5"/>
  <c r="C9" i="5"/>
  <c r="E9" i="5"/>
  <c r="E10" i="5"/>
  <c r="E11" i="5"/>
  <c r="E12" i="5"/>
  <c r="E13" i="5"/>
  <c r="E14" i="5"/>
  <c r="E15" i="5"/>
  <c r="G9" i="5"/>
  <c r="G10" i="5"/>
  <c r="G11" i="5"/>
  <c r="G12" i="5"/>
  <c r="G13" i="5"/>
  <c r="G14" i="5"/>
  <c r="G15" i="5"/>
  <c r="I16" i="5"/>
  <c r="K16" i="5"/>
  <c r="L16" i="5"/>
  <c r="L17" i="5"/>
  <c r="L18" i="5"/>
  <c r="L19" i="5"/>
  <c r="L20" i="5"/>
  <c r="L21" i="5"/>
  <c r="L22" i="5"/>
  <c r="C16" i="5"/>
  <c r="E16" i="5"/>
  <c r="E17" i="5"/>
  <c r="E18" i="5"/>
  <c r="E19" i="5"/>
  <c r="E20" i="5"/>
  <c r="E21" i="5"/>
  <c r="E22" i="5"/>
  <c r="G16" i="5"/>
  <c r="G17" i="5"/>
  <c r="G18" i="5"/>
  <c r="G19" i="5"/>
  <c r="G20" i="5"/>
  <c r="G21" i="5"/>
  <c r="G22" i="5"/>
  <c r="I23" i="5"/>
  <c r="K23" i="5"/>
  <c r="L23" i="5"/>
  <c r="L24" i="5"/>
  <c r="L25" i="5"/>
  <c r="L26" i="5"/>
  <c r="L27" i="5"/>
  <c r="L28" i="5"/>
  <c r="L29" i="5"/>
  <c r="C23" i="5"/>
  <c r="E23" i="5"/>
  <c r="E24" i="5"/>
  <c r="E25" i="5"/>
  <c r="E26" i="5"/>
  <c r="E27" i="5"/>
  <c r="E28" i="5"/>
  <c r="E29" i="5"/>
  <c r="G23" i="5"/>
  <c r="G24" i="5"/>
  <c r="G25" i="5"/>
  <c r="G26" i="5"/>
  <c r="G27" i="5"/>
  <c r="G28" i="5"/>
  <c r="G29" i="5"/>
  <c r="I30" i="5"/>
  <c r="K30" i="5"/>
  <c r="L30" i="5"/>
  <c r="L31" i="5"/>
  <c r="L32" i="5"/>
  <c r="L33" i="5"/>
  <c r="L34" i="5"/>
  <c r="L35" i="5"/>
  <c r="L36" i="5"/>
  <c r="C30" i="5"/>
  <c r="E30" i="5"/>
  <c r="E31" i="5"/>
  <c r="E32" i="5"/>
  <c r="E33" i="5"/>
  <c r="E34" i="5"/>
  <c r="E35" i="5"/>
  <c r="E36" i="5"/>
  <c r="G30" i="5"/>
  <c r="G31" i="5"/>
  <c r="G32" i="5"/>
  <c r="G33" i="5"/>
  <c r="G34" i="5"/>
  <c r="G35" i="5"/>
  <c r="G36" i="5"/>
  <c r="I37" i="5"/>
  <c r="K37" i="5"/>
  <c r="L37" i="5"/>
  <c r="L38" i="5"/>
  <c r="L39" i="5"/>
  <c r="L40" i="5"/>
  <c r="L41" i="5"/>
  <c r="L42" i="5"/>
  <c r="L43" i="5"/>
  <c r="C37" i="5"/>
  <c r="E37" i="5"/>
  <c r="E38" i="5"/>
  <c r="E39" i="5"/>
  <c r="E40" i="5"/>
  <c r="E41" i="5"/>
  <c r="E42" i="5"/>
  <c r="E43" i="5"/>
  <c r="G37" i="5"/>
  <c r="G38" i="5"/>
  <c r="G39" i="5"/>
  <c r="G40" i="5"/>
  <c r="G41" i="5"/>
  <c r="G42" i="5"/>
  <c r="G43" i="5"/>
  <c r="I44" i="5"/>
  <c r="K44" i="5"/>
  <c r="L44" i="5"/>
  <c r="L45" i="5"/>
  <c r="L46" i="5"/>
  <c r="L47" i="5"/>
  <c r="L48" i="5"/>
  <c r="L49" i="5"/>
  <c r="L50" i="5"/>
  <c r="C44" i="5"/>
  <c r="E44" i="5"/>
  <c r="E45" i="5"/>
  <c r="E46" i="5"/>
  <c r="E47" i="5"/>
  <c r="E48" i="5"/>
  <c r="E49" i="5"/>
  <c r="E50" i="5"/>
  <c r="G44" i="5"/>
  <c r="G45" i="5"/>
  <c r="G46" i="5"/>
  <c r="G47" i="5"/>
  <c r="G48" i="5"/>
  <c r="G49" i="5"/>
  <c r="G50" i="5"/>
  <c r="I51" i="5"/>
  <c r="K51" i="5"/>
  <c r="L51" i="5"/>
  <c r="L52" i="5"/>
  <c r="L53" i="5"/>
  <c r="L54" i="5"/>
  <c r="L55" i="5"/>
  <c r="L56" i="5"/>
  <c r="L57" i="5"/>
  <c r="C51" i="5"/>
  <c r="E51" i="5"/>
  <c r="E52" i="5"/>
  <c r="E53" i="5"/>
  <c r="E54" i="5"/>
  <c r="E55" i="5"/>
  <c r="E56" i="5"/>
  <c r="E57" i="5"/>
  <c r="G51" i="5"/>
  <c r="G52" i="5"/>
  <c r="G53" i="5"/>
  <c r="G54" i="5"/>
  <c r="G55" i="5"/>
  <c r="G56" i="5"/>
  <c r="G57" i="5"/>
  <c r="I58" i="5"/>
  <c r="K58" i="5"/>
  <c r="L58" i="5"/>
  <c r="L59" i="5"/>
  <c r="L60" i="5"/>
  <c r="L61" i="5"/>
  <c r="L62" i="5"/>
  <c r="L63" i="5"/>
  <c r="L64" i="5"/>
  <c r="C58" i="5"/>
  <c r="E58" i="5"/>
  <c r="E59" i="5"/>
  <c r="E60" i="5"/>
  <c r="E61" i="5"/>
  <c r="E62" i="5"/>
  <c r="E63" i="5"/>
  <c r="E64" i="5"/>
  <c r="G58" i="5"/>
  <c r="G59" i="5"/>
  <c r="G60" i="5"/>
  <c r="G61" i="5"/>
  <c r="G62" i="5"/>
  <c r="G63" i="5"/>
  <c r="G64" i="5"/>
  <c r="I65" i="5"/>
  <c r="K65" i="5"/>
  <c r="L65" i="5"/>
  <c r="L66" i="5"/>
  <c r="L67" i="5"/>
  <c r="L68" i="5"/>
  <c r="L69" i="5"/>
  <c r="L70" i="5"/>
  <c r="L71" i="5"/>
  <c r="E65" i="5"/>
  <c r="E66" i="5"/>
  <c r="E67" i="5"/>
  <c r="E68" i="5"/>
  <c r="E69" i="5"/>
  <c r="E70" i="5"/>
  <c r="E71" i="5"/>
  <c r="G65" i="5"/>
  <c r="G66" i="5"/>
  <c r="G67" i="5"/>
  <c r="G68" i="5"/>
  <c r="G69" i="5"/>
  <c r="G70" i="5"/>
  <c r="G71" i="5"/>
  <c r="I72" i="5"/>
  <c r="K72" i="5"/>
  <c r="L72" i="5"/>
  <c r="L73" i="5"/>
  <c r="L74" i="5"/>
  <c r="L75" i="5"/>
  <c r="L76" i="5"/>
  <c r="L77" i="5"/>
  <c r="L78" i="5"/>
  <c r="E72" i="5"/>
  <c r="E73" i="5"/>
  <c r="E74" i="5"/>
  <c r="E75" i="5"/>
  <c r="E76" i="5"/>
  <c r="E77" i="5"/>
  <c r="E78" i="5"/>
  <c r="G72" i="5"/>
  <c r="G73" i="5"/>
  <c r="G74" i="5"/>
  <c r="G75" i="5"/>
  <c r="G76" i="5"/>
  <c r="G77" i="5"/>
  <c r="G78" i="5"/>
  <c r="I79" i="5"/>
  <c r="K79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R2" i="5"/>
  <c r="F8" i="7"/>
  <c r="G8" i="7"/>
  <c r="G10" i="7"/>
  <c r="G9" i="7"/>
  <c r="S2" i="5"/>
  <c r="S2" i="4"/>
  <c r="S2" i="3"/>
  <c r="S2" i="2"/>
  <c r="S2" i="1"/>
  <c r="B4" i="7"/>
  <c r="C4" i="7"/>
  <c r="E4" i="7"/>
  <c r="D4" i="7"/>
  <c r="L4" i="7"/>
  <c r="B5" i="7"/>
  <c r="C5" i="7"/>
  <c r="E5" i="7"/>
  <c r="D5" i="7"/>
  <c r="L5" i="7"/>
  <c r="B6" i="7"/>
  <c r="C6" i="7"/>
  <c r="E6" i="7"/>
  <c r="D6" i="7"/>
  <c r="L6" i="7"/>
  <c r="B7" i="7"/>
  <c r="C7" i="7"/>
  <c r="E7" i="7"/>
  <c r="D7" i="7"/>
  <c r="L7" i="7"/>
  <c r="B8" i="7"/>
  <c r="C8" i="7"/>
  <c r="E8" i="7"/>
  <c r="D8" i="7"/>
  <c r="L8" i="7"/>
  <c r="L10" i="7"/>
  <c r="M4" i="7"/>
  <c r="M5" i="7"/>
  <c r="M6" i="7"/>
  <c r="M7" i="7"/>
  <c r="M8" i="7"/>
  <c r="M10" i="7"/>
  <c r="M9" i="7"/>
  <c r="L9" i="7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R6" i="1"/>
  <c r="J4" i="7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R6" i="2"/>
  <c r="J5" i="7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R6" i="3"/>
  <c r="J6" i="7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R6" i="4"/>
  <c r="J7" i="7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R6" i="5"/>
  <c r="J8" i="7"/>
  <c r="J10" i="7"/>
  <c r="J9" i="7"/>
  <c r="S6" i="5"/>
  <c r="S6" i="4"/>
  <c r="S6" i="3"/>
  <c r="S6" i="2"/>
  <c r="S6" i="1"/>
  <c r="Y3" i="5"/>
  <c r="Y3" i="4"/>
  <c r="Y3" i="3"/>
  <c r="Y3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2" i="3"/>
  <c r="B2" i="2"/>
  <c r="C10" i="7"/>
  <c r="D10" i="7"/>
  <c r="E10" i="7"/>
  <c r="F10" i="7"/>
  <c r="I3" i="1"/>
  <c r="I4" i="1"/>
  <c r="I5" i="1"/>
  <c r="I6" i="1"/>
  <c r="I7" i="1"/>
  <c r="I8" i="1"/>
  <c r="I10" i="1"/>
  <c r="I11" i="1"/>
  <c r="I12" i="1"/>
  <c r="I13" i="1"/>
  <c r="I14" i="1"/>
  <c r="I15" i="1"/>
  <c r="I17" i="1"/>
  <c r="I18" i="1"/>
  <c r="I19" i="1"/>
  <c r="I20" i="1"/>
  <c r="I21" i="1"/>
  <c r="I22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3" i="1"/>
  <c r="I45" i="1"/>
  <c r="I46" i="1"/>
  <c r="I47" i="1"/>
  <c r="I48" i="1"/>
  <c r="I49" i="1"/>
  <c r="I50" i="1"/>
  <c r="I52" i="1"/>
  <c r="I53" i="1"/>
  <c r="I54" i="1"/>
  <c r="I55" i="1"/>
  <c r="I56" i="1"/>
  <c r="I57" i="1"/>
  <c r="I59" i="1"/>
  <c r="I60" i="1"/>
  <c r="I61" i="1"/>
  <c r="I62" i="1"/>
  <c r="I63" i="1"/>
  <c r="I64" i="1"/>
  <c r="I66" i="1"/>
  <c r="I67" i="1"/>
  <c r="I68" i="1"/>
  <c r="I69" i="1"/>
  <c r="I70" i="1"/>
  <c r="I71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R3" i="1"/>
  <c r="H4" i="7"/>
  <c r="I4" i="2"/>
  <c r="I5" i="2"/>
  <c r="I6" i="2"/>
  <c r="I7" i="2"/>
  <c r="I8" i="2"/>
  <c r="I10" i="2"/>
  <c r="I11" i="2"/>
  <c r="I12" i="2"/>
  <c r="I13" i="2"/>
  <c r="I14" i="2"/>
  <c r="I15" i="2"/>
  <c r="I17" i="2"/>
  <c r="I18" i="2"/>
  <c r="I19" i="2"/>
  <c r="I20" i="2"/>
  <c r="I21" i="2"/>
  <c r="I22" i="2"/>
  <c r="I24" i="2"/>
  <c r="I25" i="2"/>
  <c r="I26" i="2"/>
  <c r="I27" i="2"/>
  <c r="I28" i="2"/>
  <c r="I29" i="2"/>
  <c r="I31" i="2"/>
  <c r="I32" i="2"/>
  <c r="I33" i="2"/>
  <c r="I34" i="2"/>
  <c r="I35" i="2"/>
  <c r="I36" i="2"/>
  <c r="I38" i="2"/>
  <c r="I39" i="2"/>
  <c r="I40" i="2"/>
  <c r="I41" i="2"/>
  <c r="I42" i="2"/>
  <c r="I43" i="2"/>
  <c r="I45" i="2"/>
  <c r="I46" i="2"/>
  <c r="I47" i="2"/>
  <c r="I48" i="2"/>
  <c r="I49" i="2"/>
  <c r="I50" i="2"/>
  <c r="I52" i="2"/>
  <c r="I53" i="2"/>
  <c r="I54" i="2"/>
  <c r="I55" i="2"/>
  <c r="I56" i="2"/>
  <c r="I57" i="2"/>
  <c r="I59" i="2"/>
  <c r="I60" i="2"/>
  <c r="I61" i="2"/>
  <c r="I62" i="2"/>
  <c r="I63" i="2"/>
  <c r="I64" i="2"/>
  <c r="I66" i="2"/>
  <c r="I67" i="2"/>
  <c r="I68" i="2"/>
  <c r="I69" i="2"/>
  <c r="I70" i="2"/>
  <c r="I71" i="2"/>
  <c r="I73" i="2"/>
  <c r="I74" i="2"/>
  <c r="I75" i="2"/>
  <c r="I76" i="2"/>
  <c r="I77" i="2"/>
  <c r="I78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3" i="2"/>
  <c r="R3" i="2"/>
  <c r="H5" i="7"/>
  <c r="I4" i="3"/>
  <c r="I5" i="3"/>
  <c r="I6" i="3"/>
  <c r="I7" i="3"/>
  <c r="I8" i="3"/>
  <c r="I10" i="3"/>
  <c r="I11" i="3"/>
  <c r="I12" i="3"/>
  <c r="I13" i="3"/>
  <c r="I14" i="3"/>
  <c r="I15" i="3"/>
  <c r="I17" i="3"/>
  <c r="I18" i="3"/>
  <c r="I19" i="3"/>
  <c r="I20" i="3"/>
  <c r="I21" i="3"/>
  <c r="I22" i="3"/>
  <c r="I24" i="3"/>
  <c r="I25" i="3"/>
  <c r="I26" i="3"/>
  <c r="I27" i="3"/>
  <c r="I28" i="3"/>
  <c r="I29" i="3"/>
  <c r="I31" i="3"/>
  <c r="I32" i="3"/>
  <c r="I33" i="3"/>
  <c r="I34" i="3"/>
  <c r="I35" i="3"/>
  <c r="I36" i="3"/>
  <c r="I38" i="3"/>
  <c r="I39" i="3"/>
  <c r="I40" i="3"/>
  <c r="I41" i="3"/>
  <c r="I42" i="3"/>
  <c r="I43" i="3"/>
  <c r="I45" i="3"/>
  <c r="I46" i="3"/>
  <c r="I47" i="3"/>
  <c r="I48" i="3"/>
  <c r="I49" i="3"/>
  <c r="I50" i="3"/>
  <c r="I52" i="3"/>
  <c r="I53" i="3"/>
  <c r="I54" i="3"/>
  <c r="I55" i="3"/>
  <c r="I56" i="3"/>
  <c r="I57" i="3"/>
  <c r="I59" i="3"/>
  <c r="I60" i="3"/>
  <c r="I61" i="3"/>
  <c r="I62" i="3"/>
  <c r="I63" i="3"/>
  <c r="I64" i="3"/>
  <c r="I66" i="3"/>
  <c r="I67" i="3"/>
  <c r="I68" i="3"/>
  <c r="I69" i="3"/>
  <c r="I70" i="3"/>
  <c r="I71" i="3"/>
  <c r="I73" i="3"/>
  <c r="I74" i="3"/>
  <c r="I75" i="3"/>
  <c r="I76" i="3"/>
  <c r="I77" i="3"/>
  <c r="I78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3" i="3"/>
  <c r="R3" i="3"/>
  <c r="H6" i="7"/>
  <c r="I4" i="4"/>
  <c r="I5" i="4"/>
  <c r="I6" i="4"/>
  <c r="I7" i="4"/>
  <c r="I8" i="4"/>
  <c r="I10" i="4"/>
  <c r="I11" i="4"/>
  <c r="I12" i="4"/>
  <c r="I13" i="4"/>
  <c r="I14" i="4"/>
  <c r="I15" i="4"/>
  <c r="I17" i="4"/>
  <c r="I18" i="4"/>
  <c r="I19" i="4"/>
  <c r="I20" i="4"/>
  <c r="I21" i="4"/>
  <c r="I22" i="4"/>
  <c r="I24" i="4"/>
  <c r="I25" i="4"/>
  <c r="I26" i="4"/>
  <c r="I27" i="4"/>
  <c r="I28" i="4"/>
  <c r="I29" i="4"/>
  <c r="I31" i="4"/>
  <c r="I32" i="4"/>
  <c r="I33" i="4"/>
  <c r="I34" i="4"/>
  <c r="I35" i="4"/>
  <c r="I36" i="4"/>
  <c r="I38" i="4"/>
  <c r="I39" i="4"/>
  <c r="I40" i="4"/>
  <c r="I41" i="4"/>
  <c r="I42" i="4"/>
  <c r="I43" i="4"/>
  <c r="I45" i="4"/>
  <c r="I46" i="4"/>
  <c r="I47" i="4"/>
  <c r="I48" i="4"/>
  <c r="I49" i="4"/>
  <c r="I50" i="4"/>
  <c r="I52" i="4"/>
  <c r="I53" i="4"/>
  <c r="I54" i="4"/>
  <c r="I55" i="4"/>
  <c r="I56" i="4"/>
  <c r="I57" i="4"/>
  <c r="I59" i="4"/>
  <c r="I60" i="4"/>
  <c r="I61" i="4"/>
  <c r="I62" i="4"/>
  <c r="I63" i="4"/>
  <c r="I64" i="4"/>
  <c r="I66" i="4"/>
  <c r="I67" i="4"/>
  <c r="I68" i="4"/>
  <c r="I69" i="4"/>
  <c r="I70" i="4"/>
  <c r="I71" i="4"/>
  <c r="I73" i="4"/>
  <c r="I74" i="4"/>
  <c r="I75" i="4"/>
  <c r="I76" i="4"/>
  <c r="I77" i="4"/>
  <c r="I78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3" i="4"/>
  <c r="R3" i="4"/>
  <c r="H7" i="7"/>
  <c r="I4" i="5"/>
  <c r="I5" i="5"/>
  <c r="I6" i="5"/>
  <c r="I7" i="5"/>
  <c r="I8" i="5"/>
  <c r="I10" i="5"/>
  <c r="I11" i="5"/>
  <c r="I12" i="5"/>
  <c r="I13" i="5"/>
  <c r="I14" i="5"/>
  <c r="I15" i="5"/>
  <c r="I17" i="5"/>
  <c r="I18" i="5"/>
  <c r="I19" i="5"/>
  <c r="I20" i="5"/>
  <c r="I21" i="5"/>
  <c r="I22" i="5"/>
  <c r="I24" i="5"/>
  <c r="I25" i="5"/>
  <c r="I26" i="5"/>
  <c r="I27" i="5"/>
  <c r="I28" i="5"/>
  <c r="I29" i="5"/>
  <c r="I31" i="5"/>
  <c r="I32" i="5"/>
  <c r="I33" i="5"/>
  <c r="I34" i="5"/>
  <c r="I35" i="5"/>
  <c r="I36" i="5"/>
  <c r="I38" i="5"/>
  <c r="I39" i="5"/>
  <c r="I40" i="5"/>
  <c r="I41" i="5"/>
  <c r="I42" i="5"/>
  <c r="I43" i="5"/>
  <c r="I45" i="5"/>
  <c r="I46" i="5"/>
  <c r="I47" i="5"/>
  <c r="I48" i="5"/>
  <c r="I49" i="5"/>
  <c r="I50" i="5"/>
  <c r="I52" i="5"/>
  <c r="I53" i="5"/>
  <c r="I54" i="5"/>
  <c r="I55" i="5"/>
  <c r="I56" i="5"/>
  <c r="I57" i="5"/>
  <c r="I59" i="5"/>
  <c r="I60" i="5"/>
  <c r="I61" i="5"/>
  <c r="I62" i="5"/>
  <c r="I63" i="5"/>
  <c r="I64" i="5"/>
  <c r="I66" i="5"/>
  <c r="I67" i="5"/>
  <c r="I68" i="5"/>
  <c r="I69" i="5"/>
  <c r="I70" i="5"/>
  <c r="I71" i="5"/>
  <c r="I73" i="5"/>
  <c r="I74" i="5"/>
  <c r="I75" i="5"/>
  <c r="I76" i="5"/>
  <c r="I77" i="5"/>
  <c r="I78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3" i="5"/>
  <c r="R3" i="5"/>
  <c r="H8" i="7"/>
  <c r="H10" i="7"/>
  <c r="R4" i="1"/>
  <c r="I4" i="7"/>
  <c r="R4" i="2"/>
  <c r="I5" i="7"/>
  <c r="R4" i="3"/>
  <c r="I6" i="7"/>
  <c r="R4" i="4"/>
  <c r="I7" i="7"/>
  <c r="R4" i="5"/>
  <c r="I8" i="7"/>
  <c r="I10" i="7"/>
  <c r="R5" i="1"/>
  <c r="K4" i="7"/>
  <c r="R5" i="2"/>
  <c r="K5" i="7"/>
  <c r="R5" i="3"/>
  <c r="K6" i="7"/>
  <c r="R5" i="4"/>
  <c r="K7" i="7"/>
  <c r="R5" i="5"/>
  <c r="K8" i="7"/>
  <c r="K10" i="7"/>
  <c r="B10" i="7"/>
  <c r="C9" i="7"/>
  <c r="D9" i="7"/>
  <c r="E9" i="7"/>
  <c r="F9" i="7"/>
  <c r="H9" i="7"/>
  <c r="I9" i="7"/>
  <c r="K9" i="7"/>
  <c r="B9" i="7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O8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H3" i="5"/>
  <c r="F3" i="5"/>
  <c r="J3" i="5"/>
  <c r="J2" i="5"/>
  <c r="K2" i="5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O8" i="4"/>
  <c r="H4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H3" i="4"/>
  <c r="F3" i="4"/>
  <c r="J3" i="4"/>
  <c r="J2" i="4"/>
  <c r="K2" i="4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O8" i="3"/>
  <c r="H3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J2" i="3"/>
  <c r="K2" i="3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O8" i="2"/>
  <c r="H4" i="2"/>
  <c r="H3" i="2"/>
  <c r="F3" i="2"/>
  <c r="J2" i="2"/>
  <c r="K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H4" i="5"/>
  <c r="F4" i="5"/>
  <c r="K3" i="5"/>
  <c r="F4" i="4"/>
  <c r="J4" i="4"/>
  <c r="K4" i="4"/>
  <c r="H5" i="4"/>
  <c r="K3" i="4"/>
  <c r="F4" i="3"/>
  <c r="H5" i="3"/>
  <c r="F3" i="3"/>
  <c r="J3" i="3"/>
  <c r="K3" i="3"/>
  <c r="H4" i="3"/>
  <c r="J3" i="2"/>
  <c r="K3" i="2"/>
  <c r="O8" i="1"/>
  <c r="H5" i="5"/>
  <c r="J4" i="5"/>
  <c r="K4" i="5"/>
  <c r="F5" i="5"/>
  <c r="J5" i="5"/>
  <c r="K5" i="5"/>
  <c r="F5" i="4"/>
  <c r="J5" i="4"/>
  <c r="K5" i="4"/>
  <c r="H6" i="4"/>
  <c r="F5" i="3"/>
  <c r="J5" i="3"/>
  <c r="K5" i="3"/>
  <c r="H6" i="3"/>
  <c r="J4" i="3"/>
  <c r="K4" i="3"/>
  <c r="F4" i="2"/>
  <c r="J4" i="2"/>
  <c r="K4" i="2"/>
  <c r="H5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I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F3" i="1"/>
  <c r="J2" i="1"/>
  <c r="K2" i="1"/>
  <c r="F6" i="5"/>
  <c r="H6" i="5"/>
  <c r="H7" i="4"/>
  <c r="F6" i="4"/>
  <c r="J6" i="4"/>
  <c r="K6" i="4"/>
  <c r="H7" i="3"/>
  <c r="F6" i="3"/>
  <c r="J6" i="3"/>
  <c r="K6" i="3"/>
  <c r="H6" i="2"/>
  <c r="F5" i="2"/>
  <c r="J5" i="2"/>
  <c r="K5" i="2"/>
  <c r="H10" i="1"/>
  <c r="H3" i="1"/>
  <c r="J3" i="1"/>
  <c r="K3" i="1"/>
  <c r="H5" i="1"/>
  <c r="H4" i="1"/>
  <c r="H7" i="5"/>
  <c r="J6" i="5"/>
  <c r="K6" i="5"/>
  <c r="F7" i="5"/>
  <c r="F7" i="4"/>
  <c r="J7" i="4"/>
  <c r="K7" i="4"/>
  <c r="H8" i="4"/>
  <c r="F7" i="3"/>
  <c r="J7" i="3"/>
  <c r="K7" i="3"/>
  <c r="H8" i="3"/>
  <c r="F6" i="2"/>
  <c r="J6" i="2"/>
  <c r="K6" i="2"/>
  <c r="H7" i="2"/>
  <c r="H11" i="1"/>
  <c r="F4" i="1"/>
  <c r="J4" i="1"/>
  <c r="K4" i="1"/>
  <c r="H6" i="1"/>
  <c r="F8" i="5"/>
  <c r="H8" i="5"/>
  <c r="J8" i="5"/>
  <c r="K8" i="5"/>
  <c r="J7" i="5"/>
  <c r="K7" i="5"/>
  <c r="H9" i="4"/>
  <c r="F8" i="4"/>
  <c r="J8" i="4"/>
  <c r="K8" i="4"/>
  <c r="F8" i="3"/>
  <c r="J8" i="3"/>
  <c r="K8" i="3"/>
  <c r="H9" i="3"/>
  <c r="F7" i="2"/>
  <c r="J7" i="2"/>
  <c r="K7" i="2"/>
  <c r="H8" i="2"/>
  <c r="H12" i="1"/>
  <c r="F10" i="1"/>
  <c r="J10" i="1"/>
  <c r="K10" i="1"/>
  <c r="F5" i="1"/>
  <c r="J5" i="1"/>
  <c r="K5" i="1"/>
  <c r="H7" i="1"/>
  <c r="H9" i="5"/>
  <c r="F9" i="5"/>
  <c r="J9" i="5"/>
  <c r="F9" i="4"/>
  <c r="J9" i="4"/>
  <c r="H10" i="4"/>
  <c r="H10" i="3"/>
  <c r="F9" i="3"/>
  <c r="J9" i="3"/>
  <c r="H9" i="2"/>
  <c r="F8" i="2"/>
  <c r="J8" i="2"/>
  <c r="K8" i="2"/>
  <c r="F11" i="1"/>
  <c r="J11" i="1"/>
  <c r="K11" i="1"/>
  <c r="H13" i="1"/>
  <c r="F6" i="1"/>
  <c r="J6" i="1"/>
  <c r="K6" i="1"/>
  <c r="H8" i="1"/>
  <c r="H9" i="1"/>
  <c r="F7" i="1"/>
  <c r="J7" i="1"/>
  <c r="K7" i="1"/>
  <c r="F10" i="5"/>
  <c r="H10" i="5"/>
  <c r="J10" i="5"/>
  <c r="K10" i="5"/>
  <c r="H11" i="4"/>
  <c r="F10" i="4"/>
  <c r="J10" i="4"/>
  <c r="K10" i="4"/>
  <c r="F10" i="3"/>
  <c r="J10" i="3"/>
  <c r="K10" i="3"/>
  <c r="H11" i="3"/>
  <c r="F9" i="2"/>
  <c r="J9" i="2"/>
  <c r="H10" i="2"/>
  <c r="H14" i="1"/>
  <c r="F12" i="1"/>
  <c r="J12" i="1"/>
  <c r="K12" i="1"/>
  <c r="F8" i="1"/>
  <c r="J8" i="1"/>
  <c r="K8" i="1"/>
  <c r="F9" i="1"/>
  <c r="J9" i="1"/>
  <c r="H11" i="5"/>
  <c r="F11" i="5"/>
  <c r="J11" i="5"/>
  <c r="K11" i="5"/>
  <c r="F11" i="4"/>
  <c r="J11" i="4"/>
  <c r="K11" i="4"/>
  <c r="H12" i="4"/>
  <c r="H12" i="3"/>
  <c r="F11" i="3"/>
  <c r="J11" i="3"/>
  <c r="K11" i="3"/>
  <c r="F10" i="2"/>
  <c r="J10" i="2"/>
  <c r="K10" i="2"/>
  <c r="H11" i="2"/>
  <c r="H15" i="1"/>
  <c r="F13" i="1"/>
  <c r="J13" i="1"/>
  <c r="K13" i="1"/>
  <c r="F12" i="5"/>
  <c r="H12" i="5"/>
  <c r="J12" i="5"/>
  <c r="K12" i="5"/>
  <c r="H13" i="4"/>
  <c r="F12" i="4"/>
  <c r="J12" i="4"/>
  <c r="K12" i="4"/>
  <c r="F12" i="3"/>
  <c r="J12" i="3"/>
  <c r="K12" i="3"/>
  <c r="H13" i="3"/>
  <c r="H12" i="2"/>
  <c r="F11" i="2"/>
  <c r="J11" i="2"/>
  <c r="K11" i="2"/>
  <c r="H16" i="1"/>
  <c r="F14" i="1"/>
  <c r="J14" i="1"/>
  <c r="K14" i="1"/>
  <c r="H13" i="5"/>
  <c r="F13" i="5"/>
  <c r="J13" i="5"/>
  <c r="K13" i="5"/>
  <c r="F13" i="4"/>
  <c r="J13" i="4"/>
  <c r="K13" i="4"/>
  <c r="H14" i="4"/>
  <c r="H14" i="3"/>
  <c r="F13" i="3"/>
  <c r="J13" i="3"/>
  <c r="K13" i="3"/>
  <c r="F12" i="2"/>
  <c r="J12" i="2"/>
  <c r="K12" i="2"/>
  <c r="H13" i="2"/>
  <c r="H17" i="1"/>
  <c r="F15" i="1"/>
  <c r="J15" i="1"/>
  <c r="K15" i="1"/>
  <c r="F14" i="5"/>
  <c r="H14" i="5"/>
  <c r="H15" i="4"/>
  <c r="F14" i="4"/>
  <c r="J14" i="4"/>
  <c r="K14" i="4"/>
  <c r="F14" i="3"/>
  <c r="J14" i="3"/>
  <c r="K14" i="3"/>
  <c r="H15" i="3"/>
  <c r="F13" i="2"/>
  <c r="J13" i="2"/>
  <c r="K13" i="2"/>
  <c r="H14" i="2"/>
  <c r="H18" i="1"/>
  <c r="F16" i="1"/>
  <c r="J16" i="1"/>
  <c r="H15" i="5"/>
  <c r="J14" i="5"/>
  <c r="K14" i="5"/>
  <c r="F15" i="5"/>
  <c r="F15" i="4"/>
  <c r="J15" i="4"/>
  <c r="K15" i="4"/>
  <c r="H16" i="4"/>
  <c r="H16" i="3"/>
  <c r="F15" i="3"/>
  <c r="J15" i="3"/>
  <c r="K15" i="3"/>
  <c r="H15" i="2"/>
  <c r="F14" i="2"/>
  <c r="J14" i="2"/>
  <c r="K14" i="2"/>
  <c r="H19" i="1"/>
  <c r="F17" i="1"/>
  <c r="J17" i="1"/>
  <c r="K17" i="1"/>
  <c r="F16" i="5"/>
  <c r="H16" i="5"/>
  <c r="J16" i="5"/>
  <c r="J15" i="5"/>
  <c r="K15" i="5"/>
  <c r="H17" i="4"/>
  <c r="F16" i="4"/>
  <c r="J16" i="4"/>
  <c r="F16" i="3"/>
  <c r="J16" i="3"/>
  <c r="H17" i="3"/>
  <c r="F15" i="2"/>
  <c r="J15" i="2"/>
  <c r="K15" i="2"/>
  <c r="H16" i="2"/>
  <c r="H20" i="1"/>
  <c r="F18" i="1"/>
  <c r="J18" i="1"/>
  <c r="K18" i="1"/>
  <c r="H17" i="5"/>
  <c r="F17" i="5"/>
  <c r="J17" i="5"/>
  <c r="K17" i="5"/>
  <c r="F17" i="4"/>
  <c r="J17" i="4"/>
  <c r="K17" i="4"/>
  <c r="H18" i="4"/>
  <c r="H18" i="3"/>
  <c r="F17" i="3"/>
  <c r="J17" i="3"/>
  <c r="K17" i="3"/>
  <c r="H17" i="2"/>
  <c r="F16" i="2"/>
  <c r="J16" i="2"/>
  <c r="H21" i="1"/>
  <c r="F19" i="1"/>
  <c r="J19" i="1"/>
  <c r="K19" i="1"/>
  <c r="F18" i="5"/>
  <c r="H18" i="5"/>
  <c r="J18" i="5"/>
  <c r="K18" i="5"/>
  <c r="H19" i="4"/>
  <c r="F18" i="4"/>
  <c r="J18" i="4"/>
  <c r="K18" i="4"/>
  <c r="F18" i="3"/>
  <c r="J18" i="3"/>
  <c r="K18" i="3"/>
  <c r="H19" i="3"/>
  <c r="F17" i="2"/>
  <c r="J17" i="2"/>
  <c r="K17" i="2"/>
  <c r="H18" i="2"/>
  <c r="H22" i="1"/>
  <c r="F20" i="1"/>
  <c r="J20" i="1"/>
  <c r="K20" i="1"/>
  <c r="H19" i="5"/>
  <c r="F19" i="5"/>
  <c r="J19" i="5"/>
  <c r="K19" i="5"/>
  <c r="F19" i="4"/>
  <c r="J19" i="4"/>
  <c r="K19" i="4"/>
  <c r="H20" i="4"/>
  <c r="F19" i="3"/>
  <c r="J19" i="3"/>
  <c r="K19" i="3"/>
  <c r="H20" i="3"/>
  <c r="H19" i="2"/>
  <c r="F18" i="2"/>
  <c r="J18" i="2"/>
  <c r="K18" i="2"/>
  <c r="H23" i="1"/>
  <c r="F21" i="1"/>
  <c r="J21" i="1"/>
  <c r="K21" i="1"/>
  <c r="F20" i="5"/>
  <c r="H20" i="5"/>
  <c r="J20" i="5"/>
  <c r="K20" i="5"/>
  <c r="H21" i="4"/>
  <c r="F20" i="4"/>
  <c r="J20" i="4"/>
  <c r="K20" i="4"/>
  <c r="F20" i="3"/>
  <c r="J20" i="3"/>
  <c r="K20" i="3"/>
  <c r="H21" i="3"/>
  <c r="F19" i="2"/>
  <c r="J19" i="2"/>
  <c r="K19" i="2"/>
  <c r="H20" i="2"/>
  <c r="H24" i="1"/>
  <c r="F22" i="1"/>
  <c r="J22" i="1"/>
  <c r="K22" i="1"/>
  <c r="H21" i="5"/>
  <c r="F21" i="5"/>
  <c r="J21" i="5"/>
  <c r="K21" i="5"/>
  <c r="F21" i="4"/>
  <c r="J21" i="4"/>
  <c r="K21" i="4"/>
  <c r="H22" i="4"/>
  <c r="H22" i="3"/>
  <c r="F21" i="3"/>
  <c r="J21" i="3"/>
  <c r="K21" i="3"/>
  <c r="H21" i="2"/>
  <c r="F20" i="2"/>
  <c r="J20" i="2"/>
  <c r="K20" i="2"/>
  <c r="H25" i="1"/>
  <c r="F23" i="1"/>
  <c r="J23" i="1"/>
  <c r="F22" i="5"/>
  <c r="H22" i="5"/>
  <c r="J22" i="5"/>
  <c r="K22" i="5"/>
  <c r="H23" i="4"/>
  <c r="F22" i="4"/>
  <c r="J22" i="4"/>
  <c r="K22" i="4"/>
  <c r="F22" i="3"/>
  <c r="J22" i="3"/>
  <c r="K22" i="3"/>
  <c r="H23" i="3"/>
  <c r="F21" i="2"/>
  <c r="J21" i="2"/>
  <c r="K21" i="2"/>
  <c r="H22" i="2"/>
  <c r="F24" i="1"/>
  <c r="J24" i="1"/>
  <c r="K24" i="1"/>
  <c r="H26" i="1"/>
  <c r="H23" i="5"/>
  <c r="F23" i="5"/>
  <c r="J23" i="5"/>
  <c r="F23" i="4"/>
  <c r="J23" i="4"/>
  <c r="H24" i="4"/>
  <c r="H24" i="3"/>
  <c r="F23" i="3"/>
  <c r="J23" i="3"/>
  <c r="F22" i="2"/>
  <c r="J22" i="2"/>
  <c r="K22" i="2"/>
  <c r="H23" i="2"/>
  <c r="H27" i="1"/>
  <c r="F25" i="1"/>
  <c r="J25" i="1"/>
  <c r="K25" i="1"/>
  <c r="F24" i="5"/>
  <c r="H24" i="5"/>
  <c r="J24" i="5"/>
  <c r="K24" i="5"/>
  <c r="H25" i="4"/>
  <c r="F24" i="4"/>
  <c r="J24" i="4"/>
  <c r="K24" i="4"/>
  <c r="F24" i="3"/>
  <c r="J24" i="3"/>
  <c r="K24" i="3"/>
  <c r="H25" i="3"/>
  <c r="H24" i="2"/>
  <c r="F23" i="2"/>
  <c r="J23" i="2"/>
  <c r="F26" i="1"/>
  <c r="J26" i="1"/>
  <c r="K26" i="1"/>
  <c r="H28" i="1"/>
  <c r="H25" i="5"/>
  <c r="F25" i="5"/>
  <c r="F25" i="4"/>
  <c r="J25" i="4"/>
  <c r="K25" i="4"/>
  <c r="H26" i="4"/>
  <c r="F25" i="3"/>
  <c r="J25" i="3"/>
  <c r="K25" i="3"/>
  <c r="H26" i="3"/>
  <c r="F24" i="2"/>
  <c r="J24" i="2"/>
  <c r="K24" i="2"/>
  <c r="H25" i="2"/>
  <c r="F27" i="1"/>
  <c r="J27" i="1"/>
  <c r="K27" i="1"/>
  <c r="H29" i="1"/>
  <c r="F26" i="5"/>
  <c r="H26" i="5"/>
  <c r="J26" i="5"/>
  <c r="K26" i="5"/>
  <c r="J25" i="5"/>
  <c r="K25" i="5"/>
  <c r="H27" i="4"/>
  <c r="F26" i="4"/>
  <c r="J26" i="4"/>
  <c r="K26" i="4"/>
  <c r="H27" i="3"/>
  <c r="F26" i="3"/>
  <c r="J26" i="3"/>
  <c r="K26" i="3"/>
  <c r="H26" i="2"/>
  <c r="F25" i="2"/>
  <c r="J25" i="2"/>
  <c r="K25" i="2"/>
  <c r="H30" i="1"/>
  <c r="F28" i="1"/>
  <c r="J28" i="1"/>
  <c r="K28" i="1"/>
  <c r="H27" i="5"/>
  <c r="F27" i="5"/>
  <c r="J27" i="5"/>
  <c r="K27" i="5"/>
  <c r="F27" i="4"/>
  <c r="J27" i="4"/>
  <c r="K27" i="4"/>
  <c r="H28" i="4"/>
  <c r="F27" i="3"/>
  <c r="J27" i="3"/>
  <c r="K27" i="3"/>
  <c r="H28" i="3"/>
  <c r="F26" i="2"/>
  <c r="J26" i="2"/>
  <c r="K26" i="2"/>
  <c r="H27" i="2"/>
  <c r="H31" i="1"/>
  <c r="F29" i="1"/>
  <c r="J29" i="1"/>
  <c r="K29" i="1"/>
  <c r="H28" i="5"/>
  <c r="F28" i="5"/>
  <c r="J28" i="5"/>
  <c r="K28" i="5"/>
  <c r="H29" i="4"/>
  <c r="F28" i="4"/>
  <c r="J28" i="4"/>
  <c r="K28" i="4"/>
  <c r="H29" i="3"/>
  <c r="F28" i="3"/>
  <c r="J28" i="3"/>
  <c r="K28" i="3"/>
  <c r="H28" i="2"/>
  <c r="F27" i="2"/>
  <c r="J27" i="2"/>
  <c r="K27" i="2"/>
  <c r="F30" i="1"/>
  <c r="J30" i="1"/>
  <c r="H32" i="1"/>
  <c r="F29" i="5"/>
  <c r="H29" i="5"/>
  <c r="J29" i="5"/>
  <c r="K29" i="5"/>
  <c r="F29" i="4"/>
  <c r="J29" i="4"/>
  <c r="K29" i="4"/>
  <c r="H30" i="4"/>
  <c r="F29" i="3"/>
  <c r="J29" i="3"/>
  <c r="K29" i="3"/>
  <c r="H30" i="3"/>
  <c r="F28" i="2"/>
  <c r="J28" i="2"/>
  <c r="K28" i="2"/>
  <c r="H29" i="2"/>
  <c r="H33" i="1"/>
  <c r="F31" i="1"/>
  <c r="J31" i="1"/>
  <c r="K31" i="1"/>
  <c r="H30" i="5"/>
  <c r="F30" i="5"/>
  <c r="J30" i="5"/>
  <c r="H31" i="4"/>
  <c r="F30" i="4"/>
  <c r="J30" i="4"/>
  <c r="H31" i="3"/>
  <c r="F30" i="3"/>
  <c r="J30" i="3"/>
  <c r="H30" i="2"/>
  <c r="F29" i="2"/>
  <c r="J29" i="2"/>
  <c r="K29" i="2"/>
  <c r="F32" i="1"/>
  <c r="J32" i="1"/>
  <c r="K32" i="1"/>
  <c r="H34" i="1"/>
  <c r="F31" i="5"/>
  <c r="H31" i="5"/>
  <c r="J31" i="5"/>
  <c r="K31" i="5"/>
  <c r="F31" i="4"/>
  <c r="J31" i="4"/>
  <c r="K31" i="4"/>
  <c r="H32" i="4"/>
  <c r="F31" i="3"/>
  <c r="J31" i="3"/>
  <c r="K31" i="3"/>
  <c r="H32" i="3"/>
  <c r="F30" i="2"/>
  <c r="J30" i="2"/>
  <c r="H31" i="2"/>
  <c r="H35" i="1"/>
  <c r="F33" i="1"/>
  <c r="J33" i="1"/>
  <c r="K33" i="1"/>
  <c r="H32" i="5"/>
  <c r="F32" i="5"/>
  <c r="J32" i="5"/>
  <c r="K32" i="5"/>
  <c r="H33" i="4"/>
  <c r="F32" i="4"/>
  <c r="J32" i="4"/>
  <c r="K32" i="4"/>
  <c r="H33" i="3"/>
  <c r="F32" i="3"/>
  <c r="J32" i="3"/>
  <c r="K32" i="3"/>
  <c r="H32" i="2"/>
  <c r="F31" i="2"/>
  <c r="J31" i="2"/>
  <c r="K31" i="2"/>
  <c r="H36" i="1"/>
  <c r="F34" i="1"/>
  <c r="J34" i="1"/>
  <c r="K34" i="1"/>
  <c r="F33" i="5"/>
  <c r="H33" i="5"/>
  <c r="F33" i="4"/>
  <c r="J33" i="4"/>
  <c r="K33" i="4"/>
  <c r="H34" i="4"/>
  <c r="F33" i="3"/>
  <c r="J33" i="3"/>
  <c r="K33" i="3"/>
  <c r="H34" i="3"/>
  <c r="F32" i="2"/>
  <c r="J32" i="2"/>
  <c r="K32" i="2"/>
  <c r="H33" i="2"/>
  <c r="H37" i="1"/>
  <c r="F35" i="1"/>
  <c r="J35" i="1"/>
  <c r="K35" i="1"/>
  <c r="H34" i="5"/>
  <c r="J33" i="5"/>
  <c r="K33" i="5"/>
  <c r="F34" i="5"/>
  <c r="F34" i="4"/>
  <c r="J34" i="4"/>
  <c r="K34" i="4"/>
  <c r="H35" i="4"/>
  <c r="H35" i="3"/>
  <c r="F34" i="3"/>
  <c r="J34" i="3"/>
  <c r="K34" i="3"/>
  <c r="F33" i="2"/>
  <c r="J33" i="2"/>
  <c r="K33" i="2"/>
  <c r="H34" i="2"/>
  <c r="H38" i="1"/>
  <c r="F36" i="1"/>
  <c r="J36" i="1"/>
  <c r="K36" i="1"/>
  <c r="F35" i="5"/>
  <c r="J34" i="5"/>
  <c r="K34" i="5"/>
  <c r="H35" i="5"/>
  <c r="F35" i="4"/>
  <c r="J35" i="4"/>
  <c r="K35" i="4"/>
  <c r="H36" i="4"/>
  <c r="F35" i="3"/>
  <c r="J35" i="3"/>
  <c r="K35" i="3"/>
  <c r="H36" i="3"/>
  <c r="H35" i="2"/>
  <c r="F34" i="2"/>
  <c r="J34" i="2"/>
  <c r="K34" i="2"/>
  <c r="F37" i="1"/>
  <c r="J37" i="1"/>
  <c r="H39" i="1"/>
  <c r="H36" i="5"/>
  <c r="F36" i="5"/>
  <c r="J36" i="5"/>
  <c r="K36" i="5"/>
  <c r="J35" i="5"/>
  <c r="K35" i="5"/>
  <c r="H37" i="4"/>
  <c r="F36" i="4"/>
  <c r="J36" i="4"/>
  <c r="K36" i="4"/>
  <c r="H37" i="3"/>
  <c r="F36" i="3"/>
  <c r="J36" i="3"/>
  <c r="K36" i="3"/>
  <c r="F35" i="2"/>
  <c r="J35" i="2"/>
  <c r="K35" i="2"/>
  <c r="H36" i="2"/>
  <c r="H40" i="1"/>
  <c r="F38" i="1"/>
  <c r="J38" i="1"/>
  <c r="K38" i="1"/>
  <c r="F37" i="5"/>
  <c r="H37" i="5"/>
  <c r="F37" i="4"/>
  <c r="J37" i="4"/>
  <c r="H38" i="4"/>
  <c r="F37" i="3"/>
  <c r="J37" i="3"/>
  <c r="H38" i="3"/>
  <c r="H37" i="2"/>
  <c r="F36" i="2"/>
  <c r="J36" i="2"/>
  <c r="K36" i="2"/>
  <c r="F39" i="1"/>
  <c r="J39" i="1"/>
  <c r="K39" i="1"/>
  <c r="H41" i="1"/>
  <c r="J37" i="5"/>
  <c r="H38" i="5"/>
  <c r="F38" i="5"/>
  <c r="J38" i="5"/>
  <c r="K38" i="5"/>
  <c r="H39" i="4"/>
  <c r="F38" i="4"/>
  <c r="J38" i="4"/>
  <c r="K38" i="4"/>
  <c r="H39" i="3"/>
  <c r="F38" i="3"/>
  <c r="J38" i="3"/>
  <c r="K38" i="3"/>
  <c r="F37" i="2"/>
  <c r="J37" i="2"/>
  <c r="H38" i="2"/>
  <c r="F40" i="1"/>
  <c r="J40" i="1"/>
  <c r="K40" i="1"/>
  <c r="H42" i="1"/>
  <c r="F39" i="5"/>
  <c r="H39" i="5"/>
  <c r="F39" i="4"/>
  <c r="J39" i="4"/>
  <c r="K39" i="4"/>
  <c r="H40" i="4"/>
  <c r="F39" i="3"/>
  <c r="J39" i="3"/>
  <c r="K39" i="3"/>
  <c r="H40" i="3"/>
  <c r="H39" i="2"/>
  <c r="F38" i="2"/>
  <c r="J38" i="2"/>
  <c r="K38" i="2"/>
  <c r="F41" i="1"/>
  <c r="J41" i="1"/>
  <c r="K41" i="1"/>
  <c r="H43" i="1"/>
  <c r="F40" i="5"/>
  <c r="H40" i="5"/>
  <c r="J39" i="5"/>
  <c r="K39" i="5"/>
  <c r="H41" i="4"/>
  <c r="F40" i="4"/>
  <c r="J40" i="4"/>
  <c r="K40" i="4"/>
  <c r="H41" i="3"/>
  <c r="F40" i="3"/>
  <c r="J40" i="3"/>
  <c r="K40" i="3"/>
  <c r="F39" i="2"/>
  <c r="J39" i="2"/>
  <c r="K39" i="2"/>
  <c r="H40" i="2"/>
  <c r="H44" i="1"/>
  <c r="F42" i="1"/>
  <c r="J42" i="1"/>
  <c r="K42" i="1"/>
  <c r="H41" i="5"/>
  <c r="J40" i="5"/>
  <c r="K40" i="5"/>
  <c r="F41" i="5"/>
  <c r="J41" i="5"/>
  <c r="K41" i="5"/>
  <c r="F41" i="4"/>
  <c r="J41" i="4"/>
  <c r="K41" i="4"/>
  <c r="H42" i="4"/>
  <c r="F41" i="3"/>
  <c r="J41" i="3"/>
  <c r="K41" i="3"/>
  <c r="H42" i="3"/>
  <c r="F40" i="2"/>
  <c r="J40" i="2"/>
  <c r="K40" i="2"/>
  <c r="H41" i="2"/>
  <c r="H45" i="1"/>
  <c r="F43" i="1"/>
  <c r="J43" i="1"/>
  <c r="K43" i="1"/>
  <c r="F42" i="5"/>
  <c r="H42" i="5"/>
  <c r="H43" i="4"/>
  <c r="F42" i="4"/>
  <c r="J42" i="4"/>
  <c r="K42" i="4"/>
  <c r="H43" i="3"/>
  <c r="F42" i="3"/>
  <c r="J42" i="3"/>
  <c r="K42" i="3"/>
  <c r="H42" i="2"/>
  <c r="F41" i="2"/>
  <c r="J41" i="2"/>
  <c r="K41" i="2"/>
  <c r="H46" i="1"/>
  <c r="F44" i="1"/>
  <c r="J44" i="1"/>
  <c r="H43" i="5"/>
  <c r="J42" i="5"/>
  <c r="K42" i="5"/>
  <c r="F43" i="5"/>
  <c r="J43" i="5"/>
  <c r="K43" i="5"/>
  <c r="F43" i="4"/>
  <c r="J43" i="4"/>
  <c r="K43" i="4"/>
  <c r="H44" i="4"/>
  <c r="F43" i="3"/>
  <c r="J43" i="3"/>
  <c r="K43" i="3"/>
  <c r="H44" i="3"/>
  <c r="F42" i="2"/>
  <c r="J42" i="2"/>
  <c r="K42" i="2"/>
  <c r="H43" i="2"/>
  <c r="H47" i="1"/>
  <c r="F45" i="1"/>
  <c r="J45" i="1"/>
  <c r="K45" i="1"/>
  <c r="F44" i="5"/>
  <c r="H44" i="5"/>
  <c r="H45" i="4"/>
  <c r="F44" i="4"/>
  <c r="J44" i="4"/>
  <c r="H45" i="3"/>
  <c r="F44" i="3"/>
  <c r="J44" i="3"/>
  <c r="H44" i="2"/>
  <c r="F43" i="2"/>
  <c r="J43" i="2"/>
  <c r="K43" i="2"/>
  <c r="H48" i="1"/>
  <c r="F46" i="1"/>
  <c r="J46" i="1"/>
  <c r="K46" i="1"/>
  <c r="J44" i="5"/>
  <c r="H45" i="5"/>
  <c r="F45" i="5"/>
  <c r="J45" i="5"/>
  <c r="K45" i="5"/>
  <c r="F45" i="4"/>
  <c r="J45" i="4"/>
  <c r="K45" i="4"/>
  <c r="H46" i="4"/>
  <c r="F45" i="3"/>
  <c r="J45" i="3"/>
  <c r="K45" i="3"/>
  <c r="H46" i="3"/>
  <c r="F44" i="2"/>
  <c r="J44" i="2"/>
  <c r="H45" i="2"/>
  <c r="H49" i="1"/>
  <c r="F47" i="1"/>
  <c r="J47" i="1"/>
  <c r="K47" i="1"/>
  <c r="F46" i="5"/>
  <c r="H46" i="5"/>
  <c r="H47" i="4"/>
  <c r="F46" i="4"/>
  <c r="J46" i="4"/>
  <c r="K46" i="4"/>
  <c r="F46" i="3"/>
  <c r="J46" i="3"/>
  <c r="K46" i="3"/>
  <c r="H47" i="3"/>
  <c r="F45" i="2"/>
  <c r="J45" i="2"/>
  <c r="K45" i="2"/>
  <c r="H46" i="2"/>
  <c r="H50" i="1"/>
  <c r="F48" i="1"/>
  <c r="J48" i="1"/>
  <c r="K48" i="1"/>
  <c r="H47" i="5"/>
  <c r="J46" i="5"/>
  <c r="K46" i="5"/>
  <c r="F47" i="5"/>
  <c r="J47" i="5"/>
  <c r="K47" i="5"/>
  <c r="F47" i="4"/>
  <c r="J47" i="4"/>
  <c r="K47" i="4"/>
  <c r="H48" i="4"/>
  <c r="F47" i="3"/>
  <c r="J47" i="3"/>
  <c r="K47" i="3"/>
  <c r="H48" i="3"/>
  <c r="H47" i="2"/>
  <c r="F46" i="2"/>
  <c r="J46" i="2"/>
  <c r="K46" i="2"/>
  <c r="F49" i="1"/>
  <c r="J49" i="1"/>
  <c r="K49" i="1"/>
  <c r="H51" i="1"/>
  <c r="F48" i="5"/>
  <c r="H48" i="5"/>
  <c r="H49" i="4"/>
  <c r="F48" i="4"/>
  <c r="J48" i="4"/>
  <c r="K48" i="4"/>
  <c r="H49" i="3"/>
  <c r="F48" i="3"/>
  <c r="J48" i="3"/>
  <c r="K48" i="3"/>
  <c r="F47" i="2"/>
  <c r="J47" i="2"/>
  <c r="K47" i="2"/>
  <c r="H48" i="2"/>
  <c r="H52" i="1"/>
  <c r="F50" i="1"/>
  <c r="J50" i="1"/>
  <c r="K50" i="1"/>
  <c r="H49" i="5"/>
  <c r="J48" i="5"/>
  <c r="K48" i="5"/>
  <c r="F49" i="5"/>
  <c r="J49" i="5"/>
  <c r="K49" i="5"/>
  <c r="F49" i="4"/>
  <c r="J49" i="4"/>
  <c r="K49" i="4"/>
  <c r="H50" i="4"/>
  <c r="F49" i="3"/>
  <c r="J49" i="3"/>
  <c r="K49" i="3"/>
  <c r="H50" i="3"/>
  <c r="H49" i="2"/>
  <c r="F48" i="2"/>
  <c r="J48" i="2"/>
  <c r="K48" i="2"/>
  <c r="H53" i="1"/>
  <c r="F51" i="1"/>
  <c r="J51" i="1"/>
  <c r="F50" i="5"/>
  <c r="H50" i="5"/>
  <c r="H51" i="4"/>
  <c r="F50" i="4"/>
  <c r="J50" i="4"/>
  <c r="K50" i="4"/>
  <c r="H51" i="3"/>
  <c r="F50" i="3"/>
  <c r="J50" i="3"/>
  <c r="K50" i="3"/>
  <c r="F49" i="2"/>
  <c r="J49" i="2"/>
  <c r="K49" i="2"/>
  <c r="H50" i="2"/>
  <c r="F52" i="1"/>
  <c r="J52" i="1"/>
  <c r="K52" i="1"/>
  <c r="H54" i="1"/>
  <c r="H51" i="5"/>
  <c r="J50" i="5"/>
  <c r="K50" i="5"/>
  <c r="F51" i="5"/>
  <c r="J51" i="5"/>
  <c r="F51" i="4"/>
  <c r="J51" i="4"/>
  <c r="H52" i="4"/>
  <c r="F51" i="3"/>
  <c r="J51" i="3"/>
  <c r="H52" i="3"/>
  <c r="H51" i="2"/>
  <c r="F50" i="2"/>
  <c r="J50" i="2"/>
  <c r="K50" i="2"/>
  <c r="H55" i="1"/>
  <c r="F53" i="1"/>
  <c r="J53" i="1"/>
  <c r="K53" i="1"/>
  <c r="F52" i="5"/>
  <c r="H52" i="5"/>
  <c r="H53" i="4"/>
  <c r="F52" i="4"/>
  <c r="J52" i="4"/>
  <c r="K52" i="4"/>
  <c r="H53" i="3"/>
  <c r="F52" i="3"/>
  <c r="J52" i="3"/>
  <c r="K52" i="3"/>
  <c r="F51" i="2"/>
  <c r="J51" i="2"/>
  <c r="H52" i="2"/>
  <c r="H56" i="1"/>
  <c r="F54" i="1"/>
  <c r="J54" i="1"/>
  <c r="K54" i="1"/>
  <c r="H53" i="5"/>
  <c r="J52" i="5"/>
  <c r="K52" i="5"/>
  <c r="F53" i="5"/>
  <c r="J53" i="5"/>
  <c r="K53" i="5"/>
  <c r="F53" i="4"/>
  <c r="J53" i="4"/>
  <c r="K53" i="4"/>
  <c r="H54" i="4"/>
  <c r="F53" i="3"/>
  <c r="J53" i="3"/>
  <c r="K53" i="3"/>
  <c r="H54" i="3"/>
  <c r="H53" i="2"/>
  <c r="F52" i="2"/>
  <c r="J52" i="2"/>
  <c r="K52" i="2"/>
  <c r="F55" i="1"/>
  <c r="J55" i="1"/>
  <c r="K55" i="1"/>
  <c r="H57" i="1"/>
  <c r="F54" i="5"/>
  <c r="H54" i="5"/>
  <c r="F54" i="4"/>
  <c r="J54" i="4"/>
  <c r="K54" i="4"/>
  <c r="H55" i="4"/>
  <c r="H55" i="3"/>
  <c r="F54" i="3"/>
  <c r="J54" i="3"/>
  <c r="K54" i="3"/>
  <c r="F53" i="2"/>
  <c r="J53" i="2"/>
  <c r="K53" i="2"/>
  <c r="H54" i="2"/>
  <c r="F56" i="1"/>
  <c r="J56" i="1"/>
  <c r="K56" i="1"/>
  <c r="H58" i="1"/>
  <c r="H55" i="5"/>
  <c r="J54" i="5"/>
  <c r="K54" i="5"/>
  <c r="F55" i="5"/>
  <c r="J55" i="5"/>
  <c r="K55" i="5"/>
  <c r="H56" i="4"/>
  <c r="F55" i="4"/>
  <c r="J55" i="4"/>
  <c r="K55" i="4"/>
  <c r="F55" i="3"/>
  <c r="J55" i="3"/>
  <c r="K55" i="3"/>
  <c r="H56" i="3"/>
  <c r="F54" i="2"/>
  <c r="J54" i="2"/>
  <c r="K54" i="2"/>
  <c r="H55" i="2"/>
  <c r="H59" i="1"/>
  <c r="F57" i="1"/>
  <c r="J57" i="1"/>
  <c r="K57" i="1"/>
  <c r="F56" i="5"/>
  <c r="H56" i="5"/>
  <c r="F56" i="4"/>
  <c r="J56" i="4"/>
  <c r="K56" i="4"/>
  <c r="H57" i="4"/>
  <c r="H57" i="3"/>
  <c r="F56" i="3"/>
  <c r="J56" i="3"/>
  <c r="K56" i="3"/>
  <c r="H56" i="2"/>
  <c r="F55" i="2"/>
  <c r="J55" i="2"/>
  <c r="K55" i="2"/>
  <c r="H60" i="1"/>
  <c r="F58" i="1"/>
  <c r="J58" i="1"/>
  <c r="H57" i="5"/>
  <c r="J56" i="5"/>
  <c r="K56" i="5"/>
  <c r="F57" i="5"/>
  <c r="J57" i="5"/>
  <c r="K57" i="5"/>
  <c r="H58" i="4"/>
  <c r="F57" i="4"/>
  <c r="J57" i="4"/>
  <c r="K57" i="4"/>
  <c r="F57" i="3"/>
  <c r="J57" i="3"/>
  <c r="K57" i="3"/>
  <c r="H58" i="3"/>
  <c r="F56" i="2"/>
  <c r="J56" i="2"/>
  <c r="K56" i="2"/>
  <c r="H57" i="2"/>
  <c r="H61" i="1"/>
  <c r="F59" i="1"/>
  <c r="J59" i="1"/>
  <c r="K59" i="1"/>
  <c r="H58" i="5"/>
  <c r="F58" i="5"/>
  <c r="J58" i="5"/>
  <c r="F58" i="4"/>
  <c r="J58" i="4"/>
  <c r="H59" i="4"/>
  <c r="F58" i="3"/>
  <c r="J58" i="3"/>
  <c r="H59" i="3"/>
  <c r="H58" i="2"/>
  <c r="F57" i="2"/>
  <c r="J57" i="2"/>
  <c r="K57" i="2"/>
  <c r="H62" i="1"/>
  <c r="F60" i="1"/>
  <c r="J60" i="1"/>
  <c r="K60" i="1"/>
  <c r="F59" i="5"/>
  <c r="H59" i="5"/>
  <c r="H60" i="4"/>
  <c r="F59" i="4"/>
  <c r="J59" i="4"/>
  <c r="K59" i="4"/>
  <c r="H60" i="3"/>
  <c r="F59" i="3"/>
  <c r="J59" i="3"/>
  <c r="K59" i="3"/>
  <c r="H59" i="2"/>
  <c r="F58" i="2"/>
  <c r="J58" i="2"/>
  <c r="F61" i="1"/>
  <c r="J61" i="1"/>
  <c r="K61" i="1"/>
  <c r="H63" i="1"/>
  <c r="J59" i="5"/>
  <c r="K59" i="5"/>
  <c r="H60" i="5"/>
  <c r="F60" i="5"/>
  <c r="J60" i="5"/>
  <c r="K60" i="5"/>
  <c r="F60" i="4"/>
  <c r="J60" i="4"/>
  <c r="K60" i="4"/>
  <c r="H61" i="4"/>
  <c r="F60" i="3"/>
  <c r="J60" i="3"/>
  <c r="K60" i="3"/>
  <c r="H61" i="3"/>
  <c r="H60" i="2"/>
  <c r="F59" i="2"/>
  <c r="J59" i="2"/>
  <c r="K59" i="2"/>
  <c r="F62" i="1"/>
  <c r="J62" i="1"/>
  <c r="K62" i="1"/>
  <c r="H64" i="1"/>
  <c r="F61" i="5"/>
  <c r="H61" i="5"/>
  <c r="H62" i="4"/>
  <c r="F61" i="4"/>
  <c r="J61" i="4"/>
  <c r="K61" i="4"/>
  <c r="H62" i="3"/>
  <c r="F61" i="3"/>
  <c r="J61" i="3"/>
  <c r="K61" i="3"/>
  <c r="F60" i="2"/>
  <c r="J60" i="2"/>
  <c r="K60" i="2"/>
  <c r="H61" i="2"/>
  <c r="H65" i="1"/>
  <c r="F63" i="1"/>
  <c r="J63" i="1"/>
  <c r="K63" i="1"/>
  <c r="J61" i="5"/>
  <c r="K61" i="5"/>
  <c r="H62" i="5"/>
  <c r="F62" i="5"/>
  <c r="F62" i="4"/>
  <c r="J62" i="4"/>
  <c r="K62" i="4"/>
  <c r="H63" i="4"/>
  <c r="F62" i="3"/>
  <c r="J62" i="3"/>
  <c r="K62" i="3"/>
  <c r="H63" i="3"/>
  <c r="H62" i="2"/>
  <c r="F61" i="2"/>
  <c r="J61" i="2"/>
  <c r="K61" i="2"/>
  <c r="H66" i="1"/>
  <c r="F64" i="1"/>
  <c r="J64" i="1"/>
  <c r="K64" i="1"/>
  <c r="F63" i="5"/>
  <c r="H63" i="5"/>
  <c r="J62" i="5"/>
  <c r="K62" i="5"/>
  <c r="F63" i="4"/>
  <c r="J63" i="4"/>
  <c r="K63" i="4"/>
  <c r="H64" i="4"/>
  <c r="H64" i="3"/>
  <c r="F63" i="3"/>
  <c r="J63" i="3"/>
  <c r="K63" i="3"/>
  <c r="H63" i="2"/>
  <c r="F62" i="2"/>
  <c r="J62" i="2"/>
  <c r="K62" i="2"/>
  <c r="F65" i="1"/>
  <c r="J65" i="1"/>
  <c r="H67" i="1"/>
  <c r="H64" i="5"/>
  <c r="J63" i="5"/>
  <c r="K63" i="5"/>
  <c r="F64" i="5"/>
  <c r="J64" i="5"/>
  <c r="K64" i="5"/>
  <c r="H65" i="4"/>
  <c r="F64" i="4"/>
  <c r="J64" i="4"/>
  <c r="K64" i="4"/>
  <c r="F64" i="3"/>
  <c r="J64" i="3"/>
  <c r="K64" i="3"/>
  <c r="H65" i="3"/>
  <c r="H64" i="2"/>
  <c r="F63" i="2"/>
  <c r="J63" i="2"/>
  <c r="K63" i="2"/>
  <c r="F66" i="1"/>
  <c r="J66" i="1"/>
  <c r="K66" i="1"/>
  <c r="H68" i="1"/>
  <c r="F65" i="5"/>
  <c r="H65" i="5"/>
  <c r="F65" i="4"/>
  <c r="J65" i="4"/>
  <c r="H66" i="4"/>
  <c r="H66" i="3"/>
  <c r="F65" i="3"/>
  <c r="J65" i="3"/>
  <c r="F64" i="2"/>
  <c r="J64" i="2"/>
  <c r="K64" i="2"/>
  <c r="H65" i="2"/>
  <c r="F67" i="1"/>
  <c r="J67" i="1"/>
  <c r="K67" i="1"/>
  <c r="H69" i="1"/>
  <c r="H66" i="5"/>
  <c r="J65" i="5"/>
  <c r="F66" i="5"/>
  <c r="H67" i="4"/>
  <c r="F66" i="4"/>
  <c r="J66" i="4"/>
  <c r="K66" i="4"/>
  <c r="H67" i="3"/>
  <c r="F66" i="3"/>
  <c r="J66" i="3"/>
  <c r="K66" i="3"/>
  <c r="H66" i="2"/>
  <c r="F65" i="2"/>
  <c r="J65" i="2"/>
  <c r="H70" i="1"/>
  <c r="F68" i="1"/>
  <c r="J68" i="1"/>
  <c r="K68" i="1"/>
  <c r="F67" i="5"/>
  <c r="H67" i="5"/>
  <c r="J67" i="5"/>
  <c r="K67" i="5"/>
  <c r="J66" i="5"/>
  <c r="K66" i="5"/>
  <c r="F67" i="4"/>
  <c r="J67" i="4"/>
  <c r="K67" i="4"/>
  <c r="H68" i="4"/>
  <c r="F67" i="3"/>
  <c r="J67" i="3"/>
  <c r="K67" i="3"/>
  <c r="H68" i="3"/>
  <c r="F66" i="2"/>
  <c r="J66" i="2"/>
  <c r="K66" i="2"/>
  <c r="H67" i="2"/>
  <c r="F69" i="1"/>
  <c r="J69" i="1"/>
  <c r="K69" i="1"/>
  <c r="H71" i="1"/>
  <c r="H68" i="5"/>
  <c r="F68" i="5"/>
  <c r="J68" i="5"/>
  <c r="K68" i="5"/>
  <c r="H69" i="4"/>
  <c r="F68" i="4"/>
  <c r="J68" i="4"/>
  <c r="K68" i="4"/>
  <c r="H69" i="3"/>
  <c r="F68" i="3"/>
  <c r="J68" i="3"/>
  <c r="K68" i="3"/>
  <c r="H68" i="2"/>
  <c r="F67" i="2"/>
  <c r="J67" i="2"/>
  <c r="K67" i="2"/>
  <c r="H72" i="1"/>
  <c r="F70" i="1"/>
  <c r="J70" i="1"/>
  <c r="K70" i="1"/>
  <c r="F69" i="5"/>
  <c r="H69" i="5"/>
  <c r="J69" i="5"/>
  <c r="K69" i="5"/>
  <c r="F69" i="4"/>
  <c r="J69" i="4"/>
  <c r="K69" i="4"/>
  <c r="H70" i="4"/>
  <c r="F69" i="3"/>
  <c r="J69" i="3"/>
  <c r="K69" i="3"/>
  <c r="H70" i="3"/>
  <c r="H69" i="2"/>
  <c r="F68" i="2"/>
  <c r="J68" i="2"/>
  <c r="K68" i="2"/>
  <c r="F71" i="1"/>
  <c r="J71" i="1"/>
  <c r="K71" i="1"/>
  <c r="H73" i="1"/>
  <c r="H70" i="5"/>
  <c r="F70" i="5"/>
  <c r="J70" i="5"/>
  <c r="K70" i="5"/>
  <c r="H71" i="4"/>
  <c r="F70" i="4"/>
  <c r="J70" i="4"/>
  <c r="K70" i="4"/>
  <c r="H71" i="3"/>
  <c r="F70" i="3"/>
  <c r="J70" i="3"/>
  <c r="K70" i="3"/>
  <c r="H70" i="2"/>
  <c r="F69" i="2"/>
  <c r="J69" i="2"/>
  <c r="K69" i="2"/>
  <c r="H74" i="1"/>
  <c r="F72" i="1"/>
  <c r="J72" i="1"/>
  <c r="F71" i="5"/>
  <c r="H71" i="5"/>
  <c r="J71" i="5"/>
  <c r="K71" i="5"/>
  <c r="F71" i="4"/>
  <c r="J71" i="4"/>
  <c r="K71" i="4"/>
  <c r="H72" i="4"/>
  <c r="F71" i="3"/>
  <c r="J71" i="3"/>
  <c r="K71" i="3"/>
  <c r="H72" i="3"/>
  <c r="F70" i="2"/>
  <c r="J70" i="2"/>
  <c r="K70" i="2"/>
  <c r="H71" i="2"/>
  <c r="H75" i="1"/>
  <c r="F73" i="1"/>
  <c r="J73" i="1"/>
  <c r="K73" i="1"/>
  <c r="H72" i="5"/>
  <c r="F72" i="5"/>
  <c r="J72" i="5"/>
  <c r="H73" i="4"/>
  <c r="F72" i="4"/>
  <c r="J72" i="4"/>
  <c r="H73" i="3"/>
  <c r="F72" i="3"/>
  <c r="J72" i="3"/>
  <c r="H72" i="2"/>
  <c r="F71" i="2"/>
  <c r="J71" i="2"/>
  <c r="K71" i="2"/>
  <c r="H76" i="1"/>
  <c r="F74" i="1"/>
  <c r="J74" i="1"/>
  <c r="K74" i="1"/>
  <c r="F73" i="5"/>
  <c r="H73" i="5"/>
  <c r="J73" i="5"/>
  <c r="K73" i="5"/>
  <c r="H74" i="4"/>
  <c r="F73" i="4"/>
  <c r="J73" i="4"/>
  <c r="K73" i="4"/>
  <c r="F73" i="3"/>
  <c r="J73" i="3"/>
  <c r="K73" i="3"/>
  <c r="H74" i="3"/>
  <c r="F72" i="2"/>
  <c r="J72" i="2"/>
  <c r="H73" i="2"/>
  <c r="F75" i="1"/>
  <c r="J75" i="1"/>
  <c r="K75" i="1"/>
  <c r="H77" i="1"/>
  <c r="H74" i="5"/>
  <c r="F74" i="5"/>
  <c r="J74" i="5"/>
  <c r="K74" i="5"/>
  <c r="H75" i="4"/>
  <c r="F74" i="4"/>
  <c r="J74" i="4"/>
  <c r="K74" i="4"/>
  <c r="H75" i="3"/>
  <c r="F74" i="3"/>
  <c r="J74" i="3"/>
  <c r="K74" i="3"/>
  <c r="H74" i="2"/>
  <c r="F73" i="2"/>
  <c r="J73" i="2"/>
  <c r="K73" i="2"/>
  <c r="F76" i="1"/>
  <c r="J76" i="1"/>
  <c r="K76" i="1"/>
  <c r="H78" i="1"/>
  <c r="G79" i="1"/>
  <c r="F75" i="5"/>
  <c r="H75" i="5"/>
  <c r="H76" i="4"/>
  <c r="F75" i="4"/>
  <c r="J75" i="4"/>
  <c r="K75" i="4"/>
  <c r="H76" i="3"/>
  <c r="F75" i="3"/>
  <c r="J75" i="3"/>
  <c r="K75" i="3"/>
  <c r="F74" i="2"/>
  <c r="J74" i="2"/>
  <c r="K74" i="2"/>
  <c r="H75" i="2"/>
  <c r="G80" i="1"/>
  <c r="H79" i="1"/>
  <c r="F77" i="1"/>
  <c r="J77" i="1"/>
  <c r="K77" i="1"/>
  <c r="H76" i="5"/>
  <c r="J75" i="5"/>
  <c r="K75" i="5"/>
  <c r="F76" i="5"/>
  <c r="H77" i="4"/>
  <c r="F76" i="4"/>
  <c r="J76" i="4"/>
  <c r="K76" i="4"/>
  <c r="H77" i="3"/>
  <c r="F76" i="3"/>
  <c r="J76" i="3"/>
  <c r="K76" i="3"/>
  <c r="H76" i="2"/>
  <c r="F75" i="2"/>
  <c r="J75" i="2"/>
  <c r="K75" i="2"/>
  <c r="G81" i="1"/>
  <c r="H80" i="1"/>
  <c r="F78" i="1"/>
  <c r="J78" i="1"/>
  <c r="K78" i="1"/>
  <c r="E79" i="1"/>
  <c r="F77" i="5"/>
  <c r="J76" i="5"/>
  <c r="K76" i="5"/>
  <c r="H77" i="5"/>
  <c r="G79" i="4"/>
  <c r="H78" i="4"/>
  <c r="F77" i="4"/>
  <c r="J77" i="4"/>
  <c r="K77" i="4"/>
  <c r="F77" i="3"/>
  <c r="J77" i="3"/>
  <c r="K77" i="3"/>
  <c r="H78" i="3"/>
  <c r="G79" i="3"/>
  <c r="F76" i="2"/>
  <c r="J76" i="2"/>
  <c r="K76" i="2"/>
  <c r="H77" i="2"/>
  <c r="H81" i="1"/>
  <c r="G82" i="1"/>
  <c r="E80" i="1"/>
  <c r="F79" i="1"/>
  <c r="J79" i="1"/>
  <c r="J77" i="5"/>
  <c r="K77" i="5"/>
  <c r="G79" i="5"/>
  <c r="H78" i="5"/>
  <c r="E79" i="5"/>
  <c r="F78" i="5"/>
  <c r="J78" i="5"/>
  <c r="K78" i="5"/>
  <c r="E79" i="4"/>
  <c r="F78" i="4"/>
  <c r="J78" i="4"/>
  <c r="K78" i="4"/>
  <c r="G80" i="4"/>
  <c r="H79" i="4"/>
  <c r="H79" i="3"/>
  <c r="G80" i="3"/>
  <c r="E79" i="3"/>
  <c r="F78" i="3"/>
  <c r="J78" i="3"/>
  <c r="K78" i="3"/>
  <c r="G79" i="2"/>
  <c r="H78" i="2"/>
  <c r="F77" i="2"/>
  <c r="J77" i="2"/>
  <c r="K77" i="2"/>
  <c r="E81" i="1"/>
  <c r="F80" i="1"/>
  <c r="J80" i="1"/>
  <c r="K80" i="1"/>
  <c r="G83" i="1"/>
  <c r="H82" i="1"/>
  <c r="F79" i="5"/>
  <c r="E80" i="5"/>
  <c r="G80" i="5"/>
  <c r="H79" i="5"/>
  <c r="G81" i="4"/>
  <c r="H80" i="4"/>
  <c r="E80" i="4"/>
  <c r="F79" i="4"/>
  <c r="J79" i="4"/>
  <c r="F79" i="3"/>
  <c r="J79" i="3"/>
  <c r="E80" i="3"/>
  <c r="G81" i="3"/>
  <c r="H80" i="3"/>
  <c r="F78" i="2"/>
  <c r="J78" i="2"/>
  <c r="K78" i="2"/>
  <c r="E79" i="2"/>
  <c r="G80" i="2"/>
  <c r="H79" i="2"/>
  <c r="E82" i="1"/>
  <c r="F81" i="1"/>
  <c r="J81" i="1"/>
  <c r="K81" i="1"/>
  <c r="G84" i="1"/>
  <c r="H83" i="1"/>
  <c r="G81" i="5"/>
  <c r="H80" i="5"/>
  <c r="E81" i="5"/>
  <c r="F80" i="5"/>
  <c r="J80" i="5"/>
  <c r="K80" i="5"/>
  <c r="J79" i="5"/>
  <c r="G82" i="4"/>
  <c r="H81" i="4"/>
  <c r="E81" i="4"/>
  <c r="F80" i="4"/>
  <c r="J80" i="4"/>
  <c r="K80" i="4"/>
  <c r="G82" i="3"/>
  <c r="H81" i="3"/>
  <c r="F80" i="3"/>
  <c r="J80" i="3"/>
  <c r="K80" i="3"/>
  <c r="E81" i="3"/>
  <c r="H80" i="2"/>
  <c r="G81" i="2"/>
  <c r="F79" i="2"/>
  <c r="J79" i="2"/>
  <c r="E80" i="2"/>
  <c r="G85" i="1"/>
  <c r="H84" i="1"/>
  <c r="E83" i="1"/>
  <c r="F82" i="1"/>
  <c r="J82" i="1"/>
  <c r="K82" i="1"/>
  <c r="E82" i="5"/>
  <c r="F81" i="5"/>
  <c r="H81" i="5"/>
  <c r="G82" i="5"/>
  <c r="H82" i="4"/>
  <c r="G83" i="4"/>
  <c r="E82" i="4"/>
  <c r="F81" i="4"/>
  <c r="J81" i="4"/>
  <c r="K81" i="4"/>
  <c r="G83" i="3"/>
  <c r="H82" i="3"/>
  <c r="E82" i="3"/>
  <c r="F81" i="3"/>
  <c r="J81" i="3"/>
  <c r="K81" i="3"/>
  <c r="F80" i="2"/>
  <c r="J80" i="2"/>
  <c r="K80" i="2"/>
  <c r="E81" i="2"/>
  <c r="G82" i="2"/>
  <c r="H81" i="2"/>
  <c r="G86" i="1"/>
  <c r="H85" i="1"/>
  <c r="E84" i="1"/>
  <c r="F83" i="1"/>
  <c r="J83" i="1"/>
  <c r="K83" i="1"/>
  <c r="G83" i="5"/>
  <c r="H82" i="5"/>
  <c r="J81" i="5"/>
  <c r="K81" i="5"/>
  <c r="E83" i="5"/>
  <c r="F82" i="5"/>
  <c r="J82" i="5"/>
  <c r="K82" i="5"/>
  <c r="E83" i="4"/>
  <c r="F82" i="4"/>
  <c r="J82" i="4"/>
  <c r="K82" i="4"/>
  <c r="G84" i="4"/>
  <c r="H83" i="4"/>
  <c r="H83" i="3"/>
  <c r="G84" i="3"/>
  <c r="E83" i="3"/>
  <c r="F82" i="3"/>
  <c r="J82" i="3"/>
  <c r="K82" i="3"/>
  <c r="H82" i="2"/>
  <c r="G83" i="2"/>
  <c r="E82" i="2"/>
  <c r="F81" i="2"/>
  <c r="J81" i="2"/>
  <c r="K81" i="2"/>
  <c r="G87" i="1"/>
  <c r="H86" i="1"/>
  <c r="E85" i="1"/>
  <c r="F84" i="1"/>
  <c r="J84" i="1"/>
  <c r="K84" i="1"/>
  <c r="E84" i="5"/>
  <c r="F83" i="5"/>
  <c r="G84" i="5"/>
  <c r="H83" i="5"/>
  <c r="G85" i="4"/>
  <c r="H84" i="4"/>
  <c r="E84" i="4"/>
  <c r="F83" i="4"/>
  <c r="J83" i="4"/>
  <c r="K83" i="4"/>
  <c r="E84" i="3"/>
  <c r="F83" i="3"/>
  <c r="J83" i="3"/>
  <c r="K83" i="3"/>
  <c r="G85" i="3"/>
  <c r="H84" i="3"/>
  <c r="E83" i="2"/>
  <c r="F82" i="2"/>
  <c r="J82" i="2"/>
  <c r="K82" i="2"/>
  <c r="G84" i="2"/>
  <c r="H83" i="2"/>
  <c r="G88" i="1"/>
  <c r="H87" i="1"/>
  <c r="F85" i="1"/>
  <c r="J85" i="1"/>
  <c r="K85" i="1"/>
  <c r="E86" i="1"/>
  <c r="G85" i="5"/>
  <c r="H84" i="5"/>
  <c r="J83" i="5"/>
  <c r="K83" i="5"/>
  <c r="E85" i="5"/>
  <c r="F84" i="5"/>
  <c r="G86" i="4"/>
  <c r="H85" i="4"/>
  <c r="E85" i="4"/>
  <c r="F84" i="4"/>
  <c r="J84" i="4"/>
  <c r="K84" i="4"/>
  <c r="G86" i="3"/>
  <c r="H85" i="3"/>
  <c r="E85" i="3"/>
  <c r="F84" i="3"/>
  <c r="J84" i="3"/>
  <c r="K84" i="3"/>
  <c r="G85" i="2"/>
  <c r="H84" i="2"/>
  <c r="E84" i="2"/>
  <c r="F83" i="2"/>
  <c r="J83" i="2"/>
  <c r="K83" i="2"/>
  <c r="H88" i="1"/>
  <c r="G89" i="1"/>
  <c r="E87" i="1"/>
  <c r="F86" i="1"/>
  <c r="J86" i="1"/>
  <c r="K86" i="1"/>
  <c r="J84" i="5"/>
  <c r="K84" i="5"/>
  <c r="G86" i="5"/>
  <c r="H85" i="5"/>
  <c r="E86" i="5"/>
  <c r="F85" i="5"/>
  <c r="G87" i="4"/>
  <c r="H86" i="4"/>
  <c r="E86" i="4"/>
  <c r="F85" i="4"/>
  <c r="J85" i="4"/>
  <c r="K85" i="4"/>
  <c r="G87" i="3"/>
  <c r="H86" i="3"/>
  <c r="E86" i="3"/>
  <c r="F85" i="3"/>
  <c r="J85" i="3"/>
  <c r="K85" i="3"/>
  <c r="E85" i="2"/>
  <c r="F84" i="2"/>
  <c r="J84" i="2"/>
  <c r="K84" i="2"/>
  <c r="G86" i="2"/>
  <c r="H85" i="2"/>
  <c r="E88" i="1"/>
  <c r="F87" i="1"/>
  <c r="J87" i="1"/>
  <c r="K87" i="1"/>
  <c r="H89" i="1"/>
  <c r="G90" i="1"/>
  <c r="E87" i="5"/>
  <c r="F86" i="5"/>
  <c r="G87" i="5"/>
  <c r="H86" i="5"/>
  <c r="J85" i="5"/>
  <c r="K85" i="5"/>
  <c r="G88" i="4"/>
  <c r="H87" i="4"/>
  <c r="E87" i="4"/>
  <c r="F86" i="4"/>
  <c r="J86" i="4"/>
  <c r="K86" i="4"/>
  <c r="H87" i="3"/>
  <c r="G88" i="3"/>
  <c r="E87" i="3"/>
  <c r="F86" i="3"/>
  <c r="J86" i="3"/>
  <c r="K86" i="3"/>
  <c r="G87" i="2"/>
  <c r="H86" i="2"/>
  <c r="E86" i="2"/>
  <c r="F85" i="2"/>
  <c r="J85" i="2"/>
  <c r="K85" i="2"/>
  <c r="F88" i="1"/>
  <c r="J88" i="1"/>
  <c r="K88" i="1"/>
  <c r="E89" i="1"/>
  <c r="G91" i="1"/>
  <c r="H90" i="1"/>
  <c r="H87" i="5"/>
  <c r="G88" i="5"/>
  <c r="J86" i="5"/>
  <c r="K86" i="5"/>
  <c r="E88" i="5"/>
  <c r="F87" i="5"/>
  <c r="J87" i="5"/>
  <c r="K87" i="5"/>
  <c r="G89" i="4"/>
  <c r="H88" i="4"/>
  <c r="E88" i="4"/>
  <c r="F87" i="4"/>
  <c r="J87" i="4"/>
  <c r="K87" i="4"/>
  <c r="E88" i="3"/>
  <c r="F87" i="3"/>
  <c r="J87" i="3"/>
  <c r="K87" i="3"/>
  <c r="G89" i="3"/>
  <c r="H88" i="3"/>
  <c r="E87" i="2"/>
  <c r="F86" i="2"/>
  <c r="J86" i="2"/>
  <c r="K86" i="2"/>
  <c r="G88" i="2"/>
  <c r="H87" i="2"/>
  <c r="G92" i="1"/>
  <c r="H91" i="1"/>
  <c r="F89" i="1"/>
  <c r="J89" i="1"/>
  <c r="K89" i="1"/>
  <c r="E90" i="1"/>
  <c r="G89" i="5"/>
  <c r="H88" i="5"/>
  <c r="E89" i="5"/>
  <c r="F88" i="5"/>
  <c r="J88" i="5"/>
  <c r="K88" i="5"/>
  <c r="G90" i="4"/>
  <c r="H89" i="4"/>
  <c r="E89" i="4"/>
  <c r="F88" i="4"/>
  <c r="J88" i="4"/>
  <c r="K88" i="4"/>
  <c r="G90" i="3"/>
  <c r="H89" i="3"/>
  <c r="E89" i="3"/>
  <c r="F88" i="3"/>
  <c r="J88" i="3"/>
  <c r="K88" i="3"/>
  <c r="G89" i="2"/>
  <c r="H88" i="2"/>
  <c r="E88" i="2"/>
  <c r="F87" i="2"/>
  <c r="J87" i="2"/>
  <c r="K87" i="2"/>
  <c r="H92" i="1"/>
  <c r="G93" i="1"/>
  <c r="E91" i="1"/>
  <c r="F90" i="1"/>
  <c r="J90" i="1"/>
  <c r="K90" i="1"/>
  <c r="E90" i="5"/>
  <c r="F89" i="5"/>
  <c r="G90" i="5"/>
  <c r="H89" i="5"/>
  <c r="H90" i="4"/>
  <c r="G91" i="4"/>
  <c r="E90" i="4"/>
  <c r="F89" i="4"/>
  <c r="J89" i="4"/>
  <c r="K89" i="4"/>
  <c r="G91" i="3"/>
  <c r="H90" i="3"/>
  <c r="F89" i="3"/>
  <c r="J89" i="3"/>
  <c r="K89" i="3"/>
  <c r="E90" i="3"/>
  <c r="F88" i="2"/>
  <c r="J88" i="2"/>
  <c r="K88" i="2"/>
  <c r="E89" i="2"/>
  <c r="G90" i="2"/>
  <c r="H89" i="2"/>
  <c r="F91" i="1"/>
  <c r="J91" i="1"/>
  <c r="K91" i="1"/>
  <c r="E92" i="1"/>
  <c r="H93" i="1"/>
  <c r="G94" i="1"/>
  <c r="G91" i="5"/>
  <c r="H90" i="5"/>
  <c r="J89" i="5"/>
  <c r="K89" i="5"/>
  <c r="E91" i="5"/>
  <c r="F90" i="5"/>
  <c r="E91" i="4"/>
  <c r="F90" i="4"/>
  <c r="J90" i="4"/>
  <c r="K90" i="4"/>
  <c r="G92" i="4"/>
  <c r="H91" i="4"/>
  <c r="G92" i="3"/>
  <c r="H91" i="3"/>
  <c r="E91" i="3"/>
  <c r="F90" i="3"/>
  <c r="J90" i="3"/>
  <c r="K90" i="3"/>
  <c r="E90" i="2"/>
  <c r="F89" i="2"/>
  <c r="J89" i="2"/>
  <c r="K89" i="2"/>
  <c r="H90" i="2"/>
  <c r="G91" i="2"/>
  <c r="G95" i="1"/>
  <c r="H94" i="1"/>
  <c r="E93" i="1"/>
  <c r="F92" i="1"/>
  <c r="J92" i="1"/>
  <c r="K92" i="1"/>
  <c r="E92" i="5"/>
  <c r="F91" i="5"/>
  <c r="H91" i="5"/>
  <c r="J91" i="5"/>
  <c r="K91" i="5"/>
  <c r="J90" i="5"/>
  <c r="K90" i="5"/>
  <c r="G92" i="5"/>
  <c r="G93" i="4"/>
  <c r="H92" i="4"/>
  <c r="E92" i="4"/>
  <c r="F91" i="4"/>
  <c r="J91" i="4"/>
  <c r="K91" i="4"/>
  <c r="G93" i="3"/>
  <c r="H92" i="3"/>
  <c r="E92" i="3"/>
  <c r="F91" i="3"/>
  <c r="J91" i="3"/>
  <c r="K91" i="3"/>
  <c r="E91" i="2"/>
  <c r="F90" i="2"/>
  <c r="J90" i="2"/>
  <c r="K90" i="2"/>
  <c r="G92" i="2"/>
  <c r="H91" i="2"/>
  <c r="G96" i="1"/>
  <c r="H95" i="1"/>
  <c r="E94" i="1"/>
  <c r="F93" i="1"/>
  <c r="J93" i="1"/>
  <c r="K93" i="1"/>
  <c r="G93" i="5"/>
  <c r="H92" i="5"/>
  <c r="E93" i="5"/>
  <c r="F92" i="5"/>
  <c r="J92" i="5"/>
  <c r="K92" i="5"/>
  <c r="G94" i="4"/>
  <c r="H93" i="4"/>
  <c r="E93" i="4"/>
  <c r="F92" i="4"/>
  <c r="J92" i="4"/>
  <c r="K92" i="4"/>
  <c r="G94" i="3"/>
  <c r="H93" i="3"/>
  <c r="E93" i="3"/>
  <c r="F92" i="3"/>
  <c r="J92" i="3"/>
  <c r="K92" i="3"/>
  <c r="G93" i="2"/>
  <c r="H92" i="2"/>
  <c r="E92" i="2"/>
  <c r="F91" i="2"/>
  <c r="J91" i="2"/>
  <c r="K91" i="2"/>
  <c r="H96" i="1"/>
  <c r="G97" i="1"/>
  <c r="F94" i="1"/>
  <c r="J94" i="1"/>
  <c r="K94" i="1"/>
  <c r="E95" i="1"/>
  <c r="E94" i="5"/>
  <c r="F93" i="5"/>
  <c r="G94" i="5"/>
  <c r="H93" i="5"/>
  <c r="H94" i="4"/>
  <c r="G95" i="4"/>
  <c r="E94" i="4"/>
  <c r="F93" i="4"/>
  <c r="J93" i="4"/>
  <c r="K93" i="4"/>
  <c r="G95" i="3"/>
  <c r="H94" i="3"/>
  <c r="E94" i="3"/>
  <c r="F93" i="3"/>
  <c r="J93" i="3"/>
  <c r="K93" i="3"/>
  <c r="E93" i="2"/>
  <c r="F92" i="2"/>
  <c r="J92" i="2"/>
  <c r="K92" i="2"/>
  <c r="G94" i="2"/>
  <c r="H93" i="2"/>
  <c r="E96" i="1"/>
  <c r="F95" i="1"/>
  <c r="J95" i="1"/>
  <c r="K95" i="1"/>
  <c r="G98" i="1"/>
  <c r="H97" i="1"/>
  <c r="G95" i="5"/>
  <c r="H94" i="5"/>
  <c r="J93" i="5"/>
  <c r="K93" i="5"/>
  <c r="E95" i="5"/>
  <c r="F94" i="5"/>
  <c r="E95" i="4"/>
  <c r="F94" i="4"/>
  <c r="J94" i="4"/>
  <c r="K94" i="4"/>
  <c r="G96" i="4"/>
  <c r="H95" i="4"/>
  <c r="H95" i="3"/>
  <c r="G96" i="3"/>
  <c r="E95" i="3"/>
  <c r="F94" i="3"/>
  <c r="J94" i="3"/>
  <c r="K94" i="3"/>
  <c r="G95" i="2"/>
  <c r="H94" i="2"/>
  <c r="E94" i="2"/>
  <c r="F93" i="2"/>
  <c r="J93" i="2"/>
  <c r="K93" i="2"/>
  <c r="F96" i="1"/>
  <c r="J96" i="1"/>
  <c r="K96" i="1"/>
  <c r="E97" i="1"/>
  <c r="G99" i="1"/>
  <c r="H98" i="1"/>
  <c r="E96" i="5"/>
  <c r="F95" i="5"/>
  <c r="J94" i="5"/>
  <c r="K94" i="5"/>
  <c r="H95" i="5"/>
  <c r="G96" i="5"/>
  <c r="G97" i="4"/>
  <c r="H96" i="4"/>
  <c r="E96" i="4"/>
  <c r="F95" i="4"/>
  <c r="J95" i="4"/>
  <c r="K95" i="4"/>
  <c r="E96" i="3"/>
  <c r="F95" i="3"/>
  <c r="J95" i="3"/>
  <c r="K95" i="3"/>
  <c r="G97" i="3"/>
  <c r="H96" i="3"/>
  <c r="E95" i="2"/>
  <c r="F94" i="2"/>
  <c r="J94" i="2"/>
  <c r="K94" i="2"/>
  <c r="G96" i="2"/>
  <c r="H95" i="2"/>
  <c r="G100" i="1"/>
  <c r="H99" i="1"/>
  <c r="F97" i="1"/>
  <c r="J97" i="1"/>
  <c r="K97" i="1"/>
  <c r="E98" i="1"/>
  <c r="J95" i="5"/>
  <c r="K95" i="5"/>
  <c r="G97" i="5"/>
  <c r="H96" i="5"/>
  <c r="E97" i="5"/>
  <c r="F96" i="5"/>
  <c r="J96" i="5"/>
  <c r="K96" i="5"/>
  <c r="G98" i="4"/>
  <c r="H97" i="4"/>
  <c r="E97" i="4"/>
  <c r="F96" i="4"/>
  <c r="J96" i="4"/>
  <c r="K96" i="4"/>
  <c r="G98" i="3"/>
  <c r="H97" i="3"/>
  <c r="E97" i="3"/>
  <c r="F96" i="3"/>
  <c r="J96" i="3"/>
  <c r="K96" i="3"/>
  <c r="E96" i="2"/>
  <c r="F95" i="2"/>
  <c r="J95" i="2"/>
  <c r="K95" i="2"/>
  <c r="G97" i="2"/>
  <c r="H96" i="2"/>
  <c r="H100" i="1"/>
  <c r="G101" i="1"/>
  <c r="F98" i="1"/>
  <c r="J98" i="1"/>
  <c r="K98" i="1"/>
  <c r="E99" i="1"/>
  <c r="F97" i="5"/>
  <c r="E98" i="5"/>
  <c r="G98" i="5"/>
  <c r="H97" i="5"/>
  <c r="H98" i="4"/>
  <c r="G99" i="4"/>
  <c r="E98" i="4"/>
  <c r="F97" i="4"/>
  <c r="J97" i="4"/>
  <c r="K97" i="4"/>
  <c r="G99" i="3"/>
  <c r="H98" i="3"/>
  <c r="E98" i="3"/>
  <c r="F97" i="3"/>
  <c r="J97" i="3"/>
  <c r="K97" i="3"/>
  <c r="G98" i="2"/>
  <c r="H97" i="2"/>
  <c r="F96" i="2"/>
  <c r="J96" i="2"/>
  <c r="K96" i="2"/>
  <c r="E97" i="2"/>
  <c r="E100" i="1"/>
  <c r="F99" i="1"/>
  <c r="J99" i="1"/>
  <c r="K99" i="1"/>
  <c r="G102" i="1"/>
  <c r="H101" i="1"/>
  <c r="E99" i="5"/>
  <c r="F98" i="5"/>
  <c r="H98" i="5"/>
  <c r="J98" i="5"/>
  <c r="K98" i="5"/>
  <c r="G99" i="5"/>
  <c r="J97" i="5"/>
  <c r="K97" i="5"/>
  <c r="E99" i="4"/>
  <c r="F98" i="4"/>
  <c r="J98" i="4"/>
  <c r="K98" i="4"/>
  <c r="G100" i="4"/>
  <c r="H99" i="4"/>
  <c r="H99" i="3"/>
  <c r="G100" i="3"/>
  <c r="E99" i="3"/>
  <c r="F98" i="3"/>
  <c r="J98" i="3"/>
  <c r="K98" i="3"/>
  <c r="E98" i="2"/>
  <c r="F97" i="2"/>
  <c r="J97" i="2"/>
  <c r="K97" i="2"/>
  <c r="H98" i="2"/>
  <c r="G99" i="2"/>
  <c r="E101" i="1"/>
  <c r="F100" i="1"/>
  <c r="J100" i="1"/>
  <c r="K100" i="1"/>
  <c r="G103" i="1"/>
  <c r="H102" i="1"/>
  <c r="E100" i="5"/>
  <c r="F99" i="5"/>
  <c r="G100" i="5"/>
  <c r="H99" i="5"/>
  <c r="G101" i="4"/>
  <c r="H100" i="4"/>
  <c r="E100" i="4"/>
  <c r="F99" i="4"/>
  <c r="J99" i="4"/>
  <c r="K99" i="4"/>
  <c r="E100" i="3"/>
  <c r="F99" i="3"/>
  <c r="J99" i="3"/>
  <c r="K99" i="3"/>
  <c r="G101" i="3"/>
  <c r="H100" i="3"/>
  <c r="G100" i="2"/>
  <c r="H99" i="2"/>
  <c r="E99" i="2"/>
  <c r="F98" i="2"/>
  <c r="J98" i="2"/>
  <c r="K98" i="2"/>
  <c r="F101" i="1"/>
  <c r="J101" i="1"/>
  <c r="K101" i="1"/>
  <c r="E102" i="1"/>
  <c r="G104" i="1"/>
  <c r="H103" i="1"/>
  <c r="G101" i="5"/>
  <c r="H100" i="5"/>
  <c r="J99" i="5"/>
  <c r="K99" i="5"/>
  <c r="E101" i="5"/>
  <c r="F100" i="5"/>
  <c r="F100" i="4"/>
  <c r="J100" i="4"/>
  <c r="K100" i="4"/>
  <c r="E101" i="4"/>
  <c r="G102" i="4"/>
  <c r="H101" i="4"/>
  <c r="E101" i="3"/>
  <c r="F100" i="3"/>
  <c r="J100" i="3"/>
  <c r="K100" i="3"/>
  <c r="G102" i="3"/>
  <c r="H101" i="3"/>
  <c r="E100" i="2"/>
  <c r="F99" i="2"/>
  <c r="J99" i="2"/>
  <c r="K99" i="2"/>
  <c r="G101" i="2"/>
  <c r="H100" i="2"/>
  <c r="H104" i="1"/>
  <c r="G105" i="1"/>
  <c r="E103" i="1"/>
  <c r="F102" i="1"/>
  <c r="J102" i="1"/>
  <c r="K102" i="1"/>
  <c r="E102" i="5"/>
  <c r="F101" i="5"/>
  <c r="J100" i="5"/>
  <c r="K100" i="5"/>
  <c r="G102" i="5"/>
  <c r="H101" i="5"/>
  <c r="G103" i="4"/>
  <c r="H102" i="4"/>
  <c r="E102" i="4"/>
  <c r="F101" i="4"/>
  <c r="J101" i="4"/>
  <c r="K101" i="4"/>
  <c r="H102" i="3"/>
  <c r="G103" i="3"/>
  <c r="E102" i="3"/>
  <c r="F101" i="3"/>
  <c r="J101" i="3"/>
  <c r="K101" i="3"/>
  <c r="H101" i="2"/>
  <c r="G102" i="2"/>
  <c r="E101" i="2"/>
  <c r="F100" i="2"/>
  <c r="J100" i="2"/>
  <c r="K100" i="2"/>
  <c r="F103" i="1"/>
  <c r="J103" i="1"/>
  <c r="K103" i="1"/>
  <c r="E104" i="1"/>
  <c r="G106" i="1"/>
  <c r="H105" i="1"/>
  <c r="J101" i="5"/>
  <c r="K101" i="5"/>
  <c r="H102" i="5"/>
  <c r="G103" i="5"/>
  <c r="E103" i="5"/>
  <c r="F102" i="5"/>
  <c r="J102" i="5"/>
  <c r="K102" i="5"/>
  <c r="E103" i="4"/>
  <c r="F102" i="4"/>
  <c r="J102" i="4"/>
  <c r="K102" i="4"/>
  <c r="G104" i="4"/>
  <c r="H103" i="4"/>
  <c r="F102" i="3"/>
  <c r="J102" i="3"/>
  <c r="K102" i="3"/>
  <c r="E103" i="3"/>
  <c r="G104" i="3"/>
  <c r="H103" i="3"/>
  <c r="E102" i="2"/>
  <c r="F101" i="2"/>
  <c r="J101" i="2"/>
  <c r="K101" i="2"/>
  <c r="H102" i="2"/>
  <c r="G103" i="2"/>
  <c r="G107" i="1"/>
  <c r="H106" i="1"/>
  <c r="F104" i="1"/>
  <c r="J104" i="1"/>
  <c r="K104" i="1"/>
  <c r="E105" i="1"/>
  <c r="E104" i="5"/>
  <c r="F103" i="5"/>
  <c r="H103" i="5"/>
  <c r="J103" i="5"/>
  <c r="K103" i="5"/>
  <c r="G104" i="5"/>
  <c r="G105" i="4"/>
  <c r="H104" i="4"/>
  <c r="E104" i="4"/>
  <c r="F103" i="4"/>
  <c r="J103" i="4"/>
  <c r="K103" i="4"/>
  <c r="G105" i="3"/>
  <c r="H104" i="3"/>
  <c r="E104" i="3"/>
  <c r="F103" i="3"/>
  <c r="J103" i="3"/>
  <c r="K103" i="3"/>
  <c r="G104" i="2"/>
  <c r="H103" i="2"/>
  <c r="E103" i="2"/>
  <c r="F102" i="2"/>
  <c r="J102" i="2"/>
  <c r="K102" i="2"/>
  <c r="G108" i="1"/>
  <c r="H107" i="1"/>
  <c r="F105" i="1"/>
  <c r="J105" i="1"/>
  <c r="K105" i="1"/>
  <c r="E106" i="1"/>
  <c r="G105" i="5"/>
  <c r="H104" i="5"/>
  <c r="E105" i="5"/>
  <c r="F104" i="5"/>
  <c r="J104" i="5"/>
  <c r="K104" i="5"/>
  <c r="G106" i="4"/>
  <c r="H105" i="4"/>
  <c r="E105" i="4"/>
  <c r="F104" i="4"/>
  <c r="J104" i="4"/>
  <c r="K104" i="4"/>
  <c r="G106" i="3"/>
  <c r="H105" i="3"/>
  <c r="F104" i="3"/>
  <c r="J104" i="3"/>
  <c r="K104" i="3"/>
  <c r="E105" i="3"/>
  <c r="F103" i="2"/>
  <c r="J103" i="2"/>
  <c r="K103" i="2"/>
  <c r="E104" i="2"/>
  <c r="G105" i="2"/>
  <c r="H104" i="2"/>
  <c r="H108" i="1"/>
  <c r="G109" i="1"/>
  <c r="F106" i="1"/>
  <c r="J106" i="1"/>
  <c r="K106" i="1"/>
  <c r="E107" i="1"/>
  <c r="E106" i="5"/>
  <c r="F105" i="5"/>
  <c r="H105" i="5"/>
  <c r="J105" i="5"/>
  <c r="K105" i="5"/>
  <c r="G106" i="5"/>
  <c r="F105" i="4"/>
  <c r="J105" i="4"/>
  <c r="K105" i="4"/>
  <c r="E106" i="4"/>
  <c r="G107" i="4"/>
  <c r="H106" i="4"/>
  <c r="E106" i="3"/>
  <c r="F105" i="3"/>
  <c r="J105" i="3"/>
  <c r="K105" i="3"/>
  <c r="G107" i="3"/>
  <c r="H106" i="3"/>
  <c r="G106" i="2"/>
  <c r="H105" i="2"/>
  <c r="E105" i="2"/>
  <c r="F104" i="2"/>
  <c r="J104" i="2"/>
  <c r="K104" i="2"/>
  <c r="F107" i="1"/>
  <c r="J107" i="1"/>
  <c r="K107" i="1"/>
  <c r="E108" i="1"/>
  <c r="G110" i="1"/>
  <c r="H109" i="1"/>
  <c r="E107" i="5"/>
  <c r="F106" i="5"/>
  <c r="G107" i="5"/>
  <c r="H106" i="5"/>
  <c r="G108" i="4"/>
  <c r="H107" i="4"/>
  <c r="E107" i="4"/>
  <c r="F106" i="4"/>
  <c r="J106" i="4"/>
  <c r="K106" i="4"/>
  <c r="G108" i="3"/>
  <c r="H107" i="3"/>
  <c r="E107" i="3"/>
  <c r="F106" i="3"/>
  <c r="J106" i="3"/>
  <c r="K106" i="3"/>
  <c r="E106" i="2"/>
  <c r="F105" i="2"/>
  <c r="J105" i="2"/>
  <c r="K105" i="2"/>
  <c r="H106" i="2"/>
  <c r="G107" i="2"/>
  <c r="G111" i="1"/>
  <c r="H110" i="1"/>
  <c r="F108" i="1"/>
  <c r="J108" i="1"/>
  <c r="K108" i="1"/>
  <c r="E109" i="1"/>
  <c r="G108" i="5"/>
  <c r="H107" i="5"/>
  <c r="J106" i="5"/>
  <c r="K106" i="5"/>
  <c r="F107" i="5"/>
  <c r="J107" i="5"/>
  <c r="K107" i="5"/>
  <c r="E108" i="5"/>
  <c r="G109" i="4"/>
  <c r="H108" i="4"/>
  <c r="E108" i="4"/>
  <c r="F107" i="4"/>
  <c r="J107" i="4"/>
  <c r="K107" i="4"/>
  <c r="G109" i="3"/>
  <c r="H108" i="3"/>
  <c r="E108" i="3"/>
  <c r="F107" i="3"/>
  <c r="J107" i="3"/>
  <c r="K107" i="3"/>
  <c r="E107" i="2"/>
  <c r="F106" i="2"/>
  <c r="J106" i="2"/>
  <c r="K106" i="2"/>
  <c r="G108" i="2"/>
  <c r="H107" i="2"/>
  <c r="H111" i="1"/>
  <c r="G112" i="1"/>
  <c r="F109" i="1"/>
  <c r="J109" i="1"/>
  <c r="K109" i="1"/>
  <c r="E110" i="1"/>
  <c r="E109" i="5"/>
  <c r="F108" i="5"/>
  <c r="H108" i="5"/>
  <c r="J108" i="5"/>
  <c r="K108" i="5"/>
  <c r="G109" i="5"/>
  <c r="G110" i="4"/>
  <c r="H109" i="4"/>
  <c r="E109" i="4"/>
  <c r="F108" i="4"/>
  <c r="J108" i="4"/>
  <c r="K108" i="4"/>
  <c r="G110" i="3"/>
  <c r="H109" i="3"/>
  <c r="E109" i="3"/>
  <c r="F108" i="3"/>
  <c r="J108" i="3"/>
  <c r="K108" i="3"/>
  <c r="E108" i="2"/>
  <c r="F107" i="2"/>
  <c r="J107" i="2"/>
  <c r="K107" i="2"/>
  <c r="G109" i="2"/>
  <c r="H108" i="2"/>
  <c r="E111" i="1"/>
  <c r="F110" i="1"/>
  <c r="J110" i="1"/>
  <c r="K110" i="1"/>
  <c r="H112" i="1"/>
  <c r="G113" i="1"/>
  <c r="G110" i="5"/>
  <c r="H109" i="5"/>
  <c r="E110" i="5"/>
  <c r="F109" i="5"/>
  <c r="G111" i="4"/>
  <c r="H110" i="4"/>
  <c r="E110" i="4"/>
  <c r="F109" i="4"/>
  <c r="J109" i="4"/>
  <c r="K109" i="4"/>
  <c r="G111" i="3"/>
  <c r="H110" i="3"/>
  <c r="F109" i="3"/>
  <c r="J109" i="3"/>
  <c r="K109" i="3"/>
  <c r="E110" i="3"/>
  <c r="H109" i="2"/>
  <c r="G110" i="2"/>
  <c r="E109" i="2"/>
  <c r="F108" i="2"/>
  <c r="J108" i="2"/>
  <c r="K108" i="2"/>
  <c r="F111" i="1"/>
  <c r="J111" i="1"/>
  <c r="K111" i="1"/>
  <c r="E112" i="1"/>
  <c r="H113" i="1"/>
  <c r="G114" i="1"/>
  <c r="J109" i="5"/>
  <c r="K109" i="5"/>
  <c r="E111" i="5"/>
  <c r="F110" i="5"/>
  <c r="G111" i="5"/>
  <c r="H110" i="5"/>
  <c r="H111" i="4"/>
  <c r="G112" i="4"/>
  <c r="E111" i="4"/>
  <c r="F110" i="4"/>
  <c r="J110" i="4"/>
  <c r="K110" i="4"/>
  <c r="G112" i="3"/>
  <c r="H111" i="3"/>
  <c r="E111" i="3"/>
  <c r="F110" i="3"/>
  <c r="J110" i="3"/>
  <c r="K110" i="3"/>
  <c r="E110" i="2"/>
  <c r="F109" i="2"/>
  <c r="J109" i="2"/>
  <c r="K109" i="2"/>
  <c r="H110" i="2"/>
  <c r="G111" i="2"/>
  <c r="G115" i="1"/>
  <c r="H114" i="1"/>
  <c r="F112" i="1"/>
  <c r="J112" i="1"/>
  <c r="K112" i="1"/>
  <c r="E113" i="1"/>
  <c r="H111" i="5"/>
  <c r="G112" i="5"/>
  <c r="J110" i="5"/>
  <c r="K110" i="5"/>
  <c r="E112" i="5"/>
  <c r="F111" i="5"/>
  <c r="J111" i="5"/>
  <c r="K111" i="5"/>
  <c r="E112" i="4"/>
  <c r="F111" i="4"/>
  <c r="J111" i="4"/>
  <c r="K111" i="4"/>
  <c r="G113" i="4"/>
  <c r="H112" i="4"/>
  <c r="G113" i="3"/>
  <c r="H112" i="3"/>
  <c r="E112" i="3"/>
  <c r="F111" i="3"/>
  <c r="J111" i="3"/>
  <c r="K111" i="3"/>
  <c r="G112" i="2"/>
  <c r="H111" i="2"/>
  <c r="E111" i="2"/>
  <c r="F110" i="2"/>
  <c r="J110" i="2"/>
  <c r="K110" i="2"/>
  <c r="H115" i="1"/>
  <c r="G116" i="1"/>
  <c r="F113" i="1"/>
  <c r="J113" i="1"/>
  <c r="K113" i="1"/>
  <c r="E114" i="1"/>
  <c r="G113" i="5"/>
  <c r="H112" i="5"/>
  <c r="E113" i="5"/>
  <c r="F112" i="5"/>
  <c r="J112" i="5"/>
  <c r="K112" i="5"/>
  <c r="G114" i="4"/>
  <c r="H113" i="4"/>
  <c r="E113" i="4"/>
  <c r="F112" i="4"/>
  <c r="J112" i="4"/>
  <c r="K112" i="4"/>
  <c r="G114" i="3"/>
  <c r="H113" i="3"/>
  <c r="F112" i="3"/>
  <c r="J112" i="3"/>
  <c r="K112" i="3"/>
  <c r="E113" i="3"/>
  <c r="F111" i="2"/>
  <c r="J111" i="2"/>
  <c r="K111" i="2"/>
  <c r="E112" i="2"/>
  <c r="G113" i="2"/>
  <c r="H112" i="2"/>
  <c r="E115" i="1"/>
  <c r="F114" i="1"/>
  <c r="J114" i="1"/>
  <c r="K114" i="1"/>
  <c r="H116" i="1"/>
  <c r="G117" i="1"/>
  <c r="E114" i="5"/>
  <c r="F113" i="5"/>
  <c r="H113" i="5"/>
  <c r="J113" i="5"/>
  <c r="K113" i="5"/>
  <c r="G114" i="5"/>
  <c r="E114" i="4"/>
  <c r="F113" i="4"/>
  <c r="J113" i="4"/>
  <c r="K113" i="4"/>
  <c r="G115" i="4"/>
  <c r="H114" i="4"/>
  <c r="G115" i="3"/>
  <c r="H114" i="3"/>
  <c r="E114" i="3"/>
  <c r="F113" i="3"/>
  <c r="J113" i="3"/>
  <c r="K113" i="3"/>
  <c r="H113" i="2"/>
  <c r="G114" i="2"/>
  <c r="E113" i="2"/>
  <c r="F112" i="2"/>
  <c r="J112" i="2"/>
  <c r="K112" i="2"/>
  <c r="F115" i="1"/>
  <c r="J115" i="1"/>
  <c r="K115" i="1"/>
  <c r="E116" i="1"/>
  <c r="G118" i="1"/>
  <c r="H117" i="1"/>
  <c r="G115" i="5"/>
  <c r="H114" i="5"/>
  <c r="E115" i="5"/>
  <c r="F114" i="5"/>
  <c r="J114" i="5"/>
  <c r="K114" i="5"/>
  <c r="H115" i="4"/>
  <c r="G116" i="4"/>
  <c r="E115" i="4"/>
  <c r="F114" i="4"/>
  <c r="J114" i="4"/>
  <c r="K114" i="4"/>
  <c r="H115" i="3"/>
  <c r="G116" i="3"/>
  <c r="E115" i="3"/>
  <c r="F114" i="3"/>
  <c r="J114" i="3"/>
  <c r="K114" i="3"/>
  <c r="H114" i="2"/>
  <c r="G115" i="2"/>
  <c r="E114" i="2"/>
  <c r="F113" i="2"/>
  <c r="J113" i="2"/>
  <c r="K113" i="2"/>
  <c r="H118" i="1"/>
  <c r="G119" i="1"/>
  <c r="E117" i="1"/>
  <c r="F116" i="1"/>
  <c r="J116" i="1"/>
  <c r="K116" i="1"/>
  <c r="E116" i="5"/>
  <c r="F115" i="5"/>
  <c r="H115" i="5"/>
  <c r="G116" i="5"/>
  <c r="E116" i="4"/>
  <c r="F115" i="4"/>
  <c r="J115" i="4"/>
  <c r="K115" i="4"/>
  <c r="G117" i="4"/>
  <c r="H116" i="4"/>
  <c r="E116" i="3"/>
  <c r="F115" i="3"/>
  <c r="J115" i="3"/>
  <c r="K115" i="3"/>
  <c r="G117" i="3"/>
  <c r="H116" i="3"/>
  <c r="E115" i="2"/>
  <c r="F114" i="2"/>
  <c r="J114" i="2"/>
  <c r="K114" i="2"/>
  <c r="G116" i="2"/>
  <c r="H115" i="2"/>
  <c r="F117" i="1"/>
  <c r="J117" i="1"/>
  <c r="K117" i="1"/>
  <c r="E118" i="1"/>
  <c r="G120" i="1"/>
  <c r="H119" i="1"/>
  <c r="J115" i="5"/>
  <c r="K115" i="5"/>
  <c r="G117" i="5"/>
  <c r="H116" i="5"/>
  <c r="E117" i="5"/>
  <c r="F116" i="5"/>
  <c r="E117" i="4"/>
  <c r="F116" i="4"/>
  <c r="J116" i="4"/>
  <c r="K116" i="4"/>
  <c r="G118" i="4"/>
  <c r="H117" i="4"/>
  <c r="G118" i="3"/>
  <c r="H117" i="3"/>
  <c r="E117" i="3"/>
  <c r="F116" i="3"/>
  <c r="J116" i="3"/>
  <c r="K116" i="3"/>
  <c r="G117" i="2"/>
  <c r="H116" i="2"/>
  <c r="E116" i="2"/>
  <c r="F115" i="2"/>
  <c r="J115" i="2"/>
  <c r="K115" i="2"/>
  <c r="H120" i="1"/>
  <c r="G121" i="1"/>
  <c r="E119" i="1"/>
  <c r="F118" i="1"/>
  <c r="J118" i="1"/>
  <c r="K118" i="1"/>
  <c r="G118" i="5"/>
  <c r="H117" i="5"/>
  <c r="E118" i="5"/>
  <c r="F117" i="5"/>
  <c r="J117" i="5"/>
  <c r="K117" i="5"/>
  <c r="J116" i="5"/>
  <c r="K116" i="5"/>
  <c r="E118" i="4"/>
  <c r="F117" i="4"/>
  <c r="J117" i="4"/>
  <c r="K117" i="4"/>
  <c r="G119" i="4"/>
  <c r="H118" i="4"/>
  <c r="G119" i="3"/>
  <c r="H118" i="3"/>
  <c r="E118" i="3"/>
  <c r="F117" i="3"/>
  <c r="J117" i="3"/>
  <c r="K117" i="3"/>
  <c r="E117" i="2"/>
  <c r="F116" i="2"/>
  <c r="J116" i="2"/>
  <c r="K116" i="2"/>
  <c r="H117" i="2"/>
  <c r="G118" i="2"/>
  <c r="F119" i="1"/>
  <c r="J119" i="1"/>
  <c r="K119" i="1"/>
  <c r="E120" i="1"/>
  <c r="H121" i="1"/>
  <c r="G122" i="1"/>
  <c r="E119" i="5"/>
  <c r="F118" i="5"/>
  <c r="G119" i="5"/>
  <c r="H118" i="5"/>
  <c r="H119" i="4"/>
  <c r="G120" i="4"/>
  <c r="E119" i="4"/>
  <c r="F118" i="4"/>
  <c r="J118" i="4"/>
  <c r="K118" i="4"/>
  <c r="H119" i="3"/>
  <c r="G120" i="3"/>
  <c r="E119" i="3"/>
  <c r="F118" i="3"/>
  <c r="J118" i="3"/>
  <c r="K118" i="3"/>
  <c r="H118" i="2"/>
  <c r="G119" i="2"/>
  <c r="E118" i="2"/>
  <c r="F117" i="2"/>
  <c r="J117" i="2"/>
  <c r="K117" i="2"/>
  <c r="H122" i="1"/>
  <c r="G123" i="1"/>
  <c r="F120" i="1"/>
  <c r="J120" i="1"/>
  <c r="K120" i="1"/>
  <c r="E121" i="1"/>
  <c r="H119" i="5"/>
  <c r="G120" i="5"/>
  <c r="J118" i="5"/>
  <c r="K118" i="5"/>
  <c r="E120" i="5"/>
  <c r="F119" i="5"/>
  <c r="J119" i="5"/>
  <c r="K119" i="5"/>
  <c r="E120" i="4"/>
  <c r="F119" i="4"/>
  <c r="J119" i="4"/>
  <c r="K119" i="4"/>
  <c r="G121" i="4"/>
  <c r="H120" i="4"/>
  <c r="E120" i="3"/>
  <c r="F119" i="3"/>
  <c r="J119" i="3"/>
  <c r="K119" i="3"/>
  <c r="G121" i="3"/>
  <c r="H120" i="3"/>
  <c r="G120" i="2"/>
  <c r="H119" i="2"/>
  <c r="E119" i="2"/>
  <c r="F118" i="2"/>
  <c r="J118" i="2"/>
  <c r="K118" i="2"/>
  <c r="F121" i="1"/>
  <c r="J121" i="1"/>
  <c r="K121" i="1"/>
  <c r="E122" i="1"/>
  <c r="H123" i="1"/>
  <c r="G124" i="1"/>
  <c r="G121" i="5"/>
  <c r="H120" i="5"/>
  <c r="E121" i="5"/>
  <c r="F120" i="5"/>
  <c r="J120" i="5"/>
  <c r="K120" i="5"/>
  <c r="E121" i="4"/>
  <c r="F120" i="4"/>
  <c r="J120" i="4"/>
  <c r="K120" i="4"/>
  <c r="G122" i="4"/>
  <c r="H121" i="4"/>
  <c r="G122" i="3"/>
  <c r="H121" i="3"/>
  <c r="E121" i="3"/>
  <c r="F120" i="3"/>
  <c r="J120" i="3"/>
  <c r="K120" i="3"/>
  <c r="F119" i="2"/>
  <c r="J119" i="2"/>
  <c r="K119" i="2"/>
  <c r="E120" i="2"/>
  <c r="G121" i="2"/>
  <c r="H120" i="2"/>
  <c r="G125" i="1"/>
  <c r="H124" i="1"/>
  <c r="F122" i="1"/>
  <c r="J122" i="1"/>
  <c r="K122" i="1"/>
  <c r="E123" i="1"/>
  <c r="E122" i="5"/>
  <c r="F121" i="5"/>
  <c r="G122" i="5"/>
  <c r="H121" i="5"/>
  <c r="G123" i="4"/>
  <c r="H122" i="4"/>
  <c r="E122" i="4"/>
  <c r="F121" i="4"/>
  <c r="J121" i="4"/>
  <c r="K121" i="4"/>
  <c r="G123" i="3"/>
  <c r="H122" i="3"/>
  <c r="E122" i="3"/>
  <c r="F121" i="3"/>
  <c r="J121" i="3"/>
  <c r="K121" i="3"/>
  <c r="G122" i="2"/>
  <c r="H121" i="2"/>
  <c r="E121" i="2"/>
  <c r="F120" i="2"/>
  <c r="J120" i="2"/>
  <c r="K120" i="2"/>
  <c r="G126" i="1"/>
  <c r="H125" i="1"/>
  <c r="F123" i="1"/>
  <c r="J123" i="1"/>
  <c r="K123" i="1"/>
  <c r="E124" i="1"/>
  <c r="G123" i="5"/>
  <c r="H122" i="5"/>
  <c r="J121" i="5"/>
  <c r="K121" i="5"/>
  <c r="E123" i="5"/>
  <c r="F122" i="5"/>
  <c r="J122" i="5"/>
  <c r="K122" i="5"/>
  <c r="G124" i="4"/>
  <c r="H123" i="4"/>
  <c r="E123" i="4"/>
  <c r="F122" i="4"/>
  <c r="J122" i="4"/>
  <c r="K122" i="4"/>
  <c r="G124" i="3"/>
  <c r="H123" i="3"/>
  <c r="E123" i="3"/>
  <c r="F122" i="3"/>
  <c r="J122" i="3"/>
  <c r="K122" i="3"/>
  <c r="E122" i="2"/>
  <c r="F121" i="2"/>
  <c r="J121" i="2"/>
  <c r="K121" i="2"/>
  <c r="H122" i="2"/>
  <c r="G123" i="2"/>
  <c r="G127" i="1"/>
  <c r="H126" i="1"/>
  <c r="F124" i="1"/>
  <c r="J124" i="1"/>
  <c r="K124" i="1"/>
  <c r="E125" i="1"/>
  <c r="E124" i="5"/>
  <c r="F123" i="5"/>
  <c r="G124" i="5"/>
  <c r="H123" i="5"/>
  <c r="G125" i="4"/>
  <c r="H124" i="4"/>
  <c r="E124" i="4"/>
  <c r="F123" i="4"/>
  <c r="J123" i="4"/>
  <c r="K123" i="4"/>
  <c r="G125" i="3"/>
  <c r="H124" i="3"/>
  <c r="E124" i="3"/>
  <c r="F123" i="3"/>
  <c r="J123" i="3"/>
  <c r="K123" i="3"/>
  <c r="G124" i="2"/>
  <c r="H123" i="2"/>
  <c r="E123" i="2"/>
  <c r="F122" i="2"/>
  <c r="J122" i="2"/>
  <c r="K122" i="2"/>
  <c r="H127" i="1"/>
  <c r="G128" i="1"/>
  <c r="F125" i="1"/>
  <c r="J125" i="1"/>
  <c r="K125" i="1"/>
  <c r="E126" i="1"/>
  <c r="G125" i="5"/>
  <c r="H124" i="5"/>
  <c r="J123" i="5"/>
  <c r="K123" i="5"/>
  <c r="E125" i="5"/>
  <c r="F124" i="5"/>
  <c r="J124" i="5"/>
  <c r="K124" i="5"/>
  <c r="G126" i="4"/>
  <c r="H125" i="4"/>
  <c r="E125" i="4"/>
  <c r="F124" i="4"/>
  <c r="J124" i="4"/>
  <c r="K124" i="4"/>
  <c r="G126" i="3"/>
  <c r="H125" i="3"/>
  <c r="E125" i="3"/>
  <c r="F124" i="3"/>
  <c r="J124" i="3"/>
  <c r="K124" i="3"/>
  <c r="E124" i="2"/>
  <c r="F123" i="2"/>
  <c r="J123" i="2"/>
  <c r="K123" i="2"/>
  <c r="G125" i="2"/>
  <c r="H124" i="2"/>
  <c r="F126" i="1"/>
  <c r="J126" i="1"/>
  <c r="K126" i="1"/>
  <c r="E127" i="1"/>
  <c r="G129" i="1"/>
  <c r="H128" i="1"/>
  <c r="E126" i="5"/>
  <c r="F125" i="5"/>
  <c r="G126" i="5"/>
  <c r="H125" i="5"/>
  <c r="G127" i="4"/>
  <c r="H126" i="4"/>
  <c r="E126" i="4"/>
  <c r="F125" i="4"/>
  <c r="J125" i="4"/>
  <c r="K125" i="4"/>
  <c r="G127" i="3"/>
  <c r="H126" i="3"/>
  <c r="E126" i="3"/>
  <c r="F125" i="3"/>
  <c r="J125" i="3"/>
  <c r="K125" i="3"/>
  <c r="G126" i="2"/>
  <c r="H125" i="2"/>
  <c r="E125" i="2"/>
  <c r="F124" i="2"/>
  <c r="J124" i="2"/>
  <c r="K124" i="2"/>
  <c r="H129" i="1"/>
  <c r="G130" i="1"/>
  <c r="E128" i="1"/>
  <c r="F127" i="1"/>
  <c r="J127" i="1"/>
  <c r="K127" i="1"/>
  <c r="G127" i="5"/>
  <c r="H126" i="5"/>
  <c r="J125" i="5"/>
  <c r="K125" i="5"/>
  <c r="E127" i="5"/>
  <c r="F126" i="5"/>
  <c r="J126" i="5"/>
  <c r="K126" i="5"/>
  <c r="H127" i="4"/>
  <c r="G128" i="4"/>
  <c r="E127" i="4"/>
  <c r="F126" i="4"/>
  <c r="J126" i="4"/>
  <c r="K126" i="4"/>
  <c r="H127" i="3"/>
  <c r="G128" i="3"/>
  <c r="E127" i="3"/>
  <c r="F126" i="3"/>
  <c r="J126" i="3"/>
  <c r="K126" i="3"/>
  <c r="E126" i="2"/>
  <c r="F125" i="2"/>
  <c r="J125" i="2"/>
  <c r="K125" i="2"/>
  <c r="H126" i="2"/>
  <c r="G127" i="2"/>
  <c r="F128" i="1"/>
  <c r="J128" i="1"/>
  <c r="K128" i="1"/>
  <c r="E129" i="1"/>
  <c r="G131" i="1"/>
  <c r="H130" i="1"/>
  <c r="E128" i="5"/>
  <c r="F127" i="5"/>
  <c r="H127" i="5"/>
  <c r="G128" i="5"/>
  <c r="E128" i="4"/>
  <c r="F127" i="4"/>
  <c r="J127" i="4"/>
  <c r="K127" i="4"/>
  <c r="G129" i="4"/>
  <c r="H128" i="4"/>
  <c r="E128" i="3"/>
  <c r="F127" i="3"/>
  <c r="J127" i="3"/>
  <c r="K127" i="3"/>
  <c r="G129" i="3"/>
  <c r="H128" i="3"/>
  <c r="G128" i="2"/>
  <c r="H127" i="2"/>
  <c r="E127" i="2"/>
  <c r="F126" i="2"/>
  <c r="J126" i="2"/>
  <c r="K126" i="2"/>
  <c r="H131" i="1"/>
  <c r="G132" i="1"/>
  <c r="E130" i="1"/>
  <c r="F129" i="1"/>
  <c r="J129" i="1"/>
  <c r="K129" i="1"/>
  <c r="J127" i="5"/>
  <c r="K127" i="5"/>
  <c r="G129" i="5"/>
  <c r="H128" i="5"/>
  <c r="E129" i="5"/>
  <c r="F128" i="5"/>
  <c r="E129" i="4"/>
  <c r="F128" i="4"/>
  <c r="J128" i="4"/>
  <c r="K128" i="4"/>
  <c r="G130" i="4"/>
  <c r="H129" i="4"/>
  <c r="G130" i="3"/>
  <c r="H129" i="3"/>
  <c r="E129" i="3"/>
  <c r="F128" i="3"/>
  <c r="J128" i="3"/>
  <c r="K128" i="3"/>
  <c r="F127" i="2"/>
  <c r="J127" i="2"/>
  <c r="K127" i="2"/>
  <c r="E128" i="2"/>
  <c r="G129" i="2"/>
  <c r="H128" i="2"/>
  <c r="F130" i="1"/>
  <c r="J130" i="1"/>
  <c r="K130" i="1"/>
  <c r="E131" i="1"/>
  <c r="H132" i="1"/>
  <c r="G133" i="1"/>
  <c r="E130" i="5"/>
  <c r="F129" i="5"/>
  <c r="G130" i="5"/>
  <c r="H129" i="5"/>
  <c r="J128" i="5"/>
  <c r="K128" i="5"/>
  <c r="E130" i="4"/>
  <c r="F129" i="4"/>
  <c r="J129" i="4"/>
  <c r="K129" i="4"/>
  <c r="G131" i="4"/>
  <c r="H130" i="4"/>
  <c r="G131" i="3"/>
  <c r="H130" i="3"/>
  <c r="E130" i="3"/>
  <c r="F129" i="3"/>
  <c r="J129" i="3"/>
  <c r="K129" i="3"/>
  <c r="H129" i="2"/>
  <c r="G130" i="2"/>
  <c r="E129" i="2"/>
  <c r="F128" i="2"/>
  <c r="J128" i="2"/>
  <c r="K128" i="2"/>
  <c r="H133" i="1"/>
  <c r="G134" i="1"/>
  <c r="E132" i="1"/>
  <c r="F131" i="1"/>
  <c r="J131" i="1"/>
  <c r="K131" i="1"/>
  <c r="G131" i="5"/>
  <c r="H130" i="5"/>
  <c r="J129" i="5"/>
  <c r="K129" i="5"/>
  <c r="E131" i="5"/>
  <c r="F130" i="5"/>
  <c r="E131" i="4"/>
  <c r="F130" i="4"/>
  <c r="J130" i="4"/>
  <c r="K130" i="4"/>
  <c r="H131" i="4"/>
  <c r="G132" i="4"/>
  <c r="H131" i="3"/>
  <c r="G132" i="3"/>
  <c r="E131" i="3"/>
  <c r="F130" i="3"/>
  <c r="J130" i="3"/>
  <c r="K130" i="3"/>
  <c r="E130" i="2"/>
  <c r="F129" i="2"/>
  <c r="J129" i="2"/>
  <c r="K129" i="2"/>
  <c r="G131" i="2"/>
  <c r="H130" i="2"/>
  <c r="F132" i="1"/>
  <c r="J132" i="1"/>
  <c r="K132" i="1"/>
  <c r="E133" i="1"/>
  <c r="H134" i="1"/>
  <c r="G135" i="1"/>
  <c r="E132" i="5"/>
  <c r="F131" i="5"/>
  <c r="J130" i="5"/>
  <c r="K130" i="5"/>
  <c r="H131" i="5"/>
  <c r="G132" i="5"/>
  <c r="E132" i="4"/>
  <c r="F131" i="4"/>
  <c r="J131" i="4"/>
  <c r="K131" i="4"/>
  <c r="G133" i="4"/>
  <c r="H132" i="4"/>
  <c r="E132" i="3"/>
  <c r="F131" i="3"/>
  <c r="J131" i="3"/>
  <c r="K131" i="3"/>
  <c r="G133" i="3"/>
  <c r="H132" i="3"/>
  <c r="E131" i="2"/>
  <c r="F130" i="2"/>
  <c r="J130" i="2"/>
  <c r="K130" i="2"/>
  <c r="G132" i="2"/>
  <c r="H131" i="2"/>
  <c r="H135" i="1"/>
  <c r="G136" i="1"/>
  <c r="E134" i="1"/>
  <c r="F133" i="1"/>
  <c r="J133" i="1"/>
  <c r="K133" i="1"/>
  <c r="J131" i="5"/>
  <c r="K131" i="5"/>
  <c r="G133" i="5"/>
  <c r="H132" i="5"/>
  <c r="E133" i="5"/>
  <c r="F132" i="5"/>
  <c r="G134" i="4"/>
  <c r="H133" i="4"/>
  <c r="E133" i="4"/>
  <c r="F132" i="4"/>
  <c r="J132" i="4"/>
  <c r="K132" i="4"/>
  <c r="E133" i="3"/>
  <c r="F132" i="3"/>
  <c r="J132" i="3"/>
  <c r="K132" i="3"/>
  <c r="G134" i="3"/>
  <c r="H133" i="3"/>
  <c r="E132" i="2"/>
  <c r="F131" i="2"/>
  <c r="J131" i="2"/>
  <c r="K131" i="2"/>
  <c r="G133" i="2"/>
  <c r="H132" i="2"/>
  <c r="F134" i="1"/>
  <c r="J134" i="1"/>
  <c r="K134" i="1"/>
  <c r="E135" i="1"/>
  <c r="G137" i="1"/>
  <c r="H136" i="1"/>
  <c r="E134" i="5"/>
  <c r="F133" i="5"/>
  <c r="G134" i="5"/>
  <c r="H133" i="5"/>
  <c r="J132" i="5"/>
  <c r="K132" i="5"/>
  <c r="G135" i="4"/>
  <c r="H134" i="4"/>
  <c r="E134" i="4"/>
  <c r="F133" i="4"/>
  <c r="J133" i="4"/>
  <c r="K133" i="4"/>
  <c r="G135" i="3"/>
  <c r="H134" i="3"/>
  <c r="E134" i="3"/>
  <c r="F133" i="3"/>
  <c r="J133" i="3"/>
  <c r="K133" i="3"/>
  <c r="G134" i="2"/>
  <c r="H133" i="2"/>
  <c r="E133" i="2"/>
  <c r="F132" i="2"/>
  <c r="J132" i="2"/>
  <c r="K132" i="2"/>
  <c r="G138" i="1"/>
  <c r="H137" i="1"/>
  <c r="F135" i="1"/>
  <c r="J135" i="1"/>
  <c r="K135" i="1"/>
  <c r="E136" i="1"/>
  <c r="J133" i="5"/>
  <c r="K133" i="5"/>
  <c r="G135" i="5"/>
  <c r="H134" i="5"/>
  <c r="E135" i="5"/>
  <c r="F134" i="5"/>
  <c r="H135" i="4"/>
  <c r="G136" i="4"/>
  <c r="E135" i="4"/>
  <c r="F134" i="4"/>
  <c r="J134" i="4"/>
  <c r="K134" i="4"/>
  <c r="H135" i="3"/>
  <c r="G136" i="3"/>
  <c r="E135" i="3"/>
  <c r="F134" i="3"/>
  <c r="J134" i="3"/>
  <c r="K134" i="3"/>
  <c r="E134" i="2"/>
  <c r="F133" i="2"/>
  <c r="J133" i="2"/>
  <c r="K133" i="2"/>
  <c r="H134" i="2"/>
  <c r="G135" i="2"/>
  <c r="H138" i="1"/>
  <c r="G139" i="1"/>
  <c r="F136" i="1"/>
  <c r="J136" i="1"/>
  <c r="K136" i="1"/>
  <c r="E137" i="1"/>
  <c r="H135" i="5"/>
  <c r="G136" i="5"/>
  <c r="E136" i="5"/>
  <c r="F135" i="5"/>
  <c r="J135" i="5"/>
  <c r="K135" i="5"/>
  <c r="J134" i="5"/>
  <c r="K134" i="5"/>
  <c r="E136" i="4"/>
  <c r="F135" i="4"/>
  <c r="J135" i="4"/>
  <c r="K135" i="4"/>
  <c r="G137" i="4"/>
  <c r="H136" i="4"/>
  <c r="E136" i="3"/>
  <c r="F135" i="3"/>
  <c r="J135" i="3"/>
  <c r="K135" i="3"/>
  <c r="G137" i="3"/>
  <c r="H136" i="3"/>
  <c r="G136" i="2"/>
  <c r="H135" i="2"/>
  <c r="E135" i="2"/>
  <c r="F134" i="2"/>
  <c r="J134" i="2"/>
  <c r="K134" i="2"/>
  <c r="E138" i="1"/>
  <c r="F137" i="1"/>
  <c r="J137" i="1"/>
  <c r="K137" i="1"/>
  <c r="G140" i="1"/>
  <c r="H139" i="1"/>
  <c r="E137" i="5"/>
  <c r="F136" i="5"/>
  <c r="G137" i="5"/>
  <c r="H136" i="5"/>
  <c r="E137" i="4"/>
  <c r="F136" i="4"/>
  <c r="J136" i="4"/>
  <c r="K136" i="4"/>
  <c r="G138" i="4"/>
  <c r="H137" i="4"/>
  <c r="G138" i="3"/>
  <c r="H137" i="3"/>
  <c r="E137" i="3"/>
  <c r="F136" i="3"/>
  <c r="J136" i="3"/>
  <c r="K136" i="3"/>
  <c r="F135" i="2"/>
  <c r="J135" i="2"/>
  <c r="K135" i="2"/>
  <c r="E136" i="2"/>
  <c r="G137" i="2"/>
  <c r="H136" i="2"/>
  <c r="H140" i="1"/>
  <c r="G141" i="1"/>
  <c r="E139" i="1"/>
  <c r="F138" i="1"/>
  <c r="J138" i="1"/>
  <c r="K138" i="1"/>
  <c r="G138" i="5"/>
  <c r="H137" i="5"/>
  <c r="J136" i="5"/>
  <c r="K136" i="5"/>
  <c r="F137" i="5"/>
  <c r="J137" i="5"/>
  <c r="K137" i="5"/>
  <c r="E138" i="5"/>
  <c r="F137" i="4"/>
  <c r="J137" i="4"/>
  <c r="K137" i="4"/>
  <c r="E138" i="4"/>
  <c r="G139" i="4"/>
  <c r="H138" i="4"/>
  <c r="G139" i="3"/>
  <c r="H138" i="3"/>
  <c r="F137" i="3"/>
  <c r="J137" i="3"/>
  <c r="K137" i="3"/>
  <c r="E138" i="3"/>
  <c r="H137" i="2"/>
  <c r="G138" i="2"/>
  <c r="E137" i="2"/>
  <c r="F136" i="2"/>
  <c r="J136" i="2"/>
  <c r="K136" i="2"/>
  <c r="E140" i="1"/>
  <c r="F139" i="1"/>
  <c r="J139" i="1"/>
  <c r="K139" i="1"/>
  <c r="G142" i="1"/>
  <c r="H141" i="1"/>
  <c r="E139" i="5"/>
  <c r="F138" i="5"/>
  <c r="H138" i="5"/>
  <c r="J138" i="5"/>
  <c r="K138" i="5"/>
  <c r="G139" i="5"/>
  <c r="G140" i="4"/>
  <c r="H139" i="4"/>
  <c r="E139" i="4"/>
  <c r="F138" i="4"/>
  <c r="J138" i="4"/>
  <c r="K138" i="4"/>
  <c r="G140" i="3"/>
  <c r="H139" i="3"/>
  <c r="E139" i="3"/>
  <c r="F138" i="3"/>
  <c r="J138" i="3"/>
  <c r="K138" i="3"/>
  <c r="E138" i="2"/>
  <c r="F137" i="2"/>
  <c r="J137" i="2"/>
  <c r="K137" i="2"/>
  <c r="G139" i="2"/>
  <c r="H138" i="2"/>
  <c r="G143" i="1"/>
  <c r="H142" i="1"/>
  <c r="E141" i="1"/>
  <c r="F140" i="1"/>
  <c r="J140" i="1"/>
  <c r="K140" i="1"/>
  <c r="G140" i="5"/>
  <c r="H139" i="5"/>
  <c r="E140" i="5"/>
  <c r="F139" i="5"/>
  <c r="J139" i="5"/>
  <c r="K139" i="5"/>
  <c r="G141" i="4"/>
  <c r="H140" i="4"/>
  <c r="E140" i="4"/>
  <c r="F139" i="4"/>
  <c r="J139" i="4"/>
  <c r="K139" i="4"/>
  <c r="G141" i="3"/>
  <c r="H140" i="3"/>
  <c r="E140" i="3"/>
  <c r="F139" i="3"/>
  <c r="J139" i="3"/>
  <c r="K139" i="3"/>
  <c r="G140" i="2"/>
  <c r="H139" i="2"/>
  <c r="E139" i="2"/>
  <c r="F138" i="2"/>
  <c r="J138" i="2"/>
  <c r="K138" i="2"/>
  <c r="G144" i="1"/>
  <c r="H143" i="1"/>
  <c r="F141" i="1"/>
  <c r="J141" i="1"/>
  <c r="K141" i="1"/>
  <c r="E142" i="1"/>
  <c r="E141" i="5"/>
  <c r="F140" i="5"/>
  <c r="H140" i="5"/>
  <c r="J140" i="5"/>
  <c r="K140" i="5"/>
  <c r="G141" i="5"/>
  <c r="E141" i="4"/>
  <c r="F140" i="4"/>
  <c r="J140" i="4"/>
  <c r="K140" i="4"/>
  <c r="G142" i="4"/>
  <c r="H141" i="4"/>
  <c r="G142" i="3"/>
  <c r="H141" i="3"/>
  <c r="E141" i="3"/>
  <c r="F140" i="3"/>
  <c r="J140" i="3"/>
  <c r="K140" i="3"/>
  <c r="E140" i="2"/>
  <c r="F139" i="2"/>
  <c r="J139" i="2"/>
  <c r="K139" i="2"/>
  <c r="G141" i="2"/>
  <c r="H140" i="2"/>
  <c r="H144" i="1"/>
  <c r="G145" i="1"/>
  <c r="F142" i="1"/>
  <c r="J142" i="1"/>
  <c r="K142" i="1"/>
  <c r="E143" i="1"/>
  <c r="E142" i="5"/>
  <c r="F141" i="5"/>
  <c r="H141" i="5"/>
  <c r="J141" i="5"/>
  <c r="K141" i="5"/>
  <c r="G142" i="5"/>
  <c r="G143" i="4"/>
  <c r="H142" i="4"/>
  <c r="E142" i="4"/>
  <c r="F141" i="4"/>
  <c r="J141" i="4"/>
  <c r="K141" i="4"/>
  <c r="G143" i="3"/>
  <c r="H142" i="3"/>
  <c r="E142" i="3"/>
  <c r="F141" i="3"/>
  <c r="J141" i="3"/>
  <c r="K141" i="3"/>
  <c r="H141" i="2"/>
  <c r="G142" i="2"/>
  <c r="E141" i="2"/>
  <c r="F140" i="2"/>
  <c r="J140" i="2"/>
  <c r="K140" i="2"/>
  <c r="F143" i="1"/>
  <c r="J143" i="1"/>
  <c r="K143" i="1"/>
  <c r="E144" i="1"/>
  <c r="H145" i="1"/>
  <c r="G146" i="1"/>
  <c r="G143" i="5"/>
  <c r="H142" i="5"/>
  <c r="E143" i="5"/>
  <c r="F142" i="5"/>
  <c r="H143" i="4"/>
  <c r="G144" i="4"/>
  <c r="E143" i="4"/>
  <c r="F142" i="4"/>
  <c r="J142" i="4"/>
  <c r="K142" i="4"/>
  <c r="H143" i="3"/>
  <c r="G144" i="3"/>
  <c r="E143" i="3"/>
  <c r="F142" i="3"/>
  <c r="J142" i="3"/>
  <c r="K142" i="3"/>
  <c r="E142" i="2"/>
  <c r="F141" i="2"/>
  <c r="J141" i="2"/>
  <c r="K141" i="2"/>
  <c r="G143" i="2"/>
  <c r="H142" i="2"/>
  <c r="H146" i="1"/>
  <c r="G147" i="1"/>
  <c r="F144" i="1"/>
  <c r="J144" i="1"/>
  <c r="K144" i="1"/>
  <c r="E145" i="1"/>
  <c r="J142" i="5"/>
  <c r="K142" i="5"/>
  <c r="E144" i="5"/>
  <c r="F143" i="5"/>
  <c r="H143" i="5"/>
  <c r="G144" i="5"/>
  <c r="E144" i="4"/>
  <c r="F143" i="4"/>
  <c r="J143" i="4"/>
  <c r="K143" i="4"/>
  <c r="G145" i="4"/>
  <c r="H144" i="4"/>
  <c r="E144" i="3"/>
  <c r="F143" i="3"/>
  <c r="J143" i="3"/>
  <c r="K143" i="3"/>
  <c r="G145" i="3"/>
  <c r="H144" i="3"/>
  <c r="G144" i="2"/>
  <c r="H143" i="2"/>
  <c r="E143" i="2"/>
  <c r="F142" i="2"/>
  <c r="J142" i="2"/>
  <c r="K142" i="2"/>
  <c r="F145" i="1"/>
  <c r="J145" i="1"/>
  <c r="K145" i="1"/>
  <c r="E146" i="1"/>
  <c r="G148" i="1"/>
  <c r="H147" i="1"/>
  <c r="J143" i="5"/>
  <c r="K143" i="5"/>
  <c r="E145" i="5"/>
  <c r="F144" i="5"/>
  <c r="H144" i="5"/>
  <c r="J144" i="5"/>
  <c r="K144" i="5"/>
  <c r="G145" i="5"/>
  <c r="G146" i="4"/>
  <c r="H145" i="4"/>
  <c r="E145" i="4"/>
  <c r="F144" i="4"/>
  <c r="J144" i="4"/>
  <c r="K144" i="4"/>
  <c r="G146" i="3"/>
  <c r="H145" i="3"/>
  <c r="E145" i="3"/>
  <c r="F144" i="3"/>
  <c r="J144" i="3"/>
  <c r="K144" i="3"/>
  <c r="F143" i="2"/>
  <c r="J143" i="2"/>
  <c r="K143" i="2"/>
  <c r="E144" i="2"/>
  <c r="G145" i="2"/>
  <c r="H144" i="2"/>
  <c r="H148" i="1"/>
  <c r="G149" i="1"/>
  <c r="F146" i="1"/>
  <c r="J146" i="1"/>
  <c r="K146" i="1"/>
  <c r="E147" i="1"/>
  <c r="G146" i="5"/>
  <c r="H145" i="5"/>
  <c r="E146" i="5"/>
  <c r="F145" i="5"/>
  <c r="J145" i="5"/>
  <c r="K145" i="5"/>
  <c r="G147" i="4"/>
  <c r="H146" i="4"/>
  <c r="E146" i="4"/>
  <c r="F145" i="4"/>
  <c r="J145" i="4"/>
  <c r="K145" i="4"/>
  <c r="G147" i="3"/>
  <c r="H146" i="3"/>
  <c r="E146" i="3"/>
  <c r="F145" i="3"/>
  <c r="J145" i="3"/>
  <c r="K145" i="3"/>
  <c r="G146" i="2"/>
  <c r="H145" i="2"/>
  <c r="E145" i="2"/>
  <c r="F144" i="2"/>
  <c r="J144" i="2"/>
  <c r="K144" i="2"/>
  <c r="E148" i="1"/>
  <c r="F147" i="1"/>
  <c r="J147" i="1"/>
  <c r="K147" i="1"/>
  <c r="H149" i="1"/>
  <c r="G150" i="1"/>
  <c r="H150" i="1"/>
  <c r="E147" i="5"/>
  <c r="F146" i="5"/>
  <c r="H146" i="5"/>
  <c r="J146" i="5"/>
  <c r="K146" i="5"/>
  <c r="G147" i="5"/>
  <c r="H147" i="4"/>
  <c r="G148" i="4"/>
  <c r="E147" i="4"/>
  <c r="F146" i="4"/>
  <c r="J146" i="4"/>
  <c r="K146" i="4"/>
  <c r="H147" i="3"/>
  <c r="G148" i="3"/>
  <c r="E147" i="3"/>
  <c r="F146" i="3"/>
  <c r="J146" i="3"/>
  <c r="K146" i="3"/>
  <c r="E146" i="2"/>
  <c r="F145" i="2"/>
  <c r="J145" i="2"/>
  <c r="K145" i="2"/>
  <c r="G147" i="2"/>
  <c r="H146" i="2"/>
  <c r="E149" i="1"/>
  <c r="F148" i="1"/>
  <c r="J148" i="1"/>
  <c r="K148" i="1"/>
  <c r="H147" i="5"/>
  <c r="G148" i="5"/>
  <c r="E148" i="5"/>
  <c r="F147" i="5"/>
  <c r="J147" i="5"/>
  <c r="K147" i="5"/>
  <c r="E148" i="4"/>
  <c r="F147" i="4"/>
  <c r="J147" i="4"/>
  <c r="K147" i="4"/>
  <c r="G149" i="4"/>
  <c r="H148" i="4"/>
  <c r="E148" i="3"/>
  <c r="F147" i="3"/>
  <c r="J147" i="3"/>
  <c r="K147" i="3"/>
  <c r="G149" i="3"/>
  <c r="H148" i="3"/>
  <c r="E147" i="2"/>
  <c r="F146" i="2"/>
  <c r="J146" i="2"/>
  <c r="K146" i="2"/>
  <c r="G148" i="2"/>
  <c r="H147" i="2"/>
  <c r="E150" i="1"/>
  <c r="F150" i="1"/>
  <c r="J150" i="1"/>
  <c r="K150" i="1"/>
  <c r="F149" i="1"/>
  <c r="J149" i="1"/>
  <c r="K149" i="1"/>
  <c r="E149" i="5"/>
  <c r="F148" i="5"/>
  <c r="H148" i="5"/>
  <c r="J148" i="5"/>
  <c r="K148" i="5"/>
  <c r="G149" i="5"/>
  <c r="E149" i="4"/>
  <c r="F148" i="4"/>
  <c r="J148" i="4"/>
  <c r="K148" i="4"/>
  <c r="G150" i="4"/>
  <c r="H150" i="4"/>
  <c r="H149" i="4"/>
  <c r="G150" i="3"/>
  <c r="H150" i="3"/>
  <c r="H149" i="3"/>
  <c r="E149" i="3"/>
  <c r="F148" i="3"/>
  <c r="J148" i="3"/>
  <c r="K148" i="3"/>
  <c r="E148" i="2"/>
  <c r="F147" i="2"/>
  <c r="J147" i="2"/>
  <c r="K147" i="2"/>
  <c r="G149" i="2"/>
  <c r="H148" i="2"/>
  <c r="G150" i="5"/>
  <c r="H150" i="5"/>
  <c r="H149" i="5"/>
  <c r="E150" i="5"/>
  <c r="F150" i="5"/>
  <c r="J150" i="5"/>
  <c r="K150" i="5"/>
  <c r="F149" i="5"/>
  <c r="J149" i="5"/>
  <c r="K149" i="5"/>
  <c r="E150" i="4"/>
  <c r="F150" i="4"/>
  <c r="J150" i="4"/>
  <c r="K150" i="4"/>
  <c r="F149" i="4"/>
  <c r="J149" i="4"/>
  <c r="K149" i="4"/>
  <c r="E150" i="3"/>
  <c r="F150" i="3"/>
  <c r="J150" i="3"/>
  <c r="K150" i="3"/>
  <c r="F149" i="3"/>
  <c r="J149" i="3"/>
  <c r="K149" i="3"/>
  <c r="E149" i="2"/>
  <c r="F148" i="2"/>
  <c r="J148" i="2"/>
  <c r="K148" i="2"/>
  <c r="G150" i="2"/>
  <c r="H150" i="2"/>
  <c r="H149" i="2"/>
  <c r="E150" i="2"/>
  <c r="F150" i="2"/>
  <c r="J150" i="2"/>
  <c r="K150" i="2"/>
  <c r="F149" i="2"/>
  <c r="J149" i="2"/>
  <c r="K1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Kobe Vermeire</author>
  </authors>
  <commentList>
    <comment ref="B2" authorId="0" shapeId="0" xr:uid="{99CED076-925B-4F6C-849E-509C75E450C7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Dag van p(0) invullen en doortrekken</t>
        </r>
      </text>
    </comment>
    <comment ref="R4" authorId="0" shapeId="0" xr:uid="{3400724C-0C61-49D6-B99C-1BF683C3FD4A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n in 3e blad aanpassen = aantal geldige 3km's</t>
        </r>
      </text>
    </comment>
  </commentList>
</comments>
</file>

<file path=xl/sharedStrings.xml><?xml version="1.0" encoding="utf-8"?>
<sst xmlns="http://schemas.openxmlformats.org/spreadsheetml/2006/main" count="207" uniqueCount="51">
  <si>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</si>
  <si>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</si>
  <si>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</si>
  <si>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</si>
  <si>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</si>
  <si>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</si>
  <si>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</si>
  <si>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</si>
  <si>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</si>
  <si>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</si>
  <si>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</si>
  <si>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</si>
  <si>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</si>
  <si>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</si>
  <si>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</si>
  <si>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</si>
  <si>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</si>
  <si>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</si>
  <si>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</si>
  <si>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</si>
  <si>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</si>
  <si>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</si>
  <si>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</si>
  <si>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</si>
  <si>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</si>
  <si>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</si>
  <si>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</si>
  <si>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</si>
  <si>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Model</t>
  </si>
  <si>
    <t>k1</t>
  </si>
  <si>
    <t>k2</t>
  </si>
  <si>
    <t>R²</t>
  </si>
  <si>
    <t>adjR²</t>
  </si>
  <si>
    <t>Edwards</t>
  </si>
  <si>
    <t>Banister</t>
  </si>
  <si>
    <t>Lucia</t>
  </si>
  <si>
    <t>sRPE</t>
  </si>
  <si>
    <t>TSS</t>
  </si>
  <si>
    <t>SSE</t>
  </si>
  <si>
    <t>Gem</t>
  </si>
  <si>
    <t>SD</t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</si>
  <si>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1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</si>
  <si>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2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</si>
  <si>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max (%)</t>
    </r>
  </si>
  <si>
    <t>procerror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</si>
  <si>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</si>
  <si>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gem (%)</t>
    </r>
  </si>
  <si>
    <t>Thibaux Vandersteede</t>
  </si>
  <si>
    <t>Prikkel</t>
  </si>
  <si>
    <t>Stop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</si>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</sst>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13]dd\-mmm\-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0" fillId="0" borderId="0" xfId="0" applyFont="1"/>
    <xf numFmtId="0" fontId="11" fillId="0" borderId="0" xfId="0" applyFont="1" applyFill="1"/>
    <xf numFmtId="0" fontId="11" fillId="0" borderId="0" xfId="0" applyFont="1"/>
  </cellXfs>
  <cellStyles count="1">
    <cellStyle name="Standaard" xfId="0" builtinId="0"/>
  </cellStyles>
  <dxfs count="16"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  <border diagonalUp="0" diagonalDown="0">
        <left/>
        <right style="mediumDashed">
          <color auto="1"/>
        </right>
      </border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border>
        <bottom style="thick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Edwards!$K$2:$K$100</c:f>
              <c:numCache>
                <c:formatCode>General</c:formatCode>
                <c:ptCount val="99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239.35758676073243</c:v>
                </c:pt>
                <c:pt idx="4">
                  <c:v>240.05558684663916</c:v>
                </c:pt>
                <c:pt idx="5">
                  <c:v>240.61963514128865</c:v>
                </c:pt>
                <c:pt idx="6">
                  <c:v>240.35959664107028</c:v>
                </c:pt>
                <c:pt idx="7">
                  <c:v>241.49616990937022</c:v>
                </c:pt>
                <c:pt idx="8">
                  <c:v>242.48166986150454</c:v>
                </c:pt>
                <c:pt idx="9">
                  <c:v>243.95260521295293</c:v>
                </c:pt>
                <c:pt idx="10">
                  <c:v>244.54723005655816</c:v>
                </c:pt>
                <c:pt idx="11">
                  <c:v>246.09800771483711</c:v>
                </c:pt>
                <c:pt idx="12">
                  <c:v>246.76087848402619</c:v>
                </c:pt>
                <c:pt idx="13">
                  <c:v>248.33170352787954</c:v>
                </c:pt>
                <c:pt idx="14">
                  <c:v>249.56424551408924</c:v>
                </c:pt>
                <c:pt idx="15">
                  <c:v>250.58971668707522</c:v>
                </c:pt>
                <c:pt idx="16">
                  <c:v>252.0434326847022</c:v>
                </c:pt>
                <c:pt idx="17">
                  <c:v>252.58334841853019</c:v>
                </c:pt>
                <c:pt idx="18">
                  <c:v>254.06229908541755</c:v>
                </c:pt>
                <c:pt idx="19">
                  <c:v>254.65841440756648</c:v>
                </c:pt>
                <c:pt idx="20">
                  <c:v>256.08868212176208</c:v>
                </c:pt>
                <c:pt idx="21">
                  <c:v>257.17277925263738</c:v>
                </c:pt>
                <c:pt idx="22">
                  <c:v>258.03141493414324</c:v>
                </c:pt>
                <c:pt idx="23">
                  <c:v>259.19838329453989</c:v>
                </c:pt>
                <c:pt idx="24">
                  <c:v>259.50325869683212</c:v>
                </c:pt>
                <c:pt idx="25">
                  <c:v>260.70651962629512</c:v>
                </c:pt>
                <c:pt idx="26">
                  <c:v>261.04442975701807</c:v>
                </c:pt>
                <c:pt idx="27">
                  <c:v>262.24770260134864</c:v>
                </c:pt>
                <c:pt idx="28">
                  <c:v>263.12064573235637</c:v>
                </c:pt>
                <c:pt idx="29">
                  <c:v>263.78805646644514</c:v>
                </c:pt>
                <c:pt idx="30">
                  <c:v>264.83228809604987</c:v>
                </c:pt>
                <c:pt idx="31">
                  <c:v>265.03387150744823</c:v>
                </c:pt>
                <c:pt idx="32">
                  <c:v>266.08869369394557</c:v>
                </c:pt>
                <c:pt idx="33">
                  <c:v>266.30817800877048</c:v>
                </c:pt>
                <c:pt idx="34">
                  <c:v>267.34343877002499</c:v>
                </c:pt>
                <c:pt idx="35">
                  <c:v>268.05768425219196</c:v>
                </c:pt>
                <c:pt idx="36">
                  <c:v>268.574814482845</c:v>
                </c:pt>
                <c:pt idx="37">
                  <c:v>269.47770243462361</c:v>
                </c:pt>
                <c:pt idx="38">
                  <c:v>269.49901671108563</c:v>
                </c:pt>
                <c:pt idx="39">
                  <c:v>270.47342226778989</c:v>
                </c:pt>
                <c:pt idx="40">
                  <c:v>270.55462063004131</c:v>
                </c:pt>
                <c:pt idx="41">
                  <c:v>271.5603492030213</c:v>
                </c:pt>
                <c:pt idx="42">
                  <c:v>272.23179497346143</c:v>
                </c:pt>
                <c:pt idx="43">
                  <c:v>272.69372055082721</c:v>
                </c:pt>
                <c:pt idx="44">
                  <c:v>273.51601359406692</c:v>
                </c:pt>
                <c:pt idx="45">
                  <c:v>273.49167510266989</c:v>
                </c:pt>
                <c:pt idx="46">
                  <c:v>274.34012108471245</c:v>
                </c:pt>
                <c:pt idx="47">
                  <c:v>274.33175916121706</c:v>
                </c:pt>
                <c:pt idx="48">
                  <c:v>275.19212724891719</c:v>
                </c:pt>
                <c:pt idx="49">
                  <c:v>275.72975791653283</c:v>
                </c:pt>
                <c:pt idx="50">
                  <c:v>276.07091564053695</c:v>
                </c:pt>
                <c:pt idx="51">
                  <c:v>276.80950206544765</c:v>
                </c:pt>
                <c:pt idx="52">
                  <c:v>276.72682869015779</c:v>
                </c:pt>
                <c:pt idx="53">
                  <c:v>277.4680004280707</c:v>
                </c:pt>
                <c:pt idx="54">
                  <c:v>277.31842189178451</c:v>
                </c:pt>
                <c:pt idx="55">
                  <c:v>278.12769737261954</c:v>
                </c:pt>
                <c:pt idx="56">
                  <c:v>278.6108481534248</c:v>
                </c:pt>
                <c:pt idx="57">
                  <c:v>278.89128389650892</c:v>
                </c:pt>
                <c:pt idx="58">
                  <c:v>279.53310296129558</c:v>
                </c:pt>
                <c:pt idx="59">
                  <c:v>279.8745665958931</c:v>
                </c:pt>
                <c:pt idx="60">
                  <c:v>279.97167565877993</c:v>
                </c:pt>
                <c:pt idx="61">
                  <c:v>279.87080061245291</c:v>
                </c:pt>
                <c:pt idx="62">
                  <c:v>279.61031813255016</c:v>
                </c:pt>
                <c:pt idx="63">
                  <c:v>279.22197009762493</c:v>
                </c:pt>
                <c:pt idx="64">
                  <c:v>278.74406232561677</c:v>
                </c:pt>
                <c:pt idx="65">
                  <c:v>278.29659949096992</c:v>
                </c:pt>
                <c:pt idx="66">
                  <c:v>277.76298293773658</c:v>
                </c:pt>
                <c:pt idx="67">
                  <c:v>277.16211019859907</c:v>
                </c:pt>
                <c:pt idx="68">
                  <c:v>276.50956080143681</c:v>
                </c:pt>
                <c:pt idx="69">
                  <c:v>275.81816191812248</c:v>
                </c:pt>
                <c:pt idx="70">
                  <c:v>275.09845801483618</c:v>
                </c:pt>
                <c:pt idx="71">
                  <c:v>274.37212398886004</c:v>
                </c:pt>
                <c:pt idx="72">
                  <c:v>273.75234454507057</c:v>
                </c:pt>
                <c:pt idx="73">
                  <c:v>273.09981220302097</c:v>
                </c:pt>
                <c:pt idx="74">
                  <c:v>272.42372920060967</c:v>
                </c:pt>
                <c:pt idx="75">
                  <c:v>271.73164077102484</c:v>
                </c:pt>
                <c:pt idx="76">
                  <c:v>271.02971868187586</c:v>
                </c:pt>
                <c:pt idx="77">
                  <c:v>270.32299662600349</c:v>
                </c:pt>
                <c:pt idx="78">
                  <c:v>269.6279535562557</c:v>
                </c:pt>
                <c:pt idx="79">
                  <c:v>269.04882638227565</c:v>
                </c:pt>
                <c:pt idx="80">
                  <c:v>268.45026754816001</c:v>
                </c:pt>
                <c:pt idx="81">
                  <c:v>267.83868538121737</c:v>
                </c:pt>
                <c:pt idx="82">
                  <c:v>267.21931913528675</c:v>
                </c:pt>
                <c:pt idx="83">
                  <c:v>266.5964394150044</c:v>
                </c:pt>
                <c:pt idx="84">
                  <c:v>265.97351455573693</c:v>
                </c:pt>
                <c:pt idx="85">
                  <c:v>265.35334873372153</c:v>
                </c:pt>
                <c:pt idx="86">
                  <c:v>264.73819660170579</c:v>
                </c:pt>
                <c:pt idx="87">
                  <c:v>264.12985843218507</c:v>
                </c:pt>
                <c:pt idx="88">
                  <c:v>263.52975907504077</c:v>
                </c:pt>
                <c:pt idx="89">
                  <c:v>262.9390134755979</c:v>
                </c:pt>
                <c:pt idx="90">
                  <c:v>262.35848103343341</c:v>
                </c:pt>
                <c:pt idx="91">
                  <c:v>261.78881069554728</c:v>
                </c:pt>
                <c:pt idx="92">
                  <c:v>261.23047835636828</c:v>
                </c:pt>
                <c:pt idx="93">
                  <c:v>260.6838178703826</c:v>
                </c:pt>
                <c:pt idx="94">
                  <c:v>260.14904676171415</c:v>
                </c:pt>
                <c:pt idx="95">
                  <c:v>259.62628753108169</c:v>
                </c:pt>
                <c:pt idx="96">
                  <c:v>259.11558530783572</c:v>
                </c:pt>
                <c:pt idx="97">
                  <c:v>258.61692246796122</c:v>
                </c:pt>
                <c:pt idx="98">
                  <c:v>258.1302307336141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D-4281-A188-22F5BC6D8D6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Edwards!$D$2:$D$100</c:f>
              <c:numCache>
                <c:formatCode>General</c:formatCode>
                <c:ptCount val="99"/>
                <c:pt idx="7">
                  <c:v>229</c:v>
                </c:pt>
                <c:pt idx="14">
                  <c:v>243</c:v>
                </c:pt>
                <c:pt idx="21">
                  <c:v>249</c:v>
                </c:pt>
                <c:pt idx="28">
                  <c:v>253</c:v>
                </c:pt>
                <c:pt idx="35">
                  <c:v>272</c:v>
                </c:pt>
                <c:pt idx="42">
                  <c:v>281</c:v>
                </c:pt>
                <c:pt idx="49">
                  <c:v>277</c:v>
                </c:pt>
                <c:pt idx="56">
                  <c:v>288</c:v>
                </c:pt>
                <c:pt idx="63">
                  <c:v>288</c:v>
                </c:pt>
                <c:pt idx="70">
                  <c:v>271</c:v>
                </c:pt>
                <c:pt idx="77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4.1162050170065356</c:v>
                </c:pt>
                <c:pt idx="4">
                  <c:v>4.0072699515027459</c:v>
                </c:pt>
                <c:pt idx="5">
                  <c:v>3.9012178445608567</c:v>
                </c:pt>
                <c:pt idx="6">
                  <c:v>8.3681360263463755</c:v>
                </c:pt>
                <c:pt idx="7">
                  <c:v>13.578418057294538</c:v>
                </c:pt>
                <c:pt idx="8">
                  <c:v>13.219066213934481</c:v>
                </c:pt>
                <c:pt idx="9">
                  <c:v>12.869224590894742</c:v>
                </c:pt>
                <c:pt idx="10">
                  <c:v>16.224523182729655</c:v>
                </c:pt>
                <c:pt idx="11">
                  <c:v>15.795142360254554</c:v>
                </c:pt>
                <c:pt idx="12">
                  <c:v>18.987624899126413</c:v>
                </c:pt>
                <c:pt idx="13">
                  <c:v>18.485118791291203</c:v>
                </c:pt>
                <c:pt idx="14">
                  <c:v>23.323456821525493</c:v>
                </c:pt>
                <c:pt idx="15">
                  <c:v>22.70620323815675</c:v>
                </c:pt>
                <c:pt idx="16">
                  <c:v>22.105285225844092</c:v>
                </c:pt>
                <c:pt idx="17">
                  <c:v>25.244847975993945</c:v>
                </c:pt>
                <c:pt idx="18">
                  <c:v>24.576744915884941</c:v>
                </c:pt>
                <c:pt idx="19">
                  <c:v>27.363471949582642</c:v>
                </c:pt>
                <c:pt idx="20">
                  <c:v>26.639299660563211</c:v>
                </c:pt>
                <c:pt idx="21">
                  <c:v>30.322872721620083</c:v>
                </c:pt>
                <c:pt idx="22">
                  <c:v>29.520380107052745</c:v>
                </c:pt>
                <c:pt idx="23">
                  <c:v>28.739125400989245</c:v>
                </c:pt>
                <c:pt idx="24">
                  <c:v>31.518012434925399</c:v>
                </c:pt>
                <c:pt idx="25">
                  <c:v>30.683890535029178</c:v>
                </c:pt>
                <c:pt idx="26">
                  <c:v>33.344274162712424</c:v>
                </c:pt>
                <c:pt idx="27">
                  <c:v>32.46182037941351</c:v>
                </c:pt>
                <c:pt idx="28">
                  <c:v>36.448552428851208</c:v>
                </c:pt>
                <c:pt idx="29">
                  <c:v>35.483944147691609</c:v>
                </c:pt>
                <c:pt idx="30">
                  <c:v>34.544864154326092</c:v>
                </c:pt>
                <c:pt idx="31">
                  <c:v>37.03415036425671</c:v>
                </c:pt>
                <c:pt idx="32">
                  <c:v>36.054044276455137</c:v>
                </c:pt>
                <c:pt idx="33">
                  <c:v>38.407423764721081</c:v>
                </c:pt>
                <c:pt idx="34">
                  <c:v>37.390974096554558</c:v>
                </c:pt>
                <c:pt idx="35">
                  <c:v>41.260193096782011</c:v>
                </c:pt>
                <c:pt idx="36">
                  <c:v>40.168245096347945</c:v>
                </c:pt>
                <c:pt idx="37">
                  <c:v>39.105195420089323</c:v>
                </c:pt>
                <c:pt idx="38">
                  <c:v>41.763103205507932</c:v>
                </c:pt>
                <c:pt idx="39">
                  <c:v>40.657845725733011</c:v>
                </c:pt>
                <c:pt idx="40">
                  <c:v>43.232795048760543</c:v>
                </c:pt>
                <c:pt idx="41">
                  <c:v>42.088642281565868</c:v>
                </c:pt>
                <c:pt idx="42">
                  <c:v>45.694998135678524</c:v>
                </c:pt>
                <c:pt idx="43">
                  <c:v>44.485683343402769</c:v>
                </c:pt>
                <c:pt idx="44">
                  <c:v>43.308372978886808</c:v>
                </c:pt>
                <c:pt idx="45">
                  <c:v>45.613951968688696</c:v>
                </c:pt>
                <c:pt idx="46">
                  <c:v>44.406782057310117</c:v>
                </c:pt>
                <c:pt idx="47">
                  <c:v>46.692700199589211</c:v>
                </c:pt>
                <c:pt idx="48">
                  <c:v>45.456981294973005</c:v>
                </c:pt>
                <c:pt idx="49">
                  <c:v>49.204701783763738</c:v>
                </c:pt>
                <c:pt idx="50">
                  <c:v>47.90250294046929</c:v>
                </c:pt>
                <c:pt idx="51">
                  <c:v>46.634766694569073</c:v>
                </c:pt>
                <c:pt idx="52">
                  <c:v>48.697778820416922</c:v>
                </c:pt>
                <c:pt idx="53">
                  <c:v>47.408995656368134</c:v>
                </c:pt>
                <c:pt idx="54">
                  <c:v>49.874663744969141</c:v>
                </c:pt>
                <c:pt idx="55">
                  <c:v>48.554734407244155</c:v>
                </c:pt>
                <c:pt idx="56">
                  <c:v>51.94292326189143</c:v>
                </c:pt>
                <c:pt idx="57">
                  <c:v>50.568257586927686</c:v>
                </c:pt>
                <c:pt idx="58">
                  <c:v>49.229972338771951</c:v>
                </c:pt>
                <c:pt idx="59">
                  <c:v>47.927104712082652</c:v>
                </c:pt>
                <c:pt idx="60">
                  <c:v>46.658717382091361</c:v>
                </c:pt>
                <c:pt idx="61">
                  <c:v>45.42389783026124</c:v>
                </c:pt>
                <c:pt idx="62">
                  <c:v>44.221757687791971</c:v>
                </c:pt>
                <c:pt idx="63">
                  <c:v>43.945236614477302</c:v>
                </c:pt>
                <c:pt idx="64">
                  <c:v>42.782229133217534</c:v>
                </c:pt>
                <c:pt idx="65">
                  <c:v>41.650000560109568</c:v>
                </c:pt>
                <c:pt idx="66">
                  <c:v>40.547736333594436</c:v>
                </c:pt>
                <c:pt idx="67">
                  <c:v>39.474643449425422</c:v>
                </c:pt>
                <c:pt idx="68">
                  <c:v>38.429949890155349</c:v>
                </c:pt>
                <c:pt idx="69">
                  <c:v>37.412904069722451</c:v>
                </c:pt>
                <c:pt idx="70">
                  <c:v>37.387142325291087</c:v>
                </c:pt>
                <c:pt idx="71">
                  <c:v>36.397694330991001</c:v>
                </c:pt>
                <c:pt idx="72">
                  <c:v>35.434432005681238</c:v>
                </c:pt>
                <c:pt idx="73">
                  <c:v>34.496662347542191</c:v>
                </c:pt>
                <c:pt idx="74">
                  <c:v>33.583710694996832</c:v>
                </c:pt>
                <c:pt idx="75">
                  <c:v>32.69492024133757</c:v>
                </c:pt>
                <c:pt idx="76">
                  <c:v>31.829651562198396</c:v>
                </c:pt>
                <c:pt idx="77">
                  <c:v>31.904607845036839</c:v>
                </c:pt>
                <c:pt idx="78">
                  <c:v>31.060254725813603</c:v>
                </c:pt>
                <c:pt idx="79">
                  <c:v>30.238247350296255</c:v>
                </c:pt>
                <c:pt idx="80">
                  <c:v>29.437994340007705</c:v>
                </c:pt>
                <c:pt idx="81">
                  <c:v>28.658919967259127</c:v>
                </c:pt>
                <c:pt idx="82">
                  <c:v>27.900463740952976</c:v>
                </c:pt>
                <c:pt idx="83">
                  <c:v>27.162080003347715</c:v>
                </c:pt>
                <c:pt idx="84">
                  <c:v>26.443237537494134</c:v>
                </c:pt>
                <c:pt idx="85">
                  <c:v>25.743419185060837</c:v>
                </c:pt>
                <c:pt idx="86">
                  <c:v>25.062121474273937</c:v>
                </c:pt>
                <c:pt idx="87">
                  <c:v>24.398854257703313</c:v>
                </c:pt>
                <c:pt idx="88">
                  <c:v>23.753140359634834</c:v>
                </c:pt>
                <c:pt idx="89">
                  <c:v>23.124515232774829</c:v>
                </c:pt>
                <c:pt idx="90">
                  <c:v>22.512526624039868</c:v>
                </c:pt>
                <c:pt idx="91">
                  <c:v>21.916734249191382</c:v>
                </c:pt>
                <c:pt idx="92">
                  <c:v>21.336709476081051</c:v>
                </c:pt>
                <c:pt idx="93">
                  <c:v>20.772035016279109</c:v>
                </c:pt>
                <c:pt idx="94">
                  <c:v>20.222304624863625</c:v>
                </c:pt>
                <c:pt idx="95">
                  <c:v>19.687122808154907</c:v>
                </c:pt>
                <c:pt idx="96">
                  <c:v>19.166104539184637</c:v>
                </c:pt>
                <c:pt idx="97">
                  <c:v>18.658874980695121</c:v>
                </c:pt>
                <c:pt idx="98">
                  <c:v>18.165069215469355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D-4281-A188-22F5BC6D8D6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4.7586182562740946</c:v>
                </c:pt>
                <c:pt idx="4">
                  <c:v>3.9516831048635859</c:v>
                </c:pt>
                <c:pt idx="5">
                  <c:v>3.2815827032721843</c:v>
                </c:pt>
                <c:pt idx="6">
                  <c:v>8.0085393852760838</c:v>
                </c:pt>
                <c:pt idx="7">
                  <c:v>12.929976658461765</c:v>
                </c:pt>
                <c:pt idx="8">
                  <c:v>10.737396352429919</c:v>
                </c:pt>
                <c:pt idx="9">
                  <c:v>8.9166193779417977</c:v>
                </c:pt>
                <c:pt idx="10">
                  <c:v>11.677293126171467</c:v>
                </c:pt>
                <c:pt idx="11">
                  <c:v>9.6971346454174441</c:v>
                </c:pt>
                <c:pt idx="12">
                  <c:v>12.226746415100187</c:v>
                </c:pt>
                <c:pt idx="13">
                  <c:v>10.153415263411672</c:v>
                </c:pt>
                <c:pt idx="14">
                  <c:v>14.590677585688281</c:v>
                </c:pt>
                <c:pt idx="15">
                  <c:v>12.11648655108155</c:v>
                </c:pt>
                <c:pt idx="16">
                  <c:v>10.061852541141919</c:v>
                </c:pt>
                <c:pt idx="17">
                  <c:v>12.661499557463735</c:v>
                </c:pt>
                <c:pt idx="18">
                  <c:v>10.514445830467402</c:v>
                </c:pt>
                <c:pt idx="19">
                  <c:v>12.705057542016128</c:v>
                </c:pt>
                <c:pt idx="20">
                  <c:v>10.55061753880115</c:v>
                </c:pt>
                <c:pt idx="21">
                  <c:v>13.835016110025794</c:v>
                </c:pt>
                <c:pt idx="22">
                  <c:v>11.488965172909511</c:v>
                </c:pt>
                <c:pt idx="23">
                  <c:v>9.5407421064493132</c:v>
                </c:pt>
                <c:pt idx="24">
                  <c:v>12.014753738093287</c:v>
                </c:pt>
                <c:pt idx="25">
                  <c:v>9.9773709087340396</c:v>
                </c:pt>
                <c:pt idx="26">
                  <c:v>12.299844405694333</c:v>
                </c:pt>
                <c:pt idx="27">
                  <c:v>10.214117778064852</c:v>
                </c:pt>
                <c:pt idx="28">
                  <c:v>14.084192271088522</c:v>
                </c:pt>
                <c:pt idx="29">
                  <c:v>11.695887681246486</c:v>
                </c:pt>
                <c:pt idx="30">
                  <c:v>9.7125760582762144</c:v>
                </c:pt>
                <c:pt idx="31">
                  <c:v>12.000278856808512</c:v>
                </c:pt>
                <c:pt idx="32">
                  <c:v>9.9653505825096076</c:v>
                </c:pt>
                <c:pt idx="33">
                  <c:v>12.099245755950621</c:v>
                </c:pt>
                <c:pt idx="34">
                  <c:v>10.047535326529571</c:v>
                </c:pt>
                <c:pt idx="35">
                  <c:v>13.96081343222148</c:v>
                </c:pt>
                <c:pt idx="36">
                  <c:v>11.593430613502974</c:v>
                </c:pt>
                <c:pt idx="37">
                  <c:v>9.6274929854657234</c:v>
                </c:pt>
                <c:pt idx="38">
                  <c:v>12.264086494422322</c:v>
                </c:pt>
                <c:pt idx="39">
                  <c:v>10.18442345794314</c:v>
                </c:pt>
                <c:pt idx="40">
                  <c:v>12.678174418719188</c:v>
                </c:pt>
                <c:pt idx="41">
                  <c:v>10.528293078544559</c:v>
                </c:pt>
                <c:pt idx="42">
                  <c:v>14.199885955681163</c:v>
                </c:pt>
                <c:pt idx="43">
                  <c:v>11.791962792575571</c:v>
                </c:pt>
                <c:pt idx="44">
                  <c:v>9.7923593848198944</c:v>
                </c:pt>
                <c:pt idx="45">
                  <c:v>12.122276866018819</c:v>
                </c:pt>
                <c:pt idx="46">
                  <c:v>10.066660972597683</c:v>
                </c:pt>
                <c:pt idx="47">
                  <c:v>12.360941038372166</c:v>
                </c:pt>
                <c:pt idx="48">
                  <c:v>10.264854046055822</c:v>
                </c:pt>
                <c:pt idx="49">
                  <c:v>14.247601802093973</c:v>
                </c:pt>
                <c:pt idx="50">
                  <c:v>11.831587299932336</c:v>
                </c:pt>
                <c:pt idx="51">
                  <c:v>9.8252646291213939</c:v>
                </c:pt>
                <c:pt idx="52">
                  <c:v>11.97095013025918</c:v>
                </c:pt>
                <c:pt idx="53">
                  <c:v>9.9409952282974157</c:v>
                </c:pt>
                <c:pt idx="54">
                  <c:v>12.556241853184632</c:v>
                </c:pt>
                <c:pt idx="55">
                  <c:v>10.427037034624608</c:v>
                </c:pt>
                <c:pt idx="56">
                  <c:v>14.061416036339082</c:v>
                </c:pt>
                <c:pt idx="57">
                  <c:v>11.67697369041877</c:v>
                </c:pt>
                <c:pt idx="58">
                  <c:v>9.696869377476407</c:v>
                </c:pt>
                <c:pt idx="59">
                  <c:v>8.0525381161895506</c:v>
                </c:pt>
                <c:pt idx="60">
                  <c:v>6.6870417233114177</c:v>
                </c:pt>
                <c:pt idx="61">
                  <c:v>5.5530972178083315</c:v>
                </c:pt>
                <c:pt idx="62">
                  <c:v>4.6114395552418097</c:v>
                </c:pt>
                <c:pt idx="63">
                  <c:v>4.862761963093309</c:v>
                </c:pt>
                <c:pt idx="64">
                  <c:v>4.0381668076007724</c:v>
                </c:pt>
                <c:pt idx="65">
                  <c:v>3.3534010691396268</c:v>
                </c:pt>
                <c:pt idx="66">
                  <c:v>2.7847533958578716</c:v>
                </c:pt>
                <c:pt idx="67">
                  <c:v>2.3125332508263288</c:v>
                </c:pt>
                <c:pt idx="68">
                  <c:v>1.9203890887185506</c:v>
                </c:pt>
                <c:pt idx="69">
                  <c:v>1.5947421515999758</c:v>
                </c:pt>
                <c:pt idx="70">
                  <c:v>2.4391925550832769</c:v>
                </c:pt>
                <c:pt idx="71">
                  <c:v>2.0255703421309343</c:v>
                </c:pt>
                <c:pt idx="72">
                  <c:v>1.6820874606106491</c:v>
                </c:pt>
                <c:pt idx="73">
                  <c:v>1.396850144521264</c:v>
                </c:pt>
                <c:pt idx="74">
                  <c:v>1.1599814943871791</c:v>
                </c:pt>
                <c:pt idx="75">
                  <c:v>0.9632794703127372</c:v>
                </c:pt>
                <c:pt idx="76">
                  <c:v>0.79993288032254595</c:v>
                </c:pt>
                <c:pt idx="77">
                  <c:v>1.7247775980700979</c:v>
                </c:pt>
                <c:pt idx="78">
                  <c:v>1.4323011695578667</c:v>
                </c:pt>
                <c:pt idx="79">
                  <c:v>1.18942096802063</c:v>
                </c:pt>
                <c:pt idx="80">
                  <c:v>0.98772679184772261</c:v>
                </c:pt>
                <c:pt idx="81">
                  <c:v>0.8202345860417628</c:v>
                </c:pt>
                <c:pt idx="82">
                  <c:v>0.6811446056662448</c:v>
                </c:pt>
                <c:pt idx="83">
                  <c:v>0.56564058834334663</c:v>
                </c:pt>
                <c:pt idx="84">
                  <c:v>0.46972298175723909</c:v>
                </c:pt>
                <c:pt idx="85">
                  <c:v>0.39007045133929141</c:v>
                </c:pt>
                <c:pt idx="86">
                  <c:v>0.32392487256813596</c:v>
                </c:pt>
                <c:pt idx="87">
                  <c:v>0.26899582551823475</c:v>
                </c:pt>
                <c:pt idx="88">
                  <c:v>0.22338128459405754</c:v>
                </c:pt>
                <c:pt idx="89">
                  <c:v>0.18550175717692968</c:v>
                </c:pt>
                <c:pt idx="90">
                  <c:v>0.15404559060649251</c:v>
                </c:pt>
                <c:pt idx="91">
                  <c:v>0.12792355364412869</c:v>
                </c:pt>
                <c:pt idx="92">
                  <c:v>0.10623111971276743</c:v>
                </c:pt>
                <c:pt idx="93">
                  <c:v>8.8217145896542837E-2</c:v>
                </c:pt>
                <c:pt idx="94">
                  <c:v>7.3257863149461006E-2</c:v>
                </c:pt>
                <c:pt idx="95">
                  <c:v>6.08352770732234E-2</c:v>
                </c:pt>
                <c:pt idx="96">
                  <c:v>5.0519231348929813E-2</c:v>
                </c:pt>
                <c:pt idx="97">
                  <c:v>4.1952512733932114E-2</c:v>
                </c:pt>
                <c:pt idx="98">
                  <c:v>3.4838481855247384E-2</c:v>
                </c:pt>
                <c:pt idx="99">
                  <c:v>2.8930801491580688E-2</c:v>
                </c:pt>
                <c:pt idx="100">
                  <c:v>2.4024906665649656E-2</c:v>
                </c:pt>
                <c:pt idx="101">
                  <c:v>1.9950921182088584E-2</c:v>
                </c:pt>
                <c:pt idx="102">
                  <c:v>1.6567775332214707E-2</c:v>
                </c:pt>
                <c:pt idx="103">
                  <c:v>1.3758321079688947E-2</c:v>
                </c:pt>
                <c:pt idx="104">
                  <c:v>1.1425275580828969E-2</c:v>
                </c:pt>
                <c:pt idx="105">
                  <c:v>9.4878525760381492E-3</c:v>
                </c:pt>
                <c:pt idx="106">
                  <c:v>7.8789650076958855E-3</c:v>
                </c:pt>
                <c:pt idx="107">
                  <c:v>6.5429019996870817E-3</c:v>
                </c:pt>
                <c:pt idx="108">
                  <c:v>5.433399759447388E-3</c:v>
                </c:pt>
                <c:pt idx="109">
                  <c:v>4.5120396037377341E-3</c:v>
                </c:pt>
                <c:pt idx="110">
                  <c:v>3.7469176366600274E-3</c:v>
                </c:pt>
                <c:pt idx="111">
                  <c:v>3.1115400149156177E-3</c:v>
                </c:pt>
                <c:pt idx="112">
                  <c:v>2.5839055467072546E-3</c:v>
                </c:pt>
                <c:pt idx="113">
                  <c:v>2.1457438574787472E-3</c:v>
                </c:pt>
                <c:pt idx="114">
                  <c:v>1.7818827424922943E-3</c:v>
                </c:pt>
                <c:pt idx="115">
                  <c:v>1.4797227995901688E-3</c:v>
                </c:pt>
                <c:pt idx="116">
                  <c:v>1.2288011502734647E-3</c:v>
                </c:pt>
                <c:pt idx="117">
                  <c:v>1.0204291420876893E-3</c:v>
                </c:pt>
                <c:pt idx="118">
                  <c:v>8.4739148705230785E-4</c:v>
                </c:pt>
                <c:pt idx="119">
                  <c:v>7.0369641821442128E-4</c:v>
                </c:pt>
                <c:pt idx="120">
                  <c:v>5.8436821300901097E-4</c:v>
                </c:pt>
                <c:pt idx="121">
                  <c:v>4.8527489914165171E-4</c:v>
                </c:pt>
                <c:pt idx="122">
                  <c:v>4.029851769731852E-4</c:v>
                </c:pt>
                <c:pt idx="123">
                  <c:v>3.3464960406432576E-4</c:v>
                </c:pt>
                <c:pt idx="124">
                  <c:v>2.7790192766286758E-4</c:v>
                </c:pt>
                <c:pt idx="125">
                  <c:v>2.3077714857804753E-4</c:v>
                </c:pt>
                <c:pt idx="126">
                  <c:v>1.9164347924359652E-4</c:v>
                </c:pt>
                <c:pt idx="127">
                  <c:v>1.5914583988444538E-4</c:v>
                </c:pt>
                <c:pt idx="128">
                  <c:v>1.3215893623143871E-4</c:v>
                </c:pt>
                <c:pt idx="129">
                  <c:v>1.0974829400823427E-4</c:v>
                </c:pt>
                <c:pt idx="130">
                  <c:v>9.1137900933350362E-5</c:v>
                </c:pt>
                <c:pt idx="131">
                  <c:v>7.5683335778449438E-5</c:v>
                </c:pt>
                <c:pt idx="132">
                  <c:v>6.2849454023989636E-5</c:v>
                </c:pt>
                <c:pt idx="133">
                  <c:v>5.219185743446512E-5</c:v>
                </c:pt>
                <c:pt idx="134">
                  <c:v>4.334150590106614E-5</c:v>
                </c:pt>
                <c:pt idx="135">
                  <c:v>3.599193870673943E-5</c:v>
                </c:pt>
                <c:pt idx="136">
                  <c:v>2.9888662724979806E-5</c:v>
                </c:pt>
                <c:pt idx="137">
                  <c:v>2.4820340097998733E-5</c:v>
                </c:pt>
                <c:pt idx="138">
                  <c:v>2.0611470250405459E-5</c:v>
                </c:pt>
                <c:pt idx="139">
                  <c:v>1.7116312838823816E-5</c:v>
                </c:pt>
                <c:pt idx="140">
                  <c:v>1.4213841207699477E-5</c:v>
                </c:pt>
                <c:pt idx="141">
                  <c:v>1.1803551604843118E-5</c:v>
                </c:pt>
                <c:pt idx="142">
                  <c:v>9.801983042608104E-6</c:v>
                </c:pt>
                <c:pt idx="143">
                  <c:v>8.1398272980951482E-6</c:v>
                </c:pt>
                <c:pt idx="144">
                  <c:v>6.7595289804934627E-6</c:v>
                </c:pt>
                <c:pt idx="145">
                  <c:v>5.6132925632001407E-6</c:v>
                </c:pt>
                <c:pt idx="146">
                  <c:v>4.6614273703103147E-6</c:v>
                </c:pt>
                <c:pt idx="147">
                  <c:v>3.8709732094010925E-6</c:v>
                </c:pt>
                <c:pt idx="148">
                  <c:v>3.2145590604586576E-6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8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Banister!$K$2:$K$100</c:f>
              <c:numCache>
                <c:formatCode>General</c:formatCode>
                <c:ptCount val="99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238.24208528617453</c:v>
                </c:pt>
                <c:pt idx="4">
                  <c:v>239.18664916658929</c:v>
                </c:pt>
                <c:pt idx="5">
                  <c:v>239.96103549764777</c:v>
                </c:pt>
                <c:pt idx="6">
                  <c:v>238.38228352288547</c:v>
                </c:pt>
                <c:pt idx="7">
                  <c:v>240.08372616288503</c:v>
                </c:pt>
                <c:pt idx="8">
                  <c:v>240.44270573904288</c:v>
                </c:pt>
                <c:pt idx="9">
                  <c:v>242.54955445864488</c:v>
                </c:pt>
                <c:pt idx="10">
                  <c:v>242.84598606173961</c:v>
                </c:pt>
                <c:pt idx="11">
                  <c:v>244.98128226944701</c:v>
                </c:pt>
                <c:pt idx="12">
                  <c:v>245.33654115775164</c:v>
                </c:pt>
                <c:pt idx="13">
                  <c:v>247.44723867980744</c:v>
                </c:pt>
                <c:pt idx="14">
                  <c:v>249.13822669391345</c:v>
                </c:pt>
                <c:pt idx="15">
                  <c:v>249.46189240887028</c:v>
                </c:pt>
                <c:pt idx="16">
                  <c:v>251.4807854716959</c:v>
                </c:pt>
                <c:pt idx="17">
                  <c:v>251.67186237186942</c:v>
                </c:pt>
                <c:pt idx="18">
                  <c:v>253.67760297420156</c:v>
                </c:pt>
                <c:pt idx="19">
                  <c:v>254.04408308963374</c:v>
                </c:pt>
                <c:pt idx="20">
                  <c:v>255.91912532460842</c:v>
                </c:pt>
                <c:pt idx="21">
                  <c:v>257.38171814909907</c:v>
                </c:pt>
                <c:pt idx="22">
                  <c:v>257.82157389429273</c:v>
                </c:pt>
                <c:pt idx="23">
                  <c:v>259.30403156422977</c:v>
                </c:pt>
                <c:pt idx="24">
                  <c:v>259.11929526257092</c:v>
                </c:pt>
                <c:pt idx="25">
                  <c:v>260.65801500804724</c:v>
                </c:pt>
                <c:pt idx="26">
                  <c:v>260.54986395849107</c:v>
                </c:pt>
                <c:pt idx="27">
                  <c:v>262.09584971552999</c:v>
                </c:pt>
                <c:pt idx="28">
                  <c:v>263.26358547737556</c:v>
                </c:pt>
                <c:pt idx="29">
                  <c:v>263.28713484373503</c:v>
                </c:pt>
                <c:pt idx="30">
                  <c:v>264.6722410466254</c:v>
                </c:pt>
                <c:pt idx="31">
                  <c:v>264.5254092847776</c:v>
                </c:pt>
                <c:pt idx="32">
                  <c:v>265.8828789843667</c:v>
                </c:pt>
                <c:pt idx="33">
                  <c:v>265.72803519591849</c:v>
                </c:pt>
                <c:pt idx="34">
                  <c:v>267.04727074184967</c:v>
                </c:pt>
                <c:pt idx="35">
                  <c:v>268.0088641974977</c:v>
                </c:pt>
                <c:pt idx="36">
                  <c:v>267.8375006367533</c:v>
                </c:pt>
                <c:pt idx="37">
                  <c:v>269.05556515171651</c:v>
                </c:pt>
                <c:pt idx="38">
                  <c:v>268.55888826666256</c:v>
                </c:pt>
                <c:pt idx="39">
                  <c:v>269.87655905819298</c:v>
                </c:pt>
                <c:pt idx="40">
                  <c:v>269.45090573062527</c:v>
                </c:pt>
                <c:pt idx="41">
                  <c:v>270.83189136012828</c:v>
                </c:pt>
                <c:pt idx="42">
                  <c:v>271.82777415114828</c:v>
                </c:pt>
                <c:pt idx="43">
                  <c:v>271.71321862116008</c:v>
                </c:pt>
                <c:pt idx="44">
                  <c:v>272.88163453660508</c:v>
                </c:pt>
                <c:pt idx="45">
                  <c:v>272.42896569351097</c:v>
                </c:pt>
                <c:pt idx="46">
                  <c:v>273.63005808738842</c:v>
                </c:pt>
                <c:pt idx="47">
                  <c:v>273.21294556015681</c:v>
                </c:pt>
                <c:pt idx="48">
                  <c:v>274.4234324090969</c:v>
                </c:pt>
                <c:pt idx="49">
                  <c:v>275.26487191792904</c:v>
                </c:pt>
                <c:pt idx="50">
                  <c:v>274.95681569455189</c:v>
                </c:pt>
                <c:pt idx="51">
                  <c:v>276.04666862951285</c:v>
                </c:pt>
                <c:pt idx="52">
                  <c:v>275.61722248102961</c:v>
                </c:pt>
                <c:pt idx="53">
                  <c:v>276.68767427254875</c:v>
                </c:pt>
                <c:pt idx="54">
                  <c:v>276.00054630546344</c:v>
                </c:pt>
                <c:pt idx="55">
                  <c:v>277.18168152039897</c:v>
                </c:pt>
                <c:pt idx="56">
                  <c:v>277.98742465495661</c:v>
                </c:pt>
                <c:pt idx="57">
                  <c:v>277.72468441358222</c:v>
                </c:pt>
                <c:pt idx="58">
                  <c:v>278.68796842629541</c:v>
                </c:pt>
                <c:pt idx="59">
                  <c:v>279.30949653843476</c:v>
                </c:pt>
                <c:pt idx="60">
                  <c:v>279.64944835002115</c:v>
                </c:pt>
                <c:pt idx="61">
                  <c:v>279.75813914730327</c:v>
                </c:pt>
                <c:pt idx="62">
                  <c:v>279.67761909707349</c:v>
                </c:pt>
                <c:pt idx="63">
                  <c:v>279.44301364083861</c:v>
                </c:pt>
                <c:pt idx="64">
                  <c:v>279.00525169775494</c:v>
                </c:pt>
                <c:pt idx="65">
                  <c:v>278.62022798535611</c:v>
                </c:pt>
                <c:pt idx="66">
                  <c:v>278.14159667758838</c:v>
                </c:pt>
                <c:pt idx="67">
                  <c:v>277.58860298754689</c:v>
                </c:pt>
                <c:pt idx="68">
                  <c:v>276.97727079565004</c:v>
                </c:pt>
                <c:pt idx="69">
                  <c:v>276.32092662305496</c:v>
                </c:pt>
                <c:pt idx="70">
                  <c:v>275.63063876410814</c:v>
                </c:pt>
                <c:pt idx="71">
                  <c:v>274.82739063633608</c:v>
                </c:pt>
                <c:pt idx="72">
                  <c:v>274.17913746864218</c:v>
                </c:pt>
                <c:pt idx="73">
                  <c:v>273.50456974869735</c:v>
                </c:pt>
                <c:pt idx="74">
                  <c:v>272.81139618318872</c:v>
                </c:pt>
                <c:pt idx="75">
                  <c:v>272.10598757967387</c:v>
                </c:pt>
                <c:pt idx="76">
                  <c:v>271.39359567584609</c:v>
                </c:pt>
                <c:pt idx="77">
                  <c:v>270.67853650463627</c:v>
                </c:pt>
                <c:pt idx="78">
                  <c:v>269.88594877299937</c:v>
                </c:pt>
                <c:pt idx="79">
                  <c:v>269.25014327750353</c:v>
                </c:pt>
                <c:pt idx="80">
                  <c:v>268.60671518987397</c:v>
                </c:pt>
                <c:pt idx="81">
                  <c:v>267.95980452043887</c:v>
                </c:pt>
                <c:pt idx="82">
                  <c:v>267.31280504328919</c:v>
                </c:pt>
                <c:pt idx="83">
                  <c:v>266.66848703162566</c:v>
                </c:pt>
                <c:pt idx="84">
                  <c:v>266.02910008454239</c:v>
                </c:pt>
                <c:pt idx="85">
                  <c:v>265.39645926736512</c:v>
                </c:pt>
                <c:pt idx="86">
                  <c:v>264.7720172663644</c:v>
                </c:pt>
                <c:pt idx="87">
                  <c:v>264.15692482170107</c:v>
                </c:pt>
                <c:pt idx="88">
                  <c:v>263.55208133618953</c:v>
                </c:pt>
                <c:pt idx="89">
                  <c:v>262.95817725044628</c:v>
                </c:pt>
                <c:pt idx="90">
                  <c:v>262.37572951764292</c:v>
                </c:pt>
                <c:pt idx="91">
                  <c:v>261.80511129536831</c:v>
                </c:pt>
                <c:pt idx="92">
                  <c:v>261.24657679128842</c:v>
                </c:pt>
                <c:pt idx="93">
                  <c:v>260.70028204772723</c:v>
                </c:pt>
                <c:pt idx="94">
                  <c:v>260.16630232324934</c:v>
                </c:pt>
                <c:pt idx="95">
                  <c:v>259.64464662283484</c:v>
                </c:pt>
                <c:pt idx="96">
                  <c:v>259.13526983897333</c:v>
                </c:pt>
                <c:pt idx="97">
                  <c:v>258.63808289118543</c:v>
                </c:pt>
                <c:pt idx="98">
                  <c:v>258.15296118876205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C-4A02-B1CE-10D8D967D07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Banister!$D$2:$D$100</c:f>
              <c:numCache>
                <c:formatCode>General</c:formatCode>
                <c:ptCount val="99"/>
                <c:pt idx="7">
                  <c:v>229</c:v>
                </c:pt>
                <c:pt idx="14">
                  <c:v>243</c:v>
                </c:pt>
                <c:pt idx="21">
                  <c:v>249</c:v>
                </c:pt>
                <c:pt idx="28">
                  <c:v>253</c:v>
                </c:pt>
                <c:pt idx="35">
                  <c:v>272</c:v>
                </c:pt>
                <c:pt idx="42">
                  <c:v>281</c:v>
                </c:pt>
                <c:pt idx="49">
                  <c:v>277</c:v>
                </c:pt>
                <c:pt idx="56">
                  <c:v>288</c:v>
                </c:pt>
                <c:pt idx="63">
                  <c:v>288</c:v>
                </c:pt>
                <c:pt idx="70">
                  <c:v>271</c:v>
                </c:pt>
                <c:pt idx="77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4.8734104896395953</c:v>
                </c:pt>
                <c:pt idx="4">
                  <c:v>4.7451859911020602</c:v>
                </c:pt>
                <c:pt idx="5">
                  <c:v>4.6203352124800041</c:v>
                </c:pt>
                <c:pt idx="6">
                  <c:v>10.628110604723487</c:v>
                </c:pt>
                <c:pt idx="7">
                  <c:v>16.515980440924633</c:v>
                </c:pt>
                <c:pt idx="8">
                  <c:v>16.08142781819863</c:v>
                </c:pt>
                <c:pt idx="9">
                  <c:v>15.658308726929839</c:v>
                </c:pt>
                <c:pt idx="10">
                  <c:v>19.161491151654847</c:v>
                </c:pt>
                <c:pt idx="11">
                  <c:v>18.657332390685369</c:v>
                </c:pt>
                <c:pt idx="12">
                  <c:v>21.954194121505218</c:v>
                </c:pt>
                <c:pt idx="13">
                  <c:v>21.376556440868573</c:v>
                </c:pt>
                <c:pt idx="14">
                  <c:v>26.911164541439696</c:v>
                </c:pt>
                <c:pt idx="15">
                  <c:v>26.203103813593561</c:v>
                </c:pt>
                <c:pt idx="16">
                  <c:v>25.513672899910464</c:v>
                </c:pt>
                <c:pt idx="17">
                  <c:v>28.745220127547874</c:v>
                </c:pt>
                <c:pt idx="18">
                  <c:v>27.988903489735062</c:v>
                </c:pt>
                <c:pt idx="19">
                  <c:v>30.613378093445089</c:v>
                </c:pt>
                <c:pt idx="20">
                  <c:v>29.80790827658543</c:v>
                </c:pt>
                <c:pt idx="21">
                  <c:v>33.097332651356808</c:v>
                </c:pt>
                <c:pt idx="22">
                  <c:v>32.226507406659628</c:v>
                </c:pt>
                <c:pt idx="23">
                  <c:v>31.378594479845887</c:v>
                </c:pt>
                <c:pt idx="24">
                  <c:v>34.191608470303073</c:v>
                </c:pt>
                <c:pt idx="25">
                  <c:v>33.291991690715818</c:v>
                </c:pt>
                <c:pt idx="26">
                  <c:v>35.953671053405472</c:v>
                </c:pt>
                <c:pt idx="27">
                  <c:v>35.007692574636415</c:v>
                </c:pt>
                <c:pt idx="28">
                  <c:v>39.062766893947064</c:v>
                </c:pt>
                <c:pt idx="29">
                  <c:v>38.03498487002085</c:v>
                </c:pt>
                <c:pt idx="30">
                  <c:v>37.034244860081358</c:v>
                </c:pt>
                <c:pt idx="31">
                  <c:v>39.309754283525997</c:v>
                </c:pt>
                <c:pt idx="32">
                  <c:v>38.275473764502529</c:v>
                </c:pt>
                <c:pt idx="33">
                  <c:v>40.463719480741176</c:v>
                </c:pt>
                <c:pt idx="34">
                  <c:v>39.399076937205869</c:v>
                </c:pt>
                <c:pt idx="35">
                  <c:v>43.377361787470953</c:v>
                </c:pt>
                <c:pt idx="36">
                  <c:v>42.236058284533101</c:v>
                </c:pt>
                <c:pt idx="37">
                  <c:v>41.124783663761953</c:v>
                </c:pt>
                <c:pt idx="38">
                  <c:v>43.832852016039219</c:v>
                </c:pt>
                <c:pt idx="39">
                  <c:v>42.679564091458445</c:v>
                </c:pt>
                <c:pt idx="40">
                  <c:v>45.365513606135124</c:v>
                </c:pt>
                <c:pt idx="41">
                  <c:v>44.171899761085392</c:v>
                </c:pt>
                <c:pt idx="42">
                  <c:v>47.754514049368254</c:v>
                </c:pt>
                <c:pt idx="43">
                  <c:v>46.498043117994534</c:v>
                </c:pt>
                <c:pt idx="44">
                  <c:v>45.274631243608702</c:v>
                </c:pt>
                <c:pt idx="45">
                  <c:v>47.594025634250038</c:v>
                </c:pt>
                <c:pt idx="46">
                  <c:v>46.341777319992886</c:v>
                </c:pt>
                <c:pt idx="47">
                  <c:v>48.599625987738925</c:v>
                </c:pt>
                <c:pt idx="48">
                  <c:v>47.320919282314144</c:v>
                </c:pt>
                <c:pt idx="49">
                  <c:v>51.137157694760063</c:v>
                </c:pt>
                <c:pt idx="50">
                  <c:v>49.79168589098218</c:v>
                </c:pt>
                <c:pt idx="51">
                  <c:v>48.481614849709842</c:v>
                </c:pt>
                <c:pt idx="52">
                  <c:v>50.437143010483325</c:v>
                </c:pt>
                <c:pt idx="53">
                  <c:v>49.11008932109393</c:v>
                </c:pt>
                <c:pt idx="54">
                  <c:v>51.711982923054052</c:v>
                </c:pt>
                <c:pt idx="55">
                  <c:v>50.351386869676951</c:v>
                </c:pt>
                <c:pt idx="56">
                  <c:v>53.572365900384362</c:v>
                </c:pt>
                <c:pt idx="57">
                  <c:v>52.162821235995928</c:v>
                </c:pt>
                <c:pt idx="58">
                  <c:v>50.790363157714218</c:v>
                </c:pt>
                <c:pt idx="59">
                  <c:v>49.454015878887141</c:v>
                </c:pt>
                <c:pt idx="60">
                  <c:v>48.152829286824272</c:v>
                </c:pt>
                <c:pt idx="61">
                  <c:v>46.88587826728822</c:v>
                </c:pt>
                <c:pt idx="62">
                  <c:v>45.65226204675934</c:v>
                </c:pt>
                <c:pt idx="63">
                  <c:v>44.920829864260575</c:v>
                </c:pt>
                <c:pt idx="64">
                  <c:v>43.738916110949653</c:v>
                </c:pt>
                <c:pt idx="65">
                  <c:v>42.588099737729138</c:v>
                </c:pt>
                <c:pt idx="66">
                  <c:v>41.46756254018625</c:v>
                </c:pt>
                <c:pt idx="67">
                  <c:v>40.376507841717277</c:v>
                </c:pt>
                <c:pt idx="68">
                  <c:v>39.31415992710852</c:v>
                </c:pt>
                <c:pt idx="69">
                  <c:v>38.279763491020333</c:v>
                </c:pt>
                <c:pt idx="70">
                  <c:v>37.801025202268342</c:v>
                </c:pt>
                <c:pt idx="71">
                  <c:v>36.806440914515463</c:v>
                </c:pt>
                <c:pt idx="72">
                  <c:v>35.838025173783514</c:v>
                </c:pt>
                <c:pt idx="73">
                  <c:v>34.895089458383971</c:v>
                </c:pt>
                <c:pt idx="74">
                  <c:v>33.976963362350027</c:v>
                </c:pt>
                <c:pt idx="75">
                  <c:v>33.082994118793088</c:v>
                </c:pt>
                <c:pt idx="76">
                  <c:v>32.212546135800345</c:v>
                </c:pt>
                <c:pt idx="77">
                  <c:v>31.834726856797644</c:v>
                </c:pt>
                <c:pt idx="78">
                  <c:v>30.997122083719283</c:v>
                </c:pt>
                <c:pt idx="79">
                  <c:v>30.181555563365364</c:v>
                </c:pt>
                <c:pt idx="80">
                  <c:v>29.387447446385977</c:v>
                </c:pt>
                <c:pt idx="81">
                  <c:v>28.614233139870688</c:v>
                </c:pt>
                <c:pt idx="82">
                  <c:v>27.861362905935732</c:v>
                </c:pt>
                <c:pt idx="83">
                  <c:v>27.12830147087281</c:v>
                </c:pt>
                <c:pt idx="84">
                  <c:v>26.414527644581607</c:v>
                </c:pt>
                <c:pt idx="85">
                  <c:v>25.719533950015396</c:v>
                </c:pt>
                <c:pt idx="86">
                  <c:v>25.042826262376362</c:v>
                </c:pt>
                <c:pt idx="87">
                  <c:v>24.383923457804013</c:v>
                </c:pt>
                <c:pt idx="88">
                  <c:v>23.74235707130703</c:v>
                </c:pt>
                <c:pt idx="89">
                  <c:v>23.117670963695236</c:v>
                </c:pt>
                <c:pt idx="90">
                  <c:v>22.509420997274947</c:v>
                </c:pt>
                <c:pt idx="91">
                  <c:v>21.917174720077128</c:v>
                </c:pt>
                <c:pt idx="92">
                  <c:v>21.340511058393815</c:v>
                </c:pt>
                <c:pt idx="93">
                  <c:v>20.779020017404235</c:v>
                </c:pt>
                <c:pt idx="94">
                  <c:v>20.232302389677763</c:v>
                </c:pt>
                <c:pt idx="95">
                  <c:v>19.699969471346467</c:v>
                </c:pt>
                <c:pt idx="96">
                  <c:v>19.181642785745442</c:v>
                </c:pt>
                <c:pt idx="97">
                  <c:v>18.676953814324477</c:v>
                </c:pt>
                <c:pt idx="98">
                  <c:v>18.185543734639694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6C-4A02-B1CE-10D8D967D07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6.6313252034650478</c:v>
                </c:pt>
                <c:pt idx="4">
                  <c:v>5.5585368245127658</c:v>
                </c:pt>
                <c:pt idx="5">
                  <c:v>4.6592997148322279</c:v>
                </c:pt>
                <c:pt idx="6">
                  <c:v>12.245827081837998</c:v>
                </c:pt>
                <c:pt idx="7">
                  <c:v>18.656969477319453</c:v>
                </c:pt>
                <c:pt idx="8">
                  <c:v>15.638722079155755</c:v>
                </c:pt>
                <c:pt idx="9">
                  <c:v>13.108754268284967</c:v>
                </c:pt>
                <c:pt idx="10">
                  <c:v>16.315505089915241</c:v>
                </c:pt>
                <c:pt idx="11">
                  <c:v>13.676050121238388</c:v>
                </c:pt>
                <c:pt idx="12">
                  <c:v>16.617652963753592</c:v>
                </c:pt>
                <c:pt idx="13">
                  <c:v>13.929317761061139</c:v>
                </c:pt>
                <c:pt idx="14">
                  <c:v>19.972237412389351</c:v>
                </c:pt>
                <c:pt idx="15">
                  <c:v>16.741211404723249</c:v>
                </c:pt>
                <c:pt idx="16">
                  <c:v>14.032887428214595</c:v>
                </c:pt>
                <c:pt idx="17">
                  <c:v>17.073357755678476</c:v>
                </c:pt>
                <c:pt idx="18">
                  <c:v>14.311300515533469</c:v>
                </c:pt>
                <c:pt idx="19">
                  <c:v>16.56929500381133</c:v>
                </c:pt>
                <c:pt idx="20">
                  <c:v>13.888782951976985</c:v>
                </c:pt>
                <c:pt idx="21">
                  <c:v>17.185061765453014</c:v>
                </c:pt>
                <c:pt idx="22">
                  <c:v>14.404933512366904</c:v>
                </c:pt>
                <c:pt idx="23">
                  <c:v>12.074562915616101</c:v>
                </c:pt>
                <c:pt idx="24">
                  <c:v>15.072313207732204</c:v>
                </c:pt>
                <c:pt idx="25">
                  <c:v>12.633976682668534</c:v>
                </c:pt>
                <c:pt idx="26">
                  <c:v>15.403807094914379</c:v>
                </c:pt>
                <c:pt idx="27">
                  <c:v>12.911842859106418</c:v>
                </c:pt>
                <c:pt idx="28">
                  <c:v>17.594160597254699</c:v>
                </c:pt>
                <c:pt idx="29">
                  <c:v>14.747850026285812</c:v>
                </c:pt>
                <c:pt idx="30">
                  <c:v>12.362003813455917</c:v>
                </c:pt>
                <c:pt idx="31">
                  <c:v>14.784344998748381</c:v>
                </c:pt>
                <c:pt idx="32">
                  <c:v>12.392594780135815</c:v>
                </c:pt>
                <c:pt idx="33">
                  <c:v>14.735684284822684</c:v>
                </c:pt>
                <c:pt idx="34">
                  <c:v>12.351806195356151</c:v>
                </c:pt>
                <c:pt idx="35">
                  <c:v>17.177455369585701</c:v>
                </c:pt>
                <c:pt idx="36">
                  <c:v>14.398557647779807</c:v>
                </c:pt>
                <c:pt idx="37">
                  <c:v>12.06921851204546</c:v>
                </c:pt>
                <c:pt idx="38">
                  <c:v>15.273963749376678</c:v>
                </c:pt>
                <c:pt idx="39">
                  <c:v>12.803005033265496</c:v>
                </c:pt>
                <c:pt idx="40">
                  <c:v>15.914607875509841</c:v>
                </c:pt>
                <c:pt idx="41">
                  <c:v>13.340008400957107</c:v>
                </c:pt>
                <c:pt idx="42">
                  <c:v>17.638271079234897</c:v>
                </c:pt>
                <c:pt idx="43">
                  <c:v>14.784824496834446</c:v>
                </c:pt>
                <c:pt idx="44">
                  <c:v>12.392996707003658</c:v>
                </c:pt>
                <c:pt idx="45">
                  <c:v>15.165059940739077</c:v>
                </c:pt>
                <c:pt idx="46">
                  <c:v>12.711719232604493</c:v>
                </c:pt>
                <c:pt idx="47">
                  <c:v>15.386680427582117</c:v>
                </c:pt>
                <c:pt idx="48">
                  <c:v>12.897486873217231</c:v>
                </c:pt>
                <c:pt idx="49">
                  <c:v>17.697975515767816</c:v>
                </c:pt>
                <c:pt idx="50">
                  <c:v>14.834870196430296</c:v>
                </c:pt>
                <c:pt idx="51">
                  <c:v>12.434946220196991</c:v>
                </c:pt>
                <c:pt idx="52">
                  <c:v>14.819920529453706</c:v>
                </c:pt>
                <c:pt idx="53">
                  <c:v>12.422415048545183</c:v>
                </c:pt>
                <c:pt idx="54">
                  <c:v>15.711436617590579</c:v>
                </c:pt>
                <c:pt idx="55">
                  <c:v>13.169705349277981</c:v>
                </c:pt>
                <c:pt idx="56">
                  <c:v>17.224673259215294</c:v>
                </c:pt>
                <c:pt idx="57">
                  <c:v>14.438136822413671</c:v>
                </c:pt>
                <c:pt idx="58">
                  <c:v>12.102394731418805</c:v>
                </c:pt>
                <c:pt idx="59">
                  <c:v>10.144519340452414</c:v>
                </c:pt>
                <c:pt idx="60">
                  <c:v>8.5033809368031115</c:v>
                </c:pt>
                <c:pt idx="61">
                  <c:v>7.1277391199849465</c:v>
                </c:pt>
                <c:pt idx="62">
                  <c:v>5.9746429496858511</c:v>
                </c:pt>
                <c:pt idx="63">
                  <c:v>5.64725378620032</c:v>
                </c:pt>
                <c:pt idx="64">
                  <c:v>4.7336644131947034</c:v>
                </c:pt>
                <c:pt idx="65">
                  <c:v>3.9678717523730418</c:v>
                </c:pt>
                <c:pt idx="66">
                  <c:v>3.3259658625978594</c:v>
                </c:pt>
                <c:pt idx="67">
                  <c:v>2.7879048541703764</c:v>
                </c:pt>
                <c:pt idx="68">
                  <c:v>2.3368891314584448</c:v>
                </c:pt>
                <c:pt idx="69">
                  <c:v>1.9588368679653891</c:v>
                </c:pt>
                <c:pt idx="70">
                  <c:v>2.3610036962858132</c:v>
                </c:pt>
                <c:pt idx="71">
                  <c:v>1.9790502781793815</c:v>
                </c:pt>
                <c:pt idx="72">
                  <c:v>1.6588877051413795</c:v>
                </c:pt>
                <c:pt idx="73">
                  <c:v>1.3905197096866273</c:v>
                </c:pt>
                <c:pt idx="74">
                  <c:v>1.1655671791612894</c:v>
                </c:pt>
                <c:pt idx="75">
                  <c:v>0.97700653911922775</c:v>
                </c:pt>
                <c:pt idx="76">
                  <c:v>0.81895045995426341</c:v>
                </c:pt>
                <c:pt idx="77">
                  <c:v>1.325627914939733</c:v>
                </c:pt>
                <c:pt idx="78">
                  <c:v>1.1111733107199016</c:v>
                </c:pt>
                <c:pt idx="79">
                  <c:v>0.93141228586179892</c:v>
                </c:pt>
                <c:pt idx="80">
                  <c:v>0.78073225651203859</c:v>
                </c:pt>
                <c:pt idx="81">
                  <c:v>0.6544286194318274</c:v>
                </c:pt>
                <c:pt idx="82">
                  <c:v>0.54855786264653172</c:v>
                </c:pt>
                <c:pt idx="83">
                  <c:v>0.45981443924714832</c:v>
                </c:pt>
                <c:pt idx="84">
                  <c:v>0.38542756003919654</c:v>
                </c:pt>
                <c:pt idx="85">
                  <c:v>0.32307468265023559</c:v>
                </c:pt>
                <c:pt idx="86">
                  <c:v>0.27080899601195008</c:v>
                </c:pt>
                <c:pt idx="87">
                  <c:v>0.22699863610296087</c:v>
                </c:pt>
                <c:pt idx="88">
                  <c:v>0.19027573511749454</c:v>
                </c:pt>
                <c:pt idx="89">
                  <c:v>0.15949371324892603</c:v>
                </c:pt>
                <c:pt idx="90">
                  <c:v>0.13369147963203307</c:v>
                </c:pt>
                <c:pt idx="91">
                  <c:v>0.1120634247088273</c:v>
                </c:pt>
                <c:pt idx="92">
                  <c:v>9.3934267105396013E-2</c:v>
                </c:pt>
                <c:pt idx="93">
                  <c:v>7.8737969677030936E-2</c:v>
                </c:pt>
                <c:pt idx="94">
                  <c:v>6.600006642841956E-2</c:v>
                </c:pt>
                <c:pt idx="95">
                  <c:v>5.532284851163121E-2</c:v>
                </c:pt>
                <c:pt idx="96">
                  <c:v>4.6372946772111082E-2</c:v>
                </c:pt>
                <c:pt idx="97">
                  <c:v>3.8870923139052244E-2</c:v>
                </c:pt>
                <c:pt idx="98">
                  <c:v>3.258254587760636E-2</c:v>
                </c:pt>
                <c:pt idx="99">
                  <c:v>2.7311476294725523E-2</c:v>
                </c:pt>
                <c:pt idx="100">
                  <c:v>2.2893138559501425E-2</c:v>
                </c:pt>
                <c:pt idx="101">
                  <c:v>1.9189581238629193E-2</c:v>
                </c:pt>
                <c:pt idx="102">
                  <c:v>1.6085170111422645E-2</c:v>
                </c:pt>
                <c:pt idx="103">
                  <c:v>1.3482977783411334E-2</c:v>
                </c:pt>
                <c:pt idx="104">
                  <c:v>1.1301757373325363E-2</c:v>
                </c:pt>
                <c:pt idx="105">
                  <c:v>9.4734057844896354E-3</c:v>
                </c:pt>
                <c:pt idx="106">
                  <c:v>7.9408373576856858E-3</c:v>
                </c:pt>
                <c:pt idx="107">
                  <c:v>6.656201515663639E-3</c:v>
                </c:pt>
                <c:pt idx="108">
                  <c:v>5.5793887497571637E-3</c:v>
                </c:pt>
                <c:pt idx="109">
                  <c:v>4.6767783018079375E-3</c:v>
                </c:pt>
                <c:pt idx="110">
                  <c:v>3.9201884409315437E-3</c:v>
                </c:pt>
                <c:pt idx="111">
                  <c:v>3.285996560168869E-3</c:v>
                </c:pt>
                <c:pt idx="112">
                  <c:v>2.7544016202638959E-3</c:v>
                </c:pt>
                <c:pt idx="113">
                  <c:v>2.3088059122382313E-3</c:v>
                </c:pt>
                <c:pt idx="114">
                  <c:v>1.9352968358606665E-3</c:v>
                </c:pt>
                <c:pt idx="115">
                  <c:v>1.6222125138537181E-3</c:v>
                </c:pt>
                <c:pt idx="116">
                  <c:v>1.3597776792381743E-3</c:v>
                </c:pt>
                <c:pt idx="117">
                  <c:v>1.1397984673178815E-3</c:v>
                </c:pt>
                <c:pt idx="118">
                  <c:v>9.5540658295556458E-4</c:v>
                </c:pt>
                <c:pt idx="119">
                  <c:v>8.0084485540921004E-4</c:v>
                </c:pt>
                <c:pt idx="120">
                  <c:v>6.7128748522054876E-4</c:v>
                </c:pt>
                <c:pt idx="121">
                  <c:v>5.6268937081885892E-4</c:v>
                </c:pt>
                <c:pt idx="122">
                  <c:v>4.7165981044395509E-4</c:v>
                </c:pt>
                <c:pt idx="123">
                  <c:v>3.9535663604998674E-4</c:v>
                </c:pt>
                <c:pt idx="124">
                  <c:v>3.313974737886531E-4</c:v>
                </c:pt>
                <c:pt idx="125">
                  <c:v>2.7778536040461307E-4</c:v>
                </c:pt>
                <c:pt idx="126">
                  <c:v>2.3284639310296054E-4</c:v>
                </c:pt>
                <c:pt idx="127">
                  <c:v>1.9517746616339705E-4</c:v>
                </c:pt>
                <c:pt idx="128">
                  <c:v>1.636024625089185E-4</c:v>
                </c:pt>
                <c:pt idx="129">
                  <c:v>1.3713553242142485E-4</c:v>
                </c:pt>
                <c:pt idx="130">
                  <c:v>1.149503128749207E-4</c:v>
                </c:pt>
                <c:pt idx="131">
                  <c:v>9.6354126437750182E-5</c:v>
                </c:pt>
                <c:pt idx="132">
                  <c:v>8.0766354169772007E-5</c:v>
                </c:pt>
                <c:pt idx="133">
                  <c:v>6.7700307262827817E-5</c:v>
                </c:pt>
                <c:pt idx="134">
                  <c:v>5.6748031412276818E-5</c:v>
                </c:pt>
                <c:pt idx="135">
                  <c:v>4.7567569474488149E-5</c:v>
                </c:pt>
                <c:pt idx="136">
                  <c:v>3.9872284718950653E-5</c:v>
                </c:pt>
                <c:pt idx="137">
                  <c:v>3.3421911320521017E-5</c:v>
                </c:pt>
                <c:pt idx="138">
                  <c:v>2.8015052666040669E-5</c:v>
                </c:pt>
                <c:pt idx="139">
                  <c:v>2.3482893253897766E-5</c:v>
                </c:pt>
                <c:pt idx="140">
                  <c:v>1.968392785648446E-5</c:v>
                </c:pt>
                <c:pt idx="141">
                  <c:v>1.6499543376963297E-5</c:v>
                </c:pt>
                <c:pt idx="142">
                  <c:v>1.3830315454982285E-5</c:v>
                </c:pt>
                <c:pt idx="143">
                  <c:v>1.1592904192208384E-5</c:v>
                </c:pt>
                <c:pt idx="144">
                  <c:v>9.7174520745517489E-6</c:v>
                </c:pt>
                <c:pt idx="145">
                  <c:v>8.1454028477761361E-6</c:v>
                </c:pt>
                <c:pt idx="146">
                  <c:v>6.8276732463967524E-6</c:v>
                </c:pt>
                <c:pt idx="147">
                  <c:v>5.7231204927193263E-6</c:v>
                </c:pt>
                <c:pt idx="148">
                  <c:v>4.7972577175496224E-6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Lucia!$K$2:$K$100</c:f>
              <c:numCache>
                <c:formatCode>General</c:formatCode>
                <c:ptCount val="99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239.1844897865569</c:v>
                </c:pt>
                <c:pt idx="4">
                  <c:v>239.90313929315954</c:v>
                </c:pt>
                <c:pt idx="5">
                  <c:v>240.48578755040057</c:v>
                </c:pt>
                <c:pt idx="6">
                  <c:v>240.01073929084436</c:v>
                </c:pt>
                <c:pt idx="7">
                  <c:v>241.21986963508542</c:v>
                </c:pt>
                <c:pt idx="8">
                  <c:v>242.05913997675933</c:v>
                </c:pt>
                <c:pt idx="9">
                  <c:v>243.65009571860315</c:v>
                </c:pt>
                <c:pt idx="10">
                  <c:v>244.17999368612189</c:v>
                </c:pt>
                <c:pt idx="11">
                  <c:v>245.84384246909454</c:v>
                </c:pt>
                <c:pt idx="12">
                  <c:v>246.47296375943429</c:v>
                </c:pt>
                <c:pt idx="13">
                  <c:v>248.12283330673375</c:v>
                </c:pt>
                <c:pt idx="14">
                  <c:v>249.42343152134728</c:v>
                </c:pt>
                <c:pt idx="15">
                  <c:v>250.30410952265802</c:v>
                </c:pt>
                <c:pt idx="16">
                  <c:v>251.86666562893495</c:v>
                </c:pt>
                <c:pt idx="17">
                  <c:v>252.33797204009474</c:v>
                </c:pt>
                <c:pt idx="18">
                  <c:v>253.91664738612135</c:v>
                </c:pt>
                <c:pt idx="19">
                  <c:v>254.45307717242522</c:v>
                </c:pt>
                <c:pt idx="20">
                  <c:v>255.97194554263655</c:v>
                </c:pt>
                <c:pt idx="21">
                  <c:v>257.13157349201816</c:v>
                </c:pt>
                <c:pt idx="22">
                  <c:v>257.88870887851226</c:v>
                </c:pt>
                <c:pt idx="23">
                  <c:v>259.14781442644988</c:v>
                </c:pt>
                <c:pt idx="24">
                  <c:v>259.38244523846197</c:v>
                </c:pt>
                <c:pt idx="25">
                  <c:v>260.6681266819308</c:v>
                </c:pt>
                <c:pt idx="26">
                  <c:v>260.9423599798024</c:v>
                </c:pt>
                <c:pt idx="27">
                  <c:v>262.21133207464391</c:v>
                </c:pt>
                <c:pt idx="28">
                  <c:v>263.14081104506738</c:v>
                </c:pt>
                <c:pt idx="29">
                  <c:v>263.67341518986791</c:v>
                </c:pt>
                <c:pt idx="30">
                  <c:v>264.80271430637714</c:v>
                </c:pt>
                <c:pt idx="31">
                  <c:v>264.92383537047641</c:v>
                </c:pt>
                <c:pt idx="32">
                  <c:v>266.06469824674252</c:v>
                </c:pt>
                <c:pt idx="33">
                  <c:v>266.22415689675961</c:v>
                </c:pt>
                <c:pt idx="34">
                  <c:v>267.33198904984636</c:v>
                </c:pt>
                <c:pt idx="35">
                  <c:v>268.1081910950162</c:v>
                </c:pt>
                <c:pt idx="36">
                  <c:v>268.49656930081306</c:v>
                </c:pt>
                <c:pt idx="37">
                  <c:v>269.47397026594331</c:v>
                </c:pt>
                <c:pt idx="38">
                  <c:v>269.42559009705013</c:v>
                </c:pt>
                <c:pt idx="39">
                  <c:v>270.45251423958774</c:v>
                </c:pt>
                <c:pt idx="40">
                  <c:v>270.42581809639535</c:v>
                </c:pt>
                <c:pt idx="41">
                  <c:v>271.48964613983844</c:v>
                </c:pt>
                <c:pt idx="42">
                  <c:v>272.21174392192967</c:v>
                </c:pt>
                <c:pt idx="43">
                  <c:v>272.54236034212721</c:v>
                </c:pt>
                <c:pt idx="44">
                  <c:v>273.42577932451906</c:v>
                </c:pt>
                <c:pt idx="45">
                  <c:v>273.3196188594128</c:v>
                </c:pt>
                <c:pt idx="46">
                  <c:v>274.22188640341852</c:v>
                </c:pt>
                <c:pt idx="47">
                  <c:v>274.13685873388386</c:v>
                </c:pt>
                <c:pt idx="48">
                  <c:v>275.0367690723071</c:v>
                </c:pt>
                <c:pt idx="49">
                  <c:v>275.61032375186335</c:v>
                </c:pt>
                <c:pt idx="50">
                  <c:v>275.79872144013501</c:v>
                </c:pt>
                <c:pt idx="51">
                  <c:v>276.59878760299279</c:v>
                </c:pt>
                <c:pt idx="52">
                  <c:v>276.41925845418024</c:v>
                </c:pt>
                <c:pt idx="53">
                  <c:v>277.23442119219754</c:v>
                </c:pt>
                <c:pt idx="54">
                  <c:v>277.0108499452885</c:v>
                </c:pt>
                <c:pt idx="55">
                  <c:v>277.87787538668482</c:v>
                </c:pt>
                <c:pt idx="56">
                  <c:v>278.41217770784021</c:v>
                </c:pt>
                <c:pt idx="57">
                  <c:v>278.56445597237416</c:v>
                </c:pt>
                <c:pt idx="58">
                  <c:v>279.26761510050255</c:v>
                </c:pt>
                <c:pt idx="59">
                  <c:v>279.66299165608194</c:v>
                </c:pt>
                <c:pt idx="60">
                  <c:v>279.80726135310823</c:v>
                </c:pt>
                <c:pt idx="61">
                  <c:v>279.74745492710542</c:v>
                </c:pt>
                <c:pt idx="62">
                  <c:v>279.5225804254253</c:v>
                </c:pt>
                <c:pt idx="63">
                  <c:v>279.16497312503083</c:v>
                </c:pt>
                <c:pt idx="64">
                  <c:v>278.67720361758535</c:v>
                </c:pt>
                <c:pt idx="65">
                  <c:v>278.27553522998005</c:v>
                </c:pt>
                <c:pt idx="66">
                  <c:v>277.78023237194668</c:v>
                </c:pt>
                <c:pt idx="67">
                  <c:v>277.21126940728868</c:v>
                </c:pt>
                <c:pt idx="68">
                  <c:v>276.58515563585888</c:v>
                </c:pt>
                <c:pt idx="69">
                  <c:v>275.91551983683854</c:v>
                </c:pt>
                <c:pt idx="70">
                  <c:v>275.21359662548184</c:v>
                </c:pt>
                <c:pt idx="71">
                  <c:v>274.4633630942252</c:v>
                </c:pt>
                <c:pt idx="72">
                  <c:v>273.87494271372617</c:v>
                </c:pt>
                <c:pt idx="73">
                  <c:v>273.24787392432728</c:v>
                </c:pt>
                <c:pt idx="74">
                  <c:v>272.59227717810478</c:v>
                </c:pt>
                <c:pt idx="75">
                  <c:v>271.91647824518367</c:v>
                </c:pt>
                <c:pt idx="76">
                  <c:v>271.22731196849361</c:v>
                </c:pt>
                <c:pt idx="77">
                  <c:v>270.53037497014856</c:v>
                </c:pt>
                <c:pt idx="78">
                  <c:v>269.80602070230276</c:v>
                </c:pt>
                <c:pt idx="79">
                  <c:v>269.2520570982835</c:v>
                </c:pt>
                <c:pt idx="80">
                  <c:v>268.67342269155864</c:v>
                </c:pt>
                <c:pt idx="81">
                  <c:v>268.07736939243773</c:v>
                </c:pt>
                <c:pt idx="82">
                  <c:v>267.46984969583917</c:v>
                </c:pt>
                <c:pt idx="83">
                  <c:v>266.85573694670092</c:v>
                </c:pt>
                <c:pt idx="84">
                  <c:v>266.2390085792486</c:v>
                </c:pt>
                <c:pt idx="85">
                  <c:v>265.62289854598401</c:v>
                </c:pt>
                <c:pt idx="86">
                  <c:v>265.01002410896859</c:v>
                </c:pt>
                <c:pt idx="87">
                  <c:v>264.40249129778937</c:v>
                </c:pt>
                <c:pt idx="88">
                  <c:v>263.80198261612384</c:v>
                </c:pt>
                <c:pt idx="89">
                  <c:v>263.20982997760484</c:v>
                </c:pt>
                <c:pt idx="90">
                  <c:v>262.62707535138162</c:v>
                </c:pt>
                <c:pt idx="91">
                  <c:v>262.05452118143427</c:v>
                </c:pt>
                <c:pt idx="92">
                  <c:v>261.49277229724311</c:v>
                </c:pt>
                <c:pt idx="93">
                  <c:v>260.94227074510201</c:v>
                </c:pt>
                <c:pt idx="94">
                  <c:v>260.40332472944726</c:v>
                </c:pt>
                <c:pt idx="95">
                  <c:v>259.8761326539198</c:v>
                </c:pt>
                <c:pt idx="96">
                  <c:v>259.36080308574014</c:v>
                </c:pt>
                <c:pt idx="97">
                  <c:v>258.85737132871429</c:v>
                </c:pt>
                <c:pt idx="98">
                  <c:v>258.36581317514225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B-448A-97F0-F71DAACE0AE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Lucia!$D$2:$D$100</c:f>
              <c:numCache>
                <c:formatCode>General</c:formatCode>
                <c:ptCount val="99"/>
                <c:pt idx="7">
                  <c:v>229</c:v>
                </c:pt>
                <c:pt idx="14">
                  <c:v>243</c:v>
                </c:pt>
                <c:pt idx="21">
                  <c:v>249</c:v>
                </c:pt>
                <c:pt idx="28">
                  <c:v>253</c:v>
                </c:pt>
                <c:pt idx="35">
                  <c:v>272</c:v>
                </c:pt>
                <c:pt idx="42">
                  <c:v>281</c:v>
                </c:pt>
                <c:pt idx="49">
                  <c:v>277</c:v>
                </c:pt>
                <c:pt idx="56">
                  <c:v>288</c:v>
                </c:pt>
                <c:pt idx="63">
                  <c:v>288</c:v>
                </c:pt>
                <c:pt idx="70">
                  <c:v>271</c:v>
                </c:pt>
                <c:pt idx="77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4.1146736608033256</c:v>
                </c:pt>
                <c:pt idx="4">
                  <c:v>4.0058578456262364</c:v>
                </c:pt>
                <c:pt idx="5">
                  <c:v>3.8999197511649975</c:v>
                </c:pt>
                <c:pt idx="6">
                  <c:v>8.5644377546954846</c:v>
                </c:pt>
                <c:pt idx="7">
                  <c:v>14.068521958461334</c:v>
                </c:pt>
                <c:pt idx="8">
                  <c:v>13.696468714037604</c:v>
                </c:pt>
                <c:pt idx="9">
                  <c:v>13.334254713359229</c:v>
                </c:pt>
                <c:pt idx="10">
                  <c:v>16.729550758232815</c:v>
                </c:pt>
                <c:pt idx="11">
                  <c:v>16.287124492294588</c:v>
                </c:pt>
                <c:pt idx="12">
                  <c:v>19.352529410857695</c:v>
                </c:pt>
                <c:pt idx="13">
                  <c:v>18.840736389787359</c:v>
                </c:pt>
                <c:pt idx="14">
                  <c:v>23.915177469482959</c:v>
                </c:pt>
                <c:pt idx="15">
                  <c:v>23.282721594248741</c:v>
                </c:pt>
                <c:pt idx="16">
                  <c:v>22.666991517291738</c:v>
                </c:pt>
                <c:pt idx="17">
                  <c:v>25.811003448640285</c:v>
                </c:pt>
                <c:pt idx="18">
                  <c:v>25.128410948642582</c:v>
                </c:pt>
                <c:pt idx="19">
                  <c:v>27.898728162307709</c:v>
                </c:pt>
                <c:pt idx="20">
                  <c:v>27.160924122997134</c:v>
                </c:pt>
                <c:pt idx="21">
                  <c:v>30.95848624062193</c:v>
                </c:pt>
                <c:pt idx="22">
                  <c:v>30.139764467127925</c:v>
                </c:pt>
                <c:pt idx="23">
                  <c:v>29.342694441629067</c:v>
                </c:pt>
                <c:pt idx="24">
                  <c:v>32.100850443361892</c:v>
                </c:pt>
                <c:pt idx="25">
                  <c:v>31.251917940610198</c:v>
                </c:pt>
                <c:pt idx="26">
                  <c:v>33.834353811147587</c:v>
                </c:pt>
                <c:pt idx="27">
                  <c:v>32.939577434099185</c:v>
                </c:pt>
                <c:pt idx="28">
                  <c:v>37.068687121632934</c:v>
                </c:pt>
                <c:pt idx="29">
                  <c:v>36.088376229639273</c:v>
                </c:pt>
                <c:pt idx="30">
                  <c:v>35.133990438305581</c:v>
                </c:pt>
                <c:pt idx="31">
                  <c:v>37.654461305759561</c:v>
                </c:pt>
                <c:pt idx="32">
                  <c:v>36.658659149911209</c:v>
                </c:pt>
                <c:pt idx="33">
                  <c:v>38.964382558079492</c:v>
                </c:pt>
                <c:pt idx="34">
                  <c:v>37.933938493628077</c:v>
                </c:pt>
                <c:pt idx="35">
                  <c:v>41.84599137753839</c:v>
                </c:pt>
                <c:pt idx="36">
                  <c:v>40.739340877641574</c:v>
                </c:pt>
                <c:pt idx="37">
                  <c:v>39.661956629746591</c:v>
                </c:pt>
                <c:pt idx="38">
                  <c:v>42.192383502321185</c:v>
                </c:pt>
                <c:pt idx="39">
                  <c:v>41.076572387382591</c:v>
                </c:pt>
                <c:pt idx="40">
                  <c:v>43.640700916743008</c:v>
                </c:pt>
                <c:pt idx="41">
                  <c:v>42.486587896701508</c:v>
                </c:pt>
                <c:pt idx="42">
                  <c:v>46.0962127640638</c:v>
                </c:pt>
                <c:pt idx="43">
                  <c:v>44.877161781653967</c:v>
                </c:pt>
                <c:pt idx="44">
                  <c:v>43.690349571338515</c:v>
                </c:pt>
                <c:pt idx="45">
                  <c:v>45.933107300426094</c:v>
                </c:pt>
                <c:pt idx="46">
                  <c:v>44.718369771633419</c:v>
                </c:pt>
                <c:pt idx="47">
                  <c:v>46.886532492958452</c:v>
                </c:pt>
                <c:pt idx="48">
                  <c:v>45.64658087719598</c:v>
                </c:pt>
                <c:pt idx="49">
                  <c:v>49.461111622116313</c:v>
                </c:pt>
                <c:pt idx="50">
                  <c:v>48.153073215086287</c:v>
                </c:pt>
                <c:pt idx="51">
                  <c:v>46.879626923319208</c:v>
                </c:pt>
                <c:pt idx="52">
                  <c:v>48.996447694348213</c:v>
                </c:pt>
                <c:pt idx="53">
                  <c:v>47.700697694188726</c:v>
                </c:pt>
                <c:pt idx="54">
                  <c:v>50.065494619757509</c:v>
                </c:pt>
                <c:pt idx="55">
                  <c:v>48.741472824009691</c:v>
                </c:pt>
                <c:pt idx="56">
                  <c:v>52.129329149009997</c:v>
                </c:pt>
                <c:pt idx="57">
                  <c:v>50.750727608863343</c:v>
                </c:pt>
                <c:pt idx="58">
                  <c:v>49.408584282116337</c:v>
                </c:pt>
                <c:pt idx="59">
                  <c:v>48.101935002339737</c:v>
                </c:pt>
                <c:pt idx="60">
                  <c:v>46.82984110125183</c:v>
                </c:pt>
                <c:pt idx="61">
                  <c:v>45.591388734399636</c:v>
                </c:pt>
                <c:pt idx="62">
                  <c:v>44.385688224673025</c:v>
                </c:pt>
                <c:pt idx="63">
                  <c:v>44.240541838380956</c:v>
                </c:pt>
                <c:pt idx="64">
                  <c:v>43.070565548431468</c:v>
                </c:pt>
                <c:pt idx="65">
                  <c:v>41.931530211331179</c:v>
                </c:pt>
                <c:pt idx="66">
                  <c:v>40.822617568991049</c:v>
                </c:pt>
                <c:pt idx="67">
                  <c:v>39.743031002807555</c:v>
                </c:pt>
                <c:pt idx="68">
                  <c:v>38.691994961389263</c:v>
                </c:pt>
                <c:pt idx="69">
                  <c:v>37.668754403417672</c:v>
                </c:pt>
                <c:pt idx="70">
                  <c:v>37.745967384147249</c:v>
                </c:pt>
                <c:pt idx="71">
                  <c:v>36.747745277329699</c:v>
                </c:pt>
                <c:pt idx="72">
                  <c:v>35.775921947483418</c:v>
                </c:pt>
                <c:pt idx="73">
                  <c:v>34.829799257970478</c:v>
                </c:pt>
                <c:pt idx="74">
                  <c:v>33.908697534931164</c:v>
                </c:pt>
                <c:pt idx="75">
                  <c:v>33.011955079021185</c:v>
                </c:pt>
                <c:pt idx="76">
                  <c:v>32.138927690061301</c:v>
                </c:pt>
                <c:pt idx="77">
                  <c:v>32.317656619458837</c:v>
                </c:pt>
                <c:pt idx="78">
                  <c:v>31.462990505069317</c:v>
                </c:pt>
                <c:pt idx="79">
                  <c:v>30.630926715337395</c:v>
                </c:pt>
                <c:pt idx="80">
                  <c:v>29.820867513823863</c:v>
                </c:pt>
                <c:pt idx="81">
                  <c:v>29.032230971704703</c:v>
                </c:pt>
                <c:pt idx="82">
                  <c:v>28.26445054972616</c:v>
                </c:pt>
                <c:pt idx="83">
                  <c:v>27.516974691215303</c:v>
                </c:pt>
                <c:pt idx="84">
                  <c:v>26.789266425853782</c:v>
                </c:pt>
                <c:pt idx="85">
                  <c:v>26.080802983930084</c:v>
                </c:pt>
                <c:pt idx="86">
                  <c:v>25.3910754207932</c:v>
                </c:pt>
                <c:pt idx="87">
                  <c:v>24.719588251237901</c:v>
                </c:pt>
                <c:pt idx="88">
                  <c:v>24.065859093559016</c:v>
                </c:pt>
                <c:pt idx="89">
                  <c:v>23.42941832301895</c:v>
                </c:pt>
                <c:pt idx="90">
                  <c:v>22.809808734479532</c:v>
                </c:pt>
                <c:pt idx="91">
                  <c:v>22.206585213955844</c:v>
                </c:pt>
                <c:pt idx="92">
                  <c:v>21.61931441885606</c:v>
                </c:pt>
                <c:pt idx="93">
                  <c:v>21.047574466677613</c:v>
                </c:pt>
                <c:pt idx="94">
                  <c:v>20.490954631935999</c:v>
                </c:pt>
                <c:pt idx="95">
                  <c:v>19.949055051108601</c:v>
                </c:pt>
                <c:pt idx="96">
                  <c:v>19.421486435381443</c:v>
                </c:pt>
                <c:pt idx="97">
                  <c:v>18.907869790992638</c:v>
                </c:pt>
                <c:pt idx="98">
                  <c:v>18.40783614697154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CB-448A-97F0-F71DAACE0AE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4.9301838742464508</c:v>
                </c:pt>
                <c:pt idx="4">
                  <c:v>4.1027185524666736</c:v>
                </c:pt>
                <c:pt idx="5">
                  <c:v>3.4141322007644095</c:v>
                </c:pt>
                <c:pt idx="6">
                  <c:v>8.5536984638511253</c:v>
                </c:pt>
                <c:pt idx="7">
                  <c:v>13.98442758042448</c:v>
                </c:pt>
                <c:pt idx="8">
                  <c:v>11.637328737278272</c:v>
                </c:pt>
                <c:pt idx="9">
                  <c:v>9.6841589947560784</c:v>
                </c:pt>
                <c:pt idx="10">
                  <c:v>12.549557072110911</c:v>
                </c:pt>
                <c:pt idx="11">
                  <c:v>10.443282023200059</c:v>
                </c:pt>
                <c:pt idx="12">
                  <c:v>12.879565651423393</c:v>
                </c:pt>
                <c:pt idx="13">
                  <c:v>10.717903083053619</c:v>
                </c:pt>
                <c:pt idx="14">
                  <c:v>15.596230432864106</c:v>
                </c:pt>
                <c:pt idx="15">
                  <c:v>12.978612071590723</c:v>
                </c:pt>
                <c:pt idx="16">
                  <c:v>10.800325888356802</c:v>
                </c:pt>
                <c:pt idx="17">
                  <c:v>13.473031408545562</c:v>
                </c:pt>
                <c:pt idx="18">
                  <c:v>11.211763562521224</c:v>
                </c:pt>
                <c:pt idx="19">
                  <c:v>13.445650989882475</c:v>
                </c:pt>
                <c:pt idx="20">
                  <c:v>11.188978580360589</c:v>
                </c:pt>
                <c:pt idx="21">
                  <c:v>14.721935207857603</c:v>
                </c:pt>
                <c:pt idx="22">
                  <c:v>12.251055588615642</c:v>
                </c:pt>
                <c:pt idx="23">
                  <c:v>10.194880015179203</c:v>
                </c:pt>
                <c:pt idx="24">
                  <c:v>12.718405204899936</c:v>
                </c:pt>
                <c:pt idx="25">
                  <c:v>10.583791258679391</c:v>
                </c:pt>
                <c:pt idx="26">
                  <c:v>12.8919938313452</c:v>
                </c:pt>
                <c:pt idx="27">
                  <c:v>10.728245359455304</c:v>
                </c:pt>
                <c:pt idx="28">
                  <c:v>14.918898270728011</c:v>
                </c:pt>
                <c:pt idx="29">
                  <c:v>12.414961039771375</c:v>
                </c:pt>
                <c:pt idx="30">
                  <c:v>10.331276131928464</c:v>
                </c:pt>
                <c:pt idx="31">
                  <c:v>12.730625935283165</c:v>
                </c:pt>
                <c:pt idx="32">
                  <c:v>10.593960903168689</c:v>
                </c:pt>
                <c:pt idx="33">
                  <c:v>12.740225661319855</c:v>
                </c:pt>
                <c:pt idx="34">
                  <c:v>10.601949443781759</c:v>
                </c:pt>
                <c:pt idx="35">
                  <c:v>14.711980417928727</c:v>
                </c:pt>
                <c:pt idx="36">
                  <c:v>12.242771576828485</c:v>
                </c:pt>
                <c:pt idx="37">
                  <c:v>10.187986363803326</c:v>
                </c:pt>
                <c:pt idx="38">
                  <c:v>12.766793405271065</c:v>
                </c:pt>
                <c:pt idx="39">
                  <c:v>10.624058147794848</c:v>
                </c:pt>
                <c:pt idx="40">
                  <c:v>13.214882820347693</c:v>
                </c:pt>
                <c:pt idx="41">
                  <c:v>10.996941756863041</c:v>
                </c:pt>
                <c:pt idx="42">
                  <c:v>14.822571514837255</c:v>
                </c:pt>
                <c:pt idx="43">
                  <c:v>12.334801439526784</c:v>
                </c:pt>
                <c:pt idx="44">
                  <c:v>10.264570246819449</c:v>
                </c:pt>
                <c:pt idx="45">
                  <c:v>12.613488441013294</c:v>
                </c:pt>
                <c:pt idx="46">
                  <c:v>10.496483368214902</c:v>
                </c:pt>
                <c:pt idx="47">
                  <c:v>12.749673759074579</c:v>
                </c:pt>
                <c:pt idx="48">
                  <c:v>10.60981180488888</c:v>
                </c:pt>
                <c:pt idx="49">
                  <c:v>14.846064900311605</c:v>
                </c:pt>
                <c:pt idx="50">
                  <c:v>12.354351774951258</c:v>
                </c:pt>
                <c:pt idx="51">
                  <c:v>10.280839320326409</c:v>
                </c:pt>
                <c:pt idx="52">
                  <c:v>12.577189240167945</c:v>
                </c:pt>
                <c:pt idx="53">
                  <c:v>10.466276501991135</c:v>
                </c:pt>
                <c:pt idx="54">
                  <c:v>13.05464467446898</c:v>
                </c:pt>
                <c:pt idx="55">
                  <c:v>10.86359743732487</c:v>
                </c:pt>
                <c:pt idx="56">
                  <c:v>14.644085169645328</c:v>
                </c:pt>
                <c:pt idx="57">
                  <c:v>12.186271636489199</c:v>
                </c:pt>
                <c:pt idx="58">
                  <c:v>10.140969181613812</c:v>
                </c:pt>
                <c:pt idx="59">
                  <c:v>8.4389433462578367</c:v>
                </c:pt>
                <c:pt idx="60">
                  <c:v>7.0225797481435865</c:v>
                </c:pt>
                <c:pt idx="61">
                  <c:v>5.8439338072941807</c:v>
                </c:pt>
                <c:pt idx="62">
                  <c:v>4.8631077992476754</c:v>
                </c:pt>
                <c:pt idx="63">
                  <c:v>5.2794462667109086</c:v>
                </c:pt>
                <c:pt idx="64">
                  <c:v>4.3933619308461145</c:v>
                </c:pt>
                <c:pt idx="65">
                  <c:v>3.6559949813511023</c:v>
                </c:pt>
                <c:pt idx="66">
                  <c:v>3.0423851970443607</c:v>
                </c:pt>
                <c:pt idx="67">
                  <c:v>2.5317615955189261</c:v>
                </c:pt>
                <c:pt idx="68">
                  <c:v>2.106839325530375</c:v>
                </c:pt>
                <c:pt idx="69">
                  <c:v>1.75323456657912</c:v>
                </c:pt>
                <c:pt idx="70">
                  <c:v>2.7451125534766612</c:v>
                </c:pt>
                <c:pt idx="71">
                  <c:v>2.284382183104531</c:v>
                </c:pt>
                <c:pt idx="72">
                  <c:v>1.9009792337572322</c:v>
                </c:pt>
                <c:pt idx="73">
                  <c:v>1.5819253336432075</c:v>
                </c:pt>
                <c:pt idx="74">
                  <c:v>1.3164203568263479</c:v>
                </c:pt>
                <c:pt idx="75">
                  <c:v>1.0954768338375109</c:v>
                </c:pt>
                <c:pt idx="76">
                  <c:v>0.91161572156769799</c:v>
                </c:pt>
                <c:pt idx="77">
                  <c:v>1.9911592026710081</c:v>
                </c:pt>
                <c:pt idx="78">
                  <c:v>1.6569698027665758</c:v>
                </c:pt>
                <c:pt idx="79">
                  <c:v>1.3788696170538917</c:v>
                </c:pt>
                <c:pt idx="80">
                  <c:v>1.1474448222652294</c:v>
                </c:pt>
                <c:pt idx="81">
                  <c:v>0.95486157926694282</c:v>
                </c:pt>
                <c:pt idx="82">
                  <c:v>0.79460085388699309</c:v>
                </c:pt>
                <c:pt idx="83">
                  <c:v>0.66123774451440753</c:v>
                </c:pt>
                <c:pt idx="84">
                  <c:v>0.55025784660518873</c:v>
                </c:pt>
                <c:pt idx="85">
                  <c:v>0.45790443794604352</c:v>
                </c:pt>
                <c:pt idx="86">
                  <c:v>0.38105131182459157</c:v>
                </c:pt>
                <c:pt idx="87">
                  <c:v>0.31709695344850874</c:v>
                </c:pt>
                <c:pt idx="88">
                  <c:v>0.26387647743517517</c:v>
                </c:pt>
                <c:pt idx="89">
                  <c:v>0.21958834541405764</c:v>
                </c:pt>
                <c:pt idx="90">
                  <c:v>0.18273338309788967</c:v>
                </c:pt>
                <c:pt idx="91">
                  <c:v>0.15206403252156586</c:v>
                </c:pt>
                <c:pt idx="92">
                  <c:v>0.12654212161295497</c:v>
                </c:pt>
                <c:pt idx="93">
                  <c:v>0.10530372157556007</c:v>
                </c:pt>
                <c:pt idx="94">
                  <c:v>8.7629902488752284E-2</c:v>
                </c:pt>
                <c:pt idx="95">
                  <c:v>7.2922397188766128E-2</c:v>
                </c:pt>
                <c:pt idx="96">
                  <c:v>6.0683349641279312E-2</c:v>
                </c:pt>
                <c:pt idx="97">
                  <c:v>5.0498462278377308E-2</c:v>
                </c:pt>
                <c:pt idx="98">
                  <c:v>4.2022971829261326E-2</c:v>
                </c:pt>
                <c:pt idx="99">
                  <c:v>3.496997891991329E-2</c:v>
                </c:pt>
                <c:pt idx="100">
                  <c:v>2.9100736393128046E-2</c:v>
                </c:pt>
                <c:pt idx="101">
                  <c:v>2.4216567603936864E-2</c:v>
                </c:pt>
                <c:pt idx="102">
                  <c:v>2.0152141120886858E-2</c:v>
                </c:pt>
                <c:pt idx="103">
                  <c:v>1.6769874178622999E-2</c:v>
                </c:pt>
                <c:pt idx="104">
                  <c:v>1.3955275435986529E-2</c:v>
                </c:pt>
                <c:pt idx="105">
                  <c:v>1.1613069389781209E-2</c:v>
                </c:pt>
                <c:pt idx="106">
                  <c:v>9.6639712537740733E-3</c:v>
                </c:pt>
                <c:pt idx="107">
                  <c:v>8.0420031310543278E-3</c:v>
                </c:pt>
                <c:pt idx="108">
                  <c:v>6.6922606309109747E-3</c:v>
                </c:pt>
                <c:pt idx="109">
                  <c:v>5.5690543291506221E-3</c:v>
                </c:pt>
                <c:pt idx="110">
                  <c:v>4.6343631594051495E-3</c:v>
                </c:pt>
                <c:pt idx="111">
                  <c:v>3.8565473819910361E-3</c:v>
                </c:pt>
                <c:pt idx="112">
                  <c:v>3.2092775637054208E-3</c:v>
                </c:pt>
                <c:pt idx="113">
                  <c:v>2.6706433140167084E-3</c:v>
                </c:pt>
                <c:pt idx="114">
                  <c:v>2.2224116079467976E-3</c:v>
                </c:pt>
                <c:pt idx="115">
                  <c:v>1.8494095895225083E-3</c:v>
                </c:pt>
                <c:pt idx="116">
                  <c:v>1.5390109634001207E-3</c:v>
                </c:pt>
                <c:pt idx="117">
                  <c:v>1.2807085887757809E-3</c:v>
                </c:pt>
                <c:pt idx="118">
                  <c:v>1.0657588076827883E-3</c:v>
                </c:pt>
                <c:pt idx="119">
                  <c:v>8.86885468019841E-4</c:v>
                </c:pt>
                <c:pt idx="120">
                  <c:v>7.3803362234927501E-4</c:v>
                </c:pt>
                <c:pt idx="121">
                  <c:v>6.1416456505272959E-4</c:v>
                </c:pt>
                <c:pt idx="122">
                  <c:v>5.1108526975468776E-4</c:v>
                </c:pt>
                <c:pt idx="123">
                  <c:v>4.2530645338972905E-4</c:v>
                </c:pt>
                <c:pt idx="124">
                  <c:v>3.5392446231481445E-4</c:v>
                </c:pt>
                <c:pt idx="125">
                  <c:v>2.9452298225544758E-4</c:v>
                </c:pt>
                <c:pt idx="126">
                  <c:v>2.4509124492074364E-4</c:v>
                </c:pt>
                <c:pt idx="127">
                  <c:v>2.0395596254250847E-4</c:v>
                </c:pt>
                <c:pt idx="128">
                  <c:v>1.6972468629017275E-4</c:v>
                </c:pt>
                <c:pt idx="129">
                  <c:v>1.4123867121704624E-4</c:v>
                </c:pt>
                <c:pt idx="130">
                  <c:v>1.1753365219395267E-4</c:v>
                </c:pt>
                <c:pt idx="131">
                  <c:v>9.7807203076984123E-5</c:v>
                </c:pt>
                <c:pt idx="132">
                  <c:v>8.1391574201712877E-5</c:v>
                </c:pt>
                <c:pt idx="133">
                  <c:v>6.7731088740148455E-5</c:v>
                </c:pt>
                <c:pt idx="134">
                  <c:v>5.6363332776395933E-5</c:v>
                </c:pt>
                <c:pt idx="135">
                  <c:v>4.6903502376149539E-5</c:v>
                </c:pt>
                <c:pt idx="136">
                  <c:v>3.9031377790895369E-5</c:v>
                </c:pt>
                <c:pt idx="137">
                  <c:v>3.248048386745368E-5</c:v>
                </c:pt>
                <c:pt idx="138">
                  <c:v>2.7029069737579401E-5</c:v>
                </c:pt>
                <c:pt idx="139">
                  <c:v>2.2492602445833082E-5</c:v>
                </c:pt>
                <c:pt idx="140">
                  <c:v>1.8717520421463232E-5</c:v>
                </c:pt>
                <c:pt idx="141">
                  <c:v>1.5576035346358827E-5</c:v>
                </c:pt>
                <c:pt idx="142">
                  <c:v>1.2961806459835208E-5</c:v>
                </c:pt>
                <c:pt idx="143">
                  <c:v>1.078634087341749E-5</c:v>
                </c:pt>
                <c:pt idx="144">
                  <c:v>8.9759980445685457E-6</c:v>
                </c:pt>
                <c:pt idx="145">
                  <c:v>7.4694970093756564E-6</c:v>
                </c:pt>
                <c:pt idx="146">
                  <c:v>6.2158419928392188E-6</c:v>
                </c:pt>
                <c:pt idx="147">
                  <c:v>5.172596177687326E-6</c:v>
                </c:pt>
                <c:pt idx="148">
                  <c:v>4.304445197971364E-6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sRPE!$K$2:$K$100</c:f>
              <c:numCache>
                <c:formatCode>General</c:formatCode>
                <c:ptCount val="99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239.64548210042241</c:v>
                </c:pt>
                <c:pt idx="4">
                  <c:v>240.27452750650505</c:v>
                </c:pt>
                <c:pt idx="5">
                  <c:v>240.77980097482586</c:v>
                </c:pt>
                <c:pt idx="6">
                  <c:v>240.82857748068025</c:v>
                </c:pt>
                <c:pt idx="7">
                  <c:v>241.77695355568576</c:v>
                </c:pt>
                <c:pt idx="8">
                  <c:v>242.96824292707956</c:v>
                </c:pt>
                <c:pt idx="9">
                  <c:v>244.36705099762457</c:v>
                </c:pt>
                <c:pt idx="10">
                  <c:v>245.22020104311045</c:v>
                </c:pt>
                <c:pt idx="11">
                  <c:v>246.53535470937675</c:v>
                </c:pt>
                <c:pt idx="12">
                  <c:v>247.26057028205304</c:v>
                </c:pt>
                <c:pt idx="13">
                  <c:v>248.59377799257658</c:v>
                </c:pt>
                <c:pt idx="14">
                  <c:v>249.62797943858479</c:v>
                </c:pt>
                <c:pt idx="15">
                  <c:v>250.80798569535125</c:v>
                </c:pt>
                <c:pt idx="16">
                  <c:v>252.11559523550864</c:v>
                </c:pt>
                <c:pt idx="17">
                  <c:v>252.75854173259842</c:v>
                </c:pt>
                <c:pt idx="18">
                  <c:v>254.13074447566896</c:v>
                </c:pt>
                <c:pt idx="19">
                  <c:v>254.816477522306</c:v>
                </c:pt>
                <c:pt idx="20">
                  <c:v>256.21371140358889</c:v>
                </c:pt>
                <c:pt idx="21">
                  <c:v>257.26458157727853</c:v>
                </c:pt>
                <c:pt idx="22">
                  <c:v>258.34373835239512</c:v>
                </c:pt>
                <c:pt idx="23">
                  <c:v>259.4531687912729</c:v>
                </c:pt>
                <c:pt idx="24">
                  <c:v>260.00423033548856</c:v>
                </c:pt>
                <c:pt idx="25">
                  <c:v>261.00844334041216</c:v>
                </c:pt>
                <c:pt idx="26">
                  <c:v>261.36636838073616</c:v>
                </c:pt>
                <c:pt idx="27">
                  <c:v>262.46965090922959</c:v>
                </c:pt>
                <c:pt idx="28">
                  <c:v>263.25517818813955</c:v>
                </c:pt>
                <c:pt idx="29">
                  <c:v>264.13681929969238</c:v>
                </c:pt>
                <c:pt idx="30">
                  <c:v>265.10599238755754</c:v>
                </c:pt>
                <c:pt idx="31">
                  <c:v>265.46758699327779</c:v>
                </c:pt>
                <c:pt idx="32">
                  <c:v>266.42463387108029</c:v>
                </c:pt>
                <c:pt idx="33">
                  <c:v>266.77042667399274</c:v>
                </c:pt>
                <c:pt idx="34">
                  <c:v>267.70878437498402</c:v>
                </c:pt>
                <c:pt idx="35">
                  <c:v>268.33752103470624</c:v>
                </c:pt>
                <c:pt idx="36">
                  <c:v>269.0687678314452</c:v>
                </c:pt>
                <c:pt idx="37">
                  <c:v>269.8933509751879</c:v>
                </c:pt>
                <c:pt idx="38">
                  <c:v>270.06595236859516</c:v>
                </c:pt>
                <c:pt idx="39">
                  <c:v>270.98017490069304</c:v>
                </c:pt>
                <c:pt idx="40">
                  <c:v>271.37191748281862</c:v>
                </c:pt>
                <c:pt idx="41">
                  <c:v>272.06538134425125</c:v>
                </c:pt>
                <c:pt idx="42">
                  <c:v>272.47697405971701</c:v>
                </c:pt>
                <c:pt idx="43">
                  <c:v>273.01354481022088</c:v>
                </c:pt>
                <c:pt idx="44">
                  <c:v>273.66240045542941</c:v>
                </c:pt>
                <c:pt idx="45">
                  <c:v>273.72688864461151</c:v>
                </c:pt>
                <c:pt idx="46">
                  <c:v>274.40687976045905</c:v>
                </c:pt>
                <c:pt idx="47">
                  <c:v>274.49303080826638</c:v>
                </c:pt>
                <c:pt idx="48">
                  <c:v>275.18695790659939</c:v>
                </c:pt>
                <c:pt idx="49">
                  <c:v>275.58463165363025</c:v>
                </c:pt>
                <c:pt idx="50">
                  <c:v>276.09576608499947</c:v>
                </c:pt>
                <c:pt idx="51">
                  <c:v>276.7100276777764</c:v>
                </c:pt>
                <c:pt idx="52">
                  <c:v>276.73270605973403</c:v>
                </c:pt>
                <c:pt idx="53">
                  <c:v>277.36526840269232</c:v>
                </c:pt>
                <c:pt idx="54">
                  <c:v>277.34903781691185</c:v>
                </c:pt>
                <c:pt idx="55">
                  <c:v>278.07786068352385</c:v>
                </c:pt>
                <c:pt idx="56">
                  <c:v>278.49039792484172</c:v>
                </c:pt>
                <c:pt idx="57">
                  <c:v>279.03941529390391</c:v>
                </c:pt>
                <c:pt idx="58">
                  <c:v>279.71148580290276</c:v>
                </c:pt>
                <c:pt idx="59">
                  <c:v>280.07084449746992</c:v>
                </c:pt>
                <c:pt idx="60">
                  <c:v>280.17675089035993</c:v>
                </c:pt>
                <c:pt idx="61">
                  <c:v>280.07808332847281</c:v>
                </c:pt>
                <c:pt idx="62">
                  <c:v>279.81513707700532</c:v>
                </c:pt>
                <c:pt idx="63">
                  <c:v>279.42111149981895</c:v>
                </c:pt>
                <c:pt idx="64">
                  <c:v>278.96342981083291</c:v>
                </c:pt>
                <c:pt idx="65">
                  <c:v>278.45818343037945</c:v>
                </c:pt>
                <c:pt idx="66">
                  <c:v>277.87526166820868</c:v>
                </c:pt>
                <c:pt idx="67">
                  <c:v>277.23246172481959</c:v>
                </c:pt>
                <c:pt idx="68">
                  <c:v>276.54438870657469</c:v>
                </c:pt>
                <c:pt idx="69">
                  <c:v>275.82301046007683</c:v>
                </c:pt>
                <c:pt idx="70">
                  <c:v>275.07811641967476</c:v>
                </c:pt>
                <c:pt idx="71">
                  <c:v>274.35865830902026</c:v>
                </c:pt>
                <c:pt idx="72">
                  <c:v>273.66460894974841</c:v>
                </c:pt>
                <c:pt idx="73">
                  <c:v>272.95160326380562</c:v>
                </c:pt>
                <c:pt idx="74">
                  <c:v>272.22659771121141</c:v>
                </c:pt>
                <c:pt idx="75">
                  <c:v>271.49524882891888</c:v>
                </c:pt>
                <c:pt idx="76">
                  <c:v>270.76214051008657</c:v>
                </c:pt>
                <c:pt idx="77">
                  <c:v>270.03097192871223</c:v>
                </c:pt>
                <c:pt idx="78">
                  <c:v>269.34654567696236</c:v>
                </c:pt>
                <c:pt idx="79">
                  <c:v>268.70455921835264</c:v>
                </c:pt>
                <c:pt idx="80">
                  <c:v>268.05618582721854</c:v>
                </c:pt>
                <c:pt idx="81">
                  <c:v>267.40563798977553</c:v>
                </c:pt>
                <c:pt idx="82">
                  <c:v>266.75631770966203</c:v>
                </c:pt>
                <c:pt idx="83">
                  <c:v>266.11095878438272</c:v>
                </c:pt>
                <c:pt idx="84">
                  <c:v>265.47174443085618</c:v>
                </c:pt>
                <c:pt idx="85">
                  <c:v>264.84040452261553</c:v>
                </c:pt>
                <c:pt idx="86">
                  <c:v>264.21829596437129</c:v>
                </c:pt>
                <c:pt idx="87">
                  <c:v>263.60646912016887</c:v>
                </c:pt>
                <c:pt idx="88">
                  <c:v>263.00572270725394</c:v>
                </c:pt>
                <c:pt idx="89">
                  <c:v>262.41664915077308</c:v>
                </c:pt>
                <c:pt idx="90">
                  <c:v>261.83967204953706</c:v>
                </c:pt>
                <c:pt idx="91">
                  <c:v>261.27507711778725</c:v>
                </c:pt>
                <c:pt idx="92">
                  <c:v>260.72303773193534</c:v>
                </c:pt>
                <c:pt idx="93">
                  <c:v>260.1836360160674</c:v>
                </c:pt>
                <c:pt idx="94">
                  <c:v>259.65688023855597</c:v>
                </c:pt>
                <c:pt idx="95">
                  <c:v>259.14271915859456</c:v>
                </c:pt>
                <c:pt idx="96">
                  <c:v>258.64105385101175</c:v>
                </c:pt>
                <c:pt idx="97">
                  <c:v>258.15174744636437</c:v>
                </c:pt>
                <c:pt idx="98">
                  <c:v>257.67463314774346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3-4261-986B-D4A95DA02A9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sRPE!$D$2:$D$100</c:f>
              <c:numCache>
                <c:formatCode>General</c:formatCode>
                <c:ptCount val="99"/>
                <c:pt idx="7">
                  <c:v>229</c:v>
                </c:pt>
                <c:pt idx="14">
                  <c:v>243</c:v>
                </c:pt>
                <c:pt idx="21">
                  <c:v>249</c:v>
                </c:pt>
                <c:pt idx="28">
                  <c:v>253</c:v>
                </c:pt>
                <c:pt idx="35">
                  <c:v>272</c:v>
                </c:pt>
                <c:pt idx="42">
                  <c:v>281</c:v>
                </c:pt>
                <c:pt idx="49">
                  <c:v>277</c:v>
                </c:pt>
                <c:pt idx="56">
                  <c:v>288</c:v>
                </c:pt>
                <c:pt idx="63">
                  <c:v>288</c:v>
                </c:pt>
                <c:pt idx="70">
                  <c:v>271</c:v>
                </c:pt>
                <c:pt idx="77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3.8790462627582118</c:v>
                </c:pt>
                <c:pt idx="4">
                  <c:v>3.7763008023263049</c:v>
                </c:pt>
                <c:pt idx="5">
                  <c:v>3.6762767916849599</c:v>
                </c:pt>
                <c:pt idx="6">
                  <c:v>7.4579484097365043</c:v>
                </c:pt>
                <c:pt idx="7">
                  <c:v>13.41762378607581</c:v>
                </c:pt>
                <c:pt idx="8">
                  <c:v>13.062227165252267</c:v>
                </c:pt>
                <c:pt idx="9">
                  <c:v>12.716244041192871</c:v>
                </c:pt>
                <c:pt idx="10">
                  <c:v>15.15017240633035</c:v>
                </c:pt>
                <c:pt idx="11">
                  <c:v>14.748885251171663</c:v>
                </c:pt>
                <c:pt idx="12">
                  <c:v>17.683123905757672</c:v>
                </c:pt>
                <c:pt idx="13">
                  <c:v>17.214745705421475</c:v>
                </c:pt>
                <c:pt idx="14">
                  <c:v>22.287953807295558</c:v>
                </c:pt>
                <c:pt idx="15">
                  <c:v>21.697606097859541</c:v>
                </c:pt>
                <c:pt idx="16">
                  <c:v>21.122895105057523</c:v>
                </c:pt>
                <c:pt idx="17">
                  <c:v>24.442452917249842</c:v>
                </c:pt>
                <c:pt idx="18">
                  <c:v>23.795038344451651</c:v>
                </c:pt>
                <c:pt idx="19">
                  <c:v>27.043818298151422</c:v>
                </c:pt>
                <c:pt idx="20">
                  <c:v>26.327500581201932</c:v>
                </c:pt>
                <c:pt idx="21">
                  <c:v>30.038723049919241</c:v>
                </c:pt>
                <c:pt idx="22">
                  <c:v>29.24307839360727</c:v>
                </c:pt>
                <c:pt idx="23">
                  <c:v>28.468508215663299</c:v>
                </c:pt>
                <c:pt idx="24">
                  <c:v>30.485201640606959</c:v>
                </c:pt>
                <c:pt idx="25">
                  <c:v>29.677730972109053</c:v>
                </c:pt>
                <c:pt idx="26">
                  <c:v>32.770694283864913</c:v>
                </c:pt>
                <c:pt idx="27">
                  <c:v>31.90268708704566</c:v>
                </c:pt>
                <c:pt idx="28">
                  <c:v>36.081959549598317</c:v>
                </c:pt>
                <c:pt idx="29">
                  <c:v>35.126245877709074</c:v>
                </c:pt>
                <c:pt idx="30">
                  <c:v>34.195846480156298</c:v>
                </c:pt>
                <c:pt idx="31">
                  <c:v>36.614987646821987</c:v>
                </c:pt>
                <c:pt idx="32">
                  <c:v>35.645155500039003</c:v>
                </c:pt>
                <c:pt idx="33">
                  <c:v>38.025908384516455</c:v>
                </c:pt>
                <c:pt idx="34">
                  <c:v>37.018704757475781</c:v>
                </c:pt>
                <c:pt idx="35">
                  <c:v>41.050153294774056</c:v>
                </c:pt>
                <c:pt idx="36">
                  <c:v>39.962845586803361</c:v>
                </c:pt>
                <c:pt idx="37">
                  <c:v>38.904337723825286</c:v>
                </c:pt>
                <c:pt idx="38">
                  <c:v>41.752913138475954</c:v>
                </c:pt>
                <c:pt idx="39">
                  <c:v>40.646991219994952</c:v>
                </c:pt>
                <c:pt idx="40">
                  <c:v>41.786960051109986</c:v>
                </c:pt>
                <c:pt idx="41">
                  <c:v>40.680136321854398</c:v>
                </c:pt>
                <c:pt idx="42">
                  <c:v>44.602288991848766</c:v>
                </c:pt>
                <c:pt idx="43">
                  <c:v>43.420894801534075</c:v>
                </c:pt>
                <c:pt idx="44">
                  <c:v>42.270792553055919</c:v>
                </c:pt>
                <c:pt idx="45">
                  <c:v>44.476050204026443</c:v>
                </c:pt>
                <c:pt idx="46">
                  <c:v>43.297999738302948</c:v>
                </c:pt>
                <c:pt idx="47">
                  <c:v>45.476049444830934</c:v>
                </c:pt>
                <c:pt idx="48">
                  <c:v>44.2715116996402</c:v>
                </c:pt>
                <c:pt idx="49">
                  <c:v>48.098538534112301</c:v>
                </c:pt>
                <c:pt idx="50">
                  <c:v>46.824538134778258</c:v>
                </c:pt>
                <c:pt idx="51">
                  <c:v>45.584282565681669</c:v>
                </c:pt>
                <c:pt idx="52">
                  <c:v>47.701774814044782</c:v>
                </c:pt>
                <c:pt idx="53">
                  <c:v>46.43828361422517</c:v>
                </c:pt>
                <c:pt idx="54">
                  <c:v>49.087305147085374</c:v>
                </c:pt>
                <c:pt idx="55">
                  <c:v>47.787114990262495</c:v>
                </c:pt>
                <c:pt idx="56">
                  <c:v>52.075172453292851</c:v>
                </c:pt>
                <c:pt idx="57">
                  <c:v>50.695841760036295</c:v>
                </c:pt>
                <c:pt idx="58">
                  <c:v>49.353045812066775</c:v>
                </c:pt>
                <c:pt idx="59">
                  <c:v>48.045816902640937</c:v>
                </c:pt>
                <c:pt idx="60">
                  <c:v>46.773212956953827</c:v>
                </c:pt>
                <c:pt idx="61">
                  <c:v>45.53431685321808</c:v>
                </c:pt>
                <c:pt idx="62">
                  <c:v>44.328235761725864</c:v>
                </c:pt>
                <c:pt idx="63">
                  <c:v>43.720564400105786</c:v>
                </c:pt>
                <c:pt idx="64">
                  <c:v>42.56252471319636</c:v>
                </c:pt>
                <c:pt idx="65">
                  <c:v>41.435158370395314</c:v>
                </c:pt>
                <c:pt idx="66">
                  <c:v>40.337652917648249</c:v>
                </c:pt>
                <c:pt idx="67">
                  <c:v>39.269217420614702</c:v>
                </c:pt>
                <c:pt idx="68">
                  <c:v>38.229081894668994</c:v>
                </c:pt>
                <c:pt idx="69">
                  <c:v>37.216496749998946</c:v>
                </c:pt>
                <c:pt idx="70">
                  <c:v>36.809510582670939</c:v>
                </c:pt>
                <c:pt idx="71">
                  <c:v>35.834526048611664</c:v>
                </c:pt>
                <c:pt idx="72">
                  <c:v>34.885366221988257</c:v>
                </c:pt>
                <c:pt idx="73">
                  <c:v>33.961347076038386</c:v>
                </c:pt>
                <c:pt idx="74">
                  <c:v>33.061802702021502</c:v>
                </c:pt>
                <c:pt idx="75">
                  <c:v>32.186084829321359</c:v>
                </c:pt>
                <c:pt idx="76">
                  <c:v>31.333562358259719</c:v>
                </c:pt>
                <c:pt idx="77">
                  <c:v>31.094713669133469</c:v>
                </c:pt>
                <c:pt idx="78">
                  <c:v>30.271098672940635</c:v>
                </c:pt>
                <c:pt idx="79">
                  <c:v>29.469299013887472</c:v>
                </c:pt>
                <c:pt idx="80">
                  <c:v>28.688736862603808</c:v>
                </c:pt>
                <c:pt idx="81">
                  <c:v>27.928849694859096</c:v>
                </c:pt>
                <c:pt idx="82">
                  <c:v>27.189089886170606</c:v>
                </c:pt>
                <c:pt idx="83">
                  <c:v>26.468924317149337</c:v>
                </c:pt>
                <c:pt idx="84">
                  <c:v>25.767833989299252</c:v>
                </c:pt>
                <c:pt idx="85">
                  <c:v>25.085313650992958</c:v>
                </c:pt>
                <c:pt idx="86">
                  <c:v>24.420871433354286</c:v>
                </c:pt>
                <c:pt idx="87">
                  <c:v>23.774028495785334</c:v>
                </c:pt>
                <c:pt idx="88">
                  <c:v>23.144318680882566</c:v>
                </c:pt>
                <c:pt idx="89">
                  <c:v>22.531288178493252</c:v>
                </c:pt>
                <c:pt idx="90">
                  <c:v>21.934495198670117</c:v>
                </c:pt>
                <c:pt idx="91">
                  <c:v>21.353509653288576</c:v>
                </c:pt>
                <c:pt idx="92">
                  <c:v>20.78791284609704</c:v>
                </c:pt>
                <c:pt idx="93">
                  <c:v>20.237297170976969</c:v>
                </c:pt>
                <c:pt idx="94">
                  <c:v>19.7012658181952</c:v>
                </c:pt>
                <c:pt idx="95">
                  <c:v>19.179432488436834</c:v>
                </c:pt>
                <c:pt idx="96">
                  <c:v>18.671421114412666</c:v>
                </c:pt>
                <c:pt idx="97">
                  <c:v>18.176865589840428</c:v>
                </c:pt>
                <c:pt idx="98">
                  <c:v>17.695409505604641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3-4261-986B-D4A95DA02A9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4.2335641623357843</c:v>
                </c:pt>
                <c:pt idx="4">
                  <c:v>3.5017732958212688</c:v>
                </c:pt>
                <c:pt idx="5">
                  <c:v>2.8964758168590987</c:v>
                </c:pt>
                <c:pt idx="6">
                  <c:v>6.6293709290562388</c:v>
                </c:pt>
                <c:pt idx="7">
                  <c:v>12.20339705511633</c:v>
                </c:pt>
                <c:pt idx="8">
                  <c:v>10.093984238172713</c:v>
                </c:pt>
                <c:pt idx="9">
                  <c:v>8.3491930435683006</c:v>
                </c:pt>
                <c:pt idx="10">
                  <c:v>9.9299713632199005</c:v>
                </c:pt>
                <c:pt idx="11">
                  <c:v>8.2135305417949134</c:v>
                </c:pt>
                <c:pt idx="12">
                  <c:v>10.422553623704625</c:v>
                </c:pt>
                <c:pt idx="13">
                  <c:v>8.620967712844898</c:v>
                </c:pt>
                <c:pt idx="14">
                  <c:v>13.165303057314965</c:v>
                </c:pt>
                <c:pt idx="15">
                  <c:v>10.889620402508282</c:v>
                </c:pt>
                <c:pt idx="16">
                  <c:v>9.007299869548886</c:v>
                </c:pt>
                <c:pt idx="17">
                  <c:v>11.683911184651441</c:v>
                </c:pt>
                <c:pt idx="18">
                  <c:v>9.6642938687826909</c:v>
                </c:pt>
                <c:pt idx="19">
                  <c:v>12.227340775845452</c:v>
                </c:pt>
                <c:pt idx="20">
                  <c:v>10.11378917761305</c:v>
                </c:pt>
                <c:pt idx="21">
                  <c:v>13.177053879144749</c:v>
                </c:pt>
                <c:pt idx="22">
                  <c:v>10.899340041212136</c:v>
                </c:pt>
                <c:pt idx="23">
                  <c:v>9.0153394243904064</c:v>
                </c:pt>
                <c:pt idx="24">
                  <c:v>10.480971305118457</c:v>
                </c:pt>
                <c:pt idx="25">
                  <c:v>8.6692876316968857</c:v>
                </c:pt>
                <c:pt idx="26">
                  <c:v>11.404325903128772</c:v>
                </c:pt>
                <c:pt idx="27">
                  <c:v>9.4330361778160832</c:v>
                </c:pt>
                <c:pt idx="28">
                  <c:v>13.285966450435394</c:v>
                </c:pt>
                <c:pt idx="29">
                  <c:v>10.989426578016715</c:v>
                </c:pt>
                <c:pt idx="30">
                  <c:v>9.0898540925987756</c:v>
                </c:pt>
                <c:pt idx="31">
                  <c:v>11.147400653544173</c:v>
                </c:pt>
                <c:pt idx="32">
                  <c:v>9.2205216289587035</c:v>
                </c:pt>
                <c:pt idx="33">
                  <c:v>11.255481710523711</c:v>
                </c:pt>
                <c:pt idx="34">
                  <c:v>9.3099203824917716</c:v>
                </c:pt>
                <c:pt idx="35">
                  <c:v>13.170691895395018</c:v>
                </c:pt>
                <c:pt idx="36">
                  <c:v>10.894077755358186</c:v>
                </c:pt>
                <c:pt idx="37">
                  <c:v>9.0109867486373645</c:v>
                </c:pt>
                <c:pt idx="38">
                  <c:v>11.686960769880786</c:v>
                </c:pt>
                <c:pt idx="39">
                  <c:v>9.6668163193019172</c:v>
                </c:pt>
                <c:pt idx="40">
                  <c:v>10.415042568291387</c:v>
                </c:pt>
                <c:pt idx="41">
                  <c:v>8.6147549776031553</c:v>
                </c:pt>
                <c:pt idx="42">
                  <c:v>12.582249113809556</c:v>
                </c:pt>
                <c:pt idx="43">
                  <c:v>10.407349991313181</c:v>
                </c:pt>
                <c:pt idx="44">
                  <c:v>8.6083920976265205</c:v>
                </c:pt>
                <c:pt idx="45">
                  <c:v>10.749161559414919</c:v>
                </c:pt>
                <c:pt idx="46">
                  <c:v>8.8911199778438981</c:v>
                </c:pt>
                <c:pt idx="47">
                  <c:v>10.983018636564573</c:v>
                </c:pt>
                <c:pt idx="48">
                  <c:v>9.0845537930407971</c:v>
                </c:pt>
                <c:pt idx="49">
                  <c:v>12.970841062159838</c:v>
                </c:pt>
                <c:pt idx="50">
                  <c:v>10.728772049778785</c:v>
                </c:pt>
                <c:pt idx="51">
                  <c:v>8.8742548879052805</c:v>
                </c:pt>
                <c:pt idx="52">
                  <c:v>10.969068754310728</c:v>
                </c:pt>
                <c:pt idx="53">
                  <c:v>9.0730152115328195</c:v>
                </c:pt>
                <c:pt idx="54">
                  <c:v>11.738267330173548</c:v>
                </c:pt>
                <c:pt idx="55">
                  <c:v>9.7092543067386075</c:v>
                </c:pt>
                <c:pt idx="56">
                  <c:v>14.092354124354237</c:v>
                </c:pt>
                <c:pt idx="57">
                  <c:v>11.656426466132375</c:v>
                </c:pt>
                <c:pt idx="58">
                  <c:v>9.6415600091640101</c:v>
                </c:pt>
                <c:pt idx="59">
                  <c:v>7.9749724051710071</c:v>
                </c:pt>
                <c:pt idx="60">
                  <c:v>6.5964620665938911</c:v>
                </c:pt>
                <c:pt idx="61">
                  <c:v>5.4562335247452296</c:v>
                </c:pt>
                <c:pt idx="62">
                  <c:v>4.5130986847205303</c:v>
                </c:pt>
                <c:pt idx="63">
                  <c:v>4.3512237681616766</c:v>
                </c:pt>
                <c:pt idx="64">
                  <c:v>3.59909490236346</c:v>
                </c:pt>
                <c:pt idx="65">
                  <c:v>2.9769749400158485</c:v>
                </c:pt>
                <c:pt idx="66">
                  <c:v>2.462391249439575</c:v>
                </c:pt>
                <c:pt idx="67">
                  <c:v>2.0367556957951121</c:v>
                </c:pt>
                <c:pt idx="68">
                  <c:v>1.6846931880942866</c:v>
                </c:pt>
                <c:pt idx="69">
                  <c:v>1.393486289922127</c:v>
                </c:pt>
                <c:pt idx="70">
                  <c:v>1.7842904845204492</c:v>
                </c:pt>
                <c:pt idx="71">
                  <c:v>1.4758677395914066</c:v>
                </c:pt>
                <c:pt idx="72">
                  <c:v>1.2207572722398186</c:v>
                </c:pt>
                <c:pt idx="73">
                  <c:v>1.00974381223278</c:v>
                </c:pt>
                <c:pt idx="74">
                  <c:v>0.83520499081007316</c:v>
                </c:pt>
                <c:pt idx="75">
                  <c:v>0.69083600040248783</c:v>
                </c:pt>
                <c:pt idx="76">
                  <c:v>0.57142184817312058</c:v>
                </c:pt>
                <c:pt idx="77">
                  <c:v>1.1177635155949652</c:v>
                </c:pt>
                <c:pt idx="78">
                  <c:v>0.92455299597826157</c:v>
                </c:pt>
                <c:pt idx="79">
                  <c:v>0.76473979553482363</c:v>
                </c:pt>
                <c:pt idx="80">
                  <c:v>0.63255103538531454</c:v>
                </c:pt>
                <c:pt idx="81">
                  <c:v>0.52321170508356696</c:v>
                </c:pt>
                <c:pt idx="82">
                  <c:v>0.43277217650857214</c:v>
                </c:pt>
                <c:pt idx="83">
                  <c:v>0.35796553276661242</c:v>
                </c:pt>
                <c:pt idx="84">
                  <c:v>0.29608955844310514</c:v>
                </c:pt>
                <c:pt idx="85">
                  <c:v>0.24490912837742873</c:v>
                </c:pt>
                <c:pt idx="86">
                  <c:v>0.20257546898303536</c:v>
                </c:pt>
                <c:pt idx="87">
                  <c:v>0.16755937561647352</c:v>
                </c:pt>
                <c:pt idx="88">
                  <c:v>0.13859597362864157</c:v>
                </c:pt>
                <c:pt idx="89">
                  <c:v>0.11463902772016892</c:v>
                </c:pt>
                <c:pt idx="90">
                  <c:v>9.4823149133026308E-2</c:v>
                </c:pt>
                <c:pt idx="91">
                  <c:v>7.843253550136528E-2</c:v>
                </c:pt>
                <c:pt idx="92">
                  <c:v>6.4875114161657171E-2</c:v>
                </c:pt>
                <c:pt idx="93">
                  <c:v>5.3661154909556481E-2</c:v>
                </c:pt>
                <c:pt idx="94">
                  <c:v>4.4385579639246116E-2</c:v>
                </c:pt>
                <c:pt idx="95">
                  <c:v>3.6713329842273094E-2</c:v>
                </c:pt>
                <c:pt idx="96">
                  <c:v>3.0367263400920934E-2</c:v>
                </c:pt>
                <c:pt idx="97">
                  <c:v>2.5118143476026807E-2</c:v>
                </c:pt>
                <c:pt idx="98">
                  <c:v>2.0776357861180681E-2</c:v>
                </c:pt>
                <c:pt idx="99">
                  <c:v>1.7185069684303115E-2</c:v>
                </c:pt>
                <c:pt idx="100">
                  <c:v>1.4214552041681622E-2</c:v>
                </c:pt>
                <c:pt idx="101">
                  <c:v>1.1757501916342611E-2</c:v>
                </c:pt>
                <c:pt idx="102">
                  <c:v>9.7251641069968E-3</c:v>
                </c:pt>
                <c:pt idx="103">
                  <c:v>8.0441251535376609E-3</c:v>
                </c:pt>
                <c:pt idx="104">
                  <c:v>6.6536614471341387E-3</c:v>
                </c:pt>
                <c:pt idx="105">
                  <c:v>5.5035457315839344E-3</c:v>
                </c:pt>
                <c:pt idx="106">
                  <c:v>4.5522327609081783E-3</c:v>
                </c:pt>
                <c:pt idx="107">
                  <c:v>3.7653585743025364E-3</c:v>
                </c:pt>
                <c:pt idx="108">
                  <c:v>3.1144991782549162E-3</c:v>
                </c:pt>
                <c:pt idx="109">
                  <c:v>2.5761437961183595E-3</c:v>
                </c:pt>
                <c:pt idx="110">
                  <c:v>2.1308455961762738E-3</c:v>
                </c:pt>
                <c:pt idx="111">
                  <c:v>1.7625192202334685E-3</c:v>
                </c:pt>
                <c:pt idx="112">
                  <c:v>1.457859737592837E-3</c:v>
                </c:pt>
                <c:pt idx="113">
                  <c:v>1.2058620354861859E-3</c:v>
                </c:pt>
                <c:pt idx="114">
                  <c:v>9.9742328506022639E-4</c:v>
                </c:pt>
                <c:pt idx="115">
                  <c:v>8.2501412292926497E-4</c:v>
                </c:pt>
                <c:pt idx="116">
                  <c:v>6.8240667049561149E-4</c:v>
                </c:pt>
                <c:pt idx="117">
                  <c:v>5.6444956637043218E-4</c:v>
                </c:pt>
                <c:pt idx="118">
                  <c:v>4.6688188546629663E-4</c:v>
                </c:pt>
                <c:pt idx="119">
                  <c:v>3.8617922302293156E-4</c:v>
                </c:pt>
                <c:pt idx="120">
                  <c:v>3.1942638371083447E-4</c:v>
                </c:pt>
                <c:pt idx="121">
                  <c:v>2.6421207700374507E-4</c:v>
                </c:pt>
                <c:pt idx="122">
                  <c:v>2.1854181493607519E-4</c:v>
                </c:pt>
                <c:pt idx="123">
                  <c:v>1.8076586588007009E-4</c:v>
                </c:pt>
                <c:pt idx="124">
                  <c:v>1.4951966184105088E-4</c:v>
                </c:pt>
                <c:pt idx="125">
                  <c:v>1.2367450662336042E-4</c:v>
                </c:pt>
                <c:pt idx="126">
                  <c:v>1.0229680431454965E-4</c:v>
                </c:pt>
                <c:pt idx="127">
                  <c:v>8.4614335311952141E-5</c:v>
                </c:pt>
                <c:pt idx="128">
                  <c:v>6.9988361691814501E-5</c:v>
                </c:pt>
                <c:pt idx="129">
                  <c:v>5.7890554292545873E-5</c:v>
                </c:pt>
                <c:pt idx="130">
                  <c:v>4.7883908056818475E-5</c:v>
                </c:pt>
                <c:pt idx="131">
                  <c:v>3.9606956243794E-5</c:v>
                </c:pt>
                <c:pt idx="132">
                  <c:v>3.2760713286735047E-5</c:v>
                </c:pt>
                <c:pt idx="133">
                  <c:v>2.7097874637206632E-5</c:v>
                </c:pt>
                <c:pt idx="134">
                  <c:v>2.2413883465445962E-5</c:v>
                </c:pt>
                <c:pt idx="135">
                  <c:v>1.8539541522300718E-5</c:v>
                </c:pt>
                <c:pt idx="136">
                  <c:v>1.5334897247368806E-5</c:v>
                </c:pt>
                <c:pt idx="137">
                  <c:v>1.2684190345510583E-5</c:v>
                </c:pt>
                <c:pt idx="138">
                  <c:v>1.0491670216358933E-5</c:v>
                </c:pt>
                <c:pt idx="139">
                  <c:v>8.6781371873525108E-6</c:v>
                </c:pt>
                <c:pt idx="140">
                  <c:v>7.1780816104079225E-6</c:v>
                </c:pt>
                <c:pt idx="141">
                  <c:v>5.9373174787751164E-6</c:v>
                </c:pt>
                <c:pt idx="142">
                  <c:v>4.911025084007813E-6</c:v>
                </c:pt>
                <c:pt idx="143">
                  <c:v>4.0621320086002182E-6</c:v>
                </c:pt>
                <c:pt idx="144">
                  <c:v>3.3599739714276298E-6</c:v>
                </c:pt>
                <c:pt idx="145">
                  <c:v>2.779187152157917E-6</c:v>
                </c:pt>
                <c:pt idx="146">
                  <c:v>2.2987919824384262E-6</c:v>
                </c:pt>
                <c:pt idx="147">
                  <c:v>1.9014353079532807E-6</c:v>
                </c:pt>
                <c:pt idx="148">
                  <c:v>1.5727635462240994E-6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1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TSS!$K$2:$K$100</c:f>
              <c:numCache>
                <c:formatCode>General</c:formatCode>
                <c:ptCount val="99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240.2260508723266</c:v>
                </c:pt>
                <c:pt idx="4">
                  <c:v>240.73105032050128</c:v>
                </c:pt>
                <c:pt idx="5">
                  <c:v>241.13057995104222</c:v>
                </c:pt>
                <c:pt idx="6">
                  <c:v>241.67008103854008</c:v>
                </c:pt>
                <c:pt idx="7">
                  <c:v>242.41833710415074</c:v>
                </c:pt>
                <c:pt idx="8">
                  <c:v>243.89053577495912</c:v>
                </c:pt>
                <c:pt idx="9">
                  <c:v>244.82807581496635</c:v>
                </c:pt>
                <c:pt idx="10">
                  <c:v>245.77928489713705</c:v>
                </c:pt>
                <c:pt idx="11">
                  <c:v>246.8364856822364</c:v>
                </c:pt>
                <c:pt idx="12">
                  <c:v>247.8736001691905</c:v>
                </c:pt>
                <c:pt idx="13">
                  <c:v>248.9893572631766</c:v>
                </c:pt>
                <c:pt idx="14">
                  <c:v>249.8368712772874</c:v>
                </c:pt>
                <c:pt idx="15">
                  <c:v>251.36699654856341</c:v>
                </c:pt>
                <c:pt idx="16">
                  <c:v>252.31157193468167</c:v>
                </c:pt>
                <c:pt idx="17">
                  <c:v>253.23265780749122</c:v>
                </c:pt>
                <c:pt idx="18">
                  <c:v>254.23022441217182</c:v>
                </c:pt>
                <c:pt idx="19">
                  <c:v>255.18443792441639</c:v>
                </c:pt>
                <c:pt idx="20">
                  <c:v>256.19912160063029</c:v>
                </c:pt>
                <c:pt idx="21">
                  <c:v>256.93154214486304</c:v>
                </c:pt>
                <c:pt idx="22">
                  <c:v>258.33593471256643</c:v>
                </c:pt>
                <c:pt idx="23">
                  <c:v>259.14688707191772</c:v>
                </c:pt>
                <c:pt idx="24">
                  <c:v>259.92869107608527</c:v>
                </c:pt>
                <c:pt idx="25">
                  <c:v>260.78312485450726</c:v>
                </c:pt>
                <c:pt idx="26">
                  <c:v>261.59181577682318</c:v>
                </c:pt>
                <c:pt idx="27">
                  <c:v>262.45976463505474</c:v>
                </c:pt>
                <c:pt idx="28">
                  <c:v>263.0451836685848</c:v>
                </c:pt>
                <c:pt idx="29">
                  <c:v>264.31720414047118</c:v>
                </c:pt>
                <c:pt idx="30">
                  <c:v>264.99046208250058</c:v>
                </c:pt>
                <c:pt idx="31">
                  <c:v>265.63447110646649</c:v>
                </c:pt>
                <c:pt idx="32">
                  <c:v>266.35168769685845</c:v>
                </c:pt>
                <c:pt idx="33">
                  <c:v>267.0242778333353</c:v>
                </c:pt>
                <c:pt idx="34">
                  <c:v>267.7576668205952</c:v>
                </c:pt>
                <c:pt idx="35">
                  <c:v>268.21039832667554</c:v>
                </c:pt>
                <c:pt idx="36">
                  <c:v>269.380139650339</c:v>
                </c:pt>
                <c:pt idx="37">
                  <c:v>269.9406153518932</c:v>
                </c:pt>
                <c:pt idx="38">
                  <c:v>270.47097743907591</c:v>
                </c:pt>
                <c:pt idx="39">
                  <c:v>271.07439973878616</c:v>
                </c:pt>
                <c:pt idx="40">
                  <c:v>271.63362141800087</c:v>
                </c:pt>
                <c:pt idx="41">
                  <c:v>272.25452318676804</c:v>
                </c:pt>
                <c:pt idx="42">
                  <c:v>272.59600794636344</c:v>
                </c:pt>
                <c:pt idx="43">
                  <c:v>273.65602376195545</c:v>
                </c:pt>
                <c:pt idx="44">
                  <c:v>274.10851199805484</c:v>
                </c:pt>
                <c:pt idx="45">
                  <c:v>274.53278938544753</c:v>
                </c:pt>
                <c:pt idx="46">
                  <c:v>275.03215212345259</c:v>
                </c:pt>
                <c:pt idx="47">
                  <c:v>275.48942736864961</c:v>
                </c:pt>
                <c:pt idx="48">
                  <c:v>276.01055596087468</c:v>
                </c:pt>
                <c:pt idx="49">
                  <c:v>276.25447841018251</c:v>
                </c:pt>
                <c:pt idx="50">
                  <c:v>277.23330247606731</c:v>
                </c:pt>
                <c:pt idx="51">
                  <c:v>277.60042176835486</c:v>
                </c:pt>
                <c:pt idx="52">
                  <c:v>277.93989364836472</c:v>
                </c:pt>
                <c:pt idx="53">
                  <c:v>278.35530552951906</c:v>
                </c:pt>
                <c:pt idx="54">
                  <c:v>278.72971289383719</c:v>
                </c:pt>
                <c:pt idx="55">
                  <c:v>279.1692336271696</c:v>
                </c:pt>
                <c:pt idx="56">
                  <c:v>279.33294351593918</c:v>
                </c:pt>
                <c:pt idx="57">
                  <c:v>280.23305161522569</c:v>
                </c:pt>
                <c:pt idx="58">
                  <c:v>280.5230252279319</c:v>
                </c:pt>
                <c:pt idx="59">
                  <c:v>280.56092215569237</c:v>
                </c:pt>
                <c:pt idx="60">
                  <c:v>280.39746531503135</c:v>
                </c:pt>
                <c:pt idx="61">
                  <c:v>280.07409630744405</c:v>
                </c:pt>
                <c:pt idx="62">
                  <c:v>279.62465176416941</c:v>
                </c:pt>
                <c:pt idx="63">
                  <c:v>279.0767374909837</c:v>
                </c:pt>
                <c:pt idx="64">
                  <c:v>278.67909868933305</c:v>
                </c:pt>
                <c:pt idx="65">
                  <c:v>278.12121355814475</c:v>
                </c:pt>
                <c:pt idx="66">
                  <c:v>277.49393673957184</c:v>
                </c:pt>
                <c:pt idx="67">
                  <c:v>276.81427665672601</c:v>
                </c:pt>
                <c:pt idx="68">
                  <c:v>276.09605724267624</c:v>
                </c:pt>
                <c:pt idx="69">
                  <c:v>275.35049499346661</c:v>
                </c:pt>
                <c:pt idx="70">
                  <c:v>274.58667194408508</c:v>
                </c:pt>
                <c:pt idx="71">
                  <c:v>274.00988666209042</c:v>
                </c:pt>
                <c:pt idx="72">
                  <c:v>273.33830846079758</c:v>
                </c:pt>
                <c:pt idx="73">
                  <c:v>272.6431385671408</c:v>
                </c:pt>
                <c:pt idx="74">
                  <c:v>271.93246086584202</c:v>
                </c:pt>
                <c:pt idx="75">
                  <c:v>271.2128008554219</c:v>
                </c:pt>
                <c:pt idx="76">
                  <c:v>270.48940918292129</c:v>
                </c:pt>
                <c:pt idx="77">
                  <c:v>269.7664940102739</c:v>
                </c:pt>
                <c:pt idx="78">
                  <c:v>269.23123453349183</c:v>
                </c:pt>
                <c:pt idx="79">
                  <c:v>268.61910662371156</c:v>
                </c:pt>
                <c:pt idx="80">
                  <c:v>267.99391855076072</c:v>
                </c:pt>
                <c:pt idx="81">
                  <c:v>267.36129327994047</c:v>
                </c:pt>
                <c:pt idx="82">
                  <c:v>266.725753802182</c:v>
                </c:pt>
                <c:pt idx="83">
                  <c:v>266.09092366102408</c:v>
                </c:pt>
                <c:pt idx="84">
                  <c:v>265.45969128090832</c:v>
                </c:pt>
                <c:pt idx="85">
                  <c:v>264.83434462192679</c:v>
                </c:pt>
                <c:pt idx="86">
                  <c:v>264.21668151019179</c:v>
                </c:pt>
                <c:pt idx="87">
                  <c:v>263.60810002895914</c:v>
                </c:pt>
                <c:pt idx="88">
                  <c:v>263.0096725653305</c:v>
                </c:pt>
                <c:pt idx="89">
                  <c:v>262.42220645948282</c:v>
                </c:pt>
                <c:pt idx="90">
                  <c:v>261.84629367225227</c:v>
                </c:pt>
                <c:pt idx="91">
                  <c:v>261.28235145149415</c:v>
                </c:pt>
                <c:pt idx="92">
                  <c:v>260.7306556207065</c:v>
                </c:pt>
                <c:pt idx="93">
                  <c:v>260.19136782079011</c:v>
                </c:pt>
                <c:pt idx="94">
                  <c:v>259.66455779594435</c:v>
                </c:pt>
                <c:pt idx="95">
                  <c:v>259.15022161804791</c:v>
                </c:pt>
                <c:pt idx="96">
                  <c:v>258.64829658266916</c:v>
                </c:pt>
                <c:pt idx="97">
                  <c:v>258.15867337769299</c:v>
                </c:pt>
                <c:pt idx="98">
                  <c:v>257.68120601721517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TSS!$D$2:$D$100</c:f>
              <c:numCache>
                <c:formatCode>General</c:formatCode>
                <c:ptCount val="99"/>
                <c:pt idx="7">
                  <c:v>229</c:v>
                </c:pt>
                <c:pt idx="14">
                  <c:v>243</c:v>
                </c:pt>
                <c:pt idx="21">
                  <c:v>249</c:v>
                </c:pt>
                <c:pt idx="28">
                  <c:v>253</c:v>
                </c:pt>
                <c:pt idx="35">
                  <c:v>272</c:v>
                </c:pt>
                <c:pt idx="42">
                  <c:v>281</c:v>
                </c:pt>
                <c:pt idx="49">
                  <c:v>277</c:v>
                </c:pt>
                <c:pt idx="56">
                  <c:v>288</c:v>
                </c:pt>
                <c:pt idx="63">
                  <c:v>288</c:v>
                </c:pt>
                <c:pt idx="70">
                  <c:v>271</c:v>
                </c:pt>
                <c:pt idx="77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3.5503156057299265</c:v>
                </c:pt>
                <c:pt idx="4">
                  <c:v>3.456234720613669</c:v>
                </c:pt>
                <c:pt idx="5">
                  <c:v>3.3646469132761792</c:v>
                </c:pt>
                <c:pt idx="6">
                  <c:v>6.8258017246266354</c:v>
                </c:pt>
                <c:pt idx="7">
                  <c:v>10.950624648761213</c:v>
                </c:pt>
                <c:pt idx="8">
                  <c:v>10.660440740077535</c:v>
                </c:pt>
                <c:pt idx="9">
                  <c:v>10.377946502399837</c:v>
                </c:pt>
                <c:pt idx="10">
                  <c:v>13.653253770544461</c:v>
                </c:pt>
                <c:pt idx="11">
                  <c:v>13.291452076808669</c:v>
                </c:pt>
                <c:pt idx="12">
                  <c:v>16.489553481117088</c:v>
                </c:pt>
                <c:pt idx="13">
                  <c:v>16.052591825040199</c:v>
                </c:pt>
                <c:pt idx="14">
                  <c:v>20.001582734368299</c:v>
                </c:pt>
                <c:pt idx="15">
                  <c:v>19.471554754788567</c:v>
                </c:pt>
                <c:pt idx="16">
                  <c:v>18.955572146661094</c:v>
                </c:pt>
                <c:pt idx="17">
                  <c:v>22.003578323177244</c:v>
                </c:pt>
                <c:pt idx="18">
                  <c:v>21.420498858064786</c:v>
                </c:pt>
                <c:pt idx="19">
                  <c:v>24.403186197466486</c:v>
                </c:pt>
                <c:pt idx="20">
                  <c:v>23.756518798824761</c:v>
                </c:pt>
                <c:pt idx="21">
                  <c:v>27.501361021372755</c:v>
                </c:pt>
                <c:pt idx="22">
                  <c:v>26.77259415269868</c:v>
                </c:pt>
                <c:pt idx="23">
                  <c:v>26.063139097300475</c:v>
                </c:pt>
                <c:pt idx="24">
                  <c:v>28.922799711337611</c:v>
                </c:pt>
                <c:pt idx="25">
                  <c:v>28.15636570966991</c:v>
                </c:pt>
                <c:pt idx="26">
                  <c:v>30.960557279737326</c:v>
                </c:pt>
                <c:pt idx="27">
                  <c:v>30.140124125042782</c:v>
                </c:pt>
                <c:pt idx="28">
                  <c:v>33.784476744505014</c:v>
                </c:pt>
                <c:pt idx="29">
                  <c:v>32.889211695340691</c:v>
                </c:pt>
                <c:pt idx="30">
                  <c:v>32.017670545004719</c:v>
                </c:pt>
                <c:pt idx="31">
                  <c:v>34.719540232469448</c:v>
                </c:pt>
                <c:pt idx="32">
                  <c:v>33.799496653631422</c:v>
                </c:pt>
                <c:pt idx="33">
                  <c:v>36.454149193090409</c:v>
                </c:pt>
                <c:pt idx="34">
                  <c:v>35.488139687707033</c:v>
                </c:pt>
                <c:pt idx="35">
                  <c:v>39.128116591619644</c:v>
                </c:pt>
                <c:pt idx="36">
                  <c:v>38.091248816841954</c:v>
                </c:pt>
                <c:pt idx="37">
                  <c:v>37.081857314270081</c:v>
                </c:pt>
                <c:pt idx="38">
                  <c:v>39.649529587601386</c:v>
                </c:pt>
                <c:pt idx="39">
                  <c:v>38.598844732422748</c:v>
                </c:pt>
                <c:pt idx="40">
                  <c:v>41.126317898164942</c:v>
                </c:pt>
                <c:pt idx="41">
                  <c:v>40.03649918368577</c:v>
                </c:pt>
                <c:pt idx="42">
                  <c:v>43.555947736113801</c:v>
                </c:pt>
                <c:pt idx="43">
                  <c:v>42.401745527026371</c:v>
                </c:pt>
                <c:pt idx="44">
                  <c:v>41.278128870744119</c:v>
                </c:pt>
                <c:pt idx="45">
                  <c:v>43.734602877199066</c:v>
                </c:pt>
                <c:pt idx="46">
                  <c:v>42.575666431590037</c:v>
                </c:pt>
                <c:pt idx="47">
                  <c:v>44.997756598479008</c:v>
                </c:pt>
                <c:pt idx="48">
                  <c:v>43.805347461049536</c:v>
                </c:pt>
                <c:pt idx="49">
                  <c:v>47.293595646853817</c:v>
                </c:pt>
                <c:pt idx="50">
                  <c:v>46.040348377341942</c:v>
                </c:pt>
                <c:pt idx="51">
                  <c:v>44.820311285594251</c:v>
                </c:pt>
                <c:pt idx="52">
                  <c:v>47.182919930813554</c:v>
                </c:pt>
                <c:pt idx="53">
                  <c:v>45.932605490515279</c:v>
                </c:pt>
                <c:pt idx="54">
                  <c:v>48.265739115784314</c:v>
                </c:pt>
                <c:pt idx="55">
                  <c:v>46.986730722988256</c:v>
                </c:pt>
                <c:pt idx="56">
                  <c:v>50.390674473239208</c:v>
                </c:pt>
                <c:pt idx="57">
                  <c:v>49.055356776864194</c:v>
                </c:pt>
                <c:pt idx="58">
                  <c:v>47.755424067272777</c:v>
                </c:pt>
                <c:pt idx="59">
                  <c:v>46.489938667017057</c:v>
                </c:pt>
                <c:pt idx="60">
                  <c:v>45.257987746446922</c:v>
                </c:pt>
                <c:pt idx="61">
                  <c:v>44.058682665260747</c:v>
                </c:pt>
                <c:pt idx="62">
                  <c:v>42.891158331504549</c:v>
                </c:pt>
                <c:pt idx="63">
                  <c:v>42.853316285326642</c:v>
                </c:pt>
                <c:pt idx="64">
                  <c:v>41.717733319185925</c:v>
                </c:pt>
                <c:pt idx="65">
                  <c:v>40.612242508910178</c:v>
                </c:pt>
                <c:pt idx="66">
                  <c:v>39.536046433375979</c:v>
                </c:pt>
                <c:pt idx="67">
                  <c:v>38.488368802563002</c:v>
                </c:pt>
                <c:pt idx="68">
                  <c:v>37.468453897594536</c:v>
                </c:pt>
                <c:pt idx="69">
                  <c:v>36.475566025616558</c:v>
                </c:pt>
                <c:pt idx="70">
                  <c:v>36.470389733420333</c:v>
                </c:pt>
                <c:pt idx="71">
                  <c:v>35.503949865055546</c:v>
                </c:pt>
                <c:pt idx="72">
                  <c:v>34.563119978541579</c:v>
                </c:pt>
                <c:pt idx="73">
                  <c:v>33.647221427237412</c:v>
                </c:pt>
                <c:pt idx="74">
                  <c:v>32.755593548164285</c:v>
                </c:pt>
                <c:pt idx="75">
                  <c:v>31.887593185451152</c:v>
                </c:pt>
                <c:pt idx="76">
                  <c:v>31.042594226408578</c:v>
                </c:pt>
                <c:pt idx="77">
                  <c:v>31.112716412458969</c:v>
                </c:pt>
                <c:pt idx="78">
                  <c:v>30.288251146967884</c:v>
                </c:pt>
                <c:pt idx="79">
                  <c:v>29.485633635462342</c:v>
                </c:pt>
                <c:pt idx="80">
                  <c:v>28.704284927713395</c:v>
                </c:pt>
                <c:pt idx="81">
                  <c:v>27.94364141526901</c:v>
                </c:pt>
                <c:pt idx="82">
                  <c:v>27.203154424907677</c:v>
                </c:pt>
                <c:pt idx="83">
                  <c:v>26.482289822865237</c:v>
                </c:pt>
                <c:pt idx="84">
                  <c:v>25.780527629549415</c:v>
                </c:pt>
                <c:pt idx="85">
                  <c:v>25.097361644464126</c:v>
                </c:pt>
                <c:pt idx="86">
                  <c:v>24.432299081073076</c:v>
                </c:pt>
                <c:pt idx="87">
                  <c:v>23.784860211339154</c:v>
                </c:pt>
                <c:pt idx="88">
                  <c:v>23.154578019683353</c:v>
                </c:pt>
                <c:pt idx="89">
                  <c:v>22.540997866113486</c:v>
                </c:pt>
                <c:pt idx="90">
                  <c:v>21.943677158279787</c:v>
                </c:pt>
                <c:pt idx="91">
                  <c:v>21.362185032220779</c:v>
                </c:pt>
                <c:pt idx="92">
                  <c:v>20.796102041569192</c:v>
                </c:pt>
                <c:pt idx="93">
                  <c:v>20.245019854993672</c:v>
                </c:pt>
                <c:pt idx="94">
                  <c:v>19.708540961658095</c:v>
                </c:pt>
                <c:pt idx="95">
                  <c:v>19.186278384486002</c:v>
                </c:pt>
                <c:pt idx="96">
                  <c:v>18.677855401023308</c:v>
                </c:pt>
                <c:pt idx="97">
                  <c:v>18.182905271697983</c:v>
                </c:pt>
                <c:pt idx="98">
                  <c:v>17.701070975280633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3.3242647334033526</c:v>
                </c:pt>
                <c:pt idx="4">
                  <c:v>2.7251844001123882</c:v>
                </c:pt>
                <c:pt idx="5">
                  <c:v>2.2340669622339613</c:v>
                </c:pt>
                <c:pt idx="6">
                  <c:v>5.1557206860865712</c:v>
                </c:pt>
                <c:pt idx="7">
                  <c:v>8.2581407420016504</c:v>
                </c:pt>
                <c:pt idx="8">
                  <c:v>6.7699049651184264</c:v>
                </c:pt>
                <c:pt idx="9">
                  <c:v>5.5498706874334802</c:v>
                </c:pt>
                <c:pt idx="10">
                  <c:v>7.8739688734074154</c:v>
                </c:pt>
                <c:pt idx="11">
                  <c:v>6.4549663945722751</c:v>
                </c:pt>
                <c:pt idx="12">
                  <c:v>8.6159533119265763</c:v>
                </c:pt>
                <c:pt idx="13">
                  <c:v>7.063234561863637</c:v>
                </c:pt>
                <c:pt idx="14">
                  <c:v>9.886192297173686</c:v>
                </c:pt>
                <c:pt idx="15">
                  <c:v>8.1045582062251444</c:v>
                </c:pt>
                <c:pt idx="16">
                  <c:v>6.6440002119794253</c:v>
                </c:pt>
                <c:pt idx="17">
                  <c:v>8.7709205156860239</c:v>
                </c:pt>
                <c:pt idx="18">
                  <c:v>7.1902744458929471</c:v>
                </c:pt>
                <c:pt idx="19">
                  <c:v>9.2187482730500871</c:v>
                </c:pt>
                <c:pt idx="20">
                  <c:v>7.5573971981944501</c:v>
                </c:pt>
                <c:pt idx="21">
                  <c:v>10.29129971660247</c:v>
                </c:pt>
                <c:pt idx="22">
                  <c:v>8.4366594401322441</c:v>
                </c:pt>
                <c:pt idx="23">
                  <c:v>6.9162520253827262</c:v>
                </c:pt>
                <c:pt idx="24">
                  <c:v>8.994108635252358</c:v>
                </c:pt>
                <c:pt idx="25">
                  <c:v>7.3732408551626127</c:v>
                </c:pt>
                <c:pt idx="26">
                  <c:v>9.368741502914121</c:v>
                </c:pt>
                <c:pt idx="27">
                  <c:v>7.6803594899880565</c:v>
                </c:pt>
                <c:pt idx="28">
                  <c:v>10.456401558714608</c:v>
                </c:pt>
                <c:pt idx="29">
                  <c:v>8.572007554869538</c:v>
                </c:pt>
                <c:pt idx="30">
                  <c:v>7.0272084625041078</c:v>
                </c:pt>
                <c:pt idx="31">
                  <c:v>9.0850691260029475</c:v>
                </c:pt>
                <c:pt idx="32">
                  <c:v>7.4478089567729473</c:v>
                </c:pt>
                <c:pt idx="33">
                  <c:v>9.4298713597551078</c:v>
                </c:pt>
                <c:pt idx="34">
                  <c:v>7.7304728671117857</c:v>
                </c:pt>
                <c:pt idx="35">
                  <c:v>10.626082033141705</c:v>
                </c:pt>
                <c:pt idx="36">
                  <c:v>8.7111091665029114</c:v>
                </c:pt>
                <c:pt idx="37">
                  <c:v>7.1412419623769248</c:v>
                </c:pt>
                <c:pt idx="38">
                  <c:v>9.1785521485254833</c:v>
                </c:pt>
                <c:pt idx="39">
                  <c:v>7.5244449936366387</c:v>
                </c:pt>
                <c:pt idx="40">
                  <c:v>9.4926964801640796</c:v>
                </c:pt>
                <c:pt idx="41">
                  <c:v>7.7819759969177058</c:v>
                </c:pt>
                <c:pt idx="42">
                  <c:v>10.668303557947992</c:v>
                </c:pt>
                <c:pt idx="43">
                  <c:v>8.7457217650709129</c:v>
                </c:pt>
                <c:pt idx="44">
                  <c:v>7.1696168726892866</c:v>
                </c:pt>
                <c:pt idx="45">
                  <c:v>9.2018134917514995</c:v>
                </c:pt>
                <c:pt idx="46">
                  <c:v>7.5435143081374427</c:v>
                </c:pt>
                <c:pt idx="47">
                  <c:v>9.5083292298293642</c:v>
                </c:pt>
                <c:pt idx="48">
                  <c:v>7.7947915001748971</c:v>
                </c:pt>
                <c:pt idx="49">
                  <c:v>10.743108647570564</c:v>
                </c:pt>
                <c:pt idx="50">
                  <c:v>8.8070459012746305</c:v>
                </c:pt>
                <c:pt idx="51">
                  <c:v>7.2198895172393627</c:v>
                </c:pt>
                <c:pt idx="52">
                  <c:v>9.2430262824488274</c:v>
                </c:pt>
                <c:pt idx="53">
                  <c:v>7.5772999609962239</c:v>
                </c:pt>
                <c:pt idx="54">
                  <c:v>9.5360262219471075</c:v>
                </c:pt>
                <c:pt idx="55">
                  <c:v>7.8174970958186085</c:v>
                </c:pt>
                <c:pt idx="56">
                  <c:v>10.761722368199292</c:v>
                </c:pt>
                <c:pt idx="57">
                  <c:v>8.8223051616385089</c:v>
                </c:pt>
                <c:pt idx="58">
                  <c:v>7.2323988393408909</c:v>
                </c:pt>
                <c:pt idx="59">
                  <c:v>5.9290165113246571</c:v>
                </c:pt>
                <c:pt idx="60">
                  <c:v>4.8605224314155802</c:v>
                </c:pt>
                <c:pt idx="61">
                  <c:v>3.984586357816672</c:v>
                </c:pt>
                <c:pt idx="62">
                  <c:v>3.266506567335135</c:v>
                </c:pt>
                <c:pt idx="63">
                  <c:v>3.7066210775687281</c:v>
                </c:pt>
                <c:pt idx="64">
                  <c:v>3.0386346298528766</c:v>
                </c:pt>
                <c:pt idx="65">
                  <c:v>2.4910289507654495</c:v>
                </c:pt>
                <c:pt idx="66">
                  <c:v>2.0421096938041736</c:v>
                </c:pt>
                <c:pt idx="67">
                  <c:v>1.6740921458369813</c:v>
                </c:pt>
                <c:pt idx="68">
                  <c:v>1.3723966549182938</c:v>
                </c:pt>
                <c:pt idx="69">
                  <c:v>1.1250710321499411</c:v>
                </c:pt>
                <c:pt idx="70">
                  <c:v>1.8225047871578519</c:v>
                </c:pt>
                <c:pt idx="71">
                  <c:v>1.494063202965157</c:v>
                </c:pt>
                <c:pt idx="72">
                  <c:v>1.2248115177439942</c:v>
                </c:pt>
                <c:pt idx="73">
                  <c:v>1.0040828600966032</c:v>
                </c:pt>
                <c:pt idx="74">
                  <c:v>0.82313268232222936</c:v>
                </c:pt>
                <c:pt idx="75">
                  <c:v>0.67479233002921801</c:v>
                </c:pt>
                <c:pt idx="76">
                  <c:v>0.55318504348732522</c:v>
                </c:pt>
                <c:pt idx="77">
                  <c:v>1.289381757306042</c:v>
                </c:pt>
                <c:pt idx="78">
                  <c:v>1.0570166134760641</c:v>
                </c:pt>
                <c:pt idx="79">
                  <c:v>0.8665270117508056</c:v>
                </c:pt>
                <c:pt idx="80">
                  <c:v>0.7103663769526779</c:v>
                </c:pt>
                <c:pt idx="81">
                  <c:v>0.58234813532851759</c:v>
                </c:pt>
                <c:pt idx="82">
                  <c:v>0.47740062272569112</c:v>
                </c:pt>
                <c:pt idx="83">
                  <c:v>0.3913661618411588</c:v>
                </c:pt>
                <c:pt idx="84">
                  <c:v>0.32083634864106231</c:v>
                </c:pt>
                <c:pt idx="85">
                  <c:v>0.26301702253734249</c:v>
                </c:pt>
                <c:pt idx="86">
                  <c:v>0.21561757088129124</c:v>
                </c:pt>
                <c:pt idx="87">
                  <c:v>0.17676018238001304</c:v>
                </c:pt>
                <c:pt idx="88">
                  <c:v>0.14490545435286911</c:v>
                </c:pt>
                <c:pt idx="89">
                  <c:v>0.1187914066306469</c:v>
                </c:pt>
                <c:pt idx="90">
                  <c:v>9.7383486027545069E-2</c:v>
                </c:pt>
                <c:pt idx="91">
                  <c:v>7.9833580726624831E-2</c:v>
                </c:pt>
                <c:pt idx="92">
                  <c:v>6.5446420862689161E-2</c:v>
                </c:pt>
                <c:pt idx="93">
                  <c:v>5.3652034203543607E-2</c:v>
                </c:pt>
                <c:pt idx="94">
                  <c:v>4.3983165713791725E-2</c:v>
                </c:pt>
                <c:pt idx="95">
                  <c:v>3.6056766438113778E-2</c:v>
                </c:pt>
                <c:pt idx="96">
                  <c:v>2.9558818354109999E-2</c:v>
                </c:pt>
                <c:pt idx="97">
                  <c:v>2.4231894004995994E-2</c:v>
                </c:pt>
                <c:pt idx="98">
                  <c:v>1.9864958065474083E-2</c:v>
                </c:pt>
                <c:pt idx="99">
                  <c:v>1.6285006812165985E-2</c:v>
                </c:pt>
                <c:pt idx="100">
                  <c:v>1.3350214281761856E-2</c:v>
                </c:pt>
                <c:pt idx="101">
                  <c:v>1.0944313590081517E-2</c:v>
                </c:pt>
                <c:pt idx="102">
                  <c:v>8.9719908182803818E-3</c:v>
                </c:pt>
                <c:pt idx="103">
                  <c:v>7.3551089870322224E-3</c:v>
                </c:pt>
                <c:pt idx="104">
                  <c:v>6.0296125248923077E-3</c:v>
                </c:pt>
                <c:pt idx="105">
                  <c:v>4.9429895959988866E-3</c:v>
                </c:pt>
                <c:pt idx="106">
                  <c:v>4.0521917528340062E-3</c:v>
                </c:pt>
                <c:pt idx="107">
                  <c:v>3.3219284974881089E-3</c:v>
                </c:pt>
                <c:pt idx="108">
                  <c:v>2.7232691875219979E-3</c:v>
                </c:pt>
                <c:pt idx="109">
                  <c:v>2.2324968985077526E-3</c:v>
                </c:pt>
                <c:pt idx="110">
                  <c:v>1.8301688370299879E-3</c:v>
                </c:pt>
                <c:pt idx="111">
                  <c:v>1.5003460807827263E-3</c:v>
                </c:pt>
                <c:pt idx="112">
                  <c:v>1.2299621305830392E-3</c:v>
                </c:pt>
                <c:pt idx="113">
                  <c:v>1.0083052583968774E-3</c:v>
                </c:pt>
                <c:pt idx="114">
                  <c:v>8.2659414369843818E-4</c:v>
                </c:pt>
                <c:pt idx="115">
                  <c:v>6.776299862631662E-4</c:v>
                </c:pt>
                <c:pt idx="116">
                  <c:v>5.5551131324073323E-4</c:v>
                </c:pt>
                <c:pt idx="117">
                  <c:v>4.5540018209672042E-4</c:v>
                </c:pt>
                <c:pt idx="118">
                  <c:v>3.7333051714799739E-4</c:v>
                </c:pt>
                <c:pt idx="119">
                  <c:v>3.0605098661201196E-4</c:v>
                </c:pt>
                <c:pt idx="120">
                  <c:v>2.5089619547242619E-4</c:v>
                </c:pt>
                <c:pt idx="121">
                  <c:v>2.0568109124359629E-4</c:v>
                </c:pt>
                <c:pt idx="122">
                  <c:v>1.6861439933554481E-4</c:v>
                </c:pt>
                <c:pt idx="123">
                  <c:v>1.3822765861162624E-4</c:v>
                </c:pt>
                <c:pt idx="124">
                  <c:v>1.1331704575971205E-4</c:v>
                </c:pt>
                <c:pt idx="125">
                  <c:v>9.289568374869835E-5</c:v>
                </c:pt>
                <c:pt idx="126">
                  <c:v>7.6154544987319911E-5</c:v>
                </c:pt>
                <c:pt idx="127">
                  <c:v>6.2430400296256981E-5</c:v>
                </c:pt>
                <c:pt idx="128">
                  <c:v>5.1179543936607384E-5</c:v>
                </c:pt>
                <c:pt idx="129">
                  <c:v>4.1956253766262801E-5</c:v>
                </c:pt>
                <c:pt idx="130">
                  <c:v>3.4395133186013513E-5</c:v>
                </c:pt>
                <c:pt idx="131">
                  <c:v>2.8196635321022952E-5</c:v>
                </c:pt>
                <c:pt idx="132">
                  <c:v>2.3115195953073373E-5</c:v>
                </c:pt>
                <c:pt idx="133">
                  <c:v>1.8949505069159975E-5</c:v>
                </c:pt>
                <c:pt idx="134">
                  <c:v>1.5534531616997874E-5</c:v>
                </c:pt>
                <c:pt idx="135">
                  <c:v>1.2734985514331655E-5</c:v>
                </c:pt>
                <c:pt idx="136">
                  <c:v>1.0439957898233635E-5</c:v>
                </c:pt>
                <c:pt idx="137">
                  <c:v>8.5585272785927413E-6</c:v>
                </c:pt>
                <c:pt idx="138">
                  <c:v>7.016157525961782E-6</c:v>
                </c:pt>
                <c:pt idx="139">
                  <c:v>5.7517449938191177E-6</c:v>
                </c:pt>
                <c:pt idx="140">
                  <c:v>4.7151977918837115E-6</c:v>
                </c:pt>
                <c:pt idx="141">
                  <c:v>3.8654513092073672E-6</c:v>
                </c:pt>
                <c:pt idx="142">
                  <c:v>3.1688413685576841E-6</c:v>
                </c:pt>
                <c:pt idx="143">
                  <c:v>2.5977705617876773E-6</c:v>
                </c:pt>
                <c:pt idx="144">
                  <c:v>2.1296149307600851E-6</c:v>
                </c:pt>
                <c:pt idx="145">
                  <c:v>1.7458276800993946E-6</c:v>
                </c:pt>
                <c:pt idx="146">
                  <c:v>1.4312044138014177E-6</c:v>
                </c:pt>
                <c:pt idx="147">
                  <c:v>1.1732807867773306E-6</c:v>
                </c:pt>
                <c:pt idx="148">
                  <c:v>9.6183870825585378E-7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3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kJ!$K$2:$K$100</c:f>
              <c:numCache>
                <c:formatCode>General</c:formatCode>
                <c:ptCount val="99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241.72620666140293</c:v>
                </c:pt>
                <c:pt idx="4">
                  <c:v>245.582566083828</c:v>
                </c:pt>
                <c:pt idx="5">
                  <c:v>248.63351962614055</c:v>
                </c:pt>
                <c:pt idx="6">
                  <c:v>252.75334611248778</c:v>
                </c:pt>
                <c:pt idx="7">
                  <c:v>258.46730152260568</c:v>
                </c:pt>
                <c:pt idx="8">
                  <c:v>269.48330210494845</c:v>
                </c:pt>
                <c:pt idx="9">
                  <c:v>276.51905324046504</c:v>
                </c:pt>
                <c:pt idx="10">
                  <c:v>283.68582581683341</c:v>
                </c:pt>
                <c:pt idx="11">
                  <c:v>291.68371293633527</c:v>
                </c:pt>
                <c:pt idx="12">
                  <c:v>299.5459098778316</c:v>
                </c:pt>
                <c:pt idx="13">
                  <c:v>308.0230479526266</c:v>
                </c:pt>
                <c:pt idx="14">
                  <c:v>314.4634807436799</c:v>
                </c:pt>
                <c:pt idx="15">
                  <c:v>325.8342630753155</c:v>
                </c:pt>
                <c:pt idx="16">
                  <c:v>332.87357662106717</c:v>
                </c:pt>
                <c:pt idx="17">
                  <c:v>339.77406806898171</c:v>
                </c:pt>
                <c:pt idx="18">
                  <c:v>347.29159386233761</c:v>
                </c:pt>
                <c:pt idx="19">
                  <c:v>354.50487422781993</c:v>
                </c:pt>
                <c:pt idx="20">
                  <c:v>362.20167714648375</c:v>
                </c:pt>
                <c:pt idx="21">
                  <c:v>367.7606211579627</c:v>
                </c:pt>
                <c:pt idx="22">
                  <c:v>378.18753769742295</c:v>
                </c:pt>
                <c:pt idx="23">
                  <c:v>384.22008256944514</c:v>
                </c:pt>
                <c:pt idx="24">
                  <c:v>390.07190224387324</c:v>
                </c:pt>
                <c:pt idx="25">
                  <c:v>396.51232298798413</c:v>
                </c:pt>
                <c:pt idx="26">
                  <c:v>402.63095056602174</c:v>
                </c:pt>
                <c:pt idx="27">
                  <c:v>409.22432409165401</c:v>
                </c:pt>
                <c:pt idx="28">
                  <c:v>413.67810392414077</c:v>
                </c:pt>
                <c:pt idx="29">
                  <c:v>423.01788982923222</c:v>
                </c:pt>
                <c:pt idx="30">
                  <c:v>427.96525795386947</c:v>
                </c:pt>
                <c:pt idx="31">
                  <c:v>432.74213193697739</c:v>
                </c:pt>
                <c:pt idx="32">
                  <c:v>438.12090546823407</c:v>
                </c:pt>
                <c:pt idx="33">
                  <c:v>443.19356879710688</c:v>
                </c:pt>
                <c:pt idx="34">
                  <c:v>448.75848910912805</c:v>
                </c:pt>
                <c:pt idx="35">
                  <c:v>452.2027020530781</c:v>
                </c:pt>
                <c:pt idx="36">
                  <c:v>460.59523548305862</c:v>
                </c:pt>
                <c:pt idx="37">
                  <c:v>464.59671659657789</c:v>
                </c:pt>
                <c:pt idx="38">
                  <c:v>468.44377866406916</c:v>
                </c:pt>
                <c:pt idx="39">
                  <c:v>472.91000956879623</c:v>
                </c:pt>
                <c:pt idx="40">
                  <c:v>477.08827013014036</c:v>
                </c:pt>
                <c:pt idx="41">
                  <c:v>481.77753567438032</c:v>
                </c:pt>
                <c:pt idx="42">
                  <c:v>484.36523765212331</c:v>
                </c:pt>
                <c:pt idx="43">
                  <c:v>491.94890884614409</c:v>
                </c:pt>
                <c:pt idx="44">
                  <c:v>495.14815782488279</c:v>
                </c:pt>
                <c:pt idx="45">
                  <c:v>498.20908891581655</c:v>
                </c:pt>
                <c:pt idx="46">
                  <c:v>501.90579277644406</c:v>
                </c:pt>
                <c:pt idx="47">
                  <c:v>505.33145217808965</c:v>
                </c:pt>
                <c:pt idx="48">
                  <c:v>509.28521855410094</c:v>
                </c:pt>
                <c:pt idx="49">
                  <c:v>511.15458222791256</c:v>
                </c:pt>
                <c:pt idx="50">
                  <c:v>518.02290077549014</c:v>
                </c:pt>
                <c:pt idx="51">
                  <c:v>520.53022570334485</c:v>
                </c:pt>
                <c:pt idx="52">
                  <c:v>522.91774512214238</c:v>
                </c:pt>
                <c:pt idx="53">
                  <c:v>525.95902724895166</c:v>
                </c:pt>
                <c:pt idx="54">
                  <c:v>528.74675200336492</c:v>
                </c:pt>
                <c:pt idx="55">
                  <c:v>532.07958600138613</c:v>
                </c:pt>
                <c:pt idx="56">
                  <c:v>533.34455145693607</c:v>
                </c:pt>
                <c:pt idx="57">
                  <c:v>539.65283388244666</c:v>
                </c:pt>
                <c:pt idx="58">
                  <c:v>541.60294156920088</c:v>
                </c:pt>
                <c:pt idx="59">
                  <c:v>541.7189265719885</c:v>
                </c:pt>
                <c:pt idx="60">
                  <c:v>540.37061431048141</c:v>
                </c:pt>
                <c:pt idx="61">
                  <c:v>537.8601411819709</c:v>
                </c:pt>
                <c:pt idx="62">
                  <c:v>534.43418068712128</c:v>
                </c:pt>
                <c:pt idx="63">
                  <c:v>530.2939655008413</c:v>
                </c:pt>
                <c:pt idx="64">
                  <c:v>526.720581536346</c:v>
                </c:pt>
                <c:pt idx="65">
                  <c:v>522.22388650309961</c:v>
                </c:pt>
                <c:pt idx="66">
                  <c:v>517.2874698503515</c:v>
                </c:pt>
                <c:pt idx="67">
                  <c:v>512.023702272994</c:v>
                </c:pt>
                <c:pt idx="68">
                  <c:v>506.52382581996471</c:v>
                </c:pt>
                <c:pt idx="69">
                  <c:v>500.86178484212053</c:v>
                </c:pt>
                <c:pt idx="70">
                  <c:v>495.09736593176297</c:v>
                </c:pt>
                <c:pt idx="71">
                  <c:v>490.35342951117121</c:v>
                </c:pt>
                <c:pt idx="72">
                  <c:v>485.10670278720346</c:v>
                </c:pt>
                <c:pt idx="73">
                  <c:v>479.74896961347332</c:v>
                </c:pt>
                <c:pt idx="74">
                  <c:v>474.32823257726523</c:v>
                </c:pt>
                <c:pt idx="75">
                  <c:v>468.88310159139604</c:v>
                </c:pt>
                <c:pt idx="76">
                  <c:v>463.44450624959063</c:v>
                </c:pt>
                <c:pt idx="77">
                  <c:v>458.03709906979839</c:v>
                </c:pt>
                <c:pt idx="78">
                  <c:v>453.71264274214832</c:v>
                </c:pt>
                <c:pt idx="79">
                  <c:v>448.98613542830446</c:v>
                </c:pt>
                <c:pt idx="80">
                  <c:v>444.2160653006195</c:v>
                </c:pt>
                <c:pt idx="81">
                  <c:v>439.43400908691166</c:v>
                </c:pt>
                <c:pt idx="82">
                  <c:v>434.66522420972177</c:v>
                </c:pt>
                <c:pt idx="83">
                  <c:v>429.92980427680715</c:v>
                </c:pt>
                <c:pt idx="84">
                  <c:v>425.24362589412544</c:v>
                </c:pt>
                <c:pt idx="85">
                  <c:v>420.61912441969736</c:v>
                </c:pt>
                <c:pt idx="86">
                  <c:v>416.06592949705151</c:v>
                </c:pt>
                <c:pt idx="87">
                  <c:v>411.59138564907761</c:v>
                </c:pt>
                <c:pt idx="88">
                  <c:v>407.20097865684733</c:v>
                </c:pt>
                <c:pt idx="89">
                  <c:v>402.8986847128175</c:v>
                </c:pt>
                <c:pt idx="90">
                  <c:v>398.68725627581034</c:v>
                </c:pt>
                <c:pt idx="91">
                  <c:v>394.56845604498051</c:v>
                </c:pt>
                <c:pt idx="92">
                  <c:v>390.54324841216817</c:v>
                </c:pt>
                <c:pt idx="93">
                  <c:v>386.61195606508147</c:v>
                </c:pt>
                <c:pt idx="94">
                  <c:v>382.77438803081873</c:v>
                </c:pt>
                <c:pt idx="95">
                  <c:v>379.02994431553526</c:v>
                </c:pt>
                <c:pt idx="96">
                  <c:v>375.37770136667325</c:v>
                </c:pt>
                <c:pt idx="97">
                  <c:v>371.81648182228093</c:v>
                </c:pt>
                <c:pt idx="98">
                  <c:v>368.34491138736564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73-453D-87FE-975CA5A85B11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kJ!$D$2:$D$100</c:f>
              <c:numCache>
                <c:formatCode>General</c:formatCode>
                <c:ptCount val="99"/>
                <c:pt idx="7">
                  <c:v>229</c:v>
                </c:pt>
                <c:pt idx="14">
                  <c:v>243</c:v>
                </c:pt>
                <c:pt idx="21">
                  <c:v>249</c:v>
                </c:pt>
                <c:pt idx="28">
                  <c:v>253</c:v>
                </c:pt>
                <c:pt idx="35">
                  <c:v>272</c:v>
                </c:pt>
                <c:pt idx="42">
                  <c:v>281</c:v>
                </c:pt>
                <c:pt idx="49">
                  <c:v>277</c:v>
                </c:pt>
                <c:pt idx="56">
                  <c:v>288</c:v>
                </c:pt>
                <c:pt idx="63">
                  <c:v>288</c:v>
                </c:pt>
                <c:pt idx="70">
                  <c:v>271</c:v>
                </c:pt>
                <c:pt idx="77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3-453D-87FE-975CA5A8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27.111500989210345</c:v>
                </c:pt>
                <c:pt idx="4">
                  <c:v>26.393065139231652</c:v>
                </c:pt>
                <c:pt idx="5">
                  <c:v>25.693667337745364</c:v>
                </c:pt>
                <c:pt idx="6">
                  <c:v>52.124304078967029</c:v>
                </c:pt>
                <c:pt idx="7">
                  <c:v>82.524208155498016</c:v>
                </c:pt>
                <c:pt idx="8">
                  <c:v>80.337374248603339</c:v>
                </c:pt>
                <c:pt idx="9">
                  <c:v>78.208489913637081</c:v>
                </c:pt>
                <c:pt idx="10">
                  <c:v>103.24752051660745</c:v>
                </c:pt>
                <c:pt idx="11">
                  <c:v>100.51153329885577</c:v>
                </c:pt>
                <c:pt idx="12">
                  <c:v>124.95954882162279</c:v>
                </c:pt>
                <c:pt idx="13">
                  <c:v>121.64820801071214</c:v>
                </c:pt>
                <c:pt idx="14">
                  <c:v>150.41179161211781</c:v>
                </c:pt>
                <c:pt idx="15">
                  <c:v>146.42598413518485</c:v>
                </c:pt>
                <c:pt idx="16">
                  <c:v>142.54579777394301</c:v>
                </c:pt>
                <c:pt idx="17">
                  <c:v>165.87993463176974</c:v>
                </c:pt>
                <c:pt idx="18">
                  <c:v>161.4842321629535</c:v>
                </c:pt>
                <c:pt idx="19">
                  <c:v>184.31651373018059</c:v>
                </c:pt>
                <c:pt idx="20">
                  <c:v>179.43225478562596</c:v>
                </c:pt>
                <c:pt idx="21">
                  <c:v>206.73327296762827</c:v>
                </c:pt>
                <c:pt idx="22">
                  <c:v>201.25498555216998</c:v>
                </c:pt>
                <c:pt idx="23">
                  <c:v>195.92186892889026</c:v>
                </c:pt>
                <c:pt idx="24">
                  <c:v>217.84157716234873</c:v>
                </c:pt>
                <c:pt idx="25">
                  <c:v>212.06892744031319</c:v>
                </c:pt>
                <c:pt idx="26">
                  <c:v>233.56074989529981</c:v>
                </c:pt>
                <c:pt idx="27">
                  <c:v>227.3715530692196</c:v>
                </c:pt>
                <c:pt idx="28">
                  <c:v>253.47088479432981</c:v>
                </c:pt>
                <c:pt idx="29">
                  <c:v>246.75408329246761</c:v>
                </c:pt>
                <c:pt idx="30">
                  <c:v>240.21527234148081</c:v>
                </c:pt>
                <c:pt idx="31">
                  <c:v>260.96123630523476</c:v>
                </c:pt>
                <c:pt idx="32">
                  <c:v>254.04594571726417</c:v>
                </c:pt>
                <c:pt idx="33">
                  <c:v>274.42540649159815</c:v>
                </c:pt>
                <c:pt idx="34">
                  <c:v>267.15332479287542</c:v>
                </c:pt>
                <c:pt idx="35">
                  <c:v>292.40448178372503</c:v>
                </c:pt>
                <c:pt idx="36">
                  <c:v>284.65596714075213</c:v>
                </c:pt>
                <c:pt idx="37">
                  <c:v>277.11278272666664</c:v>
                </c:pt>
                <c:pt idx="38">
                  <c:v>296.88098842295216</c:v>
                </c:pt>
                <c:pt idx="39">
                  <c:v>289.01384947903892</c:v>
                </c:pt>
                <c:pt idx="40">
                  <c:v>308.46668521438812</c:v>
                </c:pt>
                <c:pt idx="41">
                  <c:v>300.29253339334707</c:v>
                </c:pt>
                <c:pt idx="42">
                  <c:v>324.80286745386599</c:v>
                </c:pt>
                <c:pt idx="43">
                  <c:v>316.19581820758475</c:v>
                </c:pt>
                <c:pt idx="44">
                  <c:v>307.81684975784526</c:v>
                </c:pt>
                <c:pt idx="45">
                  <c:v>326.77141911197009</c:v>
                </c:pt>
                <c:pt idx="46">
                  <c:v>318.11220462097299</c:v>
                </c:pt>
                <c:pt idx="47">
                  <c:v>336.79395425829694</c:v>
                </c:pt>
                <c:pt idx="48">
                  <c:v>327.86914958254175</c:v>
                </c:pt>
                <c:pt idx="49">
                  <c:v>351.58005108323852</c:v>
                </c:pt>
                <c:pt idx="50">
                  <c:v>342.2634251636311</c:v>
                </c:pt>
                <c:pt idx="51">
                  <c:v>333.19368332706097</c:v>
                </c:pt>
                <c:pt idx="52">
                  <c:v>351.47578430688509</c:v>
                </c:pt>
                <c:pt idx="53">
                  <c:v>342.16192138406359</c:v>
                </c:pt>
                <c:pt idx="54">
                  <c:v>360.2063703160037</c:v>
                </c:pt>
                <c:pt idx="55">
                  <c:v>350.6611529586649</c:v>
                </c:pt>
                <c:pt idx="56">
                  <c:v>373.905425244208</c:v>
                </c:pt>
                <c:pt idx="57">
                  <c:v>363.99719249442865</c:v>
                </c:pt>
                <c:pt idx="58">
                  <c:v>354.35152099569211</c:v>
                </c:pt>
                <c:pt idx="59">
                  <c:v>344.96145305813678</c:v>
                </c:pt>
                <c:pt idx="60">
                  <c:v>335.82021536582539</c:v>
                </c:pt>
                <c:pt idx="61">
                  <c:v>326.9212140909645</c:v>
                </c:pt>
                <c:pt idx="62">
                  <c:v>318.25803013759429</c:v>
                </c:pt>
                <c:pt idx="63">
                  <c:v>315.24946156842805</c:v>
                </c:pt>
                <c:pt idx="64">
                  <c:v>306.89557090898523</c:v>
                </c:pt>
                <c:pt idx="65">
                  <c:v>298.76305252026003</c:v>
                </c:pt>
                <c:pt idx="66">
                  <c:v>290.84604019161605</c:v>
                </c:pt>
                <c:pt idx="67">
                  <c:v>283.13882316290341</c:v>
                </c:pt>
                <c:pt idx="68">
                  <c:v>275.63584200512975</c:v>
                </c:pt>
                <c:pt idx="69">
                  <c:v>268.33168461028987</c:v>
                </c:pt>
                <c:pt idx="70">
                  <c:v>266.44011489936753</c:v>
                </c:pt>
                <c:pt idx="71">
                  <c:v>259.37963785339616</c:v>
                </c:pt>
                <c:pt idx="72">
                  <c:v>252.50625852030311</c:v>
                </c:pt>
                <c:pt idx="73">
                  <c:v>245.81501894130781</c:v>
                </c:pt>
                <c:pt idx="74">
                  <c:v>239.30109254007644</c:v>
                </c:pt>
                <c:pt idx="75">
                  <c:v>232.95978064117861</c:v>
                </c:pt>
                <c:pt idx="76">
                  <c:v>226.78650908080272</c:v>
                </c:pt>
                <c:pt idx="77">
                  <c:v>225.78984307398292</c:v>
                </c:pt>
                <c:pt idx="78">
                  <c:v>219.80656985388453</c:v>
                </c:pt>
                <c:pt idx="79">
                  <c:v>213.9818491972627</c:v>
                </c:pt>
                <c:pt idx="80">
                  <c:v>208.31147957186903</c:v>
                </c:pt>
                <c:pt idx="81">
                  <c:v>202.79137078312672</c:v>
                </c:pt>
                <c:pt idx="82">
                  <c:v>197.41754102375992</c:v>
                </c:pt>
                <c:pt idx="83">
                  <c:v>192.18611400160597</c:v>
                </c:pt>
                <c:pt idx="84">
                  <c:v>187.09331614353846</c:v>
                </c:pt>
                <c:pt idx="85">
                  <c:v>182.13547387348453</c:v>
                </c:pt>
                <c:pt idx="86">
                  <c:v>177.30901096257281</c:v>
                </c:pt>
                <c:pt idx="87">
                  <c:v>172.61044594950056</c:v>
                </c:pt>
                <c:pt idx="88">
                  <c:v>168.03638962925908</c:v>
                </c:pt>
                <c:pt idx="89">
                  <c:v>163.58354260840645</c:v>
                </c:pt>
                <c:pt idx="90">
                  <c:v>159.24869292512378</c:v>
                </c:pt>
                <c:pt idx="91">
                  <c:v>155.02871373233805</c:v>
                </c:pt>
                <c:pt idx="92">
                  <c:v>150.92056104224091</c:v>
                </c:pt>
                <c:pt idx="93">
                  <c:v>146.92127153057592</c:v>
                </c:pt>
                <c:pt idx="94">
                  <c:v>143.02796039911081</c:v>
                </c:pt>
                <c:pt idx="95">
                  <c:v>139.2378192947526</c:v>
                </c:pt>
                <c:pt idx="96">
                  <c:v>135.54811428380481</c:v>
                </c:pt>
                <c:pt idx="97">
                  <c:v>131.95618387990535</c:v>
                </c:pt>
                <c:pt idx="98">
                  <c:v>128.45943712422283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73-453D-87FE-975CA5A85B11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25.385294327807419</c:v>
                </c:pt>
                <c:pt idx="4">
                  <c:v>20.810499055403692</c:v>
                </c:pt>
                <c:pt idx="5">
                  <c:v>17.060147711604795</c:v>
                </c:pt>
                <c:pt idx="6">
                  <c:v>39.370957966479274</c:v>
                </c:pt>
                <c:pt idx="7">
                  <c:v>62.033379675199185</c:v>
                </c:pt>
                <c:pt idx="8">
                  <c:v>50.854072143654868</c:v>
                </c:pt>
                <c:pt idx="9">
                  <c:v>41.68943667317204</c:v>
                </c:pt>
                <c:pt idx="10">
                  <c:v>59.561694699774009</c:v>
                </c:pt>
                <c:pt idx="11">
                  <c:v>48.827820362520448</c:v>
                </c:pt>
                <c:pt idx="12">
                  <c:v>65.413638943791156</c:v>
                </c:pt>
                <c:pt idx="13">
                  <c:v>53.625160058085541</c:v>
                </c:pt>
                <c:pt idx="14">
                  <c:v>73.91166683884957</c:v>
                </c:pt>
                <c:pt idx="15">
                  <c:v>60.591721059869364</c:v>
                </c:pt>
                <c:pt idx="16">
                  <c:v>49.672221152875863</c:v>
                </c:pt>
                <c:pt idx="17">
                  <c:v>66.105866562788066</c:v>
                </c:pt>
                <c:pt idx="18">
                  <c:v>54.192638300615883</c:v>
                </c:pt>
                <c:pt idx="19">
                  <c:v>69.811639502360649</c:v>
                </c:pt>
                <c:pt idx="20">
                  <c:v>57.230577639142226</c:v>
                </c:pt>
                <c:pt idx="21">
                  <c:v>76.931635422778768</c:v>
                </c:pt>
                <c:pt idx="22">
                  <c:v>63.067447854746987</c:v>
                </c:pt>
                <c:pt idx="23">
                  <c:v>51.701786359445137</c:v>
                </c:pt>
                <c:pt idx="24">
                  <c:v>67.769674918475474</c:v>
                </c:pt>
                <c:pt idx="25">
                  <c:v>55.55660445232904</c:v>
                </c:pt>
                <c:pt idx="26">
                  <c:v>70.929799329278083</c:v>
                </c:pt>
                <c:pt idx="27">
                  <c:v>58.14722897756559</c:v>
                </c:pt>
                <c:pt idx="28">
                  <c:v>77.74739212600393</c:v>
                </c:pt>
                <c:pt idx="29">
                  <c:v>63.736193463235367</c:v>
                </c:pt>
                <c:pt idx="30">
                  <c:v>52.250014387611344</c:v>
                </c:pt>
                <c:pt idx="31">
                  <c:v>68.219104368257391</c:v>
                </c:pt>
                <c:pt idx="32">
                  <c:v>55.925040249030133</c:v>
                </c:pt>
                <c:pt idx="33">
                  <c:v>71.231837694491219</c:v>
                </c:pt>
                <c:pt idx="34">
                  <c:v>58.394835683747374</c:v>
                </c:pt>
                <c:pt idx="35">
                  <c:v>78.143273914566663</c:v>
                </c:pt>
                <c:pt idx="36">
                  <c:v>64.060731657693552</c:v>
                </c:pt>
                <c:pt idx="37">
                  <c:v>52.516066130088738</c:v>
                </c:pt>
                <c:pt idx="38">
                  <c:v>68.437209758883071</c:v>
                </c:pt>
                <c:pt idx="39">
                  <c:v>56.103839910242741</c:v>
                </c:pt>
                <c:pt idx="40">
                  <c:v>71.378415084247763</c:v>
                </c:pt>
                <c:pt idx="41">
                  <c:v>58.514997718966747</c:v>
                </c:pt>
                <c:pt idx="42">
                  <c:v>78.370379271065531</c:v>
                </c:pt>
                <c:pt idx="43">
                  <c:v>64.246909361440714</c:v>
                </c:pt>
                <c:pt idx="44">
                  <c:v>52.668691932962467</c:v>
                </c:pt>
                <c:pt idx="45">
                  <c:v>68.562330196153511</c:v>
                </c:pt>
                <c:pt idx="46">
                  <c:v>56.206411844528951</c:v>
                </c:pt>
                <c:pt idx="47">
                  <c:v>71.462502080207287</c:v>
                </c:pt>
                <c:pt idx="48">
                  <c:v>58.583931028440752</c:v>
                </c:pt>
                <c:pt idx="49">
                  <c:v>78.362590681947324</c:v>
                </c:pt>
                <c:pt idx="50">
                  <c:v>64.24052438814104</c:v>
                </c:pt>
                <c:pt idx="51">
                  <c:v>52.663457623716106</c:v>
                </c:pt>
                <c:pt idx="52">
                  <c:v>68.558039184742711</c:v>
                </c:pt>
                <c:pt idx="53">
                  <c:v>56.202894135111919</c:v>
                </c:pt>
                <c:pt idx="54">
                  <c:v>71.459618312638753</c:v>
                </c:pt>
                <c:pt idx="55">
                  <c:v>58.581566957278682</c:v>
                </c:pt>
                <c:pt idx="56">
                  <c:v>78.489250899296479</c:v>
                </c:pt>
                <c:pt idx="57">
                  <c:v>64.344358611981974</c:v>
                </c:pt>
                <c:pt idx="58">
                  <c:v>52.748579426491247</c:v>
                </c:pt>
                <c:pt idx="59">
                  <c:v>43.2425264861483</c:v>
                </c:pt>
                <c:pt idx="60">
                  <c:v>35.44960105534394</c:v>
                </c:pt>
                <c:pt idx="61">
                  <c:v>29.061072908993584</c:v>
                </c:pt>
                <c:pt idx="62">
                  <c:v>23.823849450472945</c:v>
                </c:pt>
                <c:pt idx="63">
                  <c:v>24.610079841014123</c:v>
                </c:pt>
                <c:pt idx="64">
                  <c:v>20.174989372639239</c:v>
                </c:pt>
                <c:pt idx="65">
                  <c:v>16.539166017160451</c:v>
                </c:pt>
                <c:pt idx="66">
                  <c:v>13.558570341264609</c:v>
                </c:pt>
                <c:pt idx="67">
                  <c:v>11.115120889909432</c:v>
                </c:pt>
                <c:pt idx="68">
                  <c:v>9.1120161851649843</c:v>
                </c:pt>
                <c:pt idx="69">
                  <c:v>7.4698997681693378</c:v>
                </c:pt>
                <c:pt idx="70">
                  <c:v>11.01044981292719</c:v>
                </c:pt>
                <c:pt idx="71">
                  <c:v>9.0262083422249493</c:v>
                </c:pt>
                <c:pt idx="72">
                  <c:v>7.3995557330996418</c:v>
                </c:pt>
                <c:pt idx="73">
                  <c:v>6.0660493278344969</c:v>
                </c:pt>
                <c:pt idx="74">
                  <c:v>4.9728599628112082</c:v>
                </c:pt>
                <c:pt idx="75">
                  <c:v>4.0766790497825962</c:v>
                </c:pt>
                <c:pt idx="76">
                  <c:v>3.3420028312120951</c:v>
                </c:pt>
                <c:pt idx="77">
                  <c:v>7.4335619214023492</c:v>
                </c:pt>
                <c:pt idx="78">
                  <c:v>6.0939271117361846</c:v>
                </c:pt>
                <c:pt idx="79">
                  <c:v>4.9957137689582307</c:v>
                </c:pt>
                <c:pt idx="80">
                  <c:v>4.0954142712495392</c:v>
                </c:pt>
                <c:pt idx="81">
                  <c:v>3.357361696215031</c:v>
                </c:pt>
                <c:pt idx="82">
                  <c:v>2.7523168140381422</c:v>
                </c:pt>
                <c:pt idx="83">
                  <c:v>2.2563097247988297</c:v>
                </c:pt>
                <c:pt idx="84">
                  <c:v>1.8496902494129877</c:v>
                </c:pt>
                <c:pt idx="85">
                  <c:v>1.5163494537872124</c:v>
                </c:pt>
                <c:pt idx="86">
                  <c:v>1.2430814655213116</c:v>
                </c:pt>
                <c:pt idx="87">
                  <c:v>1.0190603004229757</c:v>
                </c:pt>
                <c:pt idx="88">
                  <c:v>0.83541097241173667</c:v>
                </c:pt>
                <c:pt idx="89">
                  <c:v>0.68485789558895094</c:v>
                </c:pt>
                <c:pt idx="90">
                  <c:v>0.56143664931343806</c:v>
                </c:pt>
                <c:pt idx="91">
                  <c:v>0.46025768735750833</c:v>
                </c:pt>
                <c:pt idx="92">
                  <c:v>0.37731263007274346</c:v>
                </c:pt>
                <c:pt idx="93">
                  <c:v>0.30931546549450267</c:v>
                </c:pt>
                <c:pt idx="94">
                  <c:v>0.25357236829213786</c:v>
                </c:pt>
                <c:pt idx="95">
                  <c:v>0.20787497921737882</c:v>
                </c:pt>
                <c:pt idx="96">
                  <c:v>0.17041291713157647</c:v>
                </c:pt>
                <c:pt idx="97">
                  <c:v>0.13970205762438237</c:v>
                </c:pt>
                <c:pt idx="98">
                  <c:v>0.114525736857244</c:v>
                </c:pt>
                <c:pt idx="99">
                  <c:v>9.3886551320239972E-2</c:v>
                </c:pt>
                <c:pt idx="100">
                  <c:v>7.696684396622161E-2</c:v>
                </c:pt>
                <c:pt idx="101">
                  <c:v>6.3096311312093492E-2</c:v>
                </c:pt>
                <c:pt idx="102">
                  <c:v>5.1725448206500706E-2</c:v>
                </c:pt>
                <c:pt idx="103">
                  <c:v>4.240377823244601E-2</c:v>
                </c:pt>
                <c:pt idx="104">
                  <c:v>3.4762007304568597E-2</c:v>
                </c:pt>
                <c:pt idx="105">
                  <c:v>2.8497393444960852E-2</c:v>
                </c:pt>
                <c:pt idx="106">
                  <c:v>2.3361753135877374E-2</c:v>
                </c:pt>
                <c:pt idx="107">
                  <c:v>1.9151629100246158E-2</c:v>
                </c:pt>
                <c:pt idx="108">
                  <c:v>1.570022998959408E-2</c:v>
                </c:pt>
                <c:pt idx="109">
                  <c:v>1.287082265617712E-2</c:v>
                </c:pt>
                <c:pt idx="110">
                  <c:v>1.0551315232742348E-2</c:v>
                </c:pt>
                <c:pt idx="111">
                  <c:v>8.6498164192534959E-3</c:v>
                </c:pt>
                <c:pt idx="112">
                  <c:v>7.0909950500399723E-3</c:v>
                </c:pt>
                <c:pt idx="113">
                  <c:v>5.8130957193228954E-3</c:v>
                </c:pt>
                <c:pt idx="114">
                  <c:v>4.7654922339594192E-3</c:v>
                </c:pt>
                <c:pt idx="115">
                  <c:v>3.9066819692025936E-3</c:v>
                </c:pt>
                <c:pt idx="116">
                  <c:v>3.2026416704097854E-3</c:v>
                </c:pt>
                <c:pt idx="117">
                  <c:v>2.6254795629393796E-3</c:v>
                </c:pt>
                <c:pt idx="118">
                  <c:v>2.1523303712370555E-3</c:v>
                </c:pt>
                <c:pt idx="119">
                  <c:v>1.764449471380784E-3</c:v>
                </c:pt>
                <c:pt idx="120">
                  <c:v>1.4464702903702299E-3</c:v>
                </c:pt>
                <c:pt idx="121">
                  <c:v>1.1857955327484722E-3</c:v>
                </c:pt>
                <c:pt idx="122">
                  <c:v>9.7209811694530784E-4</c:v>
                </c:pt>
                <c:pt idx="123">
                  <c:v>7.9691205007183903E-4</c:v>
                </c:pt>
                <c:pt idx="124">
                  <c:v>6.5329703296342404E-4</c:v>
                </c:pt>
                <c:pt idx="125">
                  <c:v>5.3556350821943124E-4</c:v>
                </c:pt>
                <c:pt idx="126">
                  <c:v>4.3904725854213906E-4</c:v>
                </c:pt>
                <c:pt idx="127">
                  <c:v>3.5992462569796519E-4</c:v>
                </c:pt>
                <c:pt idx="128">
                  <c:v>2.950610296804456E-4</c:v>
                </c:pt>
                <c:pt idx="129">
                  <c:v>2.4188678689949662E-4</c:v>
                </c:pt>
                <c:pt idx="130">
                  <c:v>1.9829530771965591E-4</c:v>
                </c:pt>
                <c:pt idx="131">
                  <c:v>1.6255964026662948E-4</c:v>
                </c:pt>
                <c:pt idx="132">
                  <c:v>1.3326405424063674E-4</c:v>
                </c:pt>
                <c:pt idx="133">
                  <c:v>1.0924795431093874E-4</c:v>
                </c:pt>
                <c:pt idx="134">
                  <c:v>8.9559901123625996E-5</c:v>
                </c:pt>
                <c:pt idx="135">
                  <c:v>7.3419918385332582E-5</c:v>
                </c:pt>
                <c:pt idx="136">
                  <c:v>6.0188592752776964E-5</c:v>
                </c:pt>
                <c:pt idx="137">
                  <c:v>4.9341742366787367E-5</c:v>
                </c:pt>
                <c:pt idx="138">
                  <c:v>4.0449650480955834E-5</c:v>
                </c:pt>
                <c:pt idx="139">
                  <c:v>3.3160041489187927E-5</c:v>
                </c:pt>
                <c:pt idx="140">
                  <c:v>2.7184124918022797E-5</c:v>
                </c:pt>
                <c:pt idx="141">
                  <c:v>2.2285154492331282E-5</c:v>
                </c:pt>
                <c:pt idx="142">
                  <c:v>1.826904902198319E-5</c:v>
                </c:pt>
                <c:pt idx="143">
                  <c:v>1.4976703539680507E-5</c:v>
                </c:pt>
                <c:pt idx="144">
                  <c:v>1.2277686082377682E-5</c:v>
                </c:pt>
                <c:pt idx="145">
                  <c:v>1.006507040337839E-5</c:v>
                </c:pt>
                <c:pt idx="146">
                  <c:v>8.2511999040575656E-6</c:v>
                </c:pt>
                <c:pt idx="147">
                  <c:v>6.764214966034159E-6</c:v>
                </c:pt>
                <c:pt idx="148">
                  <c:v>5.5452061080498678E-6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73-453D-87FE-975CA5A8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3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A5A196B-E965-4F0D-987F-73122C6A0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76BF801-6E76-4C95-973B-9D47D8301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0.61765</cdr:x>
      <cdr:y>0.01506</cdr:y>
    </cdr:from>
    <cdr:to>
      <cdr:x>0.6223</cdr:x>
      <cdr:y>0.8012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800468" y="47631"/>
          <a:ext cx="28612" cy="248601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0F0F9AF-0C5D-4589-94A2-6264487B3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6AAF638-F028-4F16-87B9-5D30904F1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FE1E66C-C177-4259-A250-ECB6F4B1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172E5A-F345-474A-B6A2-14FA1EE50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9590A-83EE-4394-A3FA-453EDE9309F6}" name="Tabel1" displayName="Tabel1" ref="A3:M10" totalsRowShown="0" headerRowDxfId="15" dataDxfId="13" headerRowBorderDxfId="14">
  <autoFilter ref="A3:M10" xr:uid="{154773B3-6205-4775-BEB1-FB032FF0D30A}"/>
  <tableColumns count="13">
    <tableColumn id="1" xr3:uid="{8EE7E840-FBCF-4F61-9828-54781A0A4F0E}" name="Model" dataDxfId="12"/>
    <tableColumn id="2" xr3:uid="{FCA31972-B4A0-4C96-A48E-51DC93242AC2}" name="t1" dataDxfId="11">
      <calculatedColumnFormula>Edwards!$O$5</calculatedColumnFormula>
    </tableColumn>
    <tableColumn id="3" xr3:uid="{AF9F7931-F195-4B87-B9F3-A748D5EE09FA}" name="t2" dataDxfId="10">
      <calculatedColumnFormula>Edwards!$O$6</calculatedColumnFormula>
    </tableColumn>
    <tableColumn id="4" xr3:uid="{BD220A85-642C-40CF-9CF4-8A7F981FD015}" name="k1" dataDxfId="9">
      <calculatedColumnFormula>Edwards!$O$3</calculatedColumnFormula>
    </tableColumn>
    <tableColumn id="5" xr3:uid="{964CCA74-36AC-457F-A01B-FBCB55628A8B}" name="k2" dataDxfId="8">
      <calculatedColumnFormula>Edwards!$O$4</calculatedColumnFormula>
    </tableColumn>
    <tableColumn id="6" xr3:uid="{3E0FE51B-7945-433A-A7F4-E2419FC1E0E4}" name="SSE" dataDxfId="7">
      <calculatedColumnFormula>Edwards!$R$2</calculatedColumnFormula>
    </tableColumn>
    <tableColumn id="13" xr3:uid="{6510D167-0D72-41EC-9079-6B2E36D4B0DD}" name="RMSE" dataDxfId="6"/>
    <tableColumn id="7" xr3:uid="{AB724B78-3010-435C-845E-94173C9B342E}" name="R²" dataDxfId="5">
      <calculatedColumnFormula>Edwards!$R$3</calculatedColumnFormula>
    </tableColumn>
    <tableColumn id="8" xr3:uid="{A5DF9F57-6675-4765-8294-49787A7BD371}" name="adjR²" dataDxfId="4">
      <calculatedColumnFormula>Edwards!$R$4</calculatedColumnFormula>
    </tableColumn>
    <tableColumn id="10" xr3:uid="{0962E154-DCE2-4B26-855E-6B5607DF5580}" name="Dgem (%)" dataDxfId="3"/>
    <tableColumn id="9" xr3:uid="{BA4C4DE0-B522-46BC-A545-B304562AF766}" name="Dmax (%)" dataDxfId="2">
      <calculatedColumnFormula>Edwards!$R$5</calculatedColumnFormula>
    </tableColumn>
    <tableColumn id="11" xr3:uid="{F5A1D1DB-C002-42B1-A65B-D703C5D26D15}" name="Prikkel" dataDxfId="1"/>
    <tableColumn id="12" xr3:uid="{F0D6AEF9-FB03-4502-BB23-95A5335DD3AA}" name="Stop" dataDxfId="0"/>
  </tableColumns>
  <tableStyleInfo name="TableStyleMedium18" showFirstColumn="0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B004-321F-43F4-B0E0-834485D128FD}">
  <dimension ref="A1:M10"/>
  <sheetViews>
    <sheetView showGridLines="0" zoomScaleNormal="100" workbookViewId="0">
      <selection activeCell="M6" sqref="M6"/>
    </sheetView>
  </sheetViews>
  <sheetFormatPr defaultRowHeight="15"/>
  <cols>
    <col min="1" max="1" width="11.28515625" customWidth="1"/>
    <col min="9" max="9" width="11.5703125" customWidth="1"/>
  </cols>
  <sheetData>
    <row r="1" spans="1:13" ht="18.75">
      <c r="A1" s="6" t="s">
        <v>47</v>
      </c>
    </row>
    <row r="2" spans="1:13" ht="35.1" customHeight="1"/>
    <row r="3" spans="1:13" ht="35.1" customHeight="1" thickBot="1">
      <c r="A3" s="9" t="s">
        <v>28</v>
      </c>
      <c r="B3" s="10" t="s">
        <v>41</v>
      </c>
      <c r="C3" s="10" t="s">
        <v>42</v>
      </c>
      <c r="D3" s="11" t="s">
        <v>29</v>
      </c>
      <c r="E3" s="12" t="s">
        <v>30</v>
      </c>
      <c r="F3" s="11" t="s">
        <v>38</v>
      </c>
      <c r="G3" s="11" t="s">
        <v>50</v>
      </c>
      <c r="H3" s="11" t="s">
        <v>31</v>
      </c>
      <c r="I3" s="11" t="s">
        <v>32</v>
      </c>
      <c r="J3" s="10" t="s">
        <v>46</v>
      </c>
      <c r="K3" s="10" t="s">
        <v>43</v>
      </c>
      <c r="L3" s="10" t="s">
        <v>48</v>
      </c>
      <c r="M3" s="10" t="s">
        <v>49</v>
      </c>
    </row>
    <row r="4" spans="1:13" ht="35.1" customHeight="1" thickTop="1">
      <c r="A4" s="7" t="s">
        <v>33</v>
      </c>
      <c r="B4" s="15">
        <f>Edwards!$O$5</f>
        <v>37.283623831903618</v>
      </c>
      <c r="C4" s="15">
        <f>Edwards!$O$6</f>
        <v>5.3816750357708552</v>
      </c>
      <c r="D4" s="15">
        <f>Edwards!$O$3</f>
        <v>2.352117152575163E-2</v>
      </c>
      <c r="E4" s="16">
        <f>Edwards!$O$4</f>
        <v>2.7192104321566254E-2</v>
      </c>
      <c r="F4" s="15">
        <f>Edwards!$R$2</f>
        <v>849.65773193165569</v>
      </c>
      <c r="G4" s="15">
        <f>SQRT(Tabel1[[#This Row],[SSE]]/11)</f>
        <v>8.7887207256680355</v>
      </c>
      <c r="H4" s="15">
        <f>Edwards!$R$3</f>
        <v>0.88292535399514382</v>
      </c>
      <c r="I4" s="15">
        <f>Edwards!$R$4</f>
        <v>0.76585070799028765</v>
      </c>
      <c r="J4" s="15">
        <f>Edwards!$R$6</f>
        <v>3.0803908870477126</v>
      </c>
      <c r="K4" s="15">
        <f>Edwards!$R$5</f>
        <v>4.9732627173623225</v>
      </c>
      <c r="L4" s="19">
        <f xml:space="preserve"> (Tabel1[[#This Row],[t1]]*Tabel1[[#This Row],[t2]]/(Tabel1[[#This Row],[t1]]-Tabel1[[#This Row],[t2]]))*LN((Tabel1[[#This Row],[k2]]*Tabel1[[#This Row],[t1]])/(Tabel1[[#This Row],[k1]]*Tabel1[[#This Row],[t2]]))</f>
        <v>13.085877274113287</v>
      </c>
      <c r="M4" s="19">
        <f xml:space="preserve"> (Tabel1[[#This Row],[t1]]*Tabel1[[#This Row],[t2]]/(Tabel1[[#This Row],[t1]]-Tabel1[[#This Row],[t2]]))*LN(Tabel1[[#This Row],[k2]]/Tabel1[[#This Row],[k1]])</f>
        <v>0.91214397985978135</v>
      </c>
    </row>
    <row r="5" spans="1:13" ht="35.1" customHeight="1">
      <c r="A5" s="7" t="s">
        <v>34</v>
      </c>
      <c r="B5" s="15">
        <f>Banister!$O$5</f>
        <v>37.504637495169398</v>
      </c>
      <c r="C5" s="15">
        <f>Banister!$O$6</f>
        <v>5.6666935348847467</v>
      </c>
      <c r="D5" s="15">
        <f>Banister!$O$3</f>
        <v>5.8715789031802357E-2</v>
      </c>
      <c r="E5" s="16">
        <f>Banister!$O$4</f>
        <v>7.9895484379096965E-2</v>
      </c>
      <c r="F5" s="15">
        <f>Banister!$R$2</f>
        <v>849.56668993222092</v>
      </c>
      <c r="G5" s="15">
        <f>SQRT(Tabel1[[#This Row],[SSE]]/11)</f>
        <v>8.788249851272079</v>
      </c>
      <c r="H5" s="15">
        <f>Banister!$R$3</f>
        <v>0.8672590501672317</v>
      </c>
      <c r="I5" s="15">
        <f>Banister!$R$4</f>
        <v>0.73451810033446341</v>
      </c>
      <c r="J5" s="15">
        <f>Banister!$R$6</f>
        <v>3.0942851458420422</v>
      </c>
      <c r="K5" s="15">
        <f>Banister!$R$5</f>
        <v>5.0967140641098165</v>
      </c>
      <c r="L5" s="19">
        <f xml:space="preserve"> (Tabel1[[#This Row],[t1]]*Tabel1[[#This Row],[t2]]/(Tabel1[[#This Row],[t1]]-Tabel1[[#This Row],[t2]]))*LN((Tabel1[[#This Row],[k2]]*Tabel1[[#This Row],[t1]])/(Tabel1[[#This Row],[k1]]*Tabel1[[#This Row],[t2]]))</f>
        <v>14.671400702601735</v>
      </c>
      <c r="M5" s="19">
        <f xml:space="preserve"> (Tabel1[[#This Row],[t1]]*Tabel1[[#This Row],[t2]]/(Tabel1[[#This Row],[t1]]-Tabel1[[#This Row],[t2]]))*LN(Tabel1[[#This Row],[k2]]/Tabel1[[#This Row],[k1]])</f>
        <v>2.0560583712023561</v>
      </c>
    </row>
    <row r="6" spans="1:13" ht="35.1" customHeight="1">
      <c r="A6" s="7" t="s">
        <v>35</v>
      </c>
      <c r="B6" s="15">
        <f>Lucia!$O$5</f>
        <v>37.310961751604161</v>
      </c>
      <c r="C6" s="15">
        <f>Lucia!$O$6</f>
        <v>5.4428738901496558</v>
      </c>
      <c r="D6" s="15">
        <f>Lucia!$O$3</f>
        <v>4.4724713704383974E-2</v>
      </c>
      <c r="E6" s="16">
        <f>Lucia!$O$4</f>
        <v>5.3588955154852728E-2</v>
      </c>
      <c r="F6" s="15">
        <f>Lucia!$R$2</f>
        <v>852.72527351991539</v>
      </c>
      <c r="G6" s="15">
        <f>SQRT(Tabel1[[#This Row],[SSE]]/11)</f>
        <v>8.8045715063767531</v>
      </c>
      <c r="H6" s="15">
        <f>Lucia!$R$3</f>
        <v>0.87831382777967304</v>
      </c>
      <c r="I6" s="15">
        <f>Lucia!$R$4</f>
        <v>0.75662765555934608</v>
      </c>
      <c r="J6" s="15">
        <f>Lucia!$R$6</f>
        <v>1.1326037786114433</v>
      </c>
      <c r="K6" s="15">
        <f>Lucia!$R$5</f>
        <v>5.0452690868571377</v>
      </c>
      <c r="L6" s="19">
        <f xml:space="preserve"> (Tabel1[[#This Row],[t1]]*Tabel1[[#This Row],[t2]]/(Tabel1[[#This Row],[t1]]-Tabel1[[#This Row],[t2]]))*LN((Tabel1[[#This Row],[k2]]*Tabel1[[#This Row],[t1]])/(Tabel1[[#This Row],[k1]]*Tabel1[[#This Row],[t2]]))</f>
        <v>13.419154504040163</v>
      </c>
      <c r="M6" s="19">
        <f xml:space="preserve"> (Tabel1[[#This Row],[t1]]*Tabel1[[#This Row],[t2]]/(Tabel1[[#This Row],[t1]]-Tabel1[[#This Row],[t2]]))*LN(Tabel1[[#This Row],[k2]]/Tabel1[[#This Row],[k1]])</f>
        <v>1.1522517821974261</v>
      </c>
    </row>
    <row r="7" spans="1:13" ht="35.1" customHeight="1">
      <c r="A7" s="7" t="s">
        <v>36</v>
      </c>
      <c r="B7" s="15">
        <f>sRPE!$O$5</f>
        <v>37.251706052259642</v>
      </c>
      <c r="C7" s="15">
        <f>sRPE!$O$6</f>
        <v>5.2694053652920205</v>
      </c>
      <c r="D7" s="15">
        <f>sRPE!$O$3</f>
        <v>1.23144325801848E-2</v>
      </c>
      <c r="E7" s="16">
        <f>sRPE!$O$4</f>
        <v>1.3439886229637411E-2</v>
      </c>
      <c r="F7" s="15">
        <f>sRPE!$R$2</f>
        <v>846.24069914942515</v>
      </c>
      <c r="G7" s="15">
        <f>SQRT(Tabel1[[#This Row],[SSE]]/11)</f>
        <v>8.77103030720723</v>
      </c>
      <c r="H7" s="15">
        <f>sRPE!$R$3</f>
        <v>0.88889134541798875</v>
      </c>
      <c r="I7" s="15">
        <f>sRPE!$R$4</f>
        <v>0.77778269083597751</v>
      </c>
      <c r="J7" s="15">
        <f>sRPE!$R$6</f>
        <v>3.076049180609282</v>
      </c>
      <c r="K7" s="15">
        <f>sRPE!$R$5</f>
        <v>4.8718652530250806</v>
      </c>
      <c r="L7" s="19">
        <f xml:space="preserve"> (Tabel1[[#This Row],[t1]]*Tabel1[[#This Row],[t2]]/(Tabel1[[#This Row],[t1]]-Tabel1[[#This Row],[t2]]))*LN((Tabel1[[#This Row],[k2]]*Tabel1[[#This Row],[t1]])/(Tabel1[[#This Row],[k1]]*Tabel1[[#This Row],[t2]]))</f>
        <v>12.540545346791854</v>
      </c>
      <c r="M7" s="19">
        <f xml:space="preserve"> (Tabel1[[#This Row],[t1]]*Tabel1[[#This Row],[t2]]/(Tabel1[[#This Row],[t1]]-Tabel1[[#This Row],[t2]]))*LN(Tabel1[[#This Row],[k2]]/Tabel1[[#This Row],[k1]])</f>
        <v>0.53676266018628227</v>
      </c>
    </row>
    <row r="8" spans="1:13" ht="35.1" customHeight="1" thickBot="1">
      <c r="A8" s="8" t="s">
        <v>37</v>
      </c>
      <c r="B8" s="17">
        <f>TSS!$O$5</f>
        <v>37.234605122757117</v>
      </c>
      <c r="C8" s="17">
        <f>TSS!$O$6</f>
        <v>5.0323980438737923</v>
      </c>
      <c r="D8" s="17">
        <f>TSS!$O$3</f>
        <v>6.8671481735588513E-2</v>
      </c>
      <c r="E8" s="18">
        <f>TSS!$O$4</f>
        <v>6.4299124437202176E-2</v>
      </c>
      <c r="F8" s="17">
        <f>TSS!$R$2</f>
        <v>833.2766758272121</v>
      </c>
      <c r="G8" s="17">
        <f>SQRT(Tabel1[[#This Row],[SSE]]/11)</f>
        <v>8.7035869085797675</v>
      </c>
      <c r="H8" s="17">
        <f>TSS!$R$3</f>
        <v>0.89825206978690442</v>
      </c>
      <c r="I8" s="17">
        <f>TSS!$R$4</f>
        <v>0.79650413957380883</v>
      </c>
      <c r="J8" s="15">
        <f>TSS!$R$6</f>
        <v>3.0264320984149022</v>
      </c>
      <c r="K8" s="17">
        <f>TSS!$R$5</f>
        <v>4.7800326424562156</v>
      </c>
      <c r="L8" s="17">
        <f xml:space="preserve"> (Tabel1[[#This Row],[t1]]*Tabel1[[#This Row],[t2]]/(Tabel1[[#This Row],[t1]]-Tabel1[[#This Row],[t2]]))*LN((Tabel1[[#This Row],[k2]]*Tabel1[[#This Row],[t1]])/(Tabel1[[#This Row],[k1]]*Tabel1[[#This Row],[t2]]))</f>
        <v>11.262670646672458</v>
      </c>
      <c r="M8" s="17">
        <f xml:space="preserve"> (Tabel1[[#This Row],[t1]]*Tabel1[[#This Row],[t2]]/(Tabel1[[#This Row],[t1]]-Tabel1[[#This Row],[t2]]))*LN(Tabel1[[#This Row],[k2]]/Tabel1[[#This Row],[k1]])</f>
        <v>-0.38280948361629424</v>
      </c>
    </row>
    <row r="9" spans="1:13" ht="25.5" customHeight="1">
      <c r="A9" s="7" t="s">
        <v>39</v>
      </c>
      <c r="B9" s="19">
        <f>AVERAGE(B4:B8)</f>
        <v>37.317106850738789</v>
      </c>
      <c r="C9" s="19">
        <f t="shared" ref="C9:M9" si="0">AVERAGE(C4:C8)</f>
        <v>5.3586091739942132</v>
      </c>
      <c r="D9" s="19">
        <f t="shared" si="0"/>
        <v>4.1589517715542257E-2</v>
      </c>
      <c r="E9" s="20">
        <f t="shared" si="0"/>
        <v>4.7683110904471103E-2</v>
      </c>
      <c r="F9" s="19">
        <f t="shared" si="0"/>
        <v>846.29341407208574</v>
      </c>
      <c r="G9" s="19">
        <f t="shared" si="0"/>
        <v>8.771231859820773</v>
      </c>
      <c r="H9" s="19">
        <f t="shared" si="0"/>
        <v>0.88312832942938846</v>
      </c>
      <c r="I9" s="19">
        <f t="shared" si="0"/>
        <v>0.7662566588587767</v>
      </c>
      <c r="J9" s="21">
        <f t="shared" si="0"/>
        <v>2.6819522181050766</v>
      </c>
      <c r="K9" s="19">
        <f t="shared" si="0"/>
        <v>4.9534287527621146</v>
      </c>
      <c r="L9" s="19">
        <f t="shared" si="0"/>
        <v>12.9959296948439</v>
      </c>
      <c r="M9" s="19">
        <f t="shared" si="0"/>
        <v>0.85488146196591031</v>
      </c>
    </row>
    <row r="10" spans="1:13" ht="21" customHeight="1">
      <c r="A10" s="7" t="s">
        <v>40</v>
      </c>
      <c r="B10" s="19">
        <f>_xlfn.STDEV.P(B4:B8)</f>
        <v>9.7375989808496419E-2</v>
      </c>
      <c r="C10" s="19">
        <f t="shared" ref="C10:M10" si="1">_xlfn.STDEV.P(C4:C8)</f>
        <v>0.20828805568011072</v>
      </c>
      <c r="D10" s="19">
        <f t="shared" si="1"/>
        <v>2.107162614506166E-2</v>
      </c>
      <c r="E10" s="16">
        <f t="shared" si="1"/>
        <v>2.4253196464838346E-2</v>
      </c>
      <c r="F10" s="19">
        <f t="shared" si="1"/>
        <v>6.8240755985265542</v>
      </c>
      <c r="G10" s="19">
        <f t="shared" si="1"/>
        <v>3.5448228576311087E-2</v>
      </c>
      <c r="H10" s="19">
        <f t="shared" si="1"/>
        <v>1.0363344297559135E-2</v>
      </c>
      <c r="I10" s="19">
        <f t="shared" si="1"/>
        <v>2.0726688595118271E-2</v>
      </c>
      <c r="J10" s="19">
        <f t="shared" si="1"/>
        <v>0.77501370400265612</v>
      </c>
      <c r="K10" s="19">
        <f t="shared" si="1"/>
        <v>0.11495871356711006</v>
      </c>
      <c r="L10" s="19">
        <f t="shared" si="1"/>
        <v>1.1140892905410815</v>
      </c>
      <c r="M10" s="19">
        <f t="shared" si="1"/>
        <v>0.79594126911661511</v>
      </c>
    </row>
  </sheetData>
  <pageMargins left="0.7" right="0.7" top="0.75" bottom="0.75" header="0.3" footer="0.3"/>
  <pageSetup paperSize="9" orientation="landscape" r:id="rId1"/>
  <headerFooter>
    <oddHeader>&amp;CNAAM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D5A3-1070-4D26-B574-14872BF31760}">
  <dimension ref="A1:Y150"/>
  <sheetViews>
    <sheetView view="pageLayout" zoomScaleNormal="100" workbookViewId="0">
      <selection activeCell="L13" sqref="L1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4">
        <v>43175</v>
      </c>
      <c r="C2" s="3"/>
      <c r="D2" s="22"/>
      <c r="E2">
        <v>0</v>
      </c>
      <c r="F2">
        <v>0</v>
      </c>
      <c r="G2">
        <v>0</v>
      </c>
      <c r="H2">
        <v>0</v>
      </c>
      <c r="J2">
        <f>$O$2+F2-H2</f>
        <v>240</v>
      </c>
      <c r="K2">
        <f>IF(ISBLANK(I2),J2,I2)</f>
        <v>240</v>
      </c>
      <c r="L2" t="str">
        <f>IF(ISBLANK(D2),"",(K2-D2))</f>
        <v/>
      </c>
      <c r="M2" t="str">
        <f>IF(L2="","",(ABS(L2)/D2)*100)</f>
        <v/>
      </c>
      <c r="N2" t="s">
        <v>16</v>
      </c>
      <c r="O2" s="3">
        <v>240</v>
      </c>
      <c r="Q2" t="s">
        <v>19</v>
      </c>
      <c r="R2">
        <f>SUMSQ(L2:L150)</f>
        <v>849.65773193165569</v>
      </c>
      <c r="S2">
        <f>SQRT(R2/11)</f>
        <v>8.7887207256680355</v>
      </c>
    </row>
    <row r="3" spans="1:25">
      <c r="A3">
        <f>A2+1</f>
        <v>1</v>
      </c>
      <c r="B3" s="4">
        <v>43176</v>
      </c>
      <c r="C3" s="3"/>
      <c r="D3" s="22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8" si="0">$O$2+F3-H3</f>
        <v>240</v>
      </c>
      <c r="K3">
        <f>IF(I3="",J3,I3)</f>
        <v>240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2.352117152575163E-2</v>
      </c>
      <c r="Q3" t="s">
        <v>20</v>
      </c>
      <c r="R3">
        <f>RSQ(D2:D100,I2:I100)</f>
        <v>0.88292535399514382</v>
      </c>
      <c r="W3" t="s">
        <v>26</v>
      </c>
      <c r="X3" t="s">
        <v>24</v>
      </c>
      <c r="Y3" s="3">
        <v>11</v>
      </c>
    </row>
    <row r="4" spans="1:25">
      <c r="A4">
        <f t="shared" ref="A4:A67" si="3">A3+1</f>
        <v>2</v>
      </c>
      <c r="B4" s="4">
        <v>43177</v>
      </c>
      <c r="C4" s="3"/>
      <c r="D4" s="22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240</v>
      </c>
      <c r="K4">
        <f t="shared" ref="K4:K67" si="9">IF(I4="",J4,I4)</f>
        <v>240</v>
      </c>
      <c r="L4" t="str">
        <f t="shared" si="1"/>
        <v/>
      </c>
      <c r="M4" t="str">
        <f t="shared" si="2"/>
        <v/>
      </c>
      <c r="N4" t="s">
        <v>13</v>
      </c>
      <c r="O4" s="5">
        <v>2.7192104321566254E-2</v>
      </c>
      <c r="Q4" t="s">
        <v>21</v>
      </c>
      <c r="R4">
        <f>1-((1-$R$3)*($Y$3-1))/(Y3-Y4-1)</f>
        <v>0.76585070799028765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4">
        <v>43178</v>
      </c>
      <c r="C5" s="3">
        <v>175</v>
      </c>
      <c r="D5" s="22"/>
      <c r="E5">
        <f t="shared" si="4"/>
        <v>175</v>
      </c>
      <c r="F5">
        <f t="shared" si="5"/>
        <v>4.1162050170065356</v>
      </c>
      <c r="G5">
        <f t="shared" si="6"/>
        <v>175</v>
      </c>
      <c r="H5">
        <f t="shared" si="7"/>
        <v>4.7586182562740946</v>
      </c>
      <c r="I5" t="str">
        <f t="shared" si="8"/>
        <v/>
      </c>
      <c r="J5">
        <f t="shared" si="0"/>
        <v>239.35758676073243</v>
      </c>
      <c r="K5">
        <f t="shared" si="9"/>
        <v>239.35758676073243</v>
      </c>
      <c r="L5" t="str">
        <f t="shared" si="1"/>
        <v/>
      </c>
      <c r="M5" t="str">
        <f t="shared" si="2"/>
        <v/>
      </c>
      <c r="N5" s="1" t="s">
        <v>14</v>
      </c>
      <c r="O5" s="5">
        <v>37.283623831903618</v>
      </c>
      <c r="Q5" s="1" t="s">
        <v>22</v>
      </c>
      <c r="R5">
        <f>LARGE(L2:L150,1)/LARGE(D2:D100,1)*100</f>
        <v>4.9732627173623225</v>
      </c>
    </row>
    <row r="6" spans="1:25">
      <c r="A6">
        <f t="shared" si="3"/>
        <v>4</v>
      </c>
      <c r="B6" s="4">
        <v>43179</v>
      </c>
      <c r="C6" s="3"/>
      <c r="D6" s="22"/>
      <c r="E6">
        <f t="shared" si="4"/>
        <v>170.36863776600055</v>
      </c>
      <c r="F6">
        <f t="shared" si="5"/>
        <v>4.0072699515027459</v>
      </c>
      <c r="G6">
        <f t="shared" si="6"/>
        <v>145.32465226420442</v>
      </c>
      <c r="H6">
        <f t="shared" si="7"/>
        <v>3.9516831048635859</v>
      </c>
      <c r="I6" t="str">
        <f t="shared" si="8"/>
        <v/>
      </c>
      <c r="J6">
        <f t="shared" si="0"/>
        <v>240.05558684663916</v>
      </c>
      <c r="K6">
        <f t="shared" si="9"/>
        <v>240.05558684663916</v>
      </c>
      <c r="L6" t="str">
        <f t="shared" si="1"/>
        <v/>
      </c>
      <c r="M6" t="str">
        <f t="shared" si="2"/>
        <v/>
      </c>
      <c r="N6" s="1" t="s">
        <v>15</v>
      </c>
      <c r="O6" s="5">
        <v>5.3816750357708552</v>
      </c>
      <c r="Q6" s="1" t="s">
        <v>45</v>
      </c>
      <c r="R6">
        <f>AVERAGE(M2:M150)</f>
        <v>3.0803908870477126</v>
      </c>
      <c r="S6">
        <f>_xlfn.STDEV.P(M2:M150)</f>
        <v>1.5084251632245518</v>
      </c>
    </row>
    <row r="7" spans="1:25">
      <c r="A7">
        <f t="shared" si="3"/>
        <v>5</v>
      </c>
      <c r="B7" s="4">
        <v>43180</v>
      </c>
      <c r="C7" s="3"/>
      <c r="D7" s="22"/>
      <c r="E7">
        <f t="shared" si="4"/>
        <v>165.85984419567262</v>
      </c>
      <c r="F7">
        <f t="shared" si="5"/>
        <v>3.9012178445608567</v>
      </c>
      <c r="G7">
        <f t="shared" si="6"/>
        <v>120.68145460406818</v>
      </c>
      <c r="H7">
        <f t="shared" si="7"/>
        <v>3.2815827032721843</v>
      </c>
      <c r="I7" t="str">
        <f t="shared" si="8"/>
        <v/>
      </c>
      <c r="J7">
        <f t="shared" si="0"/>
        <v>240.61963514128865</v>
      </c>
      <c r="K7">
        <f t="shared" si="9"/>
        <v>240.61963514128865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4">
        <v>43181</v>
      </c>
      <c r="C8" s="3">
        <v>194.3</v>
      </c>
      <c r="D8" s="22"/>
      <c r="E8">
        <f t="shared" si="4"/>
        <v>355.77037551827334</v>
      </c>
      <c r="F8">
        <f t="shared" si="5"/>
        <v>8.3681360263463755</v>
      </c>
      <c r="G8">
        <f t="shared" si="6"/>
        <v>294.51708814328333</v>
      </c>
      <c r="H8">
        <f t="shared" si="7"/>
        <v>8.0085393852760838</v>
      </c>
      <c r="I8" t="str">
        <f t="shared" si="8"/>
        <v/>
      </c>
      <c r="J8">
        <f t="shared" si="0"/>
        <v>240.35959664107028</v>
      </c>
      <c r="K8">
        <f t="shared" si="9"/>
        <v>240.35959664107028</v>
      </c>
      <c r="L8" t="str">
        <f t="shared" si="1"/>
        <v/>
      </c>
      <c r="M8" t="str">
        <f t="shared" si="2"/>
        <v/>
      </c>
      <c r="O8">
        <f>1.1*O3</f>
        <v>2.5873288678326795E-2</v>
      </c>
    </row>
    <row r="9" spans="1:25">
      <c r="A9">
        <f t="shared" si="3"/>
        <v>7</v>
      </c>
      <c r="B9" s="4">
        <v>43182</v>
      </c>
      <c r="C9" s="3">
        <f>42+188.93</f>
        <v>230.93</v>
      </c>
      <c r="D9" s="22">
        <v>229</v>
      </c>
      <c r="E9">
        <f t="shared" si="4"/>
        <v>577.28493848312405</v>
      </c>
      <c r="F9">
        <f t="shared" si="5"/>
        <v>13.578418057294538</v>
      </c>
      <c r="G9">
        <f t="shared" si="6"/>
        <v>475.5048195445068</v>
      </c>
      <c r="H9">
        <f t="shared" si="7"/>
        <v>12.929976658461765</v>
      </c>
      <c r="I9">
        <f t="shared" si="8"/>
        <v>241.49616990937022</v>
      </c>
      <c r="J9">
        <f t="shared" ref="J9:J72" si="10">$O$2+F9-H9</f>
        <v>240.64844139883277</v>
      </c>
      <c r="K9">
        <f t="shared" si="9"/>
        <v>241.49616990937022</v>
      </c>
      <c r="L9">
        <f t="shared" si="1"/>
        <v>12.496169909370224</v>
      </c>
      <c r="M9">
        <f t="shared" si="2"/>
        <v>5.4568427551835041</v>
      </c>
    </row>
    <row r="10" spans="1:25">
      <c r="A10">
        <f t="shared" si="3"/>
        <v>8</v>
      </c>
      <c r="B10" s="4">
        <v>43183</v>
      </c>
      <c r="C10" s="3"/>
      <c r="D10" s="22"/>
      <c r="E10">
        <f t="shared" si="4"/>
        <v>562.00713469828156</v>
      </c>
      <c r="F10">
        <f t="shared" si="5"/>
        <v>13.219066213934481</v>
      </c>
      <c r="G10">
        <f t="shared" si="6"/>
        <v>394.87184314433551</v>
      </c>
      <c r="H10">
        <f t="shared" si="7"/>
        <v>10.737396352429919</v>
      </c>
      <c r="I10" t="str">
        <f t="shared" si="8"/>
        <v/>
      </c>
      <c r="J10">
        <f t="shared" si="10"/>
        <v>242.48166986150454</v>
      </c>
      <c r="K10">
        <f t="shared" si="9"/>
        <v>242.48166986150454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4">
        <v>43184</v>
      </c>
      <c r="C11" s="3"/>
      <c r="D11" s="22"/>
      <c r="E11">
        <f t="shared" si="4"/>
        <v>547.13365687611088</v>
      </c>
      <c r="F11">
        <f t="shared" si="5"/>
        <v>12.869224590894742</v>
      </c>
      <c r="G11">
        <f t="shared" si="6"/>
        <v>327.91207596500584</v>
      </c>
      <c r="H11">
        <f t="shared" si="7"/>
        <v>8.9166193779417977</v>
      </c>
      <c r="I11" t="str">
        <f t="shared" si="8"/>
        <v/>
      </c>
      <c r="J11">
        <f t="shared" si="10"/>
        <v>243.95260521295293</v>
      </c>
      <c r="K11">
        <f t="shared" si="9"/>
        <v>243.95260521295293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4">
        <v>43185</v>
      </c>
      <c r="C12" s="3">
        <v>157.13</v>
      </c>
      <c r="D12" s="22"/>
      <c r="E12">
        <f t="shared" si="4"/>
        <v>689.78380455950492</v>
      </c>
      <c r="F12">
        <f t="shared" si="5"/>
        <v>16.224523182729655</v>
      </c>
      <c r="G12">
        <f t="shared" si="6"/>
        <v>429.43690521627343</v>
      </c>
      <c r="H12">
        <f t="shared" si="7"/>
        <v>11.677293126171467</v>
      </c>
      <c r="I12" t="str">
        <f t="shared" si="8"/>
        <v/>
      </c>
      <c r="J12">
        <f t="shared" si="10"/>
        <v>244.54723005655816</v>
      </c>
      <c r="K12">
        <f t="shared" si="9"/>
        <v>244.54723005655816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4">
        <v>43186</v>
      </c>
      <c r="C13" s="3"/>
      <c r="D13" s="22"/>
      <c r="E13">
        <f t="shared" si="4"/>
        <v>671.52872649058293</v>
      </c>
      <c r="F13">
        <f t="shared" si="5"/>
        <v>15.795142360254554</v>
      </c>
      <c r="G13">
        <f t="shared" si="6"/>
        <v>356.61582239983454</v>
      </c>
      <c r="H13">
        <f t="shared" si="7"/>
        <v>9.6971346454174441</v>
      </c>
      <c r="I13" t="str">
        <f t="shared" si="8"/>
        <v/>
      </c>
      <c r="J13">
        <f t="shared" si="10"/>
        <v>246.09800771483711</v>
      </c>
      <c r="K13">
        <f t="shared" si="9"/>
        <v>246.09800771483711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4">
        <v>43187</v>
      </c>
      <c r="C14" s="3">
        <v>153.5</v>
      </c>
      <c r="D14" s="22"/>
      <c r="E14">
        <f t="shared" si="4"/>
        <v>807.25676773107307</v>
      </c>
      <c r="F14">
        <f t="shared" si="5"/>
        <v>18.987624899126413</v>
      </c>
      <c r="G14">
        <f t="shared" si="6"/>
        <v>449.64325932668135</v>
      </c>
      <c r="H14">
        <f t="shared" si="7"/>
        <v>12.226746415100187</v>
      </c>
      <c r="I14" t="str">
        <f t="shared" si="8"/>
        <v/>
      </c>
      <c r="J14">
        <f t="shared" si="10"/>
        <v>246.76087848402619</v>
      </c>
      <c r="K14">
        <f t="shared" si="9"/>
        <v>246.76087848402619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4">
        <v>43188</v>
      </c>
      <c r="C15" s="3"/>
      <c r="D15" s="22"/>
      <c r="E15">
        <f t="shared" si="4"/>
        <v>785.8927762613007</v>
      </c>
      <c r="F15">
        <f t="shared" si="5"/>
        <v>18.485118791291203</v>
      </c>
      <c r="G15">
        <f t="shared" si="6"/>
        <v>373.39571602624829</v>
      </c>
      <c r="H15">
        <f t="shared" si="7"/>
        <v>10.153415263411672</v>
      </c>
      <c r="I15" t="str">
        <f t="shared" si="8"/>
        <v/>
      </c>
      <c r="J15">
        <f t="shared" si="10"/>
        <v>248.33170352787954</v>
      </c>
      <c r="K15">
        <f t="shared" si="9"/>
        <v>248.33170352787954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4">
        <v>43189</v>
      </c>
      <c r="C16" s="3">
        <f>39+187.5</f>
        <v>226.5</v>
      </c>
      <c r="D16" s="22">
        <v>243</v>
      </c>
      <c r="E16">
        <f t="shared" si="4"/>
        <v>991.59418126730316</v>
      </c>
      <c r="F16">
        <f t="shared" si="5"/>
        <v>23.323456821525493</v>
      </c>
      <c r="G16">
        <f t="shared" si="6"/>
        <v>536.57772907690378</v>
      </c>
      <c r="H16">
        <f t="shared" si="7"/>
        <v>14.590677585688281</v>
      </c>
      <c r="I16">
        <f t="shared" si="8"/>
        <v>249.56424551408924</v>
      </c>
      <c r="J16">
        <f t="shared" si="10"/>
        <v>248.73277923583723</v>
      </c>
      <c r="K16">
        <f t="shared" si="9"/>
        <v>249.56424551408924</v>
      </c>
      <c r="L16">
        <f t="shared" si="1"/>
        <v>6.5642455140892366</v>
      </c>
      <c r="M16">
        <f t="shared" si="2"/>
        <v>2.7013356025058588</v>
      </c>
    </row>
    <row r="17" spans="1:13">
      <c r="A17">
        <f t="shared" si="3"/>
        <v>15</v>
      </c>
      <c r="B17" s="4">
        <v>43190</v>
      </c>
      <c r="C17" s="3"/>
      <c r="D17" s="22"/>
      <c r="E17">
        <f t="shared" si="4"/>
        <v>965.35171359544609</v>
      </c>
      <c r="F17">
        <f t="shared" si="5"/>
        <v>22.70620323815675</v>
      </c>
      <c r="G17">
        <f t="shared" si="6"/>
        <v>445.58841080467158</v>
      </c>
      <c r="H17">
        <f t="shared" si="7"/>
        <v>12.11648655108155</v>
      </c>
      <c r="I17" t="str">
        <f t="shared" si="8"/>
        <v/>
      </c>
      <c r="J17">
        <f t="shared" si="10"/>
        <v>250.58971668707522</v>
      </c>
      <c r="K17">
        <f t="shared" si="9"/>
        <v>250.58971668707522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4">
        <v>43191</v>
      </c>
      <c r="C18" s="3"/>
      <c r="D18" s="22"/>
      <c r="E18">
        <f t="shared" si="4"/>
        <v>939.80375091617407</v>
      </c>
      <c r="F18">
        <f t="shared" si="5"/>
        <v>22.105285225844092</v>
      </c>
      <c r="G18">
        <f t="shared" si="6"/>
        <v>370.02846201799065</v>
      </c>
      <c r="H18">
        <f t="shared" si="7"/>
        <v>10.061852541141919</v>
      </c>
      <c r="I18" t="str">
        <f t="shared" si="8"/>
        <v/>
      </c>
      <c r="J18">
        <f t="shared" si="10"/>
        <v>252.0434326847022</v>
      </c>
      <c r="K18">
        <f t="shared" si="9"/>
        <v>252.0434326847022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4">
        <v>43192</v>
      </c>
      <c r="C19" s="3">
        <v>158.35</v>
      </c>
      <c r="D19" s="22"/>
      <c r="E19">
        <f t="shared" si="4"/>
        <v>1073.2819132055215</v>
      </c>
      <c r="F19">
        <f t="shared" si="5"/>
        <v>25.244847975993945</v>
      </c>
      <c r="G19">
        <f t="shared" si="6"/>
        <v>465.63147183213061</v>
      </c>
      <c r="H19">
        <f t="shared" si="7"/>
        <v>12.661499557463735</v>
      </c>
      <c r="I19" t="str">
        <f t="shared" si="8"/>
        <v/>
      </c>
      <c r="J19">
        <f t="shared" si="10"/>
        <v>252.58334841853019</v>
      </c>
      <c r="K19">
        <f t="shared" si="9"/>
        <v>252.58334841853019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4">
        <v>43193</v>
      </c>
      <c r="C20" s="3"/>
      <c r="D20" s="22"/>
      <c r="E20">
        <f t="shared" si="4"/>
        <v>1044.8775856669231</v>
      </c>
      <c r="F20">
        <f t="shared" si="5"/>
        <v>24.576744915884941</v>
      </c>
      <c r="G20">
        <f t="shared" si="6"/>
        <v>386.6727527272804</v>
      </c>
      <c r="H20">
        <f t="shared" si="7"/>
        <v>10.514445830467402</v>
      </c>
      <c r="I20" t="str">
        <f t="shared" si="8"/>
        <v/>
      </c>
      <c r="J20">
        <f t="shared" si="10"/>
        <v>254.06229908541755</v>
      </c>
      <c r="K20">
        <f t="shared" si="9"/>
        <v>254.06229908541755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4">
        <v>43194</v>
      </c>
      <c r="C21" s="3">
        <v>146.13</v>
      </c>
      <c r="D21" s="22"/>
      <c r="E21">
        <f t="shared" si="4"/>
        <v>1163.3549765845785</v>
      </c>
      <c r="F21">
        <f t="shared" si="5"/>
        <v>27.363471949582642</v>
      </c>
      <c r="G21">
        <f t="shared" si="6"/>
        <v>467.23333331505552</v>
      </c>
      <c r="H21">
        <f t="shared" si="7"/>
        <v>12.705057542016128</v>
      </c>
      <c r="I21" t="str">
        <f t="shared" si="8"/>
        <v/>
      </c>
      <c r="J21">
        <f t="shared" si="10"/>
        <v>254.65841440756648</v>
      </c>
      <c r="K21">
        <f t="shared" si="9"/>
        <v>254.65841440756648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4">
        <v>43195</v>
      </c>
      <c r="C22" s="3"/>
      <c r="D22" s="22"/>
      <c r="E22">
        <f t="shared" si="4"/>
        <v>1132.5668719943549</v>
      </c>
      <c r="F22">
        <f t="shared" si="5"/>
        <v>26.639299660563211</v>
      </c>
      <c r="G22">
        <f t="shared" si="6"/>
        <v>388.00298108717459</v>
      </c>
      <c r="H22">
        <f t="shared" si="7"/>
        <v>10.55061753880115</v>
      </c>
      <c r="I22" t="str">
        <f t="shared" si="8"/>
        <v/>
      </c>
      <c r="J22">
        <f t="shared" si="10"/>
        <v>256.08868212176208</v>
      </c>
      <c r="K22">
        <f t="shared" si="9"/>
        <v>256.08868212176208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4">
        <v>43196</v>
      </c>
      <c r="C23" s="3">
        <f>37+149.58</f>
        <v>186.58</v>
      </c>
      <c r="D23" s="22">
        <v>249</v>
      </c>
      <c r="E23">
        <f t="shared" si="4"/>
        <v>1289.1735723461632</v>
      </c>
      <c r="F23">
        <f t="shared" si="5"/>
        <v>30.322872721620083</v>
      </c>
      <c r="G23">
        <f t="shared" si="6"/>
        <v>508.78799030839048</v>
      </c>
      <c r="H23">
        <f t="shared" si="7"/>
        <v>13.835016110025794</v>
      </c>
      <c r="I23">
        <f t="shared" si="8"/>
        <v>257.17277925263738</v>
      </c>
      <c r="J23">
        <f t="shared" si="10"/>
        <v>256.48785661159428</v>
      </c>
      <c r="K23">
        <f t="shared" si="9"/>
        <v>257.17277925263738</v>
      </c>
      <c r="L23">
        <f t="shared" si="1"/>
        <v>8.1727792526373833</v>
      </c>
      <c r="M23">
        <f t="shared" si="2"/>
        <v>3.2822406637097923</v>
      </c>
    </row>
    <row r="24" spans="1:13">
      <c r="A24">
        <f t="shared" si="3"/>
        <v>22</v>
      </c>
      <c r="B24" s="4">
        <v>43197</v>
      </c>
      <c r="C24" s="3"/>
      <c r="D24" s="22"/>
      <c r="E24">
        <f t="shared" si="4"/>
        <v>1255.0556877973963</v>
      </c>
      <c r="F24">
        <f t="shared" si="5"/>
        <v>29.520380107052745</v>
      </c>
      <c r="G24">
        <f t="shared" si="6"/>
        <v>422.51107295868712</v>
      </c>
      <c r="H24">
        <f t="shared" si="7"/>
        <v>11.488965172909511</v>
      </c>
      <c r="I24" t="str">
        <f t="shared" si="8"/>
        <v/>
      </c>
      <c r="J24">
        <f t="shared" si="10"/>
        <v>258.03141493414324</v>
      </c>
      <c r="K24">
        <f t="shared" si="9"/>
        <v>258.03141493414324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4">
        <v>43198</v>
      </c>
      <c r="C25" s="3"/>
      <c r="D25" s="22"/>
      <c r="E25">
        <f t="shared" si="4"/>
        <v>1221.8407305743617</v>
      </c>
      <c r="F25">
        <f t="shared" si="5"/>
        <v>28.739125400989245</v>
      </c>
      <c r="G25">
        <f t="shared" si="6"/>
        <v>350.86442717426917</v>
      </c>
      <c r="H25">
        <f t="shared" si="7"/>
        <v>9.5407421064493132</v>
      </c>
      <c r="I25" t="str">
        <f t="shared" si="8"/>
        <v/>
      </c>
      <c r="J25">
        <f t="shared" si="10"/>
        <v>259.19838329453989</v>
      </c>
      <c r="K25">
        <f t="shared" si="9"/>
        <v>259.19838329453989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4">
        <v>43199</v>
      </c>
      <c r="C26" s="3">
        <v>150.47999999999999</v>
      </c>
      <c r="D26" s="22"/>
      <c r="E26">
        <f t="shared" si="4"/>
        <v>1339.9848047712508</v>
      </c>
      <c r="F26">
        <f t="shared" si="5"/>
        <v>31.518012434925399</v>
      </c>
      <c r="G26">
        <f t="shared" si="6"/>
        <v>441.8471478341711</v>
      </c>
      <c r="H26">
        <f t="shared" si="7"/>
        <v>12.014753738093287</v>
      </c>
      <c r="I26" t="str">
        <f t="shared" si="8"/>
        <v/>
      </c>
      <c r="J26">
        <f t="shared" si="10"/>
        <v>259.50325869683212</v>
      </c>
      <c r="K26">
        <f t="shared" si="9"/>
        <v>259.50325869683212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4">
        <v>43200</v>
      </c>
      <c r="C27" s="3"/>
      <c r="D27" s="22"/>
      <c r="E27">
        <f t="shared" si="4"/>
        <v>1304.522204662961</v>
      </c>
      <c r="F27">
        <f t="shared" si="5"/>
        <v>30.683890535029178</v>
      </c>
      <c r="G27">
        <f t="shared" si="6"/>
        <v>366.92161778817962</v>
      </c>
      <c r="H27">
        <f t="shared" si="7"/>
        <v>9.9773709087340396</v>
      </c>
      <c r="I27" t="str">
        <f t="shared" si="8"/>
        <v/>
      </c>
      <c r="J27">
        <f t="shared" si="10"/>
        <v>260.70651962629512</v>
      </c>
      <c r="K27">
        <f t="shared" si="9"/>
        <v>260.70651962629512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4">
        <v>43201</v>
      </c>
      <c r="C28" s="3">
        <v>147.63</v>
      </c>
      <c r="D28" s="22"/>
      <c r="E28">
        <f t="shared" si="4"/>
        <v>1417.6281196795912</v>
      </c>
      <c r="F28">
        <f t="shared" si="5"/>
        <v>33.344274162712424</v>
      </c>
      <c r="G28">
        <f t="shared" si="6"/>
        <v>452.33146579020871</v>
      </c>
      <c r="H28">
        <f t="shared" si="7"/>
        <v>12.299844405694333</v>
      </c>
      <c r="I28" t="str">
        <f t="shared" si="8"/>
        <v/>
      </c>
      <c r="J28">
        <f t="shared" si="10"/>
        <v>261.04442975701807</v>
      </c>
      <c r="K28">
        <f t="shared" si="9"/>
        <v>261.04442975701807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4">
        <v>43202</v>
      </c>
      <c r="C29" s="3"/>
      <c r="D29" s="22"/>
      <c r="E29">
        <f t="shared" si="4"/>
        <v>1380.1106949062214</v>
      </c>
      <c r="F29">
        <f t="shared" si="5"/>
        <v>32.46182037941351</v>
      </c>
      <c r="G29">
        <f t="shared" si="6"/>
        <v>375.62807413782832</v>
      </c>
      <c r="H29">
        <f t="shared" si="7"/>
        <v>10.214117778064852</v>
      </c>
      <c r="I29" t="str">
        <f t="shared" si="8"/>
        <v/>
      </c>
      <c r="J29">
        <f t="shared" si="10"/>
        <v>262.24770260134864</v>
      </c>
      <c r="K29">
        <f t="shared" si="9"/>
        <v>262.24770260134864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4">
        <v>43203</v>
      </c>
      <c r="C30" s="3">
        <f>38+168.02</f>
        <v>206.02</v>
      </c>
      <c r="D30" s="22">
        <v>253</v>
      </c>
      <c r="E30">
        <f t="shared" si="4"/>
        <v>1549.6061660426362</v>
      </c>
      <c r="F30">
        <f t="shared" si="5"/>
        <v>36.448552428851208</v>
      </c>
      <c r="G30">
        <f t="shared" si="6"/>
        <v>517.95153859858681</v>
      </c>
      <c r="H30">
        <f t="shared" si="7"/>
        <v>14.084192271088522</v>
      </c>
      <c r="I30">
        <f t="shared" si="8"/>
        <v>263.12064573235637</v>
      </c>
      <c r="J30">
        <f t="shared" si="10"/>
        <v>262.36436015776269</v>
      </c>
      <c r="K30">
        <f t="shared" si="9"/>
        <v>263.12064573235637</v>
      </c>
      <c r="L30">
        <f t="shared" si="1"/>
        <v>10.120645732356365</v>
      </c>
      <c r="M30">
        <f t="shared" si="2"/>
        <v>4.0002552301803815</v>
      </c>
    </row>
    <row r="31" spans="1:13">
      <c r="A31">
        <f t="shared" si="3"/>
        <v>29</v>
      </c>
      <c r="B31" s="4">
        <v>43204</v>
      </c>
      <c r="C31" s="3"/>
      <c r="D31" s="22"/>
      <c r="E31">
        <f t="shared" si="4"/>
        <v>1508.5959518998789</v>
      </c>
      <c r="F31">
        <f t="shared" si="5"/>
        <v>35.483944147691609</v>
      </c>
      <c r="G31">
        <f t="shared" si="6"/>
        <v>430.12072706599588</v>
      </c>
      <c r="H31">
        <f t="shared" si="7"/>
        <v>11.695887681246486</v>
      </c>
      <c r="I31" t="str">
        <f t="shared" si="8"/>
        <v/>
      </c>
      <c r="J31">
        <f t="shared" si="10"/>
        <v>263.78805646644514</v>
      </c>
      <c r="K31">
        <f t="shared" si="9"/>
        <v>263.78805646644514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4">
        <v>43205</v>
      </c>
      <c r="C32" s="3"/>
      <c r="D32" s="22"/>
      <c r="E32">
        <f t="shared" si="4"/>
        <v>1468.6710700827728</v>
      </c>
      <c r="F32">
        <f t="shared" si="5"/>
        <v>34.544864154326092</v>
      </c>
      <c r="G32">
        <f t="shared" si="6"/>
        <v>357.18368624281499</v>
      </c>
      <c r="H32">
        <f t="shared" si="7"/>
        <v>9.7125760582762144</v>
      </c>
      <c r="I32" t="str">
        <f t="shared" si="8"/>
        <v/>
      </c>
      <c r="J32">
        <f t="shared" si="10"/>
        <v>264.83228809604987</v>
      </c>
      <c r="K32">
        <f t="shared" si="9"/>
        <v>264.83228809604987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4">
        <v>43206</v>
      </c>
      <c r="C33" s="3">
        <v>144.69999999999999</v>
      </c>
      <c r="D33" s="22"/>
      <c r="E33">
        <f t="shared" si="4"/>
        <v>1574.5027973504932</v>
      </c>
      <c r="F33">
        <f t="shared" si="5"/>
        <v>37.03415036425671</v>
      </c>
      <c r="G33">
        <f t="shared" si="6"/>
        <v>441.31482855819303</v>
      </c>
      <c r="H33">
        <f t="shared" si="7"/>
        <v>12.000278856808512</v>
      </c>
      <c r="I33" t="str">
        <f t="shared" si="8"/>
        <v/>
      </c>
      <c r="J33">
        <f t="shared" si="10"/>
        <v>265.03387150744823</v>
      </c>
      <c r="K33">
        <f t="shared" si="9"/>
        <v>265.03387150744823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4">
        <v>43207</v>
      </c>
      <c r="C34" s="3"/>
      <c r="D34" s="22"/>
      <c r="E34">
        <f t="shared" si="4"/>
        <v>1532.8336956763471</v>
      </c>
      <c r="F34">
        <f t="shared" si="5"/>
        <v>36.054044276455137</v>
      </c>
      <c r="G34">
        <f t="shared" si="6"/>
        <v>366.47956571003647</v>
      </c>
      <c r="H34">
        <f t="shared" si="7"/>
        <v>9.9653505825096076</v>
      </c>
      <c r="I34" t="str">
        <f t="shared" si="8"/>
        <v/>
      </c>
      <c r="J34">
        <f t="shared" si="10"/>
        <v>266.08869369394557</v>
      </c>
      <c r="K34">
        <f t="shared" si="9"/>
        <v>266.08869369394557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4">
        <v>43208</v>
      </c>
      <c r="C35" s="3">
        <v>140.62</v>
      </c>
      <c r="D35" s="22"/>
      <c r="E35">
        <f t="shared" si="4"/>
        <v>1632.8873637383058</v>
      </c>
      <c r="F35">
        <f t="shared" si="5"/>
        <v>38.407423764721081</v>
      </c>
      <c r="G35">
        <f t="shared" si="6"/>
        <v>444.95437399284401</v>
      </c>
      <c r="H35">
        <f t="shared" si="7"/>
        <v>12.099245755950621</v>
      </c>
      <c r="I35" t="str">
        <f t="shared" si="8"/>
        <v/>
      </c>
      <c r="J35">
        <f t="shared" si="10"/>
        <v>266.30817800877048</v>
      </c>
      <c r="K35">
        <f t="shared" si="9"/>
        <v>266.30817800877048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4">
        <v>43209</v>
      </c>
      <c r="C36" s="3"/>
      <c r="D36" s="22"/>
      <c r="E36">
        <f t="shared" si="4"/>
        <v>1589.6731187737771</v>
      </c>
      <c r="F36">
        <f t="shared" si="5"/>
        <v>37.390974096554558</v>
      </c>
      <c r="G36">
        <f t="shared" si="6"/>
        <v>369.5019409939818</v>
      </c>
      <c r="H36">
        <f t="shared" si="7"/>
        <v>10.047535326529571</v>
      </c>
      <c r="I36" t="str">
        <f t="shared" si="8"/>
        <v/>
      </c>
      <c r="J36">
        <f t="shared" si="10"/>
        <v>267.34343877002499</v>
      </c>
      <c r="K36">
        <f t="shared" si="9"/>
        <v>267.34343877002499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4">
        <v>43210</v>
      </c>
      <c r="C37" s="3">
        <f>38+168.57</f>
        <v>206.57</v>
      </c>
      <c r="D37" s="22">
        <v>272</v>
      </c>
      <c r="E37">
        <f t="shared" si="4"/>
        <v>1754.1725356498171</v>
      </c>
      <c r="F37">
        <f t="shared" si="5"/>
        <v>41.260193096782011</v>
      </c>
      <c r="G37">
        <f t="shared" si="6"/>
        <v>513.41423477656554</v>
      </c>
      <c r="H37">
        <f t="shared" si="7"/>
        <v>13.96081343222148</v>
      </c>
      <c r="I37">
        <f t="shared" si="8"/>
        <v>268.05768425219196</v>
      </c>
      <c r="J37">
        <f t="shared" si="10"/>
        <v>267.29937966456055</v>
      </c>
      <c r="K37">
        <f t="shared" si="9"/>
        <v>268.05768425219196</v>
      </c>
      <c r="L37">
        <f t="shared" si="1"/>
        <v>-3.9423157478080384</v>
      </c>
      <c r="M37">
        <f t="shared" si="2"/>
        <v>1.4493807896353084</v>
      </c>
    </row>
    <row r="38" spans="1:13">
      <c r="A38">
        <f t="shared" si="3"/>
        <v>36</v>
      </c>
      <c r="B38" s="4">
        <v>43211</v>
      </c>
      <c r="C38" s="3"/>
      <c r="D38" s="22"/>
      <c r="E38">
        <f t="shared" si="4"/>
        <v>1707.7484874582306</v>
      </c>
      <c r="F38">
        <f t="shared" si="5"/>
        <v>40.168245096347945</v>
      </c>
      <c r="G38">
        <f t="shared" si="6"/>
        <v>426.35282935083995</v>
      </c>
      <c r="H38">
        <f t="shared" si="7"/>
        <v>11.593430613502974</v>
      </c>
      <c r="I38" t="str">
        <f t="shared" si="8"/>
        <v/>
      </c>
      <c r="J38">
        <f t="shared" si="10"/>
        <v>268.574814482845</v>
      </c>
      <c r="K38">
        <f t="shared" si="9"/>
        <v>268.574814482845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4">
        <v>43212</v>
      </c>
      <c r="C39" s="3"/>
      <c r="D39" s="22"/>
      <c r="E39">
        <f t="shared" si="4"/>
        <v>1662.5530483154664</v>
      </c>
      <c r="F39">
        <f t="shared" si="5"/>
        <v>39.105195420089323</v>
      </c>
      <c r="G39">
        <f t="shared" si="6"/>
        <v>354.05472381297426</v>
      </c>
      <c r="H39">
        <f t="shared" si="7"/>
        <v>9.6274929854657234</v>
      </c>
      <c r="I39" t="str">
        <f t="shared" si="8"/>
        <v/>
      </c>
      <c r="J39">
        <f t="shared" si="10"/>
        <v>269.47770243462361</v>
      </c>
      <c r="K39">
        <f t="shared" si="9"/>
        <v>269.47770243462361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4">
        <v>43213</v>
      </c>
      <c r="C40" s="3">
        <v>157</v>
      </c>
      <c r="D40" s="22"/>
      <c r="E40">
        <f t="shared" si="4"/>
        <v>1775.5537031726726</v>
      </c>
      <c r="F40">
        <f t="shared" si="5"/>
        <v>41.763103205507932</v>
      </c>
      <c r="G40">
        <f t="shared" si="6"/>
        <v>451.0164549749681</v>
      </c>
      <c r="H40">
        <f t="shared" si="7"/>
        <v>12.264086494422322</v>
      </c>
      <c r="I40" t="str">
        <f t="shared" si="8"/>
        <v/>
      </c>
      <c r="J40">
        <f t="shared" si="10"/>
        <v>269.49901671108563</v>
      </c>
      <c r="K40">
        <f t="shared" si="9"/>
        <v>269.49901671108563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4">
        <v>43214</v>
      </c>
      <c r="C41" s="3"/>
      <c r="D41" s="22"/>
      <c r="E41">
        <f t="shared" si="4"/>
        <v>1728.5638039423195</v>
      </c>
      <c r="F41">
        <f t="shared" si="5"/>
        <v>40.657845725733011</v>
      </c>
      <c r="G41">
        <f t="shared" si="6"/>
        <v>374.53605419812254</v>
      </c>
      <c r="H41">
        <f t="shared" si="7"/>
        <v>10.18442345794314</v>
      </c>
      <c r="I41" t="str">
        <f t="shared" si="8"/>
        <v/>
      </c>
      <c r="J41">
        <f t="shared" si="10"/>
        <v>270.47342226778989</v>
      </c>
      <c r="K41">
        <f t="shared" si="9"/>
        <v>270.47342226778989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4">
        <v>43215</v>
      </c>
      <c r="C42" s="3">
        <v>155.22</v>
      </c>
      <c r="D42" s="22"/>
      <c r="E42">
        <f t="shared" si="4"/>
        <v>1838.0374889672516</v>
      </c>
      <c r="F42">
        <f t="shared" si="5"/>
        <v>43.232795048760543</v>
      </c>
      <c r="G42">
        <f t="shared" si="6"/>
        <v>466.24469620999639</v>
      </c>
      <c r="H42">
        <f t="shared" si="7"/>
        <v>12.678174418719188</v>
      </c>
      <c r="I42" t="str">
        <f t="shared" si="8"/>
        <v/>
      </c>
      <c r="J42">
        <f t="shared" si="10"/>
        <v>270.55462063004131</v>
      </c>
      <c r="K42">
        <f t="shared" si="9"/>
        <v>270.55462063004131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4">
        <v>43216</v>
      </c>
      <c r="C43" s="3"/>
      <c r="D43" s="22"/>
      <c r="E43">
        <f t="shared" si="4"/>
        <v>1789.393960903948</v>
      </c>
      <c r="F43">
        <f t="shared" si="5"/>
        <v>42.088642281565868</v>
      </c>
      <c r="G43">
        <f t="shared" si="6"/>
        <v>387.18199055284197</v>
      </c>
      <c r="H43">
        <f t="shared" si="7"/>
        <v>10.528293078544559</v>
      </c>
      <c r="I43" t="str">
        <f t="shared" si="8"/>
        <v/>
      </c>
      <c r="J43">
        <f t="shared" si="10"/>
        <v>271.5603492030213</v>
      </c>
      <c r="K43">
        <f t="shared" si="9"/>
        <v>271.5603492030213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4">
        <v>43217</v>
      </c>
      <c r="C44" s="3">
        <f>36+164.68</f>
        <v>200.68</v>
      </c>
      <c r="D44" s="22">
        <v>281</v>
      </c>
      <c r="E44">
        <f t="shared" si="4"/>
        <v>1942.7177802623639</v>
      </c>
      <c r="F44">
        <f t="shared" si="5"/>
        <v>45.694998135678524</v>
      </c>
      <c r="G44">
        <f t="shared" si="6"/>
        <v>522.20621794316708</v>
      </c>
      <c r="H44">
        <f t="shared" si="7"/>
        <v>14.199885955681163</v>
      </c>
      <c r="I44">
        <f t="shared" si="8"/>
        <v>272.23179497346143</v>
      </c>
      <c r="J44">
        <f t="shared" si="10"/>
        <v>271.49511217999736</v>
      </c>
      <c r="K44">
        <f t="shared" si="9"/>
        <v>272.23179497346143</v>
      </c>
      <c r="L44">
        <f t="shared" si="1"/>
        <v>-8.7682050265385669</v>
      </c>
      <c r="M44">
        <f t="shared" si="2"/>
        <v>3.1203576606898817</v>
      </c>
    </row>
    <row r="45" spans="1:13">
      <c r="A45">
        <f t="shared" si="3"/>
        <v>43</v>
      </c>
      <c r="B45" s="4">
        <v>43218</v>
      </c>
      <c r="C45" s="3"/>
      <c r="D45" s="22"/>
      <c r="E45">
        <f t="shared" si="4"/>
        <v>1891.3038959262133</v>
      </c>
      <c r="F45">
        <f t="shared" si="5"/>
        <v>44.485683343402769</v>
      </c>
      <c r="G45">
        <f t="shared" si="6"/>
        <v>433.65392590169199</v>
      </c>
      <c r="H45">
        <f t="shared" si="7"/>
        <v>11.791962792575571</v>
      </c>
      <c r="I45" t="str">
        <f t="shared" si="8"/>
        <v/>
      </c>
      <c r="J45">
        <f t="shared" si="10"/>
        <v>272.69372055082721</v>
      </c>
      <c r="K45">
        <f t="shared" si="9"/>
        <v>272.69372055082721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4">
        <v>43219</v>
      </c>
      <c r="C46" s="3"/>
      <c r="D46" s="22"/>
      <c r="E46">
        <f t="shared" si="4"/>
        <v>1841.2506762884493</v>
      </c>
      <c r="F46">
        <f t="shared" si="5"/>
        <v>43.308372978886808</v>
      </c>
      <c r="G46">
        <f t="shared" si="6"/>
        <v>360.11774848383118</v>
      </c>
      <c r="H46">
        <f t="shared" si="7"/>
        <v>9.7923593848198944</v>
      </c>
      <c r="I46" t="str">
        <f t="shared" si="8"/>
        <v/>
      </c>
      <c r="J46">
        <f t="shared" si="10"/>
        <v>273.51601359406692</v>
      </c>
      <c r="K46">
        <f t="shared" si="9"/>
        <v>273.51601359406692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4">
        <v>43220</v>
      </c>
      <c r="C47" s="3">
        <v>146.75</v>
      </c>
      <c r="D47" s="22"/>
      <c r="E47">
        <f t="shared" si="4"/>
        <v>1939.2721114570877</v>
      </c>
      <c r="F47">
        <f t="shared" si="5"/>
        <v>45.613951968688696</v>
      </c>
      <c r="G47">
        <f t="shared" si="6"/>
        <v>445.80135184331994</v>
      </c>
      <c r="H47">
        <f t="shared" si="7"/>
        <v>12.122276866018819</v>
      </c>
      <c r="I47" t="str">
        <f t="shared" si="8"/>
        <v/>
      </c>
      <c r="J47">
        <f t="shared" si="10"/>
        <v>273.49167510266989</v>
      </c>
      <c r="K47">
        <f t="shared" si="9"/>
        <v>273.49167510266989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4">
        <v>43221</v>
      </c>
      <c r="C48" s="3"/>
      <c r="D48" s="22"/>
      <c r="E48">
        <f t="shared" si="4"/>
        <v>1887.949416494512</v>
      </c>
      <c r="F48">
        <f t="shared" si="5"/>
        <v>44.406782057310117</v>
      </c>
      <c r="G48">
        <f t="shared" si="6"/>
        <v>370.20529391738694</v>
      </c>
      <c r="H48">
        <f t="shared" si="7"/>
        <v>10.066660972597683</v>
      </c>
      <c r="I48" t="str">
        <f t="shared" si="8"/>
        <v/>
      </c>
      <c r="J48">
        <f t="shared" si="10"/>
        <v>274.34012108471245</v>
      </c>
      <c r="K48">
        <f t="shared" si="9"/>
        <v>274.34012108471245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4">
        <v>43222</v>
      </c>
      <c r="C49" s="3">
        <v>147.15</v>
      </c>
      <c r="D49" s="22"/>
      <c r="E49">
        <f t="shared" si="4"/>
        <v>1985.1349729102035</v>
      </c>
      <c r="F49">
        <f t="shared" si="5"/>
        <v>46.692700199589211</v>
      </c>
      <c r="G49">
        <f t="shared" si="6"/>
        <v>454.57831774235342</v>
      </c>
      <c r="H49">
        <f t="shared" si="7"/>
        <v>12.360941038372166</v>
      </c>
      <c r="I49" t="str">
        <f t="shared" si="8"/>
        <v/>
      </c>
      <c r="J49">
        <f t="shared" si="10"/>
        <v>274.33175916121706</v>
      </c>
      <c r="K49">
        <f t="shared" si="9"/>
        <v>274.33175916121706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4">
        <v>43223</v>
      </c>
      <c r="C50" s="3"/>
      <c r="D50" s="22"/>
      <c r="E50">
        <f t="shared" si="4"/>
        <v>1932.5985206649016</v>
      </c>
      <c r="F50">
        <f t="shared" si="5"/>
        <v>45.456981294973005</v>
      </c>
      <c r="G50">
        <f t="shared" si="6"/>
        <v>377.49391973002588</v>
      </c>
      <c r="H50">
        <f t="shared" si="7"/>
        <v>10.264854046055822</v>
      </c>
      <c r="I50" t="str">
        <f t="shared" si="8"/>
        <v/>
      </c>
      <c r="J50">
        <f t="shared" si="10"/>
        <v>275.19212724891719</v>
      </c>
      <c r="K50">
        <f t="shared" si="9"/>
        <v>275.19212724891719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4">
        <v>43224</v>
      </c>
      <c r="C51" s="3">
        <f>38+172.48</f>
        <v>210.48</v>
      </c>
      <c r="D51" s="22">
        <v>277</v>
      </c>
      <c r="E51">
        <f t="shared" si="4"/>
        <v>2091.9324417958123</v>
      </c>
      <c r="F51">
        <f t="shared" si="5"/>
        <v>49.204701783763738</v>
      </c>
      <c r="G51">
        <f t="shared" si="6"/>
        <v>523.96098638067144</v>
      </c>
      <c r="H51">
        <f t="shared" si="7"/>
        <v>14.247601802093973</v>
      </c>
      <c r="I51">
        <f t="shared" si="8"/>
        <v>275.72975791653283</v>
      </c>
      <c r="J51">
        <f t="shared" si="10"/>
        <v>274.95709998166978</v>
      </c>
      <c r="K51">
        <f t="shared" si="9"/>
        <v>275.72975791653283</v>
      </c>
      <c r="L51">
        <f t="shared" si="1"/>
        <v>-1.270242083467167</v>
      </c>
      <c r="M51">
        <f t="shared" si="2"/>
        <v>0.4585711492661253</v>
      </c>
    </row>
    <row r="52" spans="1:13">
      <c r="A52">
        <f t="shared" si="3"/>
        <v>50</v>
      </c>
      <c r="B52" s="4">
        <v>43225</v>
      </c>
      <c r="C52" s="3"/>
      <c r="D52" s="22"/>
      <c r="E52">
        <f t="shared" si="4"/>
        <v>2036.5696023271757</v>
      </c>
      <c r="F52">
        <f t="shared" si="5"/>
        <v>47.90250294046929</v>
      </c>
      <c r="G52">
        <f t="shared" si="6"/>
        <v>435.11113226160353</v>
      </c>
      <c r="H52">
        <f t="shared" si="7"/>
        <v>11.831587299932336</v>
      </c>
      <c r="I52" t="str">
        <f t="shared" si="8"/>
        <v/>
      </c>
      <c r="J52">
        <f t="shared" si="10"/>
        <v>276.07091564053695</v>
      </c>
      <c r="K52">
        <f t="shared" si="9"/>
        <v>276.07091564053695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4">
        <v>43226</v>
      </c>
      <c r="C53" s="3"/>
      <c r="D53" s="22"/>
      <c r="E53">
        <f t="shared" si="4"/>
        <v>1982.6719363664365</v>
      </c>
      <c r="F53">
        <f t="shared" si="5"/>
        <v>46.634766694569073</v>
      </c>
      <c r="G53">
        <f t="shared" si="6"/>
        <v>361.32785138401022</v>
      </c>
      <c r="H53">
        <f t="shared" si="7"/>
        <v>9.8252646291213939</v>
      </c>
      <c r="I53" t="str">
        <f t="shared" si="8"/>
        <v/>
      </c>
      <c r="J53">
        <f t="shared" si="10"/>
        <v>276.80950206544765</v>
      </c>
      <c r="K53">
        <f t="shared" si="9"/>
        <v>276.80950206544765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4">
        <v>43227</v>
      </c>
      <c r="C54" s="3">
        <v>140.18</v>
      </c>
      <c r="D54" s="22"/>
      <c r="E54">
        <f t="shared" si="4"/>
        <v>2070.3806682035902</v>
      </c>
      <c r="F54">
        <f t="shared" si="5"/>
        <v>48.697778820416922</v>
      </c>
      <c r="G54">
        <f t="shared" si="6"/>
        <v>440.23625346144809</v>
      </c>
      <c r="H54">
        <f t="shared" si="7"/>
        <v>11.97095013025918</v>
      </c>
      <c r="I54" t="str">
        <f t="shared" si="8"/>
        <v/>
      </c>
      <c r="J54">
        <f t="shared" si="10"/>
        <v>276.72682869015779</v>
      </c>
      <c r="K54">
        <f t="shared" si="9"/>
        <v>276.72682869015779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4">
        <v>43228</v>
      </c>
      <c r="C55" s="3"/>
      <c r="D55" s="22"/>
      <c r="E55">
        <f t="shared" si="4"/>
        <v>2015.5881948509007</v>
      </c>
      <c r="F55">
        <f t="shared" si="5"/>
        <v>47.408995656368134</v>
      </c>
      <c r="G55">
        <f t="shared" si="6"/>
        <v>365.58388827646343</v>
      </c>
      <c r="H55">
        <f t="shared" si="7"/>
        <v>9.9409952282974157</v>
      </c>
      <c r="I55" t="str">
        <f t="shared" si="8"/>
        <v/>
      </c>
      <c r="J55">
        <f t="shared" si="10"/>
        <v>277.4680004280707</v>
      </c>
      <c r="K55">
        <f t="shared" si="9"/>
        <v>277.4680004280707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4">
        <v>43229</v>
      </c>
      <c r="C56" s="3">
        <v>158.16999999999999</v>
      </c>
      <c r="D56" s="22"/>
      <c r="E56">
        <f t="shared" si="4"/>
        <v>2120.4158003084572</v>
      </c>
      <c r="F56">
        <f t="shared" si="5"/>
        <v>49.874663744969141</v>
      </c>
      <c r="G56">
        <f t="shared" si="6"/>
        <v>461.76057964098743</v>
      </c>
      <c r="H56">
        <f t="shared" si="7"/>
        <v>12.556241853184632</v>
      </c>
      <c r="I56" t="str">
        <f t="shared" si="8"/>
        <v/>
      </c>
      <c r="J56">
        <f t="shared" si="10"/>
        <v>277.31842189178451</v>
      </c>
      <c r="K56">
        <f t="shared" si="9"/>
        <v>277.31842189178451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4">
        <v>43230</v>
      </c>
      <c r="C57" s="3"/>
      <c r="D57" s="22"/>
      <c r="E57">
        <f t="shared" si="4"/>
        <v>2064.299150834604</v>
      </c>
      <c r="F57">
        <f t="shared" si="5"/>
        <v>48.554734407244155</v>
      </c>
      <c r="G57">
        <f t="shared" si="6"/>
        <v>383.45826094653694</v>
      </c>
      <c r="H57">
        <f t="shared" si="7"/>
        <v>10.427037034624608</v>
      </c>
      <c r="I57" t="str">
        <f t="shared" si="8"/>
        <v/>
      </c>
      <c r="J57">
        <f t="shared" si="10"/>
        <v>278.12769737261954</v>
      </c>
      <c r="K57">
        <f t="shared" si="9"/>
        <v>278.12769737261954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4">
        <v>43231</v>
      </c>
      <c r="C58" s="3">
        <f>38+160.68</f>
        <v>198.68</v>
      </c>
      <c r="D58" s="22">
        <v>288</v>
      </c>
      <c r="E58">
        <f t="shared" si="4"/>
        <v>2208.3476243954465</v>
      </c>
      <c r="F58">
        <f t="shared" si="5"/>
        <v>51.94292326189143</v>
      </c>
      <c r="G58">
        <f t="shared" si="6"/>
        <v>517.11393388509737</v>
      </c>
      <c r="H58">
        <f t="shared" si="7"/>
        <v>14.061416036339082</v>
      </c>
      <c r="I58">
        <f t="shared" si="8"/>
        <v>278.6108481534248</v>
      </c>
      <c r="J58">
        <f t="shared" si="10"/>
        <v>277.88150722555235</v>
      </c>
      <c r="K58">
        <f t="shared" si="9"/>
        <v>278.6108481534248</v>
      </c>
      <c r="L58">
        <f t="shared" si="1"/>
        <v>-9.3891518465752029</v>
      </c>
      <c r="M58">
        <f t="shared" si="2"/>
        <v>3.2601221689497231</v>
      </c>
    </row>
    <row r="59" spans="1:13">
      <c r="A59">
        <f t="shared" si="3"/>
        <v>57</v>
      </c>
      <c r="B59" s="4">
        <v>43232</v>
      </c>
      <c r="C59" s="3"/>
      <c r="D59" s="22"/>
      <c r="E59">
        <f t="shared" si="4"/>
        <v>2149.9038656116322</v>
      </c>
      <c r="F59">
        <f t="shared" si="5"/>
        <v>50.568257586927686</v>
      </c>
      <c r="G59">
        <f t="shared" si="6"/>
        <v>429.42515784472323</v>
      </c>
      <c r="H59">
        <f t="shared" si="7"/>
        <v>11.67697369041877</v>
      </c>
      <c r="I59" t="str">
        <f t="shared" si="8"/>
        <v/>
      </c>
      <c r="J59">
        <f t="shared" si="10"/>
        <v>278.89128389650892</v>
      </c>
      <c r="K59">
        <f t="shared" si="9"/>
        <v>278.89128389650892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4">
        <v>43233</v>
      </c>
      <c r="C60" s="3"/>
      <c r="D60" s="22"/>
      <c r="E60">
        <f t="shared" si="4"/>
        <v>2093.0068166406427</v>
      </c>
      <c r="F60">
        <f t="shared" si="5"/>
        <v>49.229972338771951</v>
      </c>
      <c r="G60">
        <f t="shared" si="6"/>
        <v>356.60606707020281</v>
      </c>
      <c r="H60">
        <f t="shared" si="7"/>
        <v>9.696869377476407</v>
      </c>
      <c r="I60" t="str">
        <f t="shared" si="8"/>
        <v/>
      </c>
      <c r="J60">
        <f t="shared" si="10"/>
        <v>279.53310296129558</v>
      </c>
      <c r="K60">
        <f t="shared" si="9"/>
        <v>279.53310296129558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4">
        <v>43234</v>
      </c>
      <c r="C61" s="3"/>
      <c r="D61" s="22"/>
      <c r="E61">
        <f t="shared" si="4"/>
        <v>2037.6155439201118</v>
      </c>
      <c r="F61">
        <f t="shared" si="5"/>
        <v>47.927104712082652</v>
      </c>
      <c r="G61">
        <f t="shared" si="6"/>
        <v>296.1351582416159</v>
      </c>
      <c r="H61">
        <f t="shared" si="7"/>
        <v>8.0525381161895506</v>
      </c>
      <c r="I61" t="str">
        <f t="shared" si="8"/>
        <v/>
      </c>
      <c r="J61">
        <f t="shared" si="10"/>
        <v>279.8745665958931</v>
      </c>
      <c r="K61">
        <f t="shared" si="9"/>
        <v>279.8745665958931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4">
        <v>43235</v>
      </c>
      <c r="C62" s="3"/>
      <c r="D62" s="22"/>
      <c r="E62">
        <f t="shared" si="4"/>
        <v>1983.6901971914156</v>
      </c>
      <c r="F62">
        <f t="shared" si="5"/>
        <v>46.658717382091361</v>
      </c>
      <c r="G62">
        <f t="shared" si="6"/>
        <v>245.9185079695313</v>
      </c>
      <c r="H62">
        <f t="shared" si="7"/>
        <v>6.6870417233114177</v>
      </c>
      <c r="I62" t="str">
        <f t="shared" si="8"/>
        <v/>
      </c>
      <c r="J62">
        <f t="shared" si="10"/>
        <v>279.97167565877993</v>
      </c>
      <c r="K62">
        <f t="shared" si="9"/>
        <v>279.97167565877993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4">
        <v>43236</v>
      </c>
      <c r="C63" s="3"/>
      <c r="D63" s="22"/>
      <c r="E63">
        <f t="shared" si="4"/>
        <v>1931.191980830117</v>
      </c>
      <c r="F63">
        <f t="shared" si="5"/>
        <v>45.42389783026124</v>
      </c>
      <c r="G63">
        <f t="shared" si="6"/>
        <v>204.21726660573782</v>
      </c>
      <c r="H63">
        <f t="shared" si="7"/>
        <v>5.5530972178083315</v>
      </c>
      <c r="I63" t="str">
        <f t="shared" si="8"/>
        <v/>
      </c>
      <c r="J63">
        <f t="shared" si="10"/>
        <v>279.87080061245291</v>
      </c>
      <c r="K63">
        <f t="shared" si="9"/>
        <v>279.87080061245291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4">
        <v>43237</v>
      </c>
      <c r="C64" s="3"/>
      <c r="D64" s="22"/>
      <c r="E64">
        <f t="shared" si="4"/>
        <v>1880.0831259351501</v>
      </c>
      <c r="F64">
        <f t="shared" si="5"/>
        <v>44.221757687791971</v>
      </c>
      <c r="G64">
        <f t="shared" si="6"/>
        <v>169.58744717614383</v>
      </c>
      <c r="H64">
        <f t="shared" si="7"/>
        <v>4.6114395552418097</v>
      </c>
      <c r="I64" t="str">
        <f t="shared" si="8"/>
        <v/>
      </c>
      <c r="J64">
        <f t="shared" si="10"/>
        <v>279.61031813255016</v>
      </c>
      <c r="K64">
        <f t="shared" si="9"/>
        <v>279.61031813255016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4">
        <v>43238</v>
      </c>
      <c r="C65" s="3">
        <v>38</v>
      </c>
      <c r="D65" s="22">
        <v>288</v>
      </c>
      <c r="E65">
        <f t="shared" si="4"/>
        <v>1868.3268631566605</v>
      </c>
      <c r="F65">
        <f t="shared" si="5"/>
        <v>43.945236614477302</v>
      </c>
      <c r="G65">
        <f t="shared" si="6"/>
        <v>178.82992450998421</v>
      </c>
      <c r="H65">
        <f t="shared" si="7"/>
        <v>4.862761963093309</v>
      </c>
      <c r="I65">
        <f t="shared" si="8"/>
        <v>279.22197009762493</v>
      </c>
      <c r="J65">
        <f t="shared" si="10"/>
        <v>279.08247465138402</v>
      </c>
      <c r="K65">
        <f t="shared" si="9"/>
        <v>279.22197009762493</v>
      </c>
      <c r="L65">
        <f t="shared" si="1"/>
        <v>-8.7780299023750672</v>
      </c>
      <c r="M65">
        <f t="shared" si="2"/>
        <v>3.0479270494357875</v>
      </c>
    </row>
    <row r="66" spans="1:13">
      <c r="A66">
        <f t="shared" si="3"/>
        <v>64</v>
      </c>
      <c r="B66" s="4">
        <v>43239</v>
      </c>
      <c r="C66" s="3"/>
      <c r="D66" s="22"/>
      <c r="E66">
        <f t="shared" si="4"/>
        <v>1818.8817290150009</v>
      </c>
      <c r="F66">
        <f t="shared" si="5"/>
        <v>42.782229133217534</v>
      </c>
      <c r="G66">
        <f t="shared" si="6"/>
        <v>148.50512339341361</v>
      </c>
      <c r="H66">
        <f t="shared" si="7"/>
        <v>4.0381668076007724</v>
      </c>
      <c r="I66" t="str">
        <f t="shared" si="8"/>
        <v/>
      </c>
      <c r="J66">
        <f t="shared" si="10"/>
        <v>278.74406232561677</v>
      </c>
      <c r="K66">
        <f t="shared" si="9"/>
        <v>278.74406232561677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4">
        <v>43240</v>
      </c>
      <c r="C67" s="3"/>
      <c r="D67" s="22"/>
      <c r="E67">
        <f t="shared" si="4"/>
        <v>1770.7451567414485</v>
      </c>
      <c r="F67">
        <f t="shared" si="5"/>
        <v>41.650000560109568</v>
      </c>
      <c r="G67">
        <f t="shared" si="6"/>
        <v>123.32260238057486</v>
      </c>
      <c r="H67">
        <f t="shared" si="7"/>
        <v>3.3534010691396268</v>
      </c>
      <c r="I67" t="str">
        <f t="shared" si="8"/>
        <v/>
      </c>
      <c r="J67">
        <f t="shared" si="10"/>
        <v>278.29659949096992</v>
      </c>
      <c r="K67">
        <f t="shared" si="9"/>
        <v>278.29659949096992</v>
      </c>
      <c r="L67" t="str">
        <f t="shared" ref="L67:L12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20" si="13">A67+1</f>
        <v>66</v>
      </c>
      <c r="B68" s="4">
        <v>43241</v>
      </c>
      <c r="C68" s="3"/>
      <c r="D68" s="22"/>
      <c r="E68">
        <f t="shared" ref="E68:E120" si="14">(E67*EXP(-1/$O$5)+C68)</f>
        <v>1723.882515341621</v>
      </c>
      <c r="F68">
        <f t="shared" ref="F68:F131" si="15">E68*$O$3</f>
        <v>40.547736333594436</v>
      </c>
      <c r="G68">
        <f t="shared" ref="G68:G120" si="16">(G67*EXP(-1/$O$6)+C68)</f>
        <v>102.41036747013594</v>
      </c>
      <c r="H68">
        <f t="shared" ref="H68:H131" si="17">G68*$O$4</f>
        <v>2.7847533958578716</v>
      </c>
      <c r="I68" t="str">
        <f t="shared" ref="I68:I120" si="18">IF(ISBLANK(D68),"",($O$2+((E67*EXP(-1/$O$5))*$O$3)-((G67*EXP(-1/$O$6))*$O$4)))</f>
        <v/>
      </c>
      <c r="J68">
        <f t="shared" si="10"/>
        <v>277.76298293773658</v>
      </c>
      <c r="K68">
        <f t="shared" ref="K68:K120" si="19">IF(I68="",J68,I68)</f>
        <v>277.76298293773658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4">
        <v>43242</v>
      </c>
      <c r="C69" s="3"/>
      <c r="D69" s="22"/>
      <c r="E69">
        <f t="shared" si="14"/>
        <v>1678.2600903278772</v>
      </c>
      <c r="F69">
        <f t="shared" si="15"/>
        <v>39.474643449425422</v>
      </c>
      <c r="G69">
        <f t="shared" si="16"/>
        <v>85.044291661982257</v>
      </c>
      <c r="H69">
        <f t="shared" si="17"/>
        <v>2.3125332508263288</v>
      </c>
      <c r="I69" t="str">
        <f t="shared" si="18"/>
        <v/>
      </c>
      <c r="J69">
        <f t="shared" si="10"/>
        <v>277.16211019859907</v>
      </c>
      <c r="K69">
        <f t="shared" si="19"/>
        <v>277.16211019859907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4">
        <v>43243</v>
      </c>
      <c r="C70" s="3"/>
      <c r="D70" s="22"/>
      <c r="E70">
        <f t="shared" si="14"/>
        <v>1633.8450594640312</v>
      </c>
      <c r="F70">
        <f t="shared" si="15"/>
        <v>38.429949890155349</v>
      </c>
      <c r="G70">
        <f t="shared" si="16"/>
        <v>70.623040644760849</v>
      </c>
      <c r="H70">
        <f t="shared" si="17"/>
        <v>1.9203890887185506</v>
      </c>
      <c r="I70" t="str">
        <f t="shared" si="18"/>
        <v/>
      </c>
      <c r="J70">
        <f t="shared" si="10"/>
        <v>276.50956080143681</v>
      </c>
      <c r="K70">
        <f t="shared" si="19"/>
        <v>276.50956080143681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4">
        <v>43244</v>
      </c>
      <c r="C71" s="3"/>
      <c r="D71" s="22"/>
      <c r="E71">
        <f t="shared" si="14"/>
        <v>1590.6054691519837</v>
      </c>
      <c r="F71">
        <f t="shared" si="15"/>
        <v>37.412904069722451</v>
      </c>
      <c r="G71">
        <f t="shared" si="16"/>
        <v>58.647250420232254</v>
      </c>
      <c r="H71">
        <f t="shared" si="17"/>
        <v>1.5947421515999758</v>
      </c>
      <c r="I71" t="str">
        <f t="shared" si="18"/>
        <v/>
      </c>
      <c r="J71">
        <f t="shared" si="10"/>
        <v>275.81816191812248</v>
      </c>
      <c r="K71">
        <f t="shared" si="19"/>
        <v>275.81816191812248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4">
        <v>43245</v>
      </c>
      <c r="C72" s="3">
        <v>41</v>
      </c>
      <c r="D72" s="22">
        <v>271</v>
      </c>
      <c r="E72">
        <f t="shared" si="14"/>
        <v>1589.5102114432782</v>
      </c>
      <c r="F72">
        <f t="shared" si="15"/>
        <v>37.387142325291087</v>
      </c>
      <c r="G72">
        <f t="shared" si="16"/>
        <v>89.702235848982667</v>
      </c>
      <c r="H72">
        <f t="shared" si="17"/>
        <v>2.4391925550832769</v>
      </c>
      <c r="I72">
        <f t="shared" si="18"/>
        <v>275.09845801483618</v>
      </c>
      <c r="J72">
        <f t="shared" si="10"/>
        <v>274.94794977020786</v>
      </c>
      <c r="K72">
        <f t="shared" si="19"/>
        <v>275.09845801483618</v>
      </c>
      <c r="L72">
        <f t="shared" si="11"/>
        <v>4.0984580148361829</v>
      </c>
      <c r="M72">
        <f t="shared" si="12"/>
        <v>1.5123461309358608</v>
      </c>
    </row>
    <row r="73" spans="1:13">
      <c r="A73">
        <f t="shared" si="13"/>
        <v>71</v>
      </c>
      <c r="B73" s="4">
        <v>43246</v>
      </c>
      <c r="C73" s="3"/>
      <c r="D73" s="22"/>
      <c r="E73">
        <f t="shared" si="14"/>
        <v>1547.4439396499361</v>
      </c>
      <c r="F73">
        <f t="shared" si="15"/>
        <v>36.397694330991001</v>
      </c>
      <c r="G73">
        <f t="shared" si="16"/>
        <v>74.491121326143187</v>
      </c>
      <c r="H73">
        <f t="shared" si="17"/>
        <v>2.0255703421309343</v>
      </c>
      <c r="I73" t="str">
        <f t="shared" si="18"/>
        <v/>
      </c>
      <c r="J73">
        <f t="shared" ref="J73:J120" si="20">$O$2+F73-H73</f>
        <v>274.37212398886004</v>
      </c>
      <c r="K73">
        <f t="shared" si="19"/>
        <v>274.37212398886004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4">
        <v>43247</v>
      </c>
      <c r="C74" s="3"/>
      <c r="D74" s="22"/>
      <c r="E74">
        <f t="shared" si="14"/>
        <v>1506.49094867093</v>
      </c>
      <c r="F74">
        <f t="shared" si="15"/>
        <v>35.434432005681238</v>
      </c>
      <c r="G74">
        <f t="shared" si="16"/>
        <v>61.85940744852811</v>
      </c>
      <c r="H74">
        <f t="shared" si="17"/>
        <v>1.6820874606106491</v>
      </c>
      <c r="I74" t="str">
        <f t="shared" si="18"/>
        <v/>
      </c>
      <c r="J74">
        <f t="shared" si="20"/>
        <v>273.75234454507057</v>
      </c>
      <c r="K74">
        <f t="shared" si="19"/>
        <v>273.75234454507057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4">
        <v>43248</v>
      </c>
      <c r="C75" s="3"/>
      <c r="D75" s="22"/>
      <c r="E75">
        <f t="shared" si="14"/>
        <v>1466.6217756107212</v>
      </c>
      <c r="F75">
        <f t="shared" si="15"/>
        <v>34.496662347542191</v>
      </c>
      <c r="G75">
        <f t="shared" si="16"/>
        <v>51.369696438440478</v>
      </c>
      <c r="H75">
        <f t="shared" si="17"/>
        <v>1.396850144521264</v>
      </c>
      <c r="I75" t="str">
        <f t="shared" si="18"/>
        <v/>
      </c>
      <c r="J75">
        <f t="shared" si="20"/>
        <v>273.09981220302097</v>
      </c>
      <c r="K75">
        <f t="shared" si="19"/>
        <v>273.09981220302097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4">
        <v>43249</v>
      </c>
      <c r="C76" s="3"/>
      <c r="D76" s="22"/>
      <c r="E76">
        <f t="shared" si="14"/>
        <v>1427.8077373071515</v>
      </c>
      <c r="F76">
        <f t="shared" si="15"/>
        <v>33.583710694996832</v>
      </c>
      <c r="G76">
        <f t="shared" si="16"/>
        <v>42.658761553337726</v>
      </c>
      <c r="H76">
        <f t="shared" si="17"/>
        <v>1.1599814943871791</v>
      </c>
      <c r="I76" t="str">
        <f t="shared" si="18"/>
        <v/>
      </c>
      <c r="J76">
        <f t="shared" si="20"/>
        <v>272.42372920060967</v>
      </c>
      <c r="K76">
        <f t="shared" si="19"/>
        <v>272.42372920060967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4">
        <v>43250</v>
      </c>
      <c r="C77" s="3"/>
      <c r="D77" s="22"/>
      <c r="E77">
        <f t="shared" si="14"/>
        <v>1390.020909695857</v>
      </c>
      <c r="F77">
        <f t="shared" si="15"/>
        <v>32.69492024133757</v>
      </c>
      <c r="G77">
        <f t="shared" si="16"/>
        <v>35.424969650059531</v>
      </c>
      <c r="H77">
        <f t="shared" si="17"/>
        <v>0.9632794703127372</v>
      </c>
      <c r="I77" t="str">
        <f t="shared" si="18"/>
        <v/>
      </c>
      <c r="J77">
        <f t="shared" si="20"/>
        <v>271.73164077102484</v>
      </c>
      <c r="K77">
        <f t="shared" si="19"/>
        <v>271.73164077102484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4">
        <v>43251</v>
      </c>
      <c r="C78" s="3"/>
      <c r="D78" s="22"/>
      <c r="E78">
        <f t="shared" si="14"/>
        <v>1353.2341077208</v>
      </c>
      <c r="F78">
        <f t="shared" si="15"/>
        <v>31.829651562198396</v>
      </c>
      <c r="G78">
        <f t="shared" si="16"/>
        <v>29.417836547799407</v>
      </c>
      <c r="H78">
        <f t="shared" si="17"/>
        <v>0.79993288032254595</v>
      </c>
      <c r="I78" t="str">
        <f t="shared" si="18"/>
        <v/>
      </c>
      <c r="J78">
        <f t="shared" si="20"/>
        <v>271.02971868187586</v>
      </c>
      <c r="K78">
        <f t="shared" si="19"/>
        <v>271.02971868187586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4">
        <v>43252</v>
      </c>
      <c r="C79" s="3">
        <v>39</v>
      </c>
      <c r="D79" s="22">
        <v>256</v>
      </c>
      <c r="E79">
        <f t="shared" si="14"/>
        <v>1356.4208657764682</v>
      </c>
      <c r="F79">
        <f t="shared" si="15"/>
        <v>31.904607845036839</v>
      </c>
      <c r="G79">
        <f t="shared" si="16"/>
        <v>63.429353523852299</v>
      </c>
      <c r="H79">
        <f t="shared" si="17"/>
        <v>1.7247775980700979</v>
      </c>
      <c r="I79">
        <f t="shared" si="18"/>
        <v>270.32299662600349</v>
      </c>
      <c r="J79">
        <f t="shared" si="20"/>
        <v>270.17983024696673</v>
      </c>
      <c r="K79">
        <f t="shared" si="19"/>
        <v>270.32299662600349</v>
      </c>
      <c r="L79">
        <f t="shared" si="11"/>
        <v>14.322996626003487</v>
      </c>
      <c r="M79">
        <f t="shared" si="12"/>
        <v>5.5949205570326122</v>
      </c>
    </row>
    <row r="80" spans="1:13">
      <c r="A80">
        <f t="shared" si="13"/>
        <v>78</v>
      </c>
      <c r="B80" s="4">
        <v>43253</v>
      </c>
      <c r="C80" s="3"/>
      <c r="D80" s="3"/>
      <c r="E80">
        <f t="shared" si="14"/>
        <v>1320.5232865126627</v>
      </c>
      <c r="F80">
        <f t="shared" si="15"/>
        <v>31.060254725813603</v>
      </c>
      <c r="G80">
        <f t="shared" si="16"/>
        <v>52.673421395412134</v>
      </c>
      <c r="H80">
        <f t="shared" si="17"/>
        <v>1.4323011695578667</v>
      </c>
      <c r="I80" t="str">
        <f t="shared" si="18"/>
        <v/>
      </c>
      <c r="J80">
        <f t="shared" si="20"/>
        <v>269.6279535562557</v>
      </c>
      <c r="K80">
        <f t="shared" si="19"/>
        <v>269.6279535562557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4">
        <v>43254</v>
      </c>
      <c r="C81" s="3"/>
      <c r="D81" s="3"/>
      <c r="E81">
        <f t="shared" si="14"/>
        <v>1285.5757340653965</v>
      </c>
      <c r="F81">
        <f t="shared" si="15"/>
        <v>30.238247350296255</v>
      </c>
      <c r="G81">
        <f t="shared" si="16"/>
        <v>43.741409416309558</v>
      </c>
      <c r="H81">
        <f t="shared" si="17"/>
        <v>1.18942096802063</v>
      </c>
      <c r="I81" t="str">
        <f t="shared" si="18"/>
        <v/>
      </c>
      <c r="J81">
        <f t="shared" si="20"/>
        <v>269.04882638227565</v>
      </c>
      <c r="K81">
        <f t="shared" si="19"/>
        <v>269.04882638227565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4">
        <v>43255</v>
      </c>
      <c r="C82" s="3"/>
      <c r="D82" s="3"/>
      <c r="E82">
        <f t="shared" si="14"/>
        <v>1251.553066044273</v>
      </c>
      <c r="F82">
        <f t="shared" si="15"/>
        <v>29.437994340007705</v>
      </c>
      <c r="G82">
        <f t="shared" si="16"/>
        <v>36.324029216979334</v>
      </c>
      <c r="H82">
        <f t="shared" si="17"/>
        <v>0.98772679184772261</v>
      </c>
      <c r="I82" t="str">
        <f t="shared" si="18"/>
        <v/>
      </c>
      <c r="J82">
        <f t="shared" si="20"/>
        <v>268.45026754816001</v>
      </c>
      <c r="K82">
        <f t="shared" si="19"/>
        <v>268.45026754816001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4">
        <v>43256</v>
      </c>
      <c r="C83" s="3"/>
      <c r="D83" s="3"/>
      <c r="E83">
        <f t="shared" si="14"/>
        <v>1218.4308054504236</v>
      </c>
      <c r="F83">
        <f t="shared" si="15"/>
        <v>28.658919967259127</v>
      </c>
      <c r="G83">
        <f t="shared" si="16"/>
        <v>30.164439513098987</v>
      </c>
      <c r="H83">
        <f t="shared" si="17"/>
        <v>0.8202345860417628</v>
      </c>
      <c r="I83" t="str">
        <f t="shared" si="18"/>
        <v/>
      </c>
      <c r="J83">
        <f t="shared" si="20"/>
        <v>267.83868538121737</v>
      </c>
      <c r="K83">
        <f t="shared" si="19"/>
        <v>267.83868538121737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4">
        <v>43257</v>
      </c>
      <c r="C84" s="3"/>
      <c r="D84" s="3"/>
      <c r="E84">
        <f t="shared" si="14"/>
        <v>1186.1851230669686</v>
      </c>
      <c r="F84">
        <f t="shared" si="15"/>
        <v>27.900463740952976</v>
      </c>
      <c r="G84">
        <f t="shared" si="16"/>
        <v>25.049352474204216</v>
      </c>
      <c r="H84">
        <f t="shared" si="17"/>
        <v>0.6811446056662448</v>
      </c>
      <c r="I84" t="str">
        <f t="shared" si="18"/>
        <v/>
      </c>
      <c r="J84">
        <f t="shared" si="20"/>
        <v>267.21931913528675</v>
      </c>
      <c r="K84">
        <f t="shared" si="19"/>
        <v>267.21931913528675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4">
        <v>43258</v>
      </c>
      <c r="C85" s="3"/>
      <c r="D85" s="3"/>
      <c r="E85">
        <f t="shared" si="14"/>
        <v>1154.7928203155152</v>
      </c>
      <c r="F85">
        <f t="shared" si="15"/>
        <v>27.162080003347715</v>
      </c>
      <c r="G85">
        <f t="shared" si="16"/>
        <v>20.80164821575552</v>
      </c>
      <c r="H85">
        <f t="shared" si="17"/>
        <v>0.56564058834334663</v>
      </c>
      <c r="I85" t="str">
        <f t="shared" si="18"/>
        <v/>
      </c>
      <c r="J85">
        <f t="shared" si="20"/>
        <v>266.5964394150044</v>
      </c>
      <c r="K85">
        <f t="shared" si="19"/>
        <v>266.5964394150044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4">
        <v>43259</v>
      </c>
      <c r="C86" s="3"/>
      <c r="D86" s="3"/>
      <c r="E86">
        <f t="shared" si="14"/>
        <v>1124.2313125663552</v>
      </c>
      <c r="F86">
        <f t="shared" si="15"/>
        <v>26.443237537494134</v>
      </c>
      <c r="G86">
        <f t="shared" si="16"/>
        <v>17.274241677011307</v>
      </c>
      <c r="H86">
        <f t="shared" si="17"/>
        <v>0.46972298175723909</v>
      </c>
      <c r="I86" t="str">
        <f t="shared" si="18"/>
        <v/>
      </c>
      <c r="J86">
        <f t="shared" si="20"/>
        <v>265.97351455573693</v>
      </c>
      <c r="K86">
        <f t="shared" si="19"/>
        <v>265.97351455573693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4">
        <v>43260</v>
      </c>
      <c r="C87" s="3"/>
      <c r="D87" s="3"/>
      <c r="E87">
        <f t="shared" si="14"/>
        <v>1094.4786128903584</v>
      </c>
      <c r="F87">
        <f t="shared" si="15"/>
        <v>25.743419185060837</v>
      </c>
      <c r="G87">
        <f t="shared" si="16"/>
        <v>14.344989513368546</v>
      </c>
      <c r="H87">
        <f t="shared" si="17"/>
        <v>0.39007045133929141</v>
      </c>
      <c r="I87" t="str">
        <f t="shared" si="18"/>
        <v/>
      </c>
      <c r="J87">
        <f t="shared" si="20"/>
        <v>265.35334873372153</v>
      </c>
      <c r="K87">
        <f t="shared" si="19"/>
        <v>265.35334873372153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4">
        <v>43261</v>
      </c>
      <c r="C88" s="3"/>
      <c r="D88" s="3"/>
      <c r="E88">
        <f t="shared" si="14"/>
        <v>1065.5133162408697</v>
      </c>
      <c r="F88">
        <f t="shared" si="15"/>
        <v>25.062121474273937</v>
      </c>
      <c r="G88">
        <f t="shared" si="16"/>
        <v>11.912460644365387</v>
      </c>
      <c r="H88">
        <f t="shared" si="17"/>
        <v>0.32392487256813596</v>
      </c>
      <c r="I88" t="str">
        <f t="shared" si="18"/>
        <v/>
      </c>
      <c r="J88">
        <f t="shared" si="20"/>
        <v>264.73819660170579</v>
      </c>
      <c r="K88">
        <f t="shared" si="19"/>
        <v>264.73819660170579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4">
        <v>43262</v>
      </c>
      <c r="C89" s="3"/>
      <c r="D89" s="3"/>
      <c r="E89">
        <f t="shared" si="14"/>
        <v>1037.3145840542327</v>
      </c>
      <c r="F89">
        <f t="shared" si="15"/>
        <v>24.398854257703313</v>
      </c>
      <c r="G89">
        <f t="shared" si="16"/>
        <v>9.8924240043052585</v>
      </c>
      <c r="H89">
        <f t="shared" si="17"/>
        <v>0.26899582551823475</v>
      </c>
      <c r="I89" t="str">
        <f t="shared" si="18"/>
        <v/>
      </c>
      <c r="J89">
        <f t="shared" si="20"/>
        <v>264.12985843218507</v>
      </c>
      <c r="K89">
        <f t="shared" si="19"/>
        <v>264.12985843218507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4">
        <v>43263</v>
      </c>
      <c r="C90" s="3"/>
      <c r="D90" s="3"/>
      <c r="E90">
        <f t="shared" si="14"/>
        <v>1009.8621292578576</v>
      </c>
      <c r="F90">
        <f t="shared" si="15"/>
        <v>23.753140359634834</v>
      </c>
      <c r="G90">
        <f t="shared" si="16"/>
        <v>8.2149318770041724</v>
      </c>
      <c r="H90">
        <f t="shared" si="17"/>
        <v>0.22338128459405754</v>
      </c>
      <c r="I90" t="str">
        <f t="shared" si="18"/>
        <v/>
      </c>
      <c r="J90">
        <f t="shared" si="20"/>
        <v>263.52975907504077</v>
      </c>
      <c r="K90">
        <f t="shared" si="19"/>
        <v>263.52975907504077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4">
        <v>43264</v>
      </c>
      <c r="C91" s="3"/>
      <c r="D91" s="3"/>
      <c r="E91">
        <f t="shared" si="14"/>
        <v>983.13620167505132</v>
      </c>
      <c r="F91">
        <f t="shared" si="15"/>
        <v>23.124515232774829</v>
      </c>
      <c r="G91">
        <f t="shared" si="16"/>
        <v>6.8218978194271962</v>
      </c>
      <c r="H91">
        <f t="shared" si="17"/>
        <v>0.18550175717692968</v>
      </c>
      <c r="I91" t="str">
        <f t="shared" si="18"/>
        <v/>
      </c>
      <c r="J91">
        <f t="shared" si="20"/>
        <v>262.9390134755979</v>
      </c>
      <c r="K91">
        <f t="shared" si="19"/>
        <v>262.9390134755979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4">
        <v>43265</v>
      </c>
      <c r="C92" s="3"/>
      <c r="D92" s="3"/>
      <c r="E92">
        <f t="shared" si="14"/>
        <v>957.11757381610562</v>
      </c>
      <c r="F92">
        <f t="shared" si="15"/>
        <v>22.512526624039868</v>
      </c>
      <c r="G92">
        <f t="shared" si="16"/>
        <v>5.6650853050868095</v>
      </c>
      <c r="H92">
        <f t="shared" si="17"/>
        <v>0.15404559060649251</v>
      </c>
      <c r="I92" t="str">
        <f t="shared" si="18"/>
        <v/>
      </c>
      <c r="J92">
        <f t="shared" si="20"/>
        <v>262.35848103343341</v>
      </c>
      <c r="K92">
        <f t="shared" si="19"/>
        <v>262.35848103343341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4">
        <v>43266</v>
      </c>
      <c r="C93" s="3"/>
      <c r="D93" s="3"/>
      <c r="E93">
        <f t="shared" si="14"/>
        <v>931.78752704542512</v>
      </c>
      <c r="F93">
        <f t="shared" si="15"/>
        <v>21.916734249191382</v>
      </c>
      <c r="G93">
        <f t="shared" si="16"/>
        <v>4.7044374400502571</v>
      </c>
      <c r="H93">
        <f t="shared" si="17"/>
        <v>0.12792355364412869</v>
      </c>
      <c r="I93" t="str">
        <f t="shared" si="18"/>
        <v/>
      </c>
      <c r="J93">
        <f t="shared" si="20"/>
        <v>261.78881069554728</v>
      </c>
      <c r="K93">
        <f t="shared" si="19"/>
        <v>261.78881069554728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4">
        <v>43267</v>
      </c>
      <c r="C94" s="3"/>
      <c r="D94" s="3"/>
      <c r="E94">
        <f t="shared" si="14"/>
        <v>907.1278381147398</v>
      </c>
      <c r="F94">
        <f t="shared" si="15"/>
        <v>21.336709476081051</v>
      </c>
      <c r="G94">
        <f t="shared" si="16"/>
        <v>3.9066899147086147</v>
      </c>
      <c r="H94">
        <f t="shared" si="17"/>
        <v>0.10623111971276743</v>
      </c>
      <c r="I94" t="str">
        <f t="shared" si="18"/>
        <v/>
      </c>
      <c r="J94">
        <f t="shared" si="20"/>
        <v>261.23047835636828</v>
      </c>
      <c r="K94">
        <f t="shared" si="19"/>
        <v>261.23047835636828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4">
        <v>43268</v>
      </c>
      <c r="C95" s="3"/>
      <c r="D95" s="3"/>
      <c r="E95">
        <f t="shared" si="14"/>
        <v>883.12076605271591</v>
      </c>
      <c r="F95">
        <f t="shared" si="15"/>
        <v>20.772035016279109</v>
      </c>
      <c r="G95">
        <f t="shared" si="16"/>
        <v>3.2442191620520218</v>
      </c>
      <c r="H95">
        <f t="shared" si="17"/>
        <v>8.8217145896542837E-2</v>
      </c>
      <c r="I95" t="str">
        <f t="shared" si="18"/>
        <v/>
      </c>
      <c r="J95">
        <f t="shared" si="20"/>
        <v>260.6838178703826</v>
      </c>
      <c r="K95">
        <f t="shared" si="19"/>
        <v>260.6838178703826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4">
        <v>43269</v>
      </c>
      <c r="C96" s="3"/>
      <c r="D96" s="3"/>
      <c r="E96">
        <f t="shared" si="14"/>
        <v>859.74903940153183</v>
      </c>
      <c r="F96">
        <f t="shared" si="15"/>
        <v>20.222304624863625</v>
      </c>
      <c r="G96">
        <f t="shared" si="16"/>
        <v>2.6940858376804497</v>
      </c>
      <c r="H96">
        <f t="shared" si="17"/>
        <v>7.3257863149461006E-2</v>
      </c>
      <c r="I96" t="str">
        <f t="shared" si="18"/>
        <v/>
      </c>
      <c r="J96">
        <f t="shared" si="20"/>
        <v>260.14904676171415</v>
      </c>
      <c r="K96">
        <f t="shared" si="19"/>
        <v>260.14904676171415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4">
        <v>43270</v>
      </c>
      <c r="C97" s="3"/>
      <c r="D97" s="3"/>
      <c r="E97">
        <f t="shared" si="14"/>
        <v>836.99584379123723</v>
      </c>
      <c r="F97">
        <f t="shared" si="15"/>
        <v>19.687122808154907</v>
      </c>
      <c r="G97">
        <f t="shared" si="16"/>
        <v>2.237240500176167</v>
      </c>
      <c r="H97">
        <f t="shared" si="17"/>
        <v>6.08352770732234E-2</v>
      </c>
      <c r="I97" t="str">
        <f t="shared" si="18"/>
        <v/>
      </c>
      <c r="J97">
        <f t="shared" si="20"/>
        <v>259.62628753108169</v>
      </c>
      <c r="K97">
        <f t="shared" si="19"/>
        <v>259.62628753108169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4">
        <v>43271</v>
      </c>
      <c r="C98" s="3"/>
      <c r="D98" s="3"/>
      <c r="E98">
        <f t="shared" si="14"/>
        <v>814.8448098429559</v>
      </c>
      <c r="F98">
        <f t="shared" si="15"/>
        <v>19.166104539184637</v>
      </c>
      <c r="G98">
        <f t="shared" si="16"/>
        <v>1.8578639869685498</v>
      </c>
      <c r="H98">
        <f t="shared" si="17"/>
        <v>5.0519231348929813E-2</v>
      </c>
      <c r="I98" t="str">
        <f t="shared" si="18"/>
        <v/>
      </c>
      <c r="J98">
        <f t="shared" si="20"/>
        <v>259.11558530783572</v>
      </c>
      <c r="K98">
        <f t="shared" si="19"/>
        <v>259.11558530783572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4">
        <v>43272</v>
      </c>
      <c r="C99" s="3"/>
      <c r="D99" s="3"/>
      <c r="E99">
        <f t="shared" si="14"/>
        <v>793.28000139222945</v>
      </c>
      <c r="F99">
        <f t="shared" si="15"/>
        <v>18.658874980695121</v>
      </c>
      <c r="G99">
        <f t="shared" si="16"/>
        <v>1.5428196449165308</v>
      </c>
      <c r="H99">
        <f t="shared" si="17"/>
        <v>4.1952512733932114E-2</v>
      </c>
      <c r="I99" t="str">
        <f t="shared" si="18"/>
        <v/>
      </c>
      <c r="J99">
        <f t="shared" si="20"/>
        <v>258.61692246796122</v>
      </c>
      <c r="K99">
        <f t="shared" si="19"/>
        <v>258.61692246796122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4">
        <v>43273</v>
      </c>
      <c r="C100" s="3"/>
      <c r="D100" s="3"/>
      <c r="E100">
        <f t="shared" si="14"/>
        <v>772.28590402402938</v>
      </c>
      <c r="F100">
        <f t="shared" si="15"/>
        <v>18.165069215469355</v>
      </c>
      <c r="G100">
        <f t="shared" si="16"/>
        <v>1.281198448022161</v>
      </c>
      <c r="H100">
        <f t="shared" si="17"/>
        <v>3.4838481855247384E-2</v>
      </c>
      <c r="I100" t="str">
        <f t="shared" si="18"/>
        <v/>
      </c>
      <c r="J100">
        <f t="shared" si="20"/>
        <v>258.1302307336141</v>
      </c>
      <c r="K100">
        <f t="shared" si="19"/>
        <v>258.1302307336141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4">
        <v>43274</v>
      </c>
      <c r="C101" s="3"/>
      <c r="D101" s="3"/>
      <c r="E101">
        <f t="shared" si="14"/>
        <v>751.84741391118928</v>
      </c>
      <c r="F101">
        <f t="shared" si="15"/>
        <v>17.684331983797865</v>
      </c>
      <c r="G101">
        <f t="shared" si="16"/>
        <v>1.0639412510871937</v>
      </c>
      <c r="H101">
        <f t="shared" si="17"/>
        <v>2.8930801491580688E-2</v>
      </c>
      <c r="I101" t="str">
        <f t="shared" si="18"/>
        <v/>
      </c>
      <c r="J101">
        <f t="shared" si="20"/>
        <v>257.65540118230626</v>
      </c>
      <c r="K101">
        <f t="shared" si="19"/>
        <v>257.65540118230626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4">
        <v>43275</v>
      </c>
      <c r="C102" s="3"/>
      <c r="D102" s="3"/>
      <c r="E102">
        <f t="shared" si="14"/>
        <v>731.94982694822681</v>
      </c>
      <c r="F102">
        <f t="shared" si="15"/>
        <v>17.216317427893465</v>
      </c>
      <c r="G102">
        <f t="shared" si="16"/>
        <v>0.88352509910736576</v>
      </c>
      <c r="H102">
        <f t="shared" si="17"/>
        <v>2.4024906665649656E-2</v>
      </c>
      <c r="I102" t="str">
        <f t="shared" si="18"/>
        <v/>
      </c>
      <c r="J102">
        <f t="shared" si="20"/>
        <v>257.19229252122778</v>
      </c>
      <c r="K102">
        <f t="shared" si="19"/>
        <v>257.19229252122778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4">
        <v>43276</v>
      </c>
      <c r="C103" s="3"/>
      <c r="D103" s="3"/>
      <c r="E103">
        <f t="shared" si="14"/>
        <v>712.57882817273855</v>
      </c>
      <c r="F103">
        <f t="shared" si="15"/>
        <v>16.760688843070081</v>
      </c>
      <c r="G103">
        <f t="shared" si="16"/>
        <v>0.7337027302541409</v>
      </c>
      <c r="H103">
        <f t="shared" si="17"/>
        <v>1.9950921182088584E-2</v>
      </c>
      <c r="I103" t="str">
        <f t="shared" si="18"/>
        <v/>
      </c>
      <c r="J103">
        <f t="shared" si="20"/>
        <v>256.74073792188796</v>
      </c>
      <c r="K103">
        <f t="shared" si="19"/>
        <v>256.74073792188796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4">
        <v>43277</v>
      </c>
      <c r="C104" s="3"/>
      <c r="D104" s="3"/>
      <c r="E104">
        <f t="shared" si="14"/>
        <v>693.72048146675684</v>
      </c>
      <c r="F104">
        <f t="shared" si="15"/>
        <v>16.317118435506593</v>
      </c>
      <c r="G104">
        <f t="shared" si="16"/>
        <v>0.60928625222560229</v>
      </c>
      <c r="H104">
        <f t="shared" si="17"/>
        <v>1.6567775332214707E-2</v>
      </c>
      <c r="I104" t="str">
        <f t="shared" si="18"/>
        <v/>
      </c>
      <c r="J104">
        <f t="shared" si="20"/>
        <v>256.30055066017439</v>
      </c>
      <c r="K104">
        <f t="shared" si="19"/>
        <v>256.30055066017439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4">
        <v>43278</v>
      </c>
      <c r="C105" s="3"/>
      <c r="D105" s="3"/>
      <c r="E105">
        <f t="shared" si="14"/>
        <v>675.36121953065935</v>
      </c>
      <c r="F105">
        <f t="shared" si="15"/>
        <v>15.885287086421441</v>
      </c>
      <c r="G105">
        <f t="shared" si="16"/>
        <v>0.50596750133740565</v>
      </c>
      <c r="H105">
        <f t="shared" si="17"/>
        <v>1.3758321079688947E-2</v>
      </c>
      <c r="I105" t="str">
        <f t="shared" si="18"/>
        <v/>
      </c>
      <c r="J105">
        <f t="shared" si="20"/>
        <v>255.87152876534176</v>
      </c>
      <c r="K105">
        <f t="shared" si="19"/>
        <v>255.87152876534176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4">
        <v>43279</v>
      </c>
      <c r="C106" s="3"/>
      <c r="D106" s="3"/>
      <c r="E106">
        <f t="shared" si="14"/>
        <v>657.48783412241869</v>
      </c>
      <c r="F106">
        <f t="shared" si="15"/>
        <v>15.464884122488346</v>
      </c>
      <c r="G106">
        <f t="shared" si="16"/>
        <v>0.42016886393626773</v>
      </c>
      <c r="H106">
        <f t="shared" si="17"/>
        <v>1.1425275580828969E-2</v>
      </c>
      <c r="I106" t="str">
        <f t="shared" si="18"/>
        <v/>
      </c>
      <c r="J106">
        <f t="shared" si="20"/>
        <v>255.45345884690752</v>
      </c>
      <c r="K106">
        <f t="shared" si="19"/>
        <v>255.45345884690752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4">
        <v>43280</v>
      </c>
      <c r="C107" s="3"/>
      <c r="D107" s="3"/>
      <c r="E107">
        <f t="shared" si="14"/>
        <v>640.08746655516916</v>
      </c>
      <c r="F107">
        <f t="shared" si="15"/>
        <v>15.055607092327943</v>
      </c>
      <c r="G107">
        <f t="shared" si="16"/>
        <v>0.34891939453590815</v>
      </c>
      <c r="H107">
        <f t="shared" si="17"/>
        <v>9.4878525760381492E-3</v>
      </c>
      <c r="I107" t="str">
        <f t="shared" si="18"/>
        <v/>
      </c>
      <c r="J107">
        <f t="shared" si="20"/>
        <v>255.0461192397519</v>
      </c>
      <c r="K107">
        <f t="shared" si="19"/>
        <v>255.0461192397519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4">
        <v>43281</v>
      </c>
      <c r="C108" s="3"/>
      <c r="D108" s="3"/>
      <c r="E108">
        <f t="shared" si="14"/>
        <v>623.14759844625485</v>
      </c>
      <c r="F108">
        <f t="shared" si="15"/>
        <v>14.65716154891456</v>
      </c>
      <c r="G108">
        <f t="shared" si="16"/>
        <v>0.28975194102381485</v>
      </c>
      <c r="H108">
        <f t="shared" si="17"/>
        <v>7.8789650076958855E-3</v>
      </c>
      <c r="I108" t="str">
        <f t="shared" si="18"/>
        <v/>
      </c>
      <c r="J108">
        <f t="shared" si="20"/>
        <v>254.64928258390685</v>
      </c>
      <c r="K108">
        <f t="shared" si="19"/>
        <v>254.64928258390685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4">
        <v>43282</v>
      </c>
      <c r="C109" s="3"/>
      <c r="D109" s="3"/>
      <c r="E109">
        <f t="shared" si="14"/>
        <v>606.65604271110374</v>
      </c>
      <c r="F109">
        <f t="shared" si="15"/>
        <v>14.269260837741578</v>
      </c>
      <c r="G109">
        <f t="shared" si="16"/>
        <v>0.24061771469808091</v>
      </c>
      <c r="H109">
        <f t="shared" si="17"/>
        <v>6.5429019996870817E-3</v>
      </c>
      <c r="I109" t="str">
        <f t="shared" si="18"/>
        <v/>
      </c>
      <c r="J109">
        <f t="shared" si="20"/>
        <v>254.26271793574188</v>
      </c>
      <c r="K109">
        <f t="shared" si="19"/>
        <v>254.26271793574188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4">
        <v>43283</v>
      </c>
      <c r="C110" s="3"/>
      <c r="D110" s="3"/>
      <c r="E110">
        <f t="shared" si="14"/>
        <v>590.60093479544798</v>
      </c>
      <c r="F110">
        <f t="shared" si="15"/>
        <v>13.891625890592985</v>
      </c>
      <c r="G110">
        <f t="shared" si="16"/>
        <v>0.19981534695489231</v>
      </c>
      <c r="H110">
        <f t="shared" si="17"/>
        <v>5.433399759447388E-3</v>
      </c>
      <c r="I110" t="str">
        <f t="shared" si="18"/>
        <v/>
      </c>
      <c r="J110">
        <f t="shared" si="20"/>
        <v>253.88619249083354</v>
      </c>
      <c r="K110">
        <f t="shared" si="19"/>
        <v>253.88619249083354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4">
        <v>43284</v>
      </c>
      <c r="C111" s="3"/>
      <c r="D111" s="3"/>
      <c r="E111">
        <f t="shared" si="14"/>
        <v>574.97072413958279</v>
      </c>
      <c r="F111">
        <f t="shared" si="15"/>
        <v>13.523985024772751</v>
      </c>
      <c r="G111">
        <f t="shared" si="16"/>
        <v>0.16593197607583474</v>
      </c>
      <c r="H111">
        <f t="shared" si="17"/>
        <v>4.5120396037377341E-3</v>
      </c>
      <c r="I111" t="str">
        <f t="shared" si="18"/>
        <v/>
      </c>
      <c r="J111">
        <f t="shared" si="20"/>
        <v>253.51947298516902</v>
      </c>
      <c r="K111">
        <f t="shared" si="19"/>
        <v>253.51947298516902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4">
        <v>43285</v>
      </c>
      <c r="C112" s="3"/>
      <c r="D112" s="3"/>
      <c r="E112">
        <f t="shared" si="14"/>
        <v>559.7541658685235</v>
      </c>
      <c r="F112">
        <f t="shared" si="15"/>
        <v>13.16607374764757</v>
      </c>
      <c r="G112">
        <f t="shared" si="16"/>
        <v>0.13779432412990267</v>
      </c>
      <c r="H112">
        <f t="shared" si="17"/>
        <v>3.7469176366600274E-3</v>
      </c>
      <c r="I112" t="str">
        <f t="shared" si="18"/>
        <v/>
      </c>
      <c r="J112">
        <f t="shared" si="20"/>
        <v>253.16232683001093</v>
      </c>
      <c r="K112">
        <f t="shared" si="19"/>
        <v>253.16232683001093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4">
        <v>43286</v>
      </c>
      <c r="C113" s="3"/>
      <c r="D113" s="3"/>
      <c r="E113">
        <f t="shared" si="14"/>
        <v>544.94031270208154</v>
      </c>
      <c r="F113">
        <f t="shared" si="15"/>
        <v>12.81763456636239</v>
      </c>
      <c r="G113">
        <f t="shared" si="16"/>
        <v>0.11442806993233814</v>
      </c>
      <c r="H113">
        <f t="shared" si="17"/>
        <v>3.1115400149156177E-3</v>
      </c>
      <c r="I113" t="str">
        <f t="shared" si="18"/>
        <v/>
      </c>
      <c r="J113">
        <f t="shared" si="20"/>
        <v>252.81452302634747</v>
      </c>
      <c r="K113">
        <f t="shared" si="19"/>
        <v>252.81452302634747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4">
        <v>43287</v>
      </c>
      <c r="C114" s="3"/>
      <c r="D114" s="3"/>
      <c r="E114">
        <f t="shared" si="14"/>
        <v>530.51850707903998</v>
      </c>
      <c r="F114">
        <f t="shared" si="15"/>
        <v>12.478416802591779</v>
      </c>
      <c r="G114">
        <f t="shared" si="16"/>
        <v>9.5024111269606318E-2</v>
      </c>
      <c r="H114">
        <f t="shared" si="17"/>
        <v>2.5839055467072546E-3</v>
      </c>
      <c r="I114" t="str">
        <f t="shared" si="18"/>
        <v/>
      </c>
      <c r="J114">
        <f t="shared" si="20"/>
        <v>252.47583289704505</v>
      </c>
      <c r="K114">
        <f t="shared" si="19"/>
        <v>252.47583289704505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4">
        <v>43288</v>
      </c>
      <c r="C115" s="3"/>
      <c r="D115" s="3"/>
      <c r="E115">
        <f t="shared" si="14"/>
        <v>516.47837348976202</v>
      </c>
      <c r="F115">
        <f t="shared" si="15"/>
        <v>12.148176412193907</v>
      </c>
      <c r="G115">
        <f t="shared" si="16"/>
        <v>7.8910548154117743E-2</v>
      </c>
      <c r="H115">
        <f t="shared" si="17"/>
        <v>2.1457438574787472E-3</v>
      </c>
      <c r="I115" t="str">
        <f t="shared" si="18"/>
        <v/>
      </c>
      <c r="J115">
        <f t="shared" si="20"/>
        <v>252.14603066833644</v>
      </c>
      <c r="K115">
        <f t="shared" si="19"/>
        <v>252.14603066833644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4">
        <v>43289</v>
      </c>
      <c r="C116" s="3"/>
      <c r="D116" s="3"/>
      <c r="E116">
        <f t="shared" si="14"/>
        <v>502.80981101171659</v>
      </c>
      <c r="F116">
        <f t="shared" si="15"/>
        <v>11.826675809637347</v>
      </c>
      <c r="G116">
        <f t="shared" si="16"/>
        <v>6.5529416974142385E-2</v>
      </c>
      <c r="H116">
        <f t="shared" si="17"/>
        <v>1.7818827424922943E-3</v>
      </c>
      <c r="I116" t="str">
        <f t="shared" si="18"/>
        <v/>
      </c>
      <c r="J116">
        <f t="shared" si="20"/>
        <v>251.82489392689484</v>
      </c>
      <c r="K116">
        <f t="shared" si="19"/>
        <v>251.82489392689484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4">
        <v>43290</v>
      </c>
      <c r="C117" s="3"/>
      <c r="D117" s="3"/>
      <c r="E117">
        <f t="shared" si="14"/>
        <v>489.5029860425505</v>
      </c>
      <c r="F117">
        <f t="shared" si="15"/>
        <v>11.513683697074436</v>
      </c>
      <c r="G117">
        <f t="shared" si="16"/>
        <v>5.4417369913390259E-2</v>
      </c>
      <c r="H117">
        <f t="shared" si="17"/>
        <v>1.4797227995901688E-3</v>
      </c>
      <c r="I117" t="str">
        <f t="shared" si="18"/>
        <v/>
      </c>
      <c r="J117">
        <f t="shared" si="20"/>
        <v>251.51220397427485</v>
      </c>
      <c r="K117">
        <f t="shared" si="19"/>
        <v>251.51220397427485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4">
        <v>43291</v>
      </c>
      <c r="C118" s="3"/>
      <c r="D118" s="3"/>
      <c r="E118">
        <f t="shared" si="14"/>
        <v>476.54832522547946</v>
      </c>
      <c r="F118">
        <f t="shared" si="15"/>
        <v>11.208974897938175</v>
      </c>
      <c r="G118">
        <f t="shared" si="16"/>
        <v>4.5189630627405823E-2</v>
      </c>
      <c r="H118">
        <f t="shared" si="17"/>
        <v>1.2288011502734647E-3</v>
      </c>
      <c r="I118" t="str">
        <f t="shared" si="18"/>
        <v/>
      </c>
      <c r="J118">
        <f t="shared" si="20"/>
        <v>251.2077460967879</v>
      </c>
      <c r="K118">
        <f t="shared" si="19"/>
        <v>251.2077460967879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4">
        <v>43292</v>
      </c>
      <c r="C119" s="3"/>
      <c r="D119" s="3"/>
      <c r="E119">
        <f t="shared" si="14"/>
        <v>463.93650856190817</v>
      </c>
      <c r="F119">
        <f t="shared" si="15"/>
        <v>10.912330194942982</v>
      </c>
      <c r="G119">
        <f t="shared" si="16"/>
        <v>3.7526670610717669E-2</v>
      </c>
      <c r="H119">
        <f t="shared" si="17"/>
        <v>1.0204291420876893E-3</v>
      </c>
      <c r="I119" t="str">
        <f t="shared" si="18"/>
        <v/>
      </c>
      <c r="J119">
        <f t="shared" si="20"/>
        <v>250.91130976580087</v>
      </c>
      <c r="K119">
        <f t="shared" si="19"/>
        <v>250.91130976580087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4">
        <v>43293</v>
      </c>
      <c r="C120" s="3"/>
      <c r="D120" s="3"/>
      <c r="E120">
        <f t="shared" si="14"/>
        <v>451.65846270632426</v>
      </c>
      <c r="F120">
        <f t="shared" si="15"/>
        <v>10.623536172372749</v>
      </c>
      <c r="G120">
        <f t="shared" si="16"/>
        <v>3.116314489791934E-2</v>
      </c>
      <c r="H120">
        <f t="shared" si="17"/>
        <v>8.4739148705230785E-4</v>
      </c>
      <c r="I120" t="str">
        <f t="shared" si="18"/>
        <v/>
      </c>
      <c r="J120">
        <f t="shared" si="20"/>
        <v>250.62268878088571</v>
      </c>
      <c r="K120">
        <f t="shared" si="19"/>
        <v>250.62268878088571</v>
      </c>
      <c r="L120" t="str">
        <f t="shared" si="11"/>
        <v/>
      </c>
      <c r="M120" t="str">
        <f t="shared" si="12"/>
        <v/>
      </c>
    </row>
    <row r="121" spans="1:13">
      <c r="A121">
        <f t="shared" ref="A121:A150" si="21">A120+1</f>
        <v>119</v>
      </c>
      <c r="B121" s="4">
        <v>43294</v>
      </c>
      <c r="C121" s="3"/>
      <c r="D121" s="3"/>
      <c r="E121">
        <f t="shared" ref="E121:E150" si="22">(E120*EXP(-1/$O$5)+C121)</f>
        <v>439.70535443864242</v>
      </c>
      <c r="F121">
        <f t="shared" si="15"/>
        <v>10.342385062542725</v>
      </c>
      <c r="G121">
        <f t="shared" ref="G121:G150" si="23">(G120*EXP(-1/$O$6)+C121)</f>
        <v>2.5878703975709395E-2</v>
      </c>
      <c r="H121">
        <f t="shared" si="17"/>
        <v>7.0369641821442128E-4</v>
      </c>
      <c r="I121" t="str">
        <f t="shared" ref="I121:I150" si="24">IF(ISBLANK(D121),"",($O$2+((E120*EXP(-1/$O$5))*$O$3)-((G120*EXP(-1/$O$6))*$O$4)))</f>
        <v/>
      </c>
      <c r="J121">
        <f t="shared" ref="J121:J150" si="25">$O$2+F121-H121</f>
        <v>250.3416813661245</v>
      </c>
      <c r="K121">
        <f t="shared" ref="K121:K150" si="26">IF(I121="",J121,I121)</f>
        <v>250.3416813661245</v>
      </c>
      <c r="L121" t="str">
        <f t="shared" ref="L121:L150" si="27">IF(ISBLANK(D121),"",(K121-D121))</f>
        <v/>
      </c>
      <c r="M121" t="str">
        <f t="shared" si="12"/>
        <v/>
      </c>
    </row>
    <row r="122" spans="1:13">
      <c r="A122">
        <f t="shared" si="21"/>
        <v>120</v>
      </c>
      <c r="B122" s="4">
        <v>43295</v>
      </c>
      <c r="C122" s="3"/>
      <c r="D122" s="3"/>
      <c r="E122">
        <f t="shared" si="22"/>
        <v>428.06858430930259</v>
      </c>
      <c r="F122">
        <f t="shared" si="15"/>
        <v>10.068674596324779</v>
      </c>
      <c r="G122">
        <f t="shared" si="23"/>
        <v>2.1490363750390009E-2</v>
      </c>
      <c r="H122">
        <f t="shared" si="17"/>
        <v>5.8436821300901097E-4</v>
      </c>
      <c r="I122" t="str">
        <f t="shared" si="24"/>
        <v/>
      </c>
      <c r="J122">
        <f t="shared" si="25"/>
        <v>250.06809022811177</v>
      </c>
      <c r="K122">
        <f t="shared" si="26"/>
        <v>250.06809022811177</v>
      </c>
      <c r="L122" t="str">
        <f t="shared" si="27"/>
        <v/>
      </c>
      <c r="M122" t="str">
        <f t="shared" si="12"/>
        <v/>
      </c>
    </row>
    <row r="123" spans="1:13">
      <c r="A123">
        <f t="shared" si="21"/>
        <v>121</v>
      </c>
      <c r="B123" s="4">
        <v>43296</v>
      </c>
      <c r="C123" s="3"/>
      <c r="D123" s="3"/>
      <c r="E123">
        <f t="shared" si="22"/>
        <v>416.73978045254995</v>
      </c>
      <c r="F123">
        <f t="shared" si="15"/>
        <v>9.8022078576285043</v>
      </c>
      <c r="G123">
        <f t="shared" si="23"/>
        <v>1.784616936603824E-2</v>
      </c>
      <c r="H123">
        <f t="shared" si="17"/>
        <v>4.8527489914165171E-4</v>
      </c>
      <c r="I123" t="str">
        <f t="shared" si="24"/>
        <v/>
      </c>
      <c r="J123">
        <f t="shared" si="25"/>
        <v>249.80172258272935</v>
      </c>
      <c r="K123">
        <f t="shared" si="26"/>
        <v>249.80172258272935</v>
      </c>
      <c r="L123" t="str">
        <f t="shared" si="27"/>
        <v/>
      </c>
      <c r="M123" t="str">
        <f t="shared" si="12"/>
        <v/>
      </c>
    </row>
    <row r="124" spans="1:13">
      <c r="A124">
        <f t="shared" si="21"/>
        <v>122</v>
      </c>
      <c r="B124" s="4">
        <v>43297</v>
      </c>
      <c r="C124" s="3"/>
      <c r="D124" s="3"/>
      <c r="E124">
        <f t="shared" si="22"/>
        <v>405.71079256344615</v>
      </c>
      <c r="F124">
        <f t="shared" si="15"/>
        <v>9.5427931417334566</v>
      </c>
      <c r="G124">
        <f t="shared" si="23"/>
        <v>1.4819933470672026E-2</v>
      </c>
      <c r="H124">
        <f t="shared" si="17"/>
        <v>4.029851769731852E-4</v>
      </c>
      <c r="I124" t="str">
        <f t="shared" si="24"/>
        <v/>
      </c>
      <c r="J124">
        <f t="shared" si="25"/>
        <v>249.54239015655648</v>
      </c>
      <c r="K124">
        <f t="shared" si="26"/>
        <v>249.54239015655648</v>
      </c>
      <c r="L124" t="str">
        <f t="shared" si="27"/>
        <v/>
      </c>
      <c r="M124" t="str">
        <f t="shared" si="12"/>
        <v/>
      </c>
    </row>
    <row r="125" spans="1:13">
      <c r="A125">
        <f t="shared" si="21"/>
        <v>123</v>
      </c>
      <c r="B125" s="4">
        <v>43298</v>
      </c>
      <c r="C125" s="3"/>
      <c r="D125" s="3"/>
      <c r="E125">
        <f t="shared" si="22"/>
        <v>394.97368603427856</v>
      </c>
      <c r="F125">
        <f t="shared" si="15"/>
        <v>9.2902438173706372</v>
      </c>
      <c r="G125">
        <f t="shared" si="23"/>
        <v>1.2306866732594606E-2</v>
      </c>
      <c r="H125">
        <f t="shared" si="17"/>
        <v>3.3464960406432576E-4</v>
      </c>
      <c r="I125" t="str">
        <f t="shared" si="24"/>
        <v/>
      </c>
      <c r="J125">
        <f t="shared" si="25"/>
        <v>249.28990916776658</v>
      </c>
      <c r="K125">
        <f t="shared" si="26"/>
        <v>249.28990916776658</v>
      </c>
      <c r="L125" t="str">
        <f t="shared" si="27"/>
        <v/>
      </c>
      <c r="M125" t="str">
        <f t="shared" si="12"/>
        <v/>
      </c>
    </row>
    <row r="126" spans="1:13">
      <c r="A126">
        <f t="shared" si="21"/>
        <v>124</v>
      </c>
      <c r="B126" s="4">
        <v>43299</v>
      </c>
      <c r="C126" s="3"/>
      <c r="D126" s="3"/>
      <c r="E126">
        <f t="shared" si="22"/>
        <v>384.52073624614877</v>
      </c>
      <c r="F126">
        <f t="shared" si="15"/>
        <v>9.0443781924539675</v>
      </c>
      <c r="G126">
        <f t="shared" si="23"/>
        <v>1.0219949305006953E-2</v>
      </c>
      <c r="H126">
        <f t="shared" si="17"/>
        <v>2.7790192766286758E-4</v>
      </c>
      <c r="I126" t="str">
        <f t="shared" si="24"/>
        <v/>
      </c>
      <c r="J126">
        <f t="shared" si="25"/>
        <v>249.0441002905263</v>
      </c>
      <c r="K126">
        <f t="shared" si="26"/>
        <v>249.0441002905263</v>
      </c>
      <c r="L126" t="str">
        <f t="shared" si="27"/>
        <v/>
      </c>
      <c r="M126" t="str">
        <f t="shared" si="12"/>
        <v/>
      </c>
    </row>
    <row r="127" spans="1:13">
      <c r="A127">
        <f t="shared" si="21"/>
        <v>125</v>
      </c>
      <c r="B127" s="4">
        <v>43300</v>
      </c>
      <c r="C127" s="3"/>
      <c r="D127" s="3"/>
      <c r="E127">
        <f t="shared" si="22"/>
        <v>374.34442301163403</v>
      </c>
      <c r="F127">
        <f t="shared" si="15"/>
        <v>8.8050193833651704</v>
      </c>
      <c r="G127">
        <f t="shared" si="23"/>
        <v>8.4869175937596162E-3</v>
      </c>
      <c r="H127">
        <f t="shared" si="17"/>
        <v>2.3077714857804753E-4</v>
      </c>
      <c r="I127" t="str">
        <f t="shared" si="24"/>
        <v/>
      </c>
      <c r="J127">
        <f t="shared" si="25"/>
        <v>248.80478860621659</v>
      </c>
      <c r="K127">
        <f t="shared" si="26"/>
        <v>248.80478860621659</v>
      </c>
      <c r="L127" t="str">
        <f t="shared" si="27"/>
        <v/>
      </c>
      <c r="M127" t="str">
        <f t="shared" si="12"/>
        <v/>
      </c>
    </row>
    <row r="128" spans="1:13">
      <c r="A128">
        <f t="shared" si="21"/>
        <v>126</v>
      </c>
      <c r="B128" s="4">
        <v>43301</v>
      </c>
      <c r="C128" s="3"/>
      <c r="D128" s="3"/>
      <c r="E128">
        <f t="shared" si="22"/>
        <v>364.43742516452318</v>
      </c>
      <c r="F128">
        <f t="shared" si="15"/>
        <v>8.5719951876980236</v>
      </c>
      <c r="G128">
        <f t="shared" si="23"/>
        <v>7.0477619891889977E-3</v>
      </c>
      <c r="H128">
        <f t="shared" si="17"/>
        <v>1.9164347924359652E-4</v>
      </c>
      <c r="I128" t="str">
        <f t="shared" si="24"/>
        <v/>
      </c>
      <c r="J128">
        <f t="shared" si="25"/>
        <v>248.5718035442188</v>
      </c>
      <c r="K128">
        <f t="shared" si="26"/>
        <v>248.5718035442188</v>
      </c>
      <c r="L128" t="str">
        <f t="shared" si="27"/>
        <v/>
      </c>
      <c r="M128" t="str">
        <f t="shared" si="12"/>
        <v/>
      </c>
    </row>
    <row r="129" spans="1:13">
      <c r="A129">
        <f t="shared" si="21"/>
        <v>127</v>
      </c>
      <c r="B129" s="4">
        <v>43302</v>
      </c>
      <c r="C129" s="3"/>
      <c r="D129" s="3"/>
      <c r="E129">
        <f t="shared" si="22"/>
        <v>354.79261529273475</v>
      </c>
      <c r="F129">
        <f t="shared" si="15"/>
        <v>8.3451379603704243</v>
      </c>
      <c r="G129">
        <f t="shared" si="23"/>
        <v>5.8526489161129635E-3</v>
      </c>
      <c r="H129">
        <f t="shared" si="17"/>
        <v>1.5914583988444538E-4</v>
      </c>
      <c r="I129" t="str">
        <f t="shared" si="24"/>
        <v/>
      </c>
      <c r="J129">
        <f t="shared" si="25"/>
        <v>248.34497881453055</v>
      </c>
      <c r="K129">
        <f t="shared" si="26"/>
        <v>248.34497881453055</v>
      </c>
      <c r="L129" t="str">
        <f t="shared" si="27"/>
        <v/>
      </c>
      <c r="M129" t="str">
        <f t="shared" si="12"/>
        <v/>
      </c>
    </row>
    <row r="130" spans="1:13">
      <c r="A130">
        <f t="shared" si="21"/>
        <v>128</v>
      </c>
      <c r="B130" s="4">
        <v>43303</v>
      </c>
      <c r="C130" s="3"/>
      <c r="D130" s="3"/>
      <c r="E130">
        <f t="shared" si="22"/>
        <v>345.40305461062809</v>
      </c>
      <c r="F130">
        <f t="shared" si="15"/>
        <v>8.124284493015141</v>
      </c>
      <c r="G130">
        <f t="shared" si="23"/>
        <v>4.8601952489062241E-3</v>
      </c>
      <c r="H130">
        <f t="shared" si="17"/>
        <v>1.3215893623143871E-4</v>
      </c>
      <c r="I130" t="str">
        <f t="shared" si="24"/>
        <v/>
      </c>
      <c r="J130">
        <f t="shared" si="25"/>
        <v>248.12415233407893</v>
      </c>
      <c r="K130">
        <f t="shared" si="26"/>
        <v>248.12415233407893</v>
      </c>
      <c r="L130" t="str">
        <f t="shared" si="27"/>
        <v/>
      </c>
      <c r="M130" t="str">
        <f t="shared" si="12"/>
        <v/>
      </c>
    </row>
    <row r="131" spans="1:13">
      <c r="A131">
        <f t="shared" si="21"/>
        <v>129</v>
      </c>
      <c r="B131" s="4">
        <v>43304</v>
      </c>
      <c r="C131" s="3"/>
      <c r="D131" s="3"/>
      <c r="E131">
        <f t="shared" si="22"/>
        <v>336.26198796701829</v>
      </c>
      <c r="F131">
        <f t="shared" si="15"/>
        <v>7.9092758965624679</v>
      </c>
      <c r="G131">
        <f t="shared" si="23"/>
        <v>4.0360353399053455E-3</v>
      </c>
      <c r="H131">
        <f t="shared" si="17"/>
        <v>1.0974829400823427E-4</v>
      </c>
      <c r="I131" t="str">
        <f t="shared" si="24"/>
        <v/>
      </c>
      <c r="J131">
        <f t="shared" si="25"/>
        <v>247.90916614826844</v>
      </c>
      <c r="K131">
        <f t="shared" si="26"/>
        <v>247.90916614826844</v>
      </c>
      <c r="L131" t="str">
        <f t="shared" si="27"/>
        <v/>
      </c>
      <c r="M131" t="str">
        <f t="shared" ref="M131:M150" si="28">IF(L131="","",(ABS(L131)/D131)*100)</f>
        <v/>
      </c>
    </row>
    <row r="132" spans="1:13">
      <c r="A132">
        <f t="shared" si="21"/>
        <v>130</v>
      </c>
      <c r="B132" s="4">
        <v>43305</v>
      </c>
      <c r="C132" s="3"/>
      <c r="D132" s="3"/>
      <c r="E132">
        <f t="shared" si="22"/>
        <v>327.36283898530382</v>
      </c>
      <c r="F132">
        <f t="shared" ref="F132:F150" si="29">E132*$O$3</f>
        <v>7.6999574869303444</v>
      </c>
      <c r="G132">
        <f t="shared" si="23"/>
        <v>3.3516310417016251E-3</v>
      </c>
      <c r="H132">
        <f t="shared" ref="H132:H150" si="30">G132*$O$4</f>
        <v>9.1137900933350362E-5</v>
      </c>
      <c r="I132" t="str">
        <f t="shared" si="24"/>
        <v/>
      </c>
      <c r="J132">
        <f t="shared" si="25"/>
        <v>247.69986634902941</v>
      </c>
      <c r="K132">
        <f t="shared" si="26"/>
        <v>247.69986634902941</v>
      </c>
      <c r="L132" t="str">
        <f t="shared" si="27"/>
        <v/>
      </c>
      <c r="M132" t="str">
        <f t="shared" si="28"/>
        <v/>
      </c>
    </row>
    <row r="133" spans="1:13">
      <c r="A133">
        <f t="shared" si="21"/>
        <v>131</v>
      </c>
      <c r="B133" s="4">
        <v>43306</v>
      </c>
      <c r="C133" s="3"/>
      <c r="D133" s="3"/>
      <c r="E133">
        <f t="shared" si="22"/>
        <v>318.69920533221023</v>
      </c>
      <c r="F133">
        <f t="shared" si="29"/>
        <v>7.4961786737396556</v>
      </c>
      <c r="G133">
        <f t="shared" si="23"/>
        <v>2.7832835180182963E-3</v>
      </c>
      <c r="H133">
        <f t="shared" si="30"/>
        <v>7.5683335778449438E-5</v>
      </c>
      <c r="I133" t="str">
        <f t="shared" si="24"/>
        <v/>
      </c>
      <c r="J133">
        <f t="shared" si="25"/>
        <v>247.49610299040387</v>
      </c>
      <c r="K133">
        <f t="shared" si="26"/>
        <v>247.49610299040387</v>
      </c>
      <c r="L133" t="str">
        <f t="shared" si="27"/>
        <v/>
      </c>
      <c r="M133" t="str">
        <f t="shared" si="28"/>
        <v/>
      </c>
    </row>
    <row r="134" spans="1:13">
      <c r="A134">
        <f t="shared" si="21"/>
        <v>132</v>
      </c>
      <c r="B134" s="4">
        <v>43307</v>
      </c>
      <c r="C134" s="3"/>
      <c r="D134" s="3"/>
      <c r="E134">
        <f t="shared" si="22"/>
        <v>310.26485411174605</v>
      </c>
      <c r="F134">
        <f t="shared" si="29"/>
        <v>7.2977928519746849</v>
      </c>
      <c r="G134">
        <f t="shared" si="23"/>
        <v>2.3113126251925738E-3</v>
      </c>
      <c r="H134">
        <f t="shared" si="30"/>
        <v>6.2849454023989636E-5</v>
      </c>
      <c r="I134" t="str">
        <f t="shared" si="24"/>
        <v/>
      </c>
      <c r="J134">
        <f t="shared" si="25"/>
        <v>247.29773000252067</v>
      </c>
      <c r="K134">
        <f t="shared" si="26"/>
        <v>247.29773000252067</v>
      </c>
      <c r="L134" t="str">
        <f t="shared" si="27"/>
        <v/>
      </c>
      <c r="M134" t="str">
        <f t="shared" si="28"/>
        <v/>
      </c>
    </row>
    <row r="135" spans="1:13">
      <c r="A135">
        <f t="shared" si="21"/>
        <v>133</v>
      </c>
      <c r="B135" s="4">
        <v>43308</v>
      </c>
      <c r="C135" s="3"/>
      <c r="D135" s="3"/>
      <c r="E135">
        <f t="shared" si="22"/>
        <v>302.05371738105754</v>
      </c>
      <c r="F135">
        <f t="shared" si="29"/>
        <v>7.1046572965107604</v>
      </c>
      <c r="G135">
        <f t="shared" si="23"/>
        <v>1.9193754487427212E-3</v>
      </c>
      <c r="H135">
        <f t="shared" si="30"/>
        <v>5.219185743446512E-5</v>
      </c>
      <c r="I135" t="str">
        <f t="shared" si="24"/>
        <v/>
      </c>
      <c r="J135">
        <f t="shared" si="25"/>
        <v>247.10460510465333</v>
      </c>
      <c r="K135">
        <f t="shared" si="26"/>
        <v>247.10460510465333</v>
      </c>
      <c r="L135" t="str">
        <f t="shared" si="27"/>
        <v/>
      </c>
      <c r="M135" t="str">
        <f t="shared" si="28"/>
        <v/>
      </c>
    </row>
    <row r="136" spans="1:13">
      <c r="A136">
        <f t="shared" si="21"/>
        <v>134</v>
      </c>
      <c r="B136" s="4">
        <v>43309</v>
      </c>
      <c r="C136" s="3"/>
      <c r="D136" s="3"/>
      <c r="E136">
        <f t="shared" si="22"/>
        <v>294.05988778495595</v>
      </c>
      <c r="F136">
        <f t="shared" si="29"/>
        <v>6.9166330594332255</v>
      </c>
      <c r="G136">
        <f t="shared" si="23"/>
        <v>1.5939003980170699E-3</v>
      </c>
      <c r="H136">
        <f t="shared" si="30"/>
        <v>4.334150590106614E-5</v>
      </c>
      <c r="I136" t="str">
        <f t="shared" si="24"/>
        <v/>
      </c>
      <c r="J136">
        <f t="shared" si="25"/>
        <v>246.91658971792731</v>
      </c>
      <c r="K136">
        <f t="shared" si="26"/>
        <v>246.91658971792731</v>
      </c>
      <c r="L136" t="str">
        <f t="shared" si="27"/>
        <v/>
      </c>
      <c r="M136" t="str">
        <f t="shared" si="28"/>
        <v/>
      </c>
    </row>
    <row r="137" spans="1:13">
      <c r="A137">
        <f t="shared" si="21"/>
        <v>135</v>
      </c>
      <c r="B137" s="4">
        <v>43310</v>
      </c>
      <c r="C137" s="3"/>
      <c r="D137" s="3"/>
      <c r="E137">
        <f t="shared" si="22"/>
        <v>286.27761430597673</v>
      </c>
      <c r="F137">
        <f t="shared" si="29"/>
        <v>6.7335848700738472</v>
      </c>
      <c r="G137">
        <f t="shared" si="23"/>
        <v>1.3236172633463296E-3</v>
      </c>
      <c r="H137">
        <f t="shared" si="30"/>
        <v>3.599193870673943E-5</v>
      </c>
      <c r="I137" t="str">
        <f t="shared" si="24"/>
        <v/>
      </c>
      <c r="J137">
        <f t="shared" si="25"/>
        <v>246.73354887813514</v>
      </c>
      <c r="K137">
        <f t="shared" si="26"/>
        <v>246.73354887813514</v>
      </c>
      <c r="L137" t="str">
        <f t="shared" si="27"/>
        <v/>
      </c>
      <c r="M137" t="str">
        <f t="shared" si="28"/>
        <v/>
      </c>
    </row>
    <row r="138" spans="1:13">
      <c r="A138">
        <f t="shared" si="21"/>
        <v>136</v>
      </c>
      <c r="B138" s="4">
        <v>43311</v>
      </c>
      <c r="C138" s="3"/>
      <c r="D138" s="3"/>
      <c r="E138">
        <f t="shared" si="22"/>
        <v>278.70129812691295</v>
      </c>
      <c r="F138">
        <f t="shared" si="29"/>
        <v>6.5553810376927606</v>
      </c>
      <c r="G138">
        <f t="shared" si="23"/>
        <v>1.0991669630097327E-3</v>
      </c>
      <c r="H138">
        <f t="shared" si="30"/>
        <v>2.9888662724979806E-5</v>
      </c>
      <c r="I138" t="str">
        <f t="shared" si="24"/>
        <v/>
      </c>
      <c r="J138">
        <f t="shared" si="25"/>
        <v>246.55535114903003</v>
      </c>
      <c r="K138">
        <f t="shared" si="26"/>
        <v>246.55535114903003</v>
      </c>
      <c r="L138" t="str">
        <f t="shared" si="27"/>
        <v/>
      </c>
      <c r="M138" t="str">
        <f t="shared" si="28"/>
        <v/>
      </c>
    </row>
    <row r="139" spans="1:13">
      <c r="A139">
        <f t="shared" si="21"/>
        <v>137</v>
      </c>
      <c r="B139" s="4">
        <v>43312</v>
      </c>
      <c r="C139" s="3"/>
      <c r="D139" s="3"/>
      <c r="E139">
        <f t="shared" si="22"/>
        <v>271.32548860284663</v>
      </c>
      <c r="F139">
        <f t="shared" si="29"/>
        <v>6.3818933567359251</v>
      </c>
      <c r="G139">
        <f t="shared" si="23"/>
        <v>9.1277746674109156E-4</v>
      </c>
      <c r="H139">
        <f t="shared" si="30"/>
        <v>2.4820340097998733E-5</v>
      </c>
      <c r="I139" t="str">
        <f t="shared" si="24"/>
        <v/>
      </c>
      <c r="J139">
        <f t="shared" si="25"/>
        <v>246.38186853639584</v>
      </c>
      <c r="K139">
        <f t="shared" si="26"/>
        <v>246.38186853639584</v>
      </c>
      <c r="L139" t="str">
        <f t="shared" si="27"/>
        <v/>
      </c>
      <c r="M139" t="str">
        <f t="shared" si="28"/>
        <v/>
      </c>
    </row>
    <row r="140" spans="1:13">
      <c r="A140">
        <f t="shared" si="21"/>
        <v>138</v>
      </c>
      <c r="B140" s="4">
        <v>43313</v>
      </c>
      <c r="C140" s="3"/>
      <c r="D140" s="3"/>
      <c r="E140">
        <f t="shared" si="22"/>
        <v>264.14487933977995</v>
      </c>
      <c r="F140">
        <f t="shared" si="29"/>
        <v>6.2129970145999325</v>
      </c>
      <c r="G140">
        <f t="shared" si="23"/>
        <v>7.5799467399286023E-4</v>
      </c>
      <c r="H140">
        <f t="shared" si="30"/>
        <v>2.0611470250405459E-5</v>
      </c>
      <c r="I140" t="str">
        <f t="shared" si="24"/>
        <v/>
      </c>
      <c r="J140">
        <f t="shared" si="25"/>
        <v>246.21297640312966</v>
      </c>
      <c r="K140">
        <f t="shared" si="26"/>
        <v>246.21297640312966</v>
      </c>
      <c r="L140" t="str">
        <f t="shared" si="27"/>
        <v/>
      </c>
      <c r="M140" t="str">
        <f t="shared" si="28"/>
        <v/>
      </c>
    </row>
    <row r="141" spans="1:13">
      <c r="A141">
        <f t="shared" si="21"/>
        <v>139</v>
      </c>
      <c r="B141" s="4">
        <v>43314</v>
      </c>
      <c r="C141" s="3"/>
      <c r="D141" s="3"/>
      <c r="E141">
        <f t="shared" si="22"/>
        <v>257.15430437704509</v>
      </c>
      <c r="F141">
        <f t="shared" si="29"/>
        <v>6.0485705018378209</v>
      </c>
      <c r="G141">
        <f t="shared" si="23"/>
        <v>6.2945892809217945E-4</v>
      </c>
      <c r="H141">
        <f t="shared" si="30"/>
        <v>1.7116312838823816E-5</v>
      </c>
      <c r="I141" t="str">
        <f t="shared" si="24"/>
        <v/>
      </c>
      <c r="J141">
        <f t="shared" si="25"/>
        <v>246.04855338552497</v>
      </c>
      <c r="K141">
        <f t="shared" si="26"/>
        <v>246.04855338552497</v>
      </c>
      <c r="L141" t="str">
        <f t="shared" si="27"/>
        <v/>
      </c>
      <c r="M141" t="str">
        <f t="shared" si="28"/>
        <v/>
      </c>
    </row>
    <row r="142" spans="1:13">
      <c r="A142">
        <f t="shared" si="21"/>
        <v>140</v>
      </c>
      <c r="B142" s="4">
        <v>43315</v>
      </c>
      <c r="C142" s="3"/>
      <c r="D142" s="3"/>
      <c r="E142">
        <f t="shared" si="22"/>
        <v>250.34873447074654</v>
      </c>
      <c r="F142">
        <f t="shared" si="29"/>
        <v>5.8884955247412787</v>
      </c>
      <c r="G142">
        <f t="shared" si="23"/>
        <v>5.2271942765482761E-4</v>
      </c>
      <c r="H142">
        <f t="shared" si="30"/>
        <v>1.4213841207699477E-5</v>
      </c>
      <c r="I142" t="str">
        <f t="shared" si="24"/>
        <v/>
      </c>
      <c r="J142">
        <f t="shared" si="25"/>
        <v>245.88848131090006</v>
      </c>
      <c r="K142">
        <f t="shared" si="26"/>
        <v>245.88848131090006</v>
      </c>
      <c r="L142" t="str">
        <f t="shared" si="27"/>
        <v/>
      </c>
      <c r="M142" t="str">
        <f t="shared" si="28"/>
        <v/>
      </c>
    </row>
    <row r="143" spans="1:13">
      <c r="A143">
        <f t="shared" si="21"/>
        <v>141</v>
      </c>
      <c r="B143" s="4">
        <v>43316</v>
      </c>
      <c r="C143" s="3"/>
      <c r="D143" s="3"/>
      <c r="E143">
        <f t="shared" si="22"/>
        <v>243.72327347556154</v>
      </c>
      <c r="F143">
        <f t="shared" si="29"/>
        <v>5.732656920236356</v>
      </c>
      <c r="G143">
        <f t="shared" si="23"/>
        <v>4.3408010888961016E-4</v>
      </c>
      <c r="H143">
        <f t="shared" si="30"/>
        <v>1.1803551604843118E-5</v>
      </c>
      <c r="I143" t="str">
        <f t="shared" si="24"/>
        <v/>
      </c>
      <c r="J143">
        <f t="shared" si="25"/>
        <v>245.73264511668475</v>
      </c>
      <c r="K143">
        <f t="shared" si="26"/>
        <v>245.73264511668475</v>
      </c>
      <c r="L143" t="str">
        <f t="shared" si="27"/>
        <v/>
      </c>
      <c r="M143" t="str">
        <f t="shared" si="28"/>
        <v/>
      </c>
    </row>
    <row r="144" spans="1:13">
      <c r="A144">
        <f t="shared" si="21"/>
        <v>142</v>
      </c>
      <c r="B144" s="4">
        <v>43317</v>
      </c>
      <c r="C144" s="3"/>
      <c r="D144" s="3"/>
      <c r="E144">
        <f t="shared" si="22"/>
        <v>237.27315482229619</v>
      </c>
      <c r="F144">
        <f t="shared" si="29"/>
        <v>5.580942573031451</v>
      </c>
      <c r="G144">
        <f t="shared" si="23"/>
        <v>3.6047166216680333E-4</v>
      </c>
      <c r="H144">
        <f t="shared" si="30"/>
        <v>9.801983042608104E-6</v>
      </c>
      <c r="I144" t="str">
        <f t="shared" si="24"/>
        <v/>
      </c>
      <c r="J144">
        <f t="shared" si="25"/>
        <v>245.5809327710484</v>
      </c>
      <c r="K144">
        <f t="shared" si="26"/>
        <v>245.5809327710484</v>
      </c>
      <c r="L144" t="str">
        <f t="shared" si="27"/>
        <v/>
      </c>
      <c r="M144" t="str">
        <f t="shared" si="28"/>
        <v/>
      </c>
    </row>
    <row r="145" spans="1:13">
      <c r="A145">
        <f t="shared" si="21"/>
        <v>143</v>
      </c>
      <c r="B145" s="4">
        <v>43318</v>
      </c>
      <c r="C145" s="3"/>
      <c r="D145" s="3"/>
      <c r="E145">
        <f t="shared" si="22"/>
        <v>230.99373808866255</v>
      </c>
      <c r="F145">
        <f t="shared" si="29"/>
        <v>5.4332433349579796</v>
      </c>
      <c r="G145">
        <f t="shared" si="23"/>
        <v>2.9934525117423122E-4</v>
      </c>
      <c r="H145">
        <f t="shared" si="30"/>
        <v>8.1398272980951482E-6</v>
      </c>
      <c r="I145" t="str">
        <f t="shared" si="24"/>
        <v/>
      </c>
      <c r="J145">
        <f t="shared" si="25"/>
        <v>245.43323519513069</v>
      </c>
      <c r="K145">
        <f t="shared" si="26"/>
        <v>245.43323519513069</v>
      </c>
      <c r="L145" t="str">
        <f t="shared" si="27"/>
        <v/>
      </c>
      <c r="M145" t="str">
        <f t="shared" si="28"/>
        <v/>
      </c>
    </row>
    <row r="146" spans="1:13">
      <c r="A146">
        <f t="shared" si="21"/>
        <v>144</v>
      </c>
      <c r="B146" s="4">
        <v>43319</v>
      </c>
      <c r="C146" s="3"/>
      <c r="D146" s="3"/>
      <c r="E146">
        <f t="shared" si="22"/>
        <v>224.88050566081003</v>
      </c>
      <c r="F146">
        <f t="shared" si="29"/>
        <v>5.2894529464456728</v>
      </c>
      <c r="G146">
        <f t="shared" si="23"/>
        <v>2.485842544790633E-4</v>
      </c>
      <c r="H146">
        <f t="shared" si="30"/>
        <v>6.7595289804934627E-6</v>
      </c>
      <c r="I146" t="str">
        <f t="shared" si="24"/>
        <v/>
      </c>
      <c r="J146">
        <f t="shared" si="25"/>
        <v>245.28944618691668</v>
      </c>
      <c r="K146">
        <f t="shared" si="26"/>
        <v>245.28944618691668</v>
      </c>
      <c r="L146" t="str">
        <f t="shared" si="27"/>
        <v/>
      </c>
      <c r="M146" t="str">
        <f t="shared" si="28"/>
        <v/>
      </c>
    </row>
    <row r="147" spans="1:13">
      <c r="A147">
        <f t="shared" si="21"/>
        <v>145</v>
      </c>
      <c r="B147" s="4">
        <v>43320</v>
      </c>
      <c r="C147" s="3"/>
      <c r="D147" s="3"/>
      <c r="E147">
        <f t="shared" si="22"/>
        <v>218.92905948320902</v>
      </c>
      <c r="F147">
        <f t="shared" si="29"/>
        <v>5.1494679600760405</v>
      </c>
      <c r="G147">
        <f t="shared" si="23"/>
        <v>2.0643097337443641E-4</v>
      </c>
      <c r="H147">
        <f t="shared" si="30"/>
        <v>5.6132925632001407E-6</v>
      </c>
      <c r="I147" t="str">
        <f t="shared" si="24"/>
        <v/>
      </c>
      <c r="J147">
        <f t="shared" si="25"/>
        <v>245.14946234678348</v>
      </c>
      <c r="K147">
        <f t="shared" si="26"/>
        <v>245.14946234678348</v>
      </c>
      <c r="L147" t="str">
        <f t="shared" si="27"/>
        <v/>
      </c>
      <c r="M147" t="str">
        <f t="shared" si="28"/>
        <v/>
      </c>
    </row>
    <row r="148" spans="1:13">
      <c r="A148">
        <f t="shared" si="21"/>
        <v>146</v>
      </c>
      <c r="B148" s="4">
        <v>43321</v>
      </c>
      <c r="C148" s="3"/>
      <c r="D148" s="3"/>
      <c r="E148">
        <f t="shared" si="22"/>
        <v>213.1351178945487</v>
      </c>
      <c r="F148">
        <f t="shared" si="29"/>
        <v>5.0131876661589754</v>
      </c>
      <c r="G148">
        <f t="shared" si="23"/>
        <v>1.7142576812686404E-4</v>
      </c>
      <c r="H148">
        <f t="shared" si="30"/>
        <v>4.6614273703103147E-6</v>
      </c>
      <c r="I148" t="str">
        <f t="shared" si="24"/>
        <v/>
      </c>
      <c r="J148">
        <f t="shared" si="25"/>
        <v>245.01318300473162</v>
      </c>
      <c r="K148">
        <f t="shared" si="26"/>
        <v>245.01318300473162</v>
      </c>
      <c r="L148" t="str">
        <f t="shared" si="27"/>
        <v/>
      </c>
      <c r="M148" t="str">
        <f t="shared" si="28"/>
        <v/>
      </c>
    </row>
    <row r="149" spans="1:13">
      <c r="A149">
        <f t="shared" si="21"/>
        <v>147</v>
      </c>
      <c r="B149" s="4">
        <v>43322</v>
      </c>
      <c r="C149" s="3"/>
      <c r="D149" s="3"/>
      <c r="E149">
        <f t="shared" si="22"/>
        <v>207.49451254737249</v>
      </c>
      <c r="F149">
        <f t="shared" si="29"/>
        <v>4.8805140202789721</v>
      </c>
      <c r="G149">
        <f t="shared" si="23"/>
        <v>1.4235651509806086E-4</v>
      </c>
      <c r="H149">
        <f t="shared" si="30"/>
        <v>3.8709732094010925E-6</v>
      </c>
      <c r="I149" t="str">
        <f t="shared" si="24"/>
        <v/>
      </c>
      <c r="J149">
        <f t="shared" si="25"/>
        <v>244.88051014930576</v>
      </c>
      <c r="K149">
        <f t="shared" si="26"/>
        <v>244.88051014930576</v>
      </c>
      <c r="L149" t="str">
        <f t="shared" si="27"/>
        <v/>
      </c>
      <c r="M149" t="str">
        <f t="shared" si="28"/>
        <v/>
      </c>
    </row>
    <row r="150" spans="1:13">
      <c r="A150">
        <f t="shared" si="21"/>
        <v>148</v>
      </c>
      <c r="B150" s="4">
        <v>43323</v>
      </c>
      <c r="C150" s="3"/>
      <c r="D150" s="3"/>
      <c r="E150">
        <f t="shared" si="22"/>
        <v>202.00318540923519</v>
      </c>
      <c r="F150">
        <f t="shared" si="29"/>
        <v>4.7513515727588302</v>
      </c>
      <c r="G150">
        <f t="shared" si="23"/>
        <v>1.1821663459525519E-4</v>
      </c>
      <c r="H150">
        <f t="shared" si="30"/>
        <v>3.2145590604586576E-6</v>
      </c>
      <c r="I150" t="str">
        <f t="shared" si="24"/>
        <v/>
      </c>
      <c r="J150">
        <f t="shared" si="25"/>
        <v>244.75134835819978</v>
      </c>
      <c r="K150">
        <f t="shared" si="26"/>
        <v>244.75134835819978</v>
      </c>
      <c r="L150" t="str">
        <f t="shared" si="27"/>
        <v/>
      </c>
      <c r="M150" t="str">
        <f t="shared" si="28"/>
        <v/>
      </c>
    </row>
  </sheetData>
  <pageMargins left="0.7" right="0.7" top="0.75" bottom="0.75" header="0.3" footer="0.3"/>
  <pageSetup paperSize="9" orientation="portrait" r:id="rId1"/>
  <headerFooter>
    <oddHeader>&amp;CThibaux Vandersteede&amp;REdwards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D234-0A2B-4408-B1A5-F47BFD30551A}">
  <dimension ref="A1:Y150"/>
  <sheetViews>
    <sheetView view="pageLayout" zoomScaleNormal="100" workbookViewId="0">
      <selection activeCell="I11" sqref="I11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22"/>
      <c r="E2">
        <v>0</v>
      </c>
      <c r="F2">
        <v>0</v>
      </c>
      <c r="G2">
        <v>0</v>
      </c>
      <c r="H2">
        <v>0</v>
      </c>
      <c r="J2">
        <f>$O$2+F2-H2</f>
        <v>240</v>
      </c>
      <c r="K2">
        <f>IF(ISBLANK(I2),J2,I2)</f>
        <v>240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240</v>
      </c>
      <c r="Q2" t="s">
        <v>19</v>
      </c>
      <c r="R2">
        <f>SUMSQ(L2:L150)</f>
        <v>849.56668993222092</v>
      </c>
      <c r="S2">
        <f>SQRT(R2/11)</f>
        <v>8.788249851272079</v>
      </c>
    </row>
    <row r="3" spans="1:25">
      <c r="A3">
        <f>A2+1</f>
        <v>1</v>
      </c>
      <c r="B3" s="13">
        <f>Edwards!B3</f>
        <v>43176</v>
      </c>
      <c r="C3" s="3"/>
      <c r="D3" s="22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240</v>
      </c>
      <c r="K3">
        <f>IF(I3="",J3,I3)</f>
        <v>240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5.8715789031802357E-2</v>
      </c>
      <c r="Q3" t="s">
        <v>20</v>
      </c>
      <c r="R3">
        <f>RSQ(D2:D100,I2:I100)</f>
        <v>0.8672590501672317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22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240</v>
      </c>
      <c r="K4">
        <f t="shared" ref="K4:K67" si="9">IF(I4="",J4,I4)</f>
        <v>240</v>
      </c>
      <c r="L4" t="str">
        <f t="shared" si="1"/>
        <v/>
      </c>
      <c r="M4" t="str">
        <f t="shared" si="2"/>
        <v/>
      </c>
      <c r="N4" t="s">
        <v>13</v>
      </c>
      <c r="O4" s="5">
        <v>7.9895484379096965E-2</v>
      </c>
      <c r="Q4" t="s">
        <v>21</v>
      </c>
      <c r="R4">
        <f>1-((1-$R$3)*($Y$3-1))/(Y3-Y4-1)</f>
        <v>0.73451810033446341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83</v>
      </c>
      <c r="D5" s="22"/>
      <c r="E5">
        <f t="shared" si="4"/>
        <v>83</v>
      </c>
      <c r="F5">
        <f t="shared" si="5"/>
        <v>4.8734104896395953</v>
      </c>
      <c r="G5">
        <f t="shared" si="6"/>
        <v>83</v>
      </c>
      <c r="H5">
        <f t="shared" si="7"/>
        <v>6.6313252034650478</v>
      </c>
      <c r="I5" t="str">
        <f t="shared" si="8"/>
        <v/>
      </c>
      <c r="J5">
        <f t="shared" si="0"/>
        <v>238.24208528617453</v>
      </c>
      <c r="K5">
        <f t="shared" si="9"/>
        <v>238.24208528617453</v>
      </c>
      <c r="L5" t="str">
        <f t="shared" si="1"/>
        <v/>
      </c>
      <c r="M5" t="str">
        <f t="shared" si="2"/>
        <v/>
      </c>
      <c r="N5" s="1" t="s">
        <v>14</v>
      </c>
      <c r="O5" s="5">
        <v>37.504637495169398</v>
      </c>
      <c r="Q5" s="1" t="s">
        <v>22</v>
      </c>
      <c r="R5">
        <f>LARGE(L2:L150,1)/LARGE(D2:D100,1)*100</f>
        <v>5.0967140641098165</v>
      </c>
    </row>
    <row r="6" spans="1:25">
      <c r="A6">
        <f t="shared" si="3"/>
        <v>4</v>
      </c>
      <c r="B6" s="13">
        <f>Edwards!B6</f>
        <v>43179</v>
      </c>
      <c r="C6" s="3"/>
      <c r="D6" s="22"/>
      <c r="E6">
        <f t="shared" si="4"/>
        <v>80.81618367645396</v>
      </c>
      <c r="F6">
        <f t="shared" si="5"/>
        <v>4.7451859911020602</v>
      </c>
      <c r="G6">
        <f t="shared" si="6"/>
        <v>69.57260310405033</v>
      </c>
      <c r="H6">
        <f t="shared" si="7"/>
        <v>5.5585368245127658</v>
      </c>
      <c r="I6" t="str">
        <f t="shared" si="8"/>
        <v/>
      </c>
      <c r="J6">
        <f t="shared" si="0"/>
        <v>239.18664916658929</v>
      </c>
      <c r="K6">
        <f t="shared" si="9"/>
        <v>239.18664916658929</v>
      </c>
      <c r="L6" t="str">
        <f t="shared" si="1"/>
        <v/>
      </c>
      <c r="M6" t="str">
        <f t="shared" si="2"/>
        <v/>
      </c>
      <c r="N6" s="1" t="s">
        <v>15</v>
      </c>
      <c r="O6" s="5">
        <v>5.6666935348847467</v>
      </c>
      <c r="Q6" s="1" t="s">
        <v>45</v>
      </c>
      <c r="R6">
        <f>AVERAGE(M2:M150)</f>
        <v>3.0942851458420422</v>
      </c>
      <c r="S6">
        <f>_xlfn.STDEV.P(M2:M150)</f>
        <v>1.4201580604473123</v>
      </c>
    </row>
    <row r="7" spans="1:25">
      <c r="A7">
        <f t="shared" si="3"/>
        <v>5</v>
      </c>
      <c r="B7" s="13">
        <f>Edwards!B7</f>
        <v>43180</v>
      </c>
      <c r="C7" s="3"/>
      <c r="D7" s="22"/>
      <c r="E7">
        <f t="shared" si="4"/>
        <v>78.689825831642693</v>
      </c>
      <c r="F7">
        <f t="shared" si="5"/>
        <v>4.6203352124800041</v>
      </c>
      <c r="G7">
        <f t="shared" si="6"/>
        <v>58.317434971972453</v>
      </c>
      <c r="H7">
        <f t="shared" si="7"/>
        <v>4.6592997148322279</v>
      </c>
      <c r="I7" t="str">
        <f t="shared" si="8"/>
        <v/>
      </c>
      <c r="J7">
        <f t="shared" si="0"/>
        <v>239.96103549764777</v>
      </c>
      <c r="K7">
        <f t="shared" si="9"/>
        <v>239.96103549764777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>
        <v>104.39</v>
      </c>
      <c r="D8" s="22"/>
      <c r="E8">
        <f t="shared" si="4"/>
        <v>181.00941467323142</v>
      </c>
      <c r="F8">
        <f t="shared" si="5"/>
        <v>10.628110604723487</v>
      </c>
      <c r="G8">
        <f t="shared" si="6"/>
        <v>153.27308141387113</v>
      </c>
      <c r="H8">
        <f t="shared" si="7"/>
        <v>12.245827081837998</v>
      </c>
      <c r="I8" t="str">
        <f t="shared" si="8"/>
        <v/>
      </c>
      <c r="J8">
        <f t="shared" si="0"/>
        <v>238.38228352288547</v>
      </c>
      <c r="K8">
        <f t="shared" si="9"/>
        <v>238.38228352288547</v>
      </c>
      <c r="L8" t="str">
        <f t="shared" si="1"/>
        <v/>
      </c>
      <c r="M8" t="str">
        <f t="shared" si="2"/>
        <v/>
      </c>
      <c r="O8">
        <f>1.1*O3</f>
        <v>6.4587367934982598E-2</v>
      </c>
    </row>
    <row r="9" spans="1:25">
      <c r="A9">
        <f t="shared" si="3"/>
        <v>7</v>
      </c>
      <c r="B9" s="13">
        <f>Edwards!B9</f>
        <v>43182</v>
      </c>
      <c r="C9" s="3">
        <f>10+95.04</f>
        <v>105.04</v>
      </c>
      <c r="D9" s="22">
        <v>229</v>
      </c>
      <c r="E9">
        <f t="shared" si="4"/>
        <v>281.28686871565412</v>
      </c>
      <c r="F9">
        <f t="shared" si="5"/>
        <v>16.515980440924633</v>
      </c>
      <c r="G9">
        <f t="shared" si="6"/>
        <v>233.51719590050664</v>
      </c>
      <c r="H9">
        <f t="shared" si="7"/>
        <v>18.656969477319453</v>
      </c>
      <c r="I9">
        <f t="shared" si="8"/>
        <v>240.08372616288503</v>
      </c>
      <c r="J9">
        <f t="shared" si="0"/>
        <v>237.85901096360519</v>
      </c>
      <c r="K9">
        <f t="shared" si="9"/>
        <v>240.08372616288503</v>
      </c>
      <c r="L9">
        <f t="shared" si="1"/>
        <v>11.083726162885029</v>
      </c>
      <c r="M9">
        <f t="shared" si="2"/>
        <v>4.8400550929628947</v>
      </c>
    </row>
    <row r="10" spans="1:25">
      <c r="A10">
        <f t="shared" si="3"/>
        <v>8</v>
      </c>
      <c r="B10" s="13">
        <f>Edwards!B10</f>
        <v>43183</v>
      </c>
      <c r="C10" s="3"/>
      <c r="D10" s="22"/>
      <c r="E10">
        <f t="shared" si="4"/>
        <v>273.88591864938428</v>
      </c>
      <c r="F10">
        <f t="shared" si="5"/>
        <v>16.08142781819863</v>
      </c>
      <c r="G10">
        <f t="shared" si="6"/>
        <v>195.73974925730985</v>
      </c>
      <c r="H10">
        <f t="shared" si="7"/>
        <v>15.638722079155755</v>
      </c>
      <c r="I10" t="str">
        <f t="shared" si="8"/>
        <v/>
      </c>
      <c r="J10">
        <f t="shared" si="0"/>
        <v>240.44270573904288</v>
      </c>
      <c r="K10">
        <f t="shared" si="9"/>
        <v>240.44270573904288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22"/>
      <c r="E11">
        <f t="shared" si="4"/>
        <v>266.67969527666224</v>
      </c>
      <c r="F11">
        <f t="shared" si="5"/>
        <v>15.658308726929839</v>
      </c>
      <c r="G11">
        <f t="shared" si="6"/>
        <v>164.0737817682548</v>
      </c>
      <c r="H11">
        <f t="shared" si="7"/>
        <v>13.108754268284967</v>
      </c>
      <c r="I11" t="str">
        <f t="shared" si="8"/>
        <v/>
      </c>
      <c r="J11">
        <f t="shared" si="0"/>
        <v>242.54955445864488</v>
      </c>
      <c r="K11">
        <f t="shared" si="9"/>
        <v>242.54955445864488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66.680000000000007</v>
      </c>
      <c r="D12" s="22"/>
      <c r="E12">
        <f t="shared" si="4"/>
        <v>326.34307513565676</v>
      </c>
      <c r="F12">
        <f t="shared" si="5"/>
        <v>19.161491151654847</v>
      </c>
      <c r="G12">
        <f t="shared" si="6"/>
        <v>204.21060359931761</v>
      </c>
      <c r="H12">
        <f t="shared" si="7"/>
        <v>16.315505089915241</v>
      </c>
      <c r="I12" t="str">
        <f t="shared" si="8"/>
        <v/>
      </c>
      <c r="J12">
        <f t="shared" si="0"/>
        <v>242.84598606173961</v>
      </c>
      <c r="K12">
        <f t="shared" si="9"/>
        <v>242.84598606173961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22"/>
      <c r="E13">
        <f t="shared" si="4"/>
        <v>317.75664941809703</v>
      </c>
      <c r="F13">
        <f t="shared" si="5"/>
        <v>18.657332390685369</v>
      </c>
      <c r="G13">
        <f t="shared" si="6"/>
        <v>171.17425631149248</v>
      </c>
      <c r="H13">
        <f t="shared" si="7"/>
        <v>13.676050121238388</v>
      </c>
      <c r="I13" t="str">
        <f t="shared" si="8"/>
        <v/>
      </c>
      <c r="J13">
        <f t="shared" si="0"/>
        <v>244.98128226944701</v>
      </c>
      <c r="K13">
        <f t="shared" si="9"/>
        <v>244.98128226944701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64.510000000000005</v>
      </c>
      <c r="D14" s="22"/>
      <c r="E14">
        <f t="shared" si="4"/>
        <v>373.90614149141589</v>
      </c>
      <c r="F14">
        <f t="shared" si="5"/>
        <v>21.954194121505218</v>
      </c>
      <c r="G14">
        <f t="shared" si="6"/>
        <v>207.99239272277651</v>
      </c>
      <c r="H14">
        <f t="shared" si="7"/>
        <v>16.617652963753592</v>
      </c>
      <c r="I14" t="str">
        <f t="shared" si="8"/>
        <v/>
      </c>
      <c r="J14">
        <f t="shared" si="0"/>
        <v>245.33654115775164</v>
      </c>
      <c r="K14">
        <f t="shared" si="9"/>
        <v>245.33654115775164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22"/>
      <c r="E15">
        <f t="shared" si="4"/>
        <v>364.06828203041505</v>
      </c>
      <c r="F15">
        <f t="shared" si="5"/>
        <v>21.376556440868573</v>
      </c>
      <c r="G15">
        <f t="shared" si="6"/>
        <v>174.3442432236566</v>
      </c>
      <c r="H15">
        <f t="shared" si="7"/>
        <v>13.929317761061139</v>
      </c>
      <c r="I15" t="str">
        <f t="shared" si="8"/>
        <v/>
      </c>
      <c r="J15">
        <f t="shared" si="0"/>
        <v>247.44723867980744</v>
      </c>
      <c r="K15">
        <f t="shared" si="9"/>
        <v>247.44723867980744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9+94.84</f>
        <v>103.84</v>
      </c>
      <c r="D16" s="22">
        <v>243</v>
      </c>
      <c r="E16">
        <f t="shared" si="4"/>
        <v>458.32926688362727</v>
      </c>
      <c r="F16">
        <f t="shared" si="5"/>
        <v>26.911164541439696</v>
      </c>
      <c r="G16">
        <f t="shared" si="6"/>
        <v>249.97955225633106</v>
      </c>
      <c r="H16">
        <f t="shared" si="7"/>
        <v>19.972237412389351</v>
      </c>
      <c r="I16">
        <f t="shared" si="8"/>
        <v>249.13822669391345</v>
      </c>
      <c r="J16">
        <f t="shared" si="0"/>
        <v>246.93892712905034</v>
      </c>
      <c r="K16">
        <f t="shared" si="9"/>
        <v>249.13822669391345</v>
      </c>
      <c r="L16">
        <f t="shared" si="1"/>
        <v>6.1382266939134524</v>
      </c>
      <c r="M16">
        <f t="shared" si="2"/>
        <v>2.5260192156022439</v>
      </c>
    </row>
    <row r="17" spans="1:13">
      <c r="A17">
        <f t="shared" si="3"/>
        <v>15</v>
      </c>
      <c r="B17" s="13">
        <f>Edwards!B17</f>
        <v>43190</v>
      </c>
      <c r="C17" s="3"/>
      <c r="D17" s="22"/>
      <c r="E17">
        <f t="shared" si="4"/>
        <v>446.27014718990011</v>
      </c>
      <c r="F17">
        <f t="shared" si="5"/>
        <v>26.203103813593561</v>
      </c>
      <c r="G17">
        <f t="shared" si="6"/>
        <v>209.53889365371001</v>
      </c>
      <c r="H17">
        <f t="shared" si="7"/>
        <v>16.741211404723249</v>
      </c>
      <c r="I17" t="str">
        <f t="shared" si="8"/>
        <v/>
      </c>
      <c r="J17">
        <f t="shared" si="0"/>
        <v>249.46189240887028</v>
      </c>
      <c r="K17">
        <f t="shared" si="9"/>
        <v>249.46189240887028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22"/>
      <c r="E18">
        <f t="shared" si="4"/>
        <v>434.52831547731461</v>
      </c>
      <c r="F18">
        <f t="shared" si="5"/>
        <v>25.513672899910464</v>
      </c>
      <c r="G18">
        <f t="shared" si="6"/>
        <v>175.64055762688406</v>
      </c>
      <c r="H18">
        <f t="shared" si="7"/>
        <v>14.032887428214595</v>
      </c>
      <c r="I18" t="str">
        <f t="shared" si="8"/>
        <v/>
      </c>
      <c r="J18">
        <f t="shared" si="0"/>
        <v>251.4807854716959</v>
      </c>
      <c r="K18">
        <f t="shared" si="9"/>
        <v>251.4807854716959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>
        <v>66.47</v>
      </c>
      <c r="D19" s="22"/>
      <c r="E19">
        <f t="shared" si="4"/>
        <v>489.56542356909381</v>
      </c>
      <c r="F19">
        <f t="shared" si="5"/>
        <v>28.745220127547874</v>
      </c>
      <c r="G19">
        <f t="shared" si="6"/>
        <v>213.69615427408777</v>
      </c>
      <c r="H19">
        <f t="shared" si="7"/>
        <v>17.073357755678476</v>
      </c>
      <c r="I19" t="str">
        <f t="shared" si="8"/>
        <v/>
      </c>
      <c r="J19">
        <f t="shared" si="0"/>
        <v>251.67186237186942</v>
      </c>
      <c r="K19">
        <f t="shared" si="9"/>
        <v>251.67186237186942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22"/>
      <c r="E20">
        <f t="shared" si="4"/>
        <v>476.68444810603455</v>
      </c>
      <c r="F20">
        <f t="shared" si="5"/>
        <v>27.988903489735062</v>
      </c>
      <c r="G20">
        <f t="shared" si="6"/>
        <v>179.12527380931346</v>
      </c>
      <c r="H20">
        <f t="shared" si="7"/>
        <v>14.311300515533469</v>
      </c>
      <c r="I20" t="str">
        <f t="shared" si="8"/>
        <v/>
      </c>
      <c r="J20">
        <f t="shared" si="0"/>
        <v>253.67760297420156</v>
      </c>
      <c r="K20">
        <f t="shared" si="9"/>
        <v>253.67760297420156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>
        <v>57.24</v>
      </c>
      <c r="D21" s="22"/>
      <c r="E21">
        <f t="shared" si="4"/>
        <v>521.38238450417316</v>
      </c>
      <c r="F21">
        <f t="shared" si="5"/>
        <v>30.613378093445089</v>
      </c>
      <c r="G21">
        <f t="shared" si="6"/>
        <v>207.38712747758683</v>
      </c>
      <c r="H21">
        <f t="shared" si="7"/>
        <v>16.56929500381133</v>
      </c>
      <c r="I21" t="str">
        <f t="shared" si="8"/>
        <v/>
      </c>
      <c r="J21">
        <f t="shared" si="0"/>
        <v>254.04408308963374</v>
      </c>
      <c r="K21">
        <f t="shared" si="9"/>
        <v>254.04408308963374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22"/>
      <c r="E22">
        <f t="shared" si="4"/>
        <v>507.66427170791331</v>
      </c>
      <c r="F22">
        <f t="shared" si="5"/>
        <v>29.80790827658543</v>
      </c>
      <c r="G22">
        <f t="shared" si="6"/>
        <v>173.83689528779806</v>
      </c>
      <c r="H22">
        <f t="shared" si="7"/>
        <v>13.888782951976985</v>
      </c>
      <c r="I22" t="str">
        <f t="shared" si="8"/>
        <v/>
      </c>
      <c r="J22">
        <f t="shared" si="0"/>
        <v>255.91912532460842</v>
      </c>
      <c r="K22">
        <f t="shared" si="9"/>
        <v>255.91912532460842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7+62.38</f>
        <v>69.38</v>
      </c>
      <c r="D23" s="22">
        <v>249</v>
      </c>
      <c r="E23">
        <f t="shared" si="4"/>
        <v>563.6870967267464</v>
      </c>
      <c r="F23">
        <f t="shared" si="5"/>
        <v>33.097332651356808</v>
      </c>
      <c r="G23">
        <f t="shared" si="6"/>
        <v>215.09428097226905</v>
      </c>
      <c r="H23">
        <f t="shared" si="7"/>
        <v>17.185061765453014</v>
      </c>
      <c r="I23">
        <f t="shared" si="8"/>
        <v>257.38171814909907</v>
      </c>
      <c r="J23">
        <f t="shared" si="0"/>
        <v>255.91227088590378</v>
      </c>
      <c r="K23">
        <f t="shared" si="9"/>
        <v>257.38171814909907</v>
      </c>
      <c r="L23">
        <f t="shared" si="1"/>
        <v>8.381718149099072</v>
      </c>
      <c r="M23">
        <f t="shared" si="2"/>
        <v>3.3661518671080608</v>
      </c>
    </row>
    <row r="24" spans="1:13">
      <c r="A24">
        <f t="shared" si="3"/>
        <v>22</v>
      </c>
      <c r="B24" s="13">
        <f>Edwards!B24</f>
        <v>43197</v>
      </c>
      <c r="C24" s="3"/>
      <c r="D24" s="22"/>
      <c r="E24">
        <f t="shared" si="4"/>
        <v>548.85590295320253</v>
      </c>
      <c r="F24">
        <f t="shared" si="5"/>
        <v>32.226507406659628</v>
      </c>
      <c r="G24">
        <f t="shared" si="6"/>
        <v>180.29721734981638</v>
      </c>
      <c r="H24">
        <f t="shared" si="7"/>
        <v>14.404933512366904</v>
      </c>
      <c r="I24" t="str">
        <f t="shared" si="8"/>
        <v/>
      </c>
      <c r="J24">
        <f t="shared" si="0"/>
        <v>257.82157389429273</v>
      </c>
      <c r="K24">
        <f t="shared" si="9"/>
        <v>257.82157389429273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22"/>
      <c r="E25">
        <f t="shared" si="4"/>
        <v>534.41493331291576</v>
      </c>
      <c r="F25">
        <f t="shared" si="5"/>
        <v>31.378594479845887</v>
      </c>
      <c r="G25">
        <f t="shared" si="6"/>
        <v>151.12947883666834</v>
      </c>
      <c r="H25">
        <f t="shared" si="7"/>
        <v>12.074562915616101</v>
      </c>
      <c r="I25" t="str">
        <f t="shared" si="8"/>
        <v/>
      </c>
      <c r="J25">
        <f t="shared" si="0"/>
        <v>259.30403156422977</v>
      </c>
      <c r="K25">
        <f t="shared" si="9"/>
        <v>259.30403156422977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61.97</v>
      </c>
      <c r="D26" s="22"/>
      <c r="E26">
        <f t="shared" si="4"/>
        <v>582.3239206030903</v>
      </c>
      <c r="F26">
        <f t="shared" si="5"/>
        <v>34.191608470303073</v>
      </c>
      <c r="G26">
        <f t="shared" si="6"/>
        <v>188.65037648705425</v>
      </c>
      <c r="H26">
        <f t="shared" si="7"/>
        <v>15.072313207732204</v>
      </c>
      <c r="I26" t="str">
        <f t="shared" si="8"/>
        <v/>
      </c>
      <c r="J26">
        <f t="shared" si="0"/>
        <v>259.11929526257092</v>
      </c>
      <c r="K26">
        <f t="shared" si="9"/>
        <v>259.11929526257092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22"/>
      <c r="E27">
        <f t="shared" si="4"/>
        <v>567.00237261026678</v>
      </c>
      <c r="F27">
        <f t="shared" si="5"/>
        <v>33.291991690715818</v>
      </c>
      <c r="G27">
        <f t="shared" si="6"/>
        <v>158.13129841883728</v>
      </c>
      <c r="H27">
        <f t="shared" si="7"/>
        <v>12.633976682668534</v>
      </c>
      <c r="I27" t="str">
        <f t="shared" si="8"/>
        <v/>
      </c>
      <c r="J27">
        <f t="shared" si="0"/>
        <v>260.65801500804724</v>
      </c>
      <c r="K27">
        <f t="shared" si="9"/>
        <v>260.65801500804724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60.25</v>
      </c>
      <c r="D28" s="22"/>
      <c r="E28">
        <f t="shared" si="4"/>
        <v>612.33395048019895</v>
      </c>
      <c r="F28">
        <f t="shared" si="5"/>
        <v>35.953671053405472</v>
      </c>
      <c r="G28">
        <f t="shared" si="6"/>
        <v>192.7994706412278</v>
      </c>
      <c r="H28">
        <f t="shared" si="7"/>
        <v>15.403807094914379</v>
      </c>
      <c r="I28" t="str">
        <f t="shared" si="8"/>
        <v/>
      </c>
      <c r="J28">
        <f t="shared" si="0"/>
        <v>260.54986395849107</v>
      </c>
      <c r="K28">
        <f t="shared" si="9"/>
        <v>260.54986395849107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22"/>
      <c r="E29">
        <f t="shared" si="4"/>
        <v>596.22280738959546</v>
      </c>
      <c r="F29">
        <f t="shared" si="5"/>
        <v>35.007692574636415</v>
      </c>
      <c r="G29">
        <f t="shared" si="6"/>
        <v>161.60916927220657</v>
      </c>
      <c r="H29">
        <f t="shared" si="7"/>
        <v>12.911842859106418</v>
      </c>
      <c r="I29" t="str">
        <f t="shared" si="8"/>
        <v/>
      </c>
      <c r="J29">
        <f t="shared" si="0"/>
        <v>262.09584971552999</v>
      </c>
      <c r="K29">
        <f t="shared" si="9"/>
        <v>262.09584971552999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>
        <f>8+76.75</f>
        <v>84.75</v>
      </c>
      <c r="D30" s="22">
        <v>253</v>
      </c>
      <c r="E30">
        <f t="shared" si="4"/>
        <v>665.28556522998292</v>
      </c>
      <c r="F30">
        <f t="shared" si="5"/>
        <v>39.062766893947064</v>
      </c>
      <c r="G30">
        <f t="shared" si="6"/>
        <v>220.21470592470499</v>
      </c>
      <c r="H30">
        <f t="shared" si="7"/>
        <v>17.594160597254699</v>
      </c>
      <c r="I30">
        <f t="shared" si="8"/>
        <v>263.26358547737556</v>
      </c>
      <c r="J30">
        <f t="shared" si="0"/>
        <v>261.46860629669237</v>
      </c>
      <c r="K30">
        <f t="shared" si="9"/>
        <v>263.26358547737556</v>
      </c>
      <c r="L30">
        <f t="shared" si="1"/>
        <v>10.263585477375557</v>
      </c>
      <c r="M30">
        <f t="shared" si="2"/>
        <v>4.0567531531128678</v>
      </c>
    </row>
    <row r="31" spans="1:13">
      <c r="A31">
        <f t="shared" si="3"/>
        <v>29</v>
      </c>
      <c r="B31" s="13">
        <f>Edwards!B31</f>
        <v>43204</v>
      </c>
      <c r="C31" s="3"/>
      <c r="D31" s="22"/>
      <c r="E31">
        <f t="shared" si="4"/>
        <v>647.78121008337098</v>
      </c>
      <c r="F31">
        <f t="shared" si="5"/>
        <v>38.03498487002085</v>
      </c>
      <c r="G31">
        <f t="shared" si="6"/>
        <v>184.58928112017665</v>
      </c>
      <c r="H31">
        <f t="shared" si="7"/>
        <v>14.747850026285812</v>
      </c>
      <c r="I31" t="str">
        <f t="shared" si="8"/>
        <v/>
      </c>
      <c r="J31">
        <f t="shared" si="0"/>
        <v>263.28713484373503</v>
      </c>
      <c r="K31">
        <f t="shared" si="9"/>
        <v>263.28713484373503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3"/>
      <c r="D32" s="22"/>
      <c r="E32">
        <f t="shared" si="4"/>
        <v>630.73741272594361</v>
      </c>
      <c r="F32">
        <f t="shared" si="5"/>
        <v>37.034244860081358</v>
      </c>
      <c r="G32">
        <f t="shared" si="6"/>
        <v>154.72719027272316</v>
      </c>
      <c r="H32">
        <f t="shared" si="7"/>
        <v>12.362003813455917</v>
      </c>
      <c r="I32" t="str">
        <f t="shared" si="8"/>
        <v/>
      </c>
      <c r="J32">
        <f t="shared" si="0"/>
        <v>264.6722410466254</v>
      </c>
      <c r="K32">
        <f t="shared" si="9"/>
        <v>264.6722410466254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55.35</v>
      </c>
      <c r="D33" s="22"/>
      <c r="E33">
        <f t="shared" si="4"/>
        <v>669.49205540326761</v>
      </c>
      <c r="F33">
        <f t="shared" si="5"/>
        <v>39.309754283525997</v>
      </c>
      <c r="G33">
        <f t="shared" si="6"/>
        <v>185.04606503914513</v>
      </c>
      <c r="H33">
        <f t="shared" si="7"/>
        <v>14.784344998748381</v>
      </c>
      <c r="I33" t="str">
        <f t="shared" si="8"/>
        <v/>
      </c>
      <c r="J33">
        <f t="shared" si="0"/>
        <v>264.5254092847776</v>
      </c>
      <c r="K33">
        <f t="shared" si="9"/>
        <v>264.5254092847776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22"/>
      <c r="E34">
        <f t="shared" si="4"/>
        <v>651.8770231252671</v>
      </c>
      <c r="F34">
        <f t="shared" si="5"/>
        <v>38.275473764502529</v>
      </c>
      <c r="G34">
        <f t="shared" si="6"/>
        <v>155.11007757752685</v>
      </c>
      <c r="H34">
        <f t="shared" si="7"/>
        <v>12.392594780135815</v>
      </c>
      <c r="I34" t="str">
        <f t="shared" si="8"/>
        <v/>
      </c>
      <c r="J34">
        <f t="shared" si="0"/>
        <v>265.8828789843667</v>
      </c>
      <c r="K34">
        <f t="shared" si="9"/>
        <v>265.8828789843667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54.42</v>
      </c>
      <c r="D35" s="22"/>
      <c r="E35">
        <f t="shared" si="4"/>
        <v>689.14546066688683</v>
      </c>
      <c r="F35">
        <f t="shared" si="5"/>
        <v>40.463719480741176</v>
      </c>
      <c r="G35">
        <f t="shared" si="6"/>
        <v>184.43701041855098</v>
      </c>
      <c r="H35">
        <f t="shared" si="7"/>
        <v>14.735684284822684</v>
      </c>
      <c r="I35" t="str">
        <f t="shared" si="8"/>
        <v/>
      </c>
      <c r="J35">
        <f t="shared" si="0"/>
        <v>265.72803519591849</v>
      </c>
      <c r="K35">
        <f t="shared" si="9"/>
        <v>265.72803519591849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22"/>
      <c r="E36">
        <f t="shared" si="4"/>
        <v>671.01332685601938</v>
      </c>
      <c r="F36">
        <f t="shared" si="5"/>
        <v>39.399076937205869</v>
      </c>
      <c r="G36">
        <f t="shared" si="6"/>
        <v>154.59955329575234</v>
      </c>
      <c r="H36">
        <f t="shared" si="7"/>
        <v>12.351806195356151</v>
      </c>
      <c r="I36" t="str">
        <f t="shared" si="8"/>
        <v/>
      </c>
      <c r="J36">
        <f t="shared" si="0"/>
        <v>267.04727074184967</v>
      </c>
      <c r="K36">
        <f t="shared" si="9"/>
        <v>267.04727074184967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8+77.41</f>
        <v>85.41</v>
      </c>
      <c r="D37" s="22">
        <v>272</v>
      </c>
      <c r="E37">
        <f t="shared" si="4"/>
        <v>738.76826834390965</v>
      </c>
      <c r="F37">
        <f t="shared" si="5"/>
        <v>43.377361787470953</v>
      </c>
      <c r="G37">
        <f t="shared" si="6"/>
        <v>214.99907664468498</v>
      </c>
      <c r="H37">
        <f t="shared" si="7"/>
        <v>17.177455369585701</v>
      </c>
      <c r="I37">
        <f t="shared" si="8"/>
        <v>268.0088641974977</v>
      </c>
      <c r="J37">
        <f t="shared" si="0"/>
        <v>266.19990641788524</v>
      </c>
      <c r="K37">
        <f t="shared" si="9"/>
        <v>268.0088641974977</v>
      </c>
      <c r="L37">
        <f t="shared" si="1"/>
        <v>-3.9911358025022992</v>
      </c>
      <c r="M37">
        <f t="shared" si="2"/>
        <v>1.4673293391552571</v>
      </c>
    </row>
    <row r="38" spans="1:13">
      <c r="A38">
        <f t="shared" si="3"/>
        <v>36</v>
      </c>
      <c r="B38" s="13">
        <f>Edwards!B38</f>
        <v>43211</v>
      </c>
      <c r="C38" s="3"/>
      <c r="D38" s="22"/>
      <c r="E38">
        <f t="shared" si="4"/>
        <v>719.33050685321962</v>
      </c>
      <c r="F38">
        <f t="shared" si="5"/>
        <v>42.236058284533101</v>
      </c>
      <c r="G38">
        <f t="shared" si="6"/>
        <v>180.21741478479476</v>
      </c>
      <c r="H38">
        <f t="shared" si="7"/>
        <v>14.398557647779807</v>
      </c>
      <c r="I38" t="str">
        <f t="shared" si="8"/>
        <v/>
      </c>
      <c r="J38">
        <f t="shared" si="0"/>
        <v>267.8375006367533</v>
      </c>
      <c r="K38">
        <f t="shared" si="9"/>
        <v>267.8375006367533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22"/>
      <c r="E39">
        <f t="shared" si="4"/>
        <v>700.40417308345206</v>
      </c>
      <c r="F39">
        <f t="shared" si="5"/>
        <v>41.124783663761953</v>
      </c>
      <c r="G39">
        <f t="shared" si="6"/>
        <v>151.06258640072937</v>
      </c>
      <c r="H39">
        <f t="shared" si="7"/>
        <v>12.06921851204546</v>
      </c>
      <c r="I39" t="str">
        <f t="shared" si="8"/>
        <v/>
      </c>
      <c r="J39">
        <f t="shared" si="0"/>
        <v>269.05556515171651</v>
      </c>
      <c r="K39">
        <f t="shared" si="9"/>
        <v>269.05556515171651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64.55</v>
      </c>
      <c r="D40" s="22"/>
      <c r="E40">
        <f t="shared" si="4"/>
        <v>746.52581083936275</v>
      </c>
      <c r="F40">
        <f t="shared" si="5"/>
        <v>43.832852016039219</v>
      </c>
      <c r="G40">
        <f t="shared" si="6"/>
        <v>191.17430563288258</v>
      </c>
      <c r="H40">
        <f t="shared" si="7"/>
        <v>15.273963749376678</v>
      </c>
      <c r="I40" t="str">
        <f t="shared" si="8"/>
        <v/>
      </c>
      <c r="J40">
        <f t="shared" si="0"/>
        <v>268.55888826666256</v>
      </c>
      <c r="K40">
        <f t="shared" si="9"/>
        <v>268.55888826666256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22"/>
      <c r="E41">
        <f t="shared" si="4"/>
        <v>726.8839403374418</v>
      </c>
      <c r="F41">
        <f t="shared" si="5"/>
        <v>42.679564091458445</v>
      </c>
      <c r="G41">
        <f t="shared" si="6"/>
        <v>160.24691674083076</v>
      </c>
      <c r="H41">
        <f t="shared" si="7"/>
        <v>12.803005033265496</v>
      </c>
      <c r="I41" t="str">
        <f t="shared" si="8"/>
        <v/>
      </c>
      <c r="J41">
        <f t="shared" si="0"/>
        <v>269.87655905819298</v>
      </c>
      <c r="K41">
        <f t="shared" si="9"/>
        <v>269.87655905819298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64.87</v>
      </c>
      <c r="D42" s="22"/>
      <c r="E42">
        <f t="shared" si="4"/>
        <v>772.62886787681089</v>
      </c>
      <c r="F42">
        <f t="shared" si="5"/>
        <v>45.365513606135124</v>
      </c>
      <c r="G42">
        <f t="shared" si="6"/>
        <v>199.1928329765978</v>
      </c>
      <c r="H42">
        <f t="shared" si="7"/>
        <v>15.914607875509841</v>
      </c>
      <c r="I42" t="str">
        <f t="shared" si="8"/>
        <v/>
      </c>
      <c r="J42">
        <f t="shared" si="0"/>
        <v>269.45090573062527</v>
      </c>
      <c r="K42">
        <f t="shared" si="9"/>
        <v>269.45090573062527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22"/>
      <c r="E43">
        <f t="shared" si="4"/>
        <v>752.3001987959401</v>
      </c>
      <c r="F43">
        <f t="shared" si="5"/>
        <v>44.171899761085392</v>
      </c>
      <c r="G43">
        <f t="shared" si="6"/>
        <v>166.96823987773769</v>
      </c>
      <c r="H43">
        <f t="shared" si="7"/>
        <v>13.340008400957107</v>
      </c>
      <c r="I43" t="str">
        <f t="shared" si="8"/>
        <v/>
      </c>
      <c r="J43">
        <f t="shared" si="0"/>
        <v>270.83189136012828</v>
      </c>
      <c r="K43">
        <f t="shared" si="9"/>
        <v>270.83189136012828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7+73.81</f>
        <v>80.81</v>
      </c>
      <c r="D44" s="22">
        <v>281</v>
      </c>
      <c r="E44">
        <f t="shared" si="4"/>
        <v>813.31639814127129</v>
      </c>
      <c r="F44">
        <f t="shared" si="5"/>
        <v>47.754514049368254</v>
      </c>
      <c r="G44">
        <f t="shared" si="6"/>
        <v>220.76680824091221</v>
      </c>
      <c r="H44">
        <f t="shared" si="7"/>
        <v>17.638271079234897</v>
      </c>
      <c r="I44">
        <f t="shared" si="8"/>
        <v>271.82777415114828</v>
      </c>
      <c r="J44">
        <f t="shared" si="0"/>
        <v>270.11624297013338</v>
      </c>
      <c r="K44">
        <f t="shared" si="9"/>
        <v>271.82777415114828</v>
      </c>
      <c r="L44">
        <f t="shared" si="1"/>
        <v>-9.1722258488517241</v>
      </c>
      <c r="M44">
        <f t="shared" si="2"/>
        <v>3.2641373127586206</v>
      </c>
    </row>
    <row r="45" spans="1:13">
      <c r="A45">
        <f t="shared" si="3"/>
        <v>43</v>
      </c>
      <c r="B45" s="13">
        <f>Edwards!B45</f>
        <v>43218</v>
      </c>
      <c r="C45" s="3"/>
      <c r="D45" s="22"/>
      <c r="E45">
        <f t="shared" si="4"/>
        <v>791.91719782237283</v>
      </c>
      <c r="F45">
        <f t="shared" si="5"/>
        <v>46.498043117994534</v>
      </c>
      <c r="G45">
        <f t="shared" si="6"/>
        <v>185.05206660593944</v>
      </c>
      <c r="H45">
        <f t="shared" si="7"/>
        <v>14.784824496834446</v>
      </c>
      <c r="I45" t="str">
        <f t="shared" si="8"/>
        <v/>
      </c>
      <c r="J45">
        <f t="shared" si="0"/>
        <v>271.71321862116008</v>
      </c>
      <c r="K45">
        <f t="shared" si="9"/>
        <v>271.71321862116008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22"/>
      <c r="E46">
        <f t="shared" si="4"/>
        <v>771.08103271994707</v>
      </c>
      <c r="F46">
        <f t="shared" si="5"/>
        <v>45.274631243608702</v>
      </c>
      <c r="G46">
        <f t="shared" si="6"/>
        <v>155.11510823565436</v>
      </c>
      <c r="H46">
        <f t="shared" si="7"/>
        <v>12.392996707003658</v>
      </c>
      <c r="I46" t="str">
        <f t="shared" si="8"/>
        <v/>
      </c>
      <c r="J46">
        <f t="shared" si="0"/>
        <v>272.88163453660508</v>
      </c>
      <c r="K46">
        <f t="shared" si="9"/>
        <v>272.88163453660508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59.79</v>
      </c>
      <c r="D47" s="22"/>
      <c r="E47">
        <f t="shared" si="4"/>
        <v>810.58308879186802</v>
      </c>
      <c r="F47">
        <f t="shared" si="5"/>
        <v>47.594025634250038</v>
      </c>
      <c r="G47">
        <f t="shared" si="6"/>
        <v>189.81122723760228</v>
      </c>
      <c r="H47">
        <f t="shared" si="7"/>
        <v>15.165059940739077</v>
      </c>
      <c r="I47" t="str">
        <f t="shared" si="8"/>
        <v/>
      </c>
      <c r="J47">
        <f t="shared" si="0"/>
        <v>272.42896569351097</v>
      </c>
      <c r="K47">
        <f t="shared" si="9"/>
        <v>272.42896569351097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22"/>
      <c r="E48">
        <f t="shared" si="4"/>
        <v>789.25580468471082</v>
      </c>
      <c r="F48">
        <f t="shared" si="5"/>
        <v>46.341777319992886</v>
      </c>
      <c r="G48">
        <f t="shared" si="6"/>
        <v>159.1043515336676</v>
      </c>
      <c r="H48">
        <f t="shared" si="7"/>
        <v>12.711719232604493</v>
      </c>
      <c r="I48" t="str">
        <f t="shared" si="8"/>
        <v/>
      </c>
      <c r="J48">
        <f t="shared" si="0"/>
        <v>273.63005808738842</v>
      </c>
      <c r="K48">
        <f t="shared" si="9"/>
        <v>273.63005808738842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>
        <v>59.22</v>
      </c>
      <c r="D49" s="22"/>
      <c r="E49">
        <f t="shared" si="4"/>
        <v>827.7096636036996</v>
      </c>
      <c r="F49">
        <f t="shared" si="5"/>
        <v>48.599625987738925</v>
      </c>
      <c r="G49">
        <f t="shared" si="6"/>
        <v>192.58510724553201</v>
      </c>
      <c r="H49">
        <f t="shared" si="7"/>
        <v>15.386680427582117</v>
      </c>
      <c r="I49" t="str">
        <f t="shared" si="8"/>
        <v/>
      </c>
      <c r="J49">
        <f t="shared" si="0"/>
        <v>273.21294556015681</v>
      </c>
      <c r="K49">
        <f t="shared" si="9"/>
        <v>273.21294556015681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/>
      <c r="D50" s="22"/>
      <c r="E50">
        <f t="shared" si="4"/>
        <v>805.93176150087356</v>
      </c>
      <c r="F50">
        <f t="shared" si="5"/>
        <v>47.320919282314144</v>
      </c>
      <c r="G50">
        <f t="shared" si="6"/>
        <v>161.42948470053454</v>
      </c>
      <c r="H50">
        <f t="shared" si="7"/>
        <v>12.897486873217231</v>
      </c>
      <c r="I50" t="str">
        <f t="shared" si="8"/>
        <v/>
      </c>
      <c r="J50">
        <f t="shared" si="0"/>
        <v>274.4234324090969</v>
      </c>
      <c r="K50">
        <f t="shared" si="9"/>
        <v>274.4234324090969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8+78.2</f>
        <v>86.2</v>
      </c>
      <c r="D51" s="22">
        <v>277</v>
      </c>
      <c r="E51">
        <f t="shared" si="4"/>
        <v>870.92685865232158</v>
      </c>
      <c r="F51">
        <f t="shared" si="5"/>
        <v>51.137157694760063</v>
      </c>
      <c r="G51">
        <f t="shared" si="6"/>
        <v>221.51408998026091</v>
      </c>
      <c r="H51">
        <f t="shared" si="7"/>
        <v>17.697975515767816</v>
      </c>
      <c r="I51">
        <f t="shared" si="8"/>
        <v>275.26487191792904</v>
      </c>
      <c r="J51">
        <f t="shared" si="0"/>
        <v>273.43918217899221</v>
      </c>
      <c r="K51">
        <f t="shared" si="9"/>
        <v>275.26487191792904</v>
      </c>
      <c r="L51">
        <f t="shared" si="1"/>
        <v>-1.7351280820709576</v>
      </c>
      <c r="M51">
        <f t="shared" si="2"/>
        <v>0.62640002962850461</v>
      </c>
    </row>
    <row r="52" spans="1:13">
      <c r="A52">
        <f t="shared" si="3"/>
        <v>50</v>
      </c>
      <c r="B52" s="13">
        <f>Edwards!B52</f>
        <v>43225</v>
      </c>
      <c r="C52" s="3"/>
      <c r="D52" s="22"/>
      <c r="E52">
        <f t="shared" si="4"/>
        <v>848.01186720003716</v>
      </c>
      <c r="F52">
        <f t="shared" si="5"/>
        <v>49.79168589098218</v>
      </c>
      <c r="G52">
        <f t="shared" si="6"/>
        <v>185.6784561945974</v>
      </c>
      <c r="H52">
        <f t="shared" si="7"/>
        <v>14.834870196430296</v>
      </c>
      <c r="I52" t="str">
        <f t="shared" si="8"/>
        <v/>
      </c>
      <c r="J52">
        <f t="shared" si="0"/>
        <v>274.95681569455189</v>
      </c>
      <c r="K52">
        <f t="shared" si="9"/>
        <v>274.95681569455189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22"/>
      <c r="E53">
        <f t="shared" si="4"/>
        <v>825.69979300543241</v>
      </c>
      <c r="F53">
        <f t="shared" si="5"/>
        <v>48.481614849709842</v>
      </c>
      <c r="G53">
        <f t="shared" si="6"/>
        <v>155.64016310601832</v>
      </c>
      <c r="H53">
        <f t="shared" si="7"/>
        <v>12.434946220196991</v>
      </c>
      <c r="I53" t="str">
        <f t="shared" si="8"/>
        <v/>
      </c>
      <c r="J53">
        <f t="shared" si="0"/>
        <v>276.04666862951285</v>
      </c>
      <c r="K53">
        <f t="shared" si="9"/>
        <v>276.04666862951285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55.03</v>
      </c>
      <c r="D54" s="22"/>
      <c r="E54">
        <f t="shared" si="4"/>
        <v>859.00477268839813</v>
      </c>
      <c r="F54">
        <f t="shared" si="5"/>
        <v>50.437143010483325</v>
      </c>
      <c r="G54">
        <f t="shared" si="6"/>
        <v>185.49134090150204</v>
      </c>
      <c r="H54">
        <f t="shared" si="7"/>
        <v>14.819920529453706</v>
      </c>
      <c r="I54" t="str">
        <f t="shared" si="8"/>
        <v/>
      </c>
      <c r="J54">
        <f t="shared" si="0"/>
        <v>275.61722248102961</v>
      </c>
      <c r="K54">
        <f t="shared" si="9"/>
        <v>275.61722248102961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22"/>
      <c r="E55">
        <f t="shared" si="4"/>
        <v>836.40346371730323</v>
      </c>
      <c r="F55">
        <f t="shared" si="5"/>
        <v>49.11008932109393</v>
      </c>
      <c r="G55">
        <f t="shared" si="6"/>
        <v>155.48331855154578</v>
      </c>
      <c r="H55">
        <f t="shared" si="7"/>
        <v>12.422415048545183</v>
      </c>
      <c r="I55" t="str">
        <f t="shared" si="8"/>
        <v/>
      </c>
      <c r="J55">
        <f t="shared" si="0"/>
        <v>276.68767427254875</v>
      </c>
      <c r="K55">
        <f t="shared" si="9"/>
        <v>276.68767427254875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66.319999999999993</v>
      </c>
      <c r="D56" s="22"/>
      <c r="E56">
        <f t="shared" si="4"/>
        <v>880.71681869156487</v>
      </c>
      <c r="F56">
        <f t="shared" si="5"/>
        <v>51.711982923054052</v>
      </c>
      <c r="G56">
        <f t="shared" si="6"/>
        <v>196.64987001069059</v>
      </c>
      <c r="H56">
        <f t="shared" si="7"/>
        <v>15.711436617590579</v>
      </c>
      <c r="I56" t="str">
        <f t="shared" si="8"/>
        <v/>
      </c>
      <c r="J56">
        <f t="shared" si="0"/>
        <v>276.00054630546344</v>
      </c>
      <c r="K56">
        <f t="shared" si="9"/>
        <v>276.00054630546344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22"/>
      <c r="E57">
        <f t="shared" si="4"/>
        <v>857.54424320867122</v>
      </c>
      <c r="F57">
        <f t="shared" si="5"/>
        <v>50.351386869676951</v>
      </c>
      <c r="G57">
        <f t="shared" si="6"/>
        <v>164.83666694839599</v>
      </c>
      <c r="H57">
        <f t="shared" si="7"/>
        <v>13.169705349277981</v>
      </c>
      <c r="I57" t="str">
        <f t="shared" si="8"/>
        <v/>
      </c>
      <c r="J57">
        <f t="shared" si="0"/>
        <v>277.18168152039897</v>
      </c>
      <c r="K57">
        <f t="shared" si="9"/>
        <v>277.18168152039897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8+69.42</f>
        <v>77.42</v>
      </c>
      <c r="D58" s="22">
        <v>288</v>
      </c>
      <c r="E58">
        <f t="shared" si="4"/>
        <v>912.40136228720098</v>
      </c>
      <c r="F58">
        <f t="shared" si="5"/>
        <v>53.572365900384362</v>
      </c>
      <c r="G58">
        <f t="shared" si="6"/>
        <v>215.59007236861788</v>
      </c>
      <c r="H58">
        <f t="shared" si="7"/>
        <v>17.224673259215294</v>
      </c>
      <c r="I58">
        <f t="shared" si="8"/>
        <v>277.98742465495661</v>
      </c>
      <c r="J58">
        <f t="shared" si="0"/>
        <v>276.34769264116903</v>
      </c>
      <c r="K58">
        <f t="shared" si="9"/>
        <v>277.98742465495661</v>
      </c>
      <c r="L58">
        <f t="shared" si="1"/>
        <v>-10.012575345043388</v>
      </c>
      <c r="M58">
        <f t="shared" si="2"/>
        <v>3.4765886614733983</v>
      </c>
    </row>
    <row r="59" spans="1:13">
      <c r="A59">
        <f t="shared" si="3"/>
        <v>57</v>
      </c>
      <c r="B59" s="13">
        <f>Edwards!B59</f>
        <v>43232</v>
      </c>
      <c r="C59" s="3"/>
      <c r="D59" s="22"/>
      <c r="E59">
        <f t="shared" si="4"/>
        <v>888.39513350902712</v>
      </c>
      <c r="F59">
        <f t="shared" si="5"/>
        <v>52.162821235995928</v>
      </c>
      <c r="G59">
        <f t="shared" si="6"/>
        <v>180.71280166355831</v>
      </c>
      <c r="H59">
        <f t="shared" si="7"/>
        <v>14.438136822413671</v>
      </c>
      <c r="I59" t="str">
        <f t="shared" si="8"/>
        <v/>
      </c>
      <c r="J59">
        <f t="shared" si="0"/>
        <v>277.72468441358222</v>
      </c>
      <c r="K59">
        <f t="shared" si="9"/>
        <v>277.72468441358222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22"/>
      <c r="E60">
        <f t="shared" si="4"/>
        <v>865.02053357751061</v>
      </c>
      <c r="F60">
        <f t="shared" si="5"/>
        <v>50.790363157714218</v>
      </c>
      <c r="G60">
        <f t="shared" si="6"/>
        <v>151.47783163806878</v>
      </c>
      <c r="H60">
        <f t="shared" si="7"/>
        <v>12.102394731418805</v>
      </c>
      <c r="I60" t="str">
        <f t="shared" si="8"/>
        <v/>
      </c>
      <c r="J60">
        <f t="shared" si="0"/>
        <v>278.68796842629541</v>
      </c>
      <c r="K60">
        <f t="shared" si="9"/>
        <v>278.68796842629541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22"/>
      <c r="E61">
        <f t="shared" si="4"/>
        <v>842.26094368077486</v>
      </c>
      <c r="F61">
        <f t="shared" si="5"/>
        <v>49.454015878887141</v>
      </c>
      <c r="G61">
        <f t="shared" si="6"/>
        <v>126.97237421225925</v>
      </c>
      <c r="H61">
        <f t="shared" si="7"/>
        <v>10.144519340452414</v>
      </c>
      <c r="I61" t="str">
        <f t="shared" si="8"/>
        <v/>
      </c>
      <c r="J61">
        <f t="shared" si="0"/>
        <v>279.30949653843476</v>
      </c>
      <c r="K61">
        <f t="shared" si="9"/>
        <v>279.30949653843476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22"/>
      <c r="E62">
        <f t="shared" si="4"/>
        <v>820.10018226516809</v>
      </c>
      <c r="F62">
        <f t="shared" si="5"/>
        <v>48.152829286824272</v>
      </c>
      <c r="G62">
        <f t="shared" si="6"/>
        <v>106.43130838853577</v>
      </c>
      <c r="H62">
        <f t="shared" si="7"/>
        <v>8.5033809368031115</v>
      </c>
      <c r="I62" t="str">
        <f t="shared" si="8"/>
        <v/>
      </c>
      <c r="J62">
        <f t="shared" si="0"/>
        <v>279.64944835002115</v>
      </c>
      <c r="K62">
        <f t="shared" si="9"/>
        <v>279.64944835002115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22"/>
      <c r="E63">
        <f t="shared" si="4"/>
        <v>798.52249353054458</v>
      </c>
      <c r="F63">
        <f t="shared" si="5"/>
        <v>46.88587826728822</v>
      </c>
      <c r="G63">
        <f t="shared" si="6"/>
        <v>89.213291281450381</v>
      </c>
      <c r="H63">
        <f t="shared" si="7"/>
        <v>7.1277391199849465</v>
      </c>
      <c r="I63" t="str">
        <f t="shared" si="8"/>
        <v/>
      </c>
      <c r="J63">
        <f t="shared" si="0"/>
        <v>279.75813914730327</v>
      </c>
      <c r="K63">
        <f t="shared" si="9"/>
        <v>279.75813914730327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22"/>
      <c r="E64">
        <f t="shared" si="4"/>
        <v>777.51253622824709</v>
      </c>
      <c r="F64">
        <f t="shared" si="5"/>
        <v>45.65226204675934</v>
      </c>
      <c r="G64">
        <f t="shared" si="6"/>
        <v>74.780733806390131</v>
      </c>
      <c r="H64">
        <f t="shared" si="7"/>
        <v>5.9746429496858511</v>
      </c>
      <c r="I64" t="str">
        <f t="shared" si="8"/>
        <v/>
      </c>
      <c r="J64">
        <f t="shared" si="0"/>
        <v>279.67761909707349</v>
      </c>
      <c r="K64">
        <f t="shared" si="9"/>
        <v>279.67761909707349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8</v>
      </c>
      <c r="D65" s="22">
        <v>288</v>
      </c>
      <c r="E65">
        <f t="shared" si="4"/>
        <v>765.0553727538263</v>
      </c>
      <c r="F65">
        <f t="shared" si="5"/>
        <v>44.920829864260575</v>
      </c>
      <c r="G65">
        <f t="shared" si="6"/>
        <v>70.683015818573722</v>
      </c>
      <c r="H65">
        <f t="shared" si="7"/>
        <v>5.64725378620032</v>
      </c>
      <c r="I65">
        <f t="shared" si="8"/>
        <v>279.44301364083861</v>
      </c>
      <c r="J65">
        <f t="shared" si="0"/>
        <v>279.27357607806022</v>
      </c>
      <c r="K65">
        <f t="shared" si="9"/>
        <v>279.44301364083861</v>
      </c>
      <c r="L65">
        <f t="shared" si="1"/>
        <v>-8.5569863591613853</v>
      </c>
      <c r="M65">
        <f t="shared" si="2"/>
        <v>2.9711758191532587</v>
      </c>
    </row>
    <row r="66" spans="1:13">
      <c r="A66">
        <f t="shared" si="3"/>
        <v>64</v>
      </c>
      <c r="B66" s="13">
        <f>Edwards!B66</f>
        <v>43239</v>
      </c>
      <c r="C66" s="3"/>
      <c r="D66" s="22"/>
      <c r="E66">
        <f t="shared" si="4"/>
        <v>744.92597020639971</v>
      </c>
      <c r="F66">
        <f t="shared" si="5"/>
        <v>43.738916110949653</v>
      </c>
      <c r="G66">
        <f t="shared" si="6"/>
        <v>59.248209707746277</v>
      </c>
      <c r="H66">
        <f t="shared" si="7"/>
        <v>4.7336644131947034</v>
      </c>
      <c r="I66" t="str">
        <f t="shared" si="8"/>
        <v/>
      </c>
      <c r="J66">
        <f t="shared" si="0"/>
        <v>279.00525169775494</v>
      </c>
      <c r="K66">
        <f t="shared" si="9"/>
        <v>279.00525169775494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22"/>
      <c r="E67">
        <f t="shared" si="4"/>
        <v>725.32619317543458</v>
      </c>
      <c r="F67">
        <f t="shared" si="5"/>
        <v>42.588099737729138</v>
      </c>
      <c r="G67">
        <f t="shared" si="6"/>
        <v>49.663279260512937</v>
      </c>
      <c r="H67">
        <f t="shared" si="7"/>
        <v>3.9678717523730418</v>
      </c>
      <c r="I67" t="str">
        <f t="shared" si="8"/>
        <v/>
      </c>
      <c r="J67">
        <f t="shared" ref="J67:J130" si="10">$O$2+F67-H67</f>
        <v>278.62022798535611</v>
      </c>
      <c r="K67">
        <f t="shared" si="9"/>
        <v>278.62022798535611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22"/>
      <c r="E68">
        <f t="shared" ref="E68:E131" si="14">(E67*EXP(-1/$O$5)+C68)</f>
        <v>706.24210666275962</v>
      </c>
      <c r="F68">
        <f t="shared" ref="F68:F131" si="15">E68*$O$3</f>
        <v>41.46756254018625</v>
      </c>
      <c r="G68">
        <f t="shared" ref="G68:G131" si="16">(G67*EXP(-1/$O$6)+C68)</f>
        <v>41.628959239003386</v>
      </c>
      <c r="H68">
        <f t="shared" ref="H68:H131" si="17">G68*$O$4</f>
        <v>3.3259658625978594</v>
      </c>
      <c r="I68" t="str">
        <f t="shared" ref="I68:I131" si="18">IF(ISBLANK(D68),"",($O$2+((E67*EXP(-1/$O$5))*$O$3)-((G67*EXP(-1/$O$6))*$O$4)))</f>
        <v/>
      </c>
      <c r="J68">
        <f t="shared" si="10"/>
        <v>278.14159667758838</v>
      </c>
      <c r="K68">
        <f t="shared" ref="K68:K131" si="19">IF(I68="",J68,I68)</f>
        <v>278.14159667758838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22"/>
      <c r="E69">
        <f t="shared" si="14"/>
        <v>687.66014231449844</v>
      </c>
      <c r="F69">
        <f t="shared" si="15"/>
        <v>40.376507841717277</v>
      </c>
      <c r="G69">
        <f t="shared" si="16"/>
        <v>34.894398298432186</v>
      </c>
      <c r="H69">
        <f t="shared" si="17"/>
        <v>2.7879048541703764</v>
      </c>
      <c r="I69" t="str">
        <f t="shared" si="18"/>
        <v/>
      </c>
      <c r="J69">
        <f t="shared" si="10"/>
        <v>277.58860298754689</v>
      </c>
      <c r="K69">
        <f t="shared" si="19"/>
        <v>277.58860298754689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22"/>
      <c r="E70">
        <f t="shared" si="14"/>
        <v>669.56708877427684</v>
      </c>
      <c r="F70">
        <f t="shared" si="15"/>
        <v>39.31415992710852</v>
      </c>
      <c r="G70">
        <f t="shared" si="16"/>
        <v>29.249326787608094</v>
      </c>
      <c r="H70">
        <f t="shared" si="17"/>
        <v>2.3368891314584448</v>
      </c>
      <c r="I70" t="str">
        <f t="shared" si="18"/>
        <v/>
      </c>
      <c r="J70">
        <f t="shared" si="10"/>
        <v>276.97727079565004</v>
      </c>
      <c r="K70">
        <f t="shared" si="19"/>
        <v>276.97727079565004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22"/>
      <c r="E71">
        <f t="shared" si="14"/>
        <v>651.95008229024711</v>
      </c>
      <c r="F71">
        <f t="shared" si="15"/>
        <v>38.279763491020333</v>
      </c>
      <c r="G71">
        <f t="shared" si="16"/>
        <v>24.517491610300308</v>
      </c>
      <c r="H71">
        <f t="shared" si="17"/>
        <v>1.9588368679653891</v>
      </c>
      <c r="I71" t="str">
        <f t="shared" si="18"/>
        <v/>
      </c>
      <c r="J71">
        <f t="shared" si="10"/>
        <v>276.32092662305496</v>
      </c>
      <c r="K71">
        <f t="shared" si="19"/>
        <v>276.32092662305496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9</v>
      </c>
      <c r="D72" s="22">
        <v>271</v>
      </c>
      <c r="E72">
        <f t="shared" si="14"/>
        <v>643.79659756925162</v>
      </c>
      <c r="F72">
        <f t="shared" si="15"/>
        <v>37.801025202268342</v>
      </c>
      <c r="G72">
        <f t="shared" si="16"/>
        <v>29.551153167594062</v>
      </c>
      <c r="H72">
        <f t="shared" si="17"/>
        <v>2.3610036962858132</v>
      </c>
      <c r="I72">
        <f t="shared" si="18"/>
        <v>275.63063876410814</v>
      </c>
      <c r="J72">
        <f t="shared" si="10"/>
        <v>275.44002150598254</v>
      </c>
      <c r="K72">
        <f t="shared" si="19"/>
        <v>275.63063876410814</v>
      </c>
      <c r="L72">
        <f t="shared" si="11"/>
        <v>4.6306387641081415</v>
      </c>
      <c r="M72">
        <f t="shared" si="12"/>
        <v>1.7087227911838161</v>
      </c>
    </row>
    <row r="73" spans="1:13">
      <c r="A73">
        <f t="shared" si="13"/>
        <v>71</v>
      </c>
      <c r="B73" s="13">
        <f>Edwards!B73</f>
        <v>43246</v>
      </c>
      <c r="C73" s="3"/>
      <c r="D73" s="22"/>
      <c r="E73">
        <f t="shared" si="14"/>
        <v>626.85763951123795</v>
      </c>
      <c r="F73">
        <f t="shared" si="15"/>
        <v>36.806440914515463</v>
      </c>
      <c r="G73">
        <f t="shared" si="16"/>
        <v>24.770489766217125</v>
      </c>
      <c r="H73">
        <f t="shared" si="17"/>
        <v>1.9790502781793815</v>
      </c>
      <c r="I73" t="str">
        <f t="shared" si="18"/>
        <v/>
      </c>
      <c r="J73">
        <f t="shared" si="10"/>
        <v>274.82739063633608</v>
      </c>
      <c r="K73">
        <f t="shared" si="19"/>
        <v>274.82739063633608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22"/>
      <c r="E74">
        <f t="shared" si="14"/>
        <v>610.36436305697077</v>
      </c>
      <c r="F74">
        <f t="shared" si="15"/>
        <v>35.838025173783514</v>
      </c>
      <c r="G74">
        <f t="shared" si="16"/>
        <v>20.763222327686318</v>
      </c>
      <c r="H74">
        <f t="shared" si="17"/>
        <v>1.6588877051413795</v>
      </c>
      <c r="I74" t="str">
        <f t="shared" si="18"/>
        <v/>
      </c>
      <c r="J74">
        <f t="shared" si="10"/>
        <v>274.17913746864218</v>
      </c>
      <c r="K74">
        <f t="shared" si="19"/>
        <v>274.17913746864218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22"/>
      <c r="E75">
        <f t="shared" si="14"/>
        <v>594.30504185992754</v>
      </c>
      <c r="F75">
        <f t="shared" si="15"/>
        <v>34.895089458383971</v>
      </c>
      <c r="G75">
        <f t="shared" si="16"/>
        <v>17.404234050184051</v>
      </c>
      <c r="H75">
        <f t="shared" si="17"/>
        <v>1.3905197096866273</v>
      </c>
      <c r="I75" t="str">
        <f t="shared" si="18"/>
        <v/>
      </c>
      <c r="J75">
        <f t="shared" si="10"/>
        <v>273.50456974869735</v>
      </c>
      <c r="K75">
        <f t="shared" si="19"/>
        <v>273.50456974869735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22"/>
      <c r="E76">
        <f t="shared" si="14"/>
        <v>578.66825810595867</v>
      </c>
      <c r="F76">
        <f t="shared" si="15"/>
        <v>33.976963362350027</v>
      </c>
      <c r="G76">
        <f t="shared" si="16"/>
        <v>14.58864901088498</v>
      </c>
      <c r="H76">
        <f t="shared" si="17"/>
        <v>1.1655671791612894</v>
      </c>
      <c r="I76" t="str">
        <f t="shared" si="18"/>
        <v/>
      </c>
      <c r="J76">
        <f t="shared" si="10"/>
        <v>272.81139618318872</v>
      </c>
      <c r="K76">
        <f t="shared" si="19"/>
        <v>272.81139618318872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22"/>
      <c r="E77">
        <f t="shared" si="14"/>
        <v>563.44289439547981</v>
      </c>
      <c r="F77">
        <f t="shared" si="15"/>
        <v>33.082994118793088</v>
      </c>
      <c r="G77">
        <f t="shared" si="16"/>
        <v>12.228557680224062</v>
      </c>
      <c r="H77">
        <f t="shared" si="17"/>
        <v>0.97700653911922775</v>
      </c>
      <c r="I77" t="str">
        <f t="shared" si="18"/>
        <v/>
      </c>
      <c r="J77">
        <f t="shared" si="10"/>
        <v>272.10598757967387</v>
      </c>
      <c r="K77">
        <f t="shared" si="19"/>
        <v>272.10598757967387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22"/>
      <c r="E78">
        <f t="shared" si="14"/>
        <v>548.61812583925246</v>
      </c>
      <c r="F78">
        <f t="shared" si="15"/>
        <v>32.212546135800345</v>
      </c>
      <c r="G78">
        <f t="shared" si="16"/>
        <v>10.250272168930303</v>
      </c>
      <c r="H78">
        <f t="shared" si="17"/>
        <v>0.81895045995426341</v>
      </c>
      <c r="I78" t="str">
        <f t="shared" si="18"/>
        <v/>
      </c>
      <c r="J78">
        <f t="shared" si="10"/>
        <v>271.39359567584609</v>
      </c>
      <c r="K78">
        <f t="shared" si="19"/>
        <v>271.39359567584609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8</v>
      </c>
      <c r="D79" s="22">
        <v>256</v>
      </c>
      <c r="E79">
        <f t="shared" si="14"/>
        <v>542.183412362132</v>
      </c>
      <c r="F79">
        <f t="shared" si="15"/>
        <v>31.834726856797644</v>
      </c>
      <c r="G79">
        <f t="shared" si="16"/>
        <v>16.592025509849172</v>
      </c>
      <c r="H79">
        <f t="shared" si="17"/>
        <v>1.325627914939733</v>
      </c>
      <c r="I79">
        <f t="shared" si="18"/>
        <v>270.67853650463627</v>
      </c>
      <c r="J79">
        <f t="shared" si="10"/>
        <v>270.50909894185793</v>
      </c>
      <c r="K79">
        <f t="shared" si="19"/>
        <v>270.67853650463627</v>
      </c>
      <c r="L79">
        <f t="shared" si="11"/>
        <v>14.67853650463627</v>
      </c>
      <c r="M79">
        <f t="shared" si="12"/>
        <v>5.7338033221235429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527.91800288897161</v>
      </c>
      <c r="F80">
        <f t="shared" si="15"/>
        <v>30.997122083719283</v>
      </c>
      <c r="G80">
        <f t="shared" si="16"/>
        <v>13.907836210711022</v>
      </c>
      <c r="H80">
        <f t="shared" si="17"/>
        <v>1.1111733107199016</v>
      </c>
      <c r="I80" t="str">
        <f t="shared" si="18"/>
        <v/>
      </c>
      <c r="J80">
        <f t="shared" si="10"/>
        <v>269.88594877299937</v>
      </c>
      <c r="K80">
        <f t="shared" si="19"/>
        <v>269.88594877299937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514.02793117568535</v>
      </c>
      <c r="F81">
        <f t="shared" si="15"/>
        <v>30.181555563365364</v>
      </c>
      <c r="G81">
        <f t="shared" si="16"/>
        <v>11.657883960529364</v>
      </c>
      <c r="H81">
        <f t="shared" si="17"/>
        <v>0.93141228586179892</v>
      </c>
      <c r="I81" t="str">
        <f t="shared" si="18"/>
        <v/>
      </c>
      <c r="J81">
        <f t="shared" si="10"/>
        <v>269.25014327750353</v>
      </c>
      <c r="K81">
        <f t="shared" si="19"/>
        <v>269.25014327750353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500.50332169544367</v>
      </c>
      <c r="F82">
        <f t="shared" si="15"/>
        <v>29.387447446385977</v>
      </c>
      <c r="G82">
        <f t="shared" si="16"/>
        <v>9.7719196845660701</v>
      </c>
      <c r="H82">
        <f t="shared" si="17"/>
        <v>0.78073225651203859</v>
      </c>
      <c r="I82" t="str">
        <f t="shared" si="18"/>
        <v/>
      </c>
      <c r="J82">
        <f t="shared" si="10"/>
        <v>268.60671518987397</v>
      </c>
      <c r="K82">
        <f t="shared" si="19"/>
        <v>268.60671518987397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487.3345587567988</v>
      </c>
      <c r="F83">
        <f t="shared" si="15"/>
        <v>28.614233139870688</v>
      </c>
      <c r="G83">
        <f t="shared" si="16"/>
        <v>8.1910589129996616</v>
      </c>
      <c r="H83">
        <f t="shared" si="17"/>
        <v>0.6544286194318274</v>
      </c>
      <c r="I83" t="str">
        <f t="shared" si="18"/>
        <v/>
      </c>
      <c r="J83">
        <f t="shared" si="10"/>
        <v>267.95980452043887</v>
      </c>
      <c r="K83">
        <f t="shared" si="19"/>
        <v>267.95980452043887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474.51227966714578</v>
      </c>
      <c r="F84">
        <f t="shared" si="15"/>
        <v>27.861362905935732</v>
      </c>
      <c r="G84">
        <f t="shared" si="16"/>
        <v>6.8659432621207159</v>
      </c>
      <c r="H84">
        <f t="shared" si="17"/>
        <v>0.54855786264653172</v>
      </c>
      <c r="I84" t="str">
        <f t="shared" si="18"/>
        <v/>
      </c>
      <c r="J84">
        <f t="shared" si="10"/>
        <v>267.31280504328919</v>
      </c>
      <c r="K84">
        <f t="shared" si="19"/>
        <v>267.31280504328919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462.02736807605959</v>
      </c>
      <c r="F85">
        <f t="shared" si="15"/>
        <v>27.12830147087281</v>
      </c>
      <c r="G85">
        <f t="shared" si="16"/>
        <v>5.7551993434994362</v>
      </c>
      <c r="H85">
        <f t="shared" si="17"/>
        <v>0.45981443924714832</v>
      </c>
      <c r="I85" t="str">
        <f t="shared" si="18"/>
        <v/>
      </c>
      <c r="J85">
        <f t="shared" si="10"/>
        <v>266.66848703162566</v>
      </c>
      <c r="K85">
        <f t="shared" si="19"/>
        <v>266.66848703162566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449.87094749377633</v>
      </c>
      <c r="F86">
        <f t="shared" si="15"/>
        <v>26.414527644581607</v>
      </c>
      <c r="G86">
        <f t="shared" si="16"/>
        <v>4.824146984457558</v>
      </c>
      <c r="H86">
        <f t="shared" si="17"/>
        <v>0.38542756003919654</v>
      </c>
      <c r="I86" t="str">
        <f t="shared" si="18"/>
        <v/>
      </c>
      <c r="J86">
        <f t="shared" si="10"/>
        <v>266.02910008454239</v>
      </c>
      <c r="K86">
        <f t="shared" si="19"/>
        <v>266.02910008454239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438.03437498020969</v>
      </c>
      <c r="F87">
        <f t="shared" si="15"/>
        <v>25.719533950015396</v>
      </c>
      <c r="G87">
        <f t="shared" si="16"/>
        <v>4.0437164272923729</v>
      </c>
      <c r="H87">
        <f t="shared" si="17"/>
        <v>0.32307468265023559</v>
      </c>
      <c r="I87" t="str">
        <f t="shared" si="18"/>
        <v/>
      </c>
      <c r="J87">
        <f t="shared" si="10"/>
        <v>265.39645926736512</v>
      </c>
      <c r="K87">
        <f t="shared" si="19"/>
        <v>265.39645926736512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426.50923500001613</v>
      </c>
      <c r="F88">
        <f t="shared" si="15"/>
        <v>25.042826262376362</v>
      </c>
      <c r="G88">
        <f t="shared" si="16"/>
        <v>3.389540699534225</v>
      </c>
      <c r="H88">
        <f t="shared" si="17"/>
        <v>0.27080899601195008</v>
      </c>
      <c r="I88" t="str">
        <f t="shared" si="18"/>
        <v/>
      </c>
      <c r="J88">
        <f t="shared" si="10"/>
        <v>264.7720172663644</v>
      </c>
      <c r="K88">
        <f t="shared" si="19"/>
        <v>264.7720172663644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415.28733343933942</v>
      </c>
      <c r="F89">
        <f t="shared" si="15"/>
        <v>24.383923457804013</v>
      </c>
      <c r="G89">
        <f t="shared" si="16"/>
        <v>2.8411948167918042</v>
      </c>
      <c r="H89">
        <f t="shared" si="17"/>
        <v>0.22699863610296087</v>
      </c>
      <c r="I89" t="str">
        <f t="shared" si="18"/>
        <v/>
      </c>
      <c r="J89">
        <f t="shared" si="10"/>
        <v>264.15692482170107</v>
      </c>
      <c r="K89">
        <f t="shared" si="19"/>
        <v>264.15692482170107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404.36069177998115</v>
      </c>
      <c r="F90">
        <f t="shared" si="15"/>
        <v>23.74235707130703</v>
      </c>
      <c r="G90">
        <f t="shared" si="16"/>
        <v>2.3815580642161591</v>
      </c>
      <c r="H90">
        <f t="shared" si="17"/>
        <v>0.19027573511749454</v>
      </c>
      <c r="I90" t="str">
        <f t="shared" si="18"/>
        <v/>
      </c>
      <c r="J90">
        <f t="shared" si="10"/>
        <v>263.55208133618953</v>
      </c>
      <c r="K90">
        <f t="shared" si="19"/>
        <v>263.55208133618953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393.72154142685474</v>
      </c>
      <c r="F91">
        <f t="shared" si="15"/>
        <v>23.117670963695236</v>
      </c>
      <c r="G91">
        <f t="shared" si="16"/>
        <v>1.9962794454332682</v>
      </c>
      <c r="H91">
        <f t="shared" si="17"/>
        <v>0.15949371324892603</v>
      </c>
      <c r="I91" t="str">
        <f t="shared" si="18"/>
        <v/>
      </c>
      <c r="J91">
        <f t="shared" si="10"/>
        <v>262.95817725044628</v>
      </c>
      <c r="K91">
        <f t="shared" si="19"/>
        <v>262.95817725044628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383.36231818469003</v>
      </c>
      <c r="F92">
        <f t="shared" si="15"/>
        <v>22.509420997274947</v>
      </c>
      <c r="G92">
        <f t="shared" si="16"/>
        <v>1.6733296089385841</v>
      </c>
      <c r="H92">
        <f t="shared" si="17"/>
        <v>0.13369147963203307</v>
      </c>
      <c r="I92" t="str">
        <f t="shared" si="18"/>
        <v/>
      </c>
      <c r="J92">
        <f t="shared" si="10"/>
        <v>262.37572951764292</v>
      </c>
      <c r="K92">
        <f t="shared" si="19"/>
        <v>262.37572951764292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373.27565688006138</v>
      </c>
      <c r="F93">
        <f t="shared" si="15"/>
        <v>21.917174720077128</v>
      </c>
      <c r="G93">
        <f t="shared" si="16"/>
        <v>1.4026252619872273</v>
      </c>
      <c r="H93">
        <f t="shared" si="17"/>
        <v>0.1120634247088273</v>
      </c>
      <c r="I93" t="str">
        <f t="shared" si="18"/>
        <v/>
      </c>
      <c r="J93">
        <f t="shared" si="10"/>
        <v>261.80511129536831</v>
      </c>
      <c r="K93">
        <f t="shared" si="19"/>
        <v>261.80511129536831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363.45438612491625</v>
      </c>
      <c r="F94">
        <f t="shared" si="15"/>
        <v>21.340511058393815</v>
      </c>
      <c r="G94">
        <f t="shared" si="16"/>
        <v>1.1757143452524335</v>
      </c>
      <c r="H94">
        <f t="shared" si="17"/>
        <v>9.3934267105396013E-2</v>
      </c>
      <c r="I94" t="str">
        <f t="shared" si="18"/>
        <v/>
      </c>
      <c r="J94">
        <f t="shared" si="10"/>
        <v>261.24657679128842</v>
      </c>
      <c r="K94">
        <f t="shared" si="19"/>
        <v>261.24657679128842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353.89152321788015</v>
      </c>
      <c r="F95">
        <f t="shared" si="15"/>
        <v>20.779020017404235</v>
      </c>
      <c r="G95">
        <f t="shared" si="16"/>
        <v>0.9855121386263368</v>
      </c>
      <c r="H95">
        <f t="shared" si="17"/>
        <v>7.8737969677030936E-2</v>
      </c>
      <c r="I95" t="str">
        <f t="shared" si="18"/>
        <v/>
      </c>
      <c r="J95">
        <f t="shared" si="10"/>
        <v>260.70028204772723</v>
      </c>
      <c r="K95">
        <f t="shared" si="19"/>
        <v>260.70028204772723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344.58026917971415</v>
      </c>
      <c r="F96">
        <f t="shared" si="15"/>
        <v>20.232302389677763</v>
      </c>
      <c r="G96">
        <f t="shared" si="16"/>
        <v>0.82608005873342116</v>
      </c>
      <c r="H96">
        <f t="shared" si="17"/>
        <v>6.600006642841956E-2</v>
      </c>
      <c r="I96" t="str">
        <f t="shared" si="18"/>
        <v/>
      </c>
      <c r="J96">
        <f t="shared" si="10"/>
        <v>260.16630232324934</v>
      </c>
      <c r="K96">
        <f t="shared" si="19"/>
        <v>260.16630232324934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335.51400391939433</v>
      </c>
      <c r="F97">
        <f t="shared" si="15"/>
        <v>19.699969471346467</v>
      </c>
      <c r="G97">
        <f t="shared" si="16"/>
        <v>0.69244024166784213</v>
      </c>
      <c r="H97">
        <f t="shared" si="17"/>
        <v>5.532284851163121E-2</v>
      </c>
      <c r="I97" t="str">
        <f t="shared" si="18"/>
        <v/>
      </c>
      <c r="J97">
        <f t="shared" si="10"/>
        <v>259.64464662283484</v>
      </c>
      <c r="K97">
        <f t="shared" si="19"/>
        <v>259.64464662283484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326.68628152737671</v>
      </c>
      <c r="F98">
        <f t="shared" si="15"/>
        <v>19.181642785745442</v>
      </c>
      <c r="G98">
        <f t="shared" si="16"/>
        <v>0.5804201217690298</v>
      </c>
      <c r="H98">
        <f t="shared" si="17"/>
        <v>4.6372946772111082E-2</v>
      </c>
      <c r="I98" t="str">
        <f t="shared" si="18"/>
        <v/>
      </c>
      <c r="J98">
        <f t="shared" si="10"/>
        <v>259.13526983897333</v>
      </c>
      <c r="K98">
        <f t="shared" si="19"/>
        <v>259.13526983897333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318.09082569270151</v>
      </c>
      <c r="F99">
        <f t="shared" si="15"/>
        <v>18.676953814324477</v>
      </c>
      <c r="G99">
        <f t="shared" si="16"/>
        <v>0.48652215380049729</v>
      </c>
      <c r="H99">
        <f t="shared" si="17"/>
        <v>3.8870923139052244E-2</v>
      </c>
      <c r="I99" t="str">
        <f t="shared" si="18"/>
        <v/>
      </c>
      <c r="J99">
        <f t="shared" si="10"/>
        <v>258.63808289118543</v>
      </c>
      <c r="K99">
        <f t="shared" si="19"/>
        <v>258.63808289118543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309.72152524067792</v>
      </c>
      <c r="F100">
        <f t="shared" si="15"/>
        <v>18.185543734639694</v>
      </c>
      <c r="G100">
        <f t="shared" si="16"/>
        <v>0.40781461093602084</v>
      </c>
      <c r="H100">
        <f t="shared" si="17"/>
        <v>3.258254587760636E-2</v>
      </c>
      <c r="I100" t="str">
        <f t="shared" si="18"/>
        <v/>
      </c>
      <c r="J100">
        <f t="shared" si="10"/>
        <v>258.15296118876205</v>
      </c>
      <c r="K100">
        <f t="shared" si="19"/>
        <v>258.15296118876205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301.57242978797711</v>
      </c>
      <c r="F101">
        <f t="shared" si="15"/>
        <v>17.707063165238893</v>
      </c>
      <c r="G101">
        <f t="shared" si="16"/>
        <v>0.34184004899619858</v>
      </c>
      <c r="H101">
        <f t="shared" si="17"/>
        <v>2.7311476294725523E-2</v>
      </c>
      <c r="I101" t="str">
        <f t="shared" si="18"/>
        <v/>
      </c>
      <c r="J101">
        <f t="shared" si="10"/>
        <v>257.67975168894418</v>
      </c>
      <c r="K101">
        <f t="shared" si="19"/>
        <v>257.67975168894418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293.63774551204426</v>
      </c>
      <c r="F102">
        <f t="shared" si="15"/>
        <v>17.241171917259262</v>
      </c>
      <c r="G102">
        <f t="shared" si="16"/>
        <v>0.28653857896242946</v>
      </c>
      <c r="H102">
        <f t="shared" si="17"/>
        <v>2.2893138559501425E-2</v>
      </c>
      <c r="I102" t="str">
        <f t="shared" si="18"/>
        <v/>
      </c>
      <c r="J102">
        <f t="shared" si="10"/>
        <v>257.21827877869976</v>
      </c>
      <c r="K102">
        <f t="shared" si="19"/>
        <v>257.21827877869976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285.91183103182186</v>
      </c>
      <c r="F103">
        <f t="shared" si="15"/>
        <v>16.787538752560774</v>
      </c>
      <c r="G103">
        <f t="shared" si="16"/>
        <v>0.24018355214640591</v>
      </c>
      <c r="H103">
        <f t="shared" si="17"/>
        <v>1.9189581238629193E-2</v>
      </c>
      <c r="I103" t="str">
        <f t="shared" si="18"/>
        <v/>
      </c>
      <c r="J103">
        <f t="shared" si="10"/>
        <v>256.76834917132214</v>
      </c>
      <c r="K103">
        <f t="shared" si="19"/>
        <v>256.76834917132214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278.38919339685526</v>
      </c>
      <c r="F104">
        <f t="shared" si="15"/>
        <v>16.345841148223379</v>
      </c>
      <c r="G104">
        <f t="shared" si="16"/>
        <v>0.2013276499470226</v>
      </c>
      <c r="H104">
        <f t="shared" si="17"/>
        <v>1.6085170111422645E-2</v>
      </c>
      <c r="I104" t="str">
        <f t="shared" si="18"/>
        <v/>
      </c>
      <c r="J104">
        <f t="shared" si="10"/>
        <v>256.32975597811196</v>
      </c>
      <c r="K104">
        <f t="shared" si="19"/>
        <v>256.32975597811196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271.06448418192917</v>
      </c>
      <c r="F105">
        <f t="shared" si="15"/>
        <v>15.91576506724048</v>
      </c>
      <c r="G105">
        <f t="shared" si="16"/>
        <v>0.16875769498355883</v>
      </c>
      <c r="H105">
        <f t="shared" si="17"/>
        <v>1.3482977783411334E-2</v>
      </c>
      <c r="I105" t="str">
        <f t="shared" si="18"/>
        <v/>
      </c>
      <c r="J105">
        <f t="shared" si="10"/>
        <v>255.90228208945706</v>
      </c>
      <c r="K105">
        <f t="shared" si="19"/>
        <v>255.90228208945706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263.93249568445827</v>
      </c>
      <c r="F106">
        <f t="shared" si="15"/>
        <v>15.497004735245739</v>
      </c>
      <c r="G106">
        <f t="shared" si="16"/>
        <v>0.14145677269693402</v>
      </c>
      <c r="H106">
        <f t="shared" si="17"/>
        <v>1.1301757373325363E-2</v>
      </c>
      <c r="I106" t="str">
        <f t="shared" si="18"/>
        <v/>
      </c>
      <c r="J106">
        <f t="shared" si="10"/>
        <v>255.48570297787242</v>
      </c>
      <c r="K106">
        <f t="shared" si="19"/>
        <v>255.48570297787242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256.98815722192859</v>
      </c>
      <c r="F107">
        <f t="shared" si="15"/>
        <v>15.089262423114414</v>
      </c>
      <c r="G107">
        <f t="shared" si="16"/>
        <v>0.11857248076173077</v>
      </c>
      <c r="H107">
        <f t="shared" si="17"/>
        <v>9.4734057844896354E-3</v>
      </c>
      <c r="I107" t="str">
        <f t="shared" si="18"/>
        <v/>
      </c>
      <c r="J107">
        <f t="shared" si="10"/>
        <v>255.07978901732992</v>
      </c>
      <c r="K107">
        <f t="shared" si="19"/>
        <v>255.07978901732992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250.22653152675676</v>
      </c>
      <c r="F108">
        <f t="shared" si="15"/>
        <v>14.692248235284691</v>
      </c>
      <c r="G108">
        <f t="shared" si="16"/>
        <v>9.9390314977090818E-2</v>
      </c>
      <c r="H108">
        <f t="shared" si="17"/>
        <v>7.9408373576856858E-3</v>
      </c>
      <c r="I108" t="str">
        <f t="shared" si="18"/>
        <v/>
      </c>
      <c r="J108">
        <f t="shared" si="10"/>
        <v>254.684307397927</v>
      </c>
      <c r="K108">
        <f t="shared" si="19"/>
        <v>254.684307397927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243.64281123600449</v>
      </c>
      <c r="F109">
        <f t="shared" si="15"/>
        <v>14.305679903648484</v>
      </c>
      <c r="G109">
        <f t="shared" si="16"/>
        <v>8.3311360678164928E-2</v>
      </c>
      <c r="H109">
        <f t="shared" si="17"/>
        <v>6.656201515663639E-3</v>
      </c>
      <c r="I109" t="str">
        <f t="shared" si="18"/>
        <v/>
      </c>
      <c r="J109">
        <f t="shared" si="10"/>
        <v>254.29902370213284</v>
      </c>
      <c r="K109">
        <f t="shared" si="19"/>
        <v>254.29902370213284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237.2323154734523</v>
      </c>
      <c r="F110">
        <f t="shared" si="15"/>
        <v>13.929282586865208</v>
      </c>
      <c r="G110">
        <f t="shared" si="16"/>
        <v>6.9833593138799444E-2</v>
      </c>
      <c r="H110">
        <f t="shared" si="17"/>
        <v>5.5793887497571637E-3</v>
      </c>
      <c r="I110" t="str">
        <f t="shared" si="18"/>
        <v/>
      </c>
      <c r="J110">
        <f t="shared" si="10"/>
        <v>253.92370319811545</v>
      </c>
      <c r="K110">
        <f t="shared" si="19"/>
        <v>253.92370319811545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230.99048652160232</v>
      </c>
      <c r="F111">
        <f t="shared" si="15"/>
        <v>13.562788674955788</v>
      </c>
      <c r="G111">
        <f t="shared" si="16"/>
        <v>5.8536203117776221E-2</v>
      </c>
      <c r="H111">
        <f t="shared" si="17"/>
        <v>4.6767783018079375E-3</v>
      </c>
      <c r="I111" t="str">
        <f t="shared" si="18"/>
        <v/>
      </c>
      <c r="J111">
        <f t="shared" si="10"/>
        <v>253.55811189665397</v>
      </c>
      <c r="K111">
        <f t="shared" si="19"/>
        <v>253.55811189665397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224.91288658124429</v>
      </c>
      <c r="F112">
        <f t="shared" si="15"/>
        <v>13.20593759903803</v>
      </c>
      <c r="G112">
        <f t="shared" si="16"/>
        <v>4.906645815338697E-2</v>
      </c>
      <c r="H112">
        <f t="shared" si="17"/>
        <v>3.9201884409315437E-3</v>
      </c>
      <c r="I112" t="str">
        <f t="shared" si="18"/>
        <v/>
      </c>
      <c r="J112">
        <f t="shared" si="10"/>
        <v>253.20201741059711</v>
      </c>
      <c r="K112">
        <f t="shared" si="19"/>
        <v>253.20201741059711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218.99519461628068</v>
      </c>
      <c r="F113">
        <f t="shared" si="15"/>
        <v>12.858475646068037</v>
      </c>
      <c r="G113">
        <f t="shared" si="16"/>
        <v>4.1128689383458865E-2</v>
      </c>
      <c r="H113">
        <f t="shared" si="17"/>
        <v>3.285996560168869E-3</v>
      </c>
      <c r="I113" t="str">
        <f t="shared" si="18"/>
        <v/>
      </c>
      <c r="J113">
        <f t="shared" si="10"/>
        <v>252.85518964950785</v>
      </c>
      <c r="K113">
        <f t="shared" si="19"/>
        <v>252.85518964950785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213.23320328156774</v>
      </c>
      <c r="F114">
        <f t="shared" si="15"/>
        <v>12.520155778455957</v>
      </c>
      <c r="G114">
        <f t="shared" si="16"/>
        <v>3.4475060032110268E-2</v>
      </c>
      <c r="H114">
        <f t="shared" si="17"/>
        <v>2.7544016202638959E-3</v>
      </c>
      <c r="I114" t="str">
        <f t="shared" si="18"/>
        <v/>
      </c>
      <c r="J114">
        <f t="shared" si="10"/>
        <v>252.51740137683569</v>
      </c>
      <c r="K114">
        <f t="shared" si="19"/>
        <v>252.51740137683569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207.62281593158824</v>
      </c>
      <c r="F115">
        <f t="shared" si="15"/>
        <v>12.190737458427868</v>
      </c>
      <c r="G115">
        <f t="shared" si="16"/>
        <v>2.8897827332558027E-2</v>
      </c>
      <c r="H115">
        <f t="shared" si="17"/>
        <v>2.3088059122382313E-3</v>
      </c>
      <c r="I115" t="str">
        <f t="shared" si="18"/>
        <v/>
      </c>
      <c r="J115">
        <f t="shared" si="10"/>
        <v>252.18842865251563</v>
      </c>
      <c r="K115">
        <f t="shared" si="19"/>
        <v>252.18842865251563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202.16004370782923</v>
      </c>
      <c r="F116">
        <f t="shared" si="15"/>
        <v>11.869986477008844</v>
      </c>
      <c r="G116">
        <f t="shared" si="16"/>
        <v>2.4222856284065508E-2</v>
      </c>
      <c r="H116">
        <f t="shared" si="17"/>
        <v>1.9352968358606665E-3</v>
      </c>
      <c r="I116" t="str">
        <f t="shared" si="18"/>
        <v/>
      </c>
      <c r="J116">
        <f t="shared" si="10"/>
        <v>251.86805118017298</v>
      </c>
      <c r="K116">
        <f t="shared" si="19"/>
        <v>251.86805118017298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196.84100270279384</v>
      </c>
      <c r="F117">
        <f t="shared" si="15"/>
        <v>11.557674787505681</v>
      </c>
      <c r="G117">
        <f t="shared" si="16"/>
        <v>2.0304182726478808E-2</v>
      </c>
      <c r="H117">
        <f t="shared" si="17"/>
        <v>1.6222125138537181E-3</v>
      </c>
      <c r="I117" t="str">
        <f t="shared" si="18"/>
        <v/>
      </c>
      <c r="J117">
        <f t="shared" si="10"/>
        <v>251.55605257499181</v>
      </c>
      <c r="K117">
        <f t="shared" si="19"/>
        <v>251.55605257499181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191.66191119863083</v>
      </c>
      <c r="F118">
        <f t="shared" si="15"/>
        <v>11.253580343370846</v>
      </c>
      <c r="G118">
        <f t="shared" si="16"/>
        <v>1.7019455978089452E-2</v>
      </c>
      <c r="H118">
        <f t="shared" si="17"/>
        <v>1.3597776792381743E-3</v>
      </c>
      <c r="I118" t="str">
        <f t="shared" si="18"/>
        <v/>
      </c>
      <c r="J118">
        <f t="shared" si="10"/>
        <v>251.25222056569163</v>
      </c>
      <c r="K118">
        <f t="shared" si="19"/>
        <v>251.25222056569163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186.61908697841878</v>
      </c>
      <c r="F119">
        <f t="shared" si="15"/>
        <v>10.95748694033241</v>
      </c>
      <c r="G119">
        <f t="shared" si="16"/>
        <v>1.4266118744704509E-2</v>
      </c>
      <c r="H119">
        <f t="shared" si="17"/>
        <v>1.1397984673178815E-3</v>
      </c>
      <c r="I119" t="str">
        <f t="shared" si="18"/>
        <v/>
      </c>
      <c r="J119">
        <f t="shared" si="10"/>
        <v>250.95634714186511</v>
      </c>
      <c r="K119">
        <f t="shared" si="19"/>
        <v>250.95634714186511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181.70894470819314</v>
      </c>
      <c r="F120">
        <f t="shared" si="15"/>
        <v>10.669184062677708</v>
      </c>
      <c r="G120">
        <f t="shared" si="16"/>
        <v>1.1958205027235899E-2</v>
      </c>
      <c r="H120">
        <f t="shared" si="17"/>
        <v>9.5540658295556458E-4</v>
      </c>
      <c r="I120" t="str">
        <f t="shared" si="18"/>
        <v/>
      </c>
      <c r="J120">
        <f t="shared" si="10"/>
        <v>250.66822865609475</v>
      </c>
      <c r="K120">
        <f t="shared" si="19"/>
        <v>250.66822865609475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176.92799338785488</v>
      </c>
      <c r="F121">
        <f t="shared" si="15"/>
        <v>10.38846673358141</v>
      </c>
      <c r="G121">
        <f t="shared" si="16"/>
        <v>1.0023656050563164E-2</v>
      </c>
      <c r="H121">
        <f t="shared" si="17"/>
        <v>8.0084485540921004E-4</v>
      </c>
      <c r="I121" t="str">
        <f t="shared" si="18"/>
        <v/>
      </c>
      <c r="J121">
        <f t="shared" si="10"/>
        <v>250.38766588872602</v>
      </c>
      <c r="K121">
        <f t="shared" si="19"/>
        <v>250.38766588872602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172.27283386914834</v>
      </c>
      <c r="F122">
        <f t="shared" si="15"/>
        <v>10.11513536937165</v>
      </c>
      <c r="G122">
        <f t="shared" si="16"/>
        <v>8.4020704103294416E-3</v>
      </c>
      <c r="H122">
        <f t="shared" si="17"/>
        <v>6.7128748522054876E-4</v>
      </c>
      <c r="I122" t="str">
        <f t="shared" si="18"/>
        <v/>
      </c>
      <c r="J122">
        <f t="shared" si="10"/>
        <v>250.11446408188641</v>
      </c>
      <c r="K122">
        <f t="shared" si="19"/>
        <v>250.11446408188641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167.74015643894376</v>
      </c>
      <c r="F123">
        <f t="shared" si="15"/>
        <v>9.8489956376305461</v>
      </c>
      <c r="G123">
        <f t="shared" si="16"/>
        <v>7.0428181916883806E-3</v>
      </c>
      <c r="H123">
        <f t="shared" si="17"/>
        <v>5.6268937081885892E-4</v>
      </c>
      <c r="I123" t="str">
        <f t="shared" si="18"/>
        <v/>
      </c>
      <c r="J123">
        <f t="shared" si="10"/>
        <v>249.84843294825973</v>
      </c>
      <c r="K123">
        <f t="shared" si="19"/>
        <v>249.84843294825973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163.32673846610604</v>
      </c>
      <c r="F124">
        <f t="shared" si="15"/>
        <v>9.5898583190282416</v>
      </c>
      <c r="G124">
        <f t="shared" si="16"/>
        <v>5.9034601781243513E-3</v>
      </c>
      <c r="H124">
        <f t="shared" si="17"/>
        <v>4.7165981044395509E-4</v>
      </c>
      <c r="I124" t="str">
        <f t="shared" si="18"/>
        <v/>
      </c>
      <c r="J124">
        <f t="shared" si="10"/>
        <v>249.58938665921781</v>
      </c>
      <c r="K124">
        <f t="shared" si="19"/>
        <v>249.58938665921781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159.02944211027693</v>
      </c>
      <c r="F125">
        <f t="shared" si="15"/>
        <v>9.3375391727922459</v>
      </c>
      <c r="G125">
        <f t="shared" si="16"/>
        <v>4.9484227941350815E-3</v>
      </c>
      <c r="H125">
        <f t="shared" si="17"/>
        <v>3.9535663604998674E-4</v>
      </c>
      <c r="I125" t="str">
        <f t="shared" si="18"/>
        <v/>
      </c>
      <c r="J125">
        <f t="shared" si="10"/>
        <v>249.33714381615619</v>
      </c>
      <c r="K125">
        <f t="shared" si="19"/>
        <v>249.33714381615619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154.84521209094149</v>
      </c>
      <c r="F126">
        <f t="shared" si="15"/>
        <v>9.0918588057164111</v>
      </c>
      <c r="G126">
        <f t="shared" si="16"/>
        <v>4.1478874102095879E-3</v>
      </c>
      <c r="H126">
        <f t="shared" si="17"/>
        <v>3.313974737886531E-4</v>
      </c>
      <c r="I126" t="str">
        <f t="shared" si="18"/>
        <v/>
      </c>
      <c r="J126">
        <f t="shared" si="10"/>
        <v>249.09152740824263</v>
      </c>
      <c r="K126">
        <f t="shared" si="19"/>
        <v>249.09152740824263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150.77107351519274</v>
      </c>
      <c r="F127">
        <f t="shared" si="15"/>
        <v>8.8526425446164208</v>
      </c>
      <c r="G127">
        <f t="shared" si="16"/>
        <v>3.4768593314554079E-3</v>
      </c>
      <c r="H127">
        <f t="shared" si="17"/>
        <v>2.7778536040461307E-4</v>
      </c>
      <c r="I127" t="str">
        <f t="shared" si="18"/>
        <v/>
      </c>
      <c r="J127">
        <f t="shared" si="10"/>
        <v>248.85236475925603</v>
      </c>
      <c r="K127">
        <f t="shared" si="19"/>
        <v>248.85236475925603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146.80412976265012</v>
      </c>
      <c r="F128">
        <f t="shared" si="15"/>
        <v>8.6197203121411015</v>
      </c>
      <c r="G128">
        <f t="shared" si="16"/>
        <v>2.9143874013971192E-3</v>
      </c>
      <c r="H128">
        <f t="shared" si="17"/>
        <v>2.3284639310296054E-4</v>
      </c>
      <c r="I128" t="str">
        <f t="shared" si="18"/>
        <v/>
      </c>
      <c r="J128">
        <f t="shared" si="10"/>
        <v>248.61948746574802</v>
      </c>
      <c r="K128">
        <f t="shared" si="19"/>
        <v>248.61948746574802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142.94156042602788</v>
      </c>
      <c r="F129">
        <f t="shared" si="15"/>
        <v>8.3929265058512819</v>
      </c>
      <c r="G129">
        <f t="shared" si="16"/>
        <v>2.4429098550463419E-3</v>
      </c>
      <c r="H129">
        <f t="shared" si="17"/>
        <v>1.9517746616339705E-4</v>
      </c>
      <c r="I129" t="str">
        <f t="shared" si="18"/>
        <v/>
      </c>
      <c r="J129">
        <f t="shared" si="10"/>
        <v>248.39273132838511</v>
      </c>
      <c r="K129">
        <f t="shared" si="19"/>
        <v>248.39273132838511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139.18061930588931</v>
      </c>
      <c r="F130">
        <f t="shared" si="15"/>
        <v>8.1720998804801948</v>
      </c>
      <c r="G130">
        <f t="shared" si="16"/>
        <v>2.0477059971579794E-3</v>
      </c>
      <c r="H130">
        <f t="shared" si="17"/>
        <v>1.636024625089185E-4</v>
      </c>
      <c r="I130" t="str">
        <f t="shared" si="18"/>
        <v/>
      </c>
      <c r="J130">
        <f t="shared" si="10"/>
        <v>248.17193627801768</v>
      </c>
      <c r="K130">
        <f t="shared" si="19"/>
        <v>248.17193627801768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135.51863245816102</v>
      </c>
      <c r="F131">
        <f t="shared" si="15"/>
        <v>7.9570834332917455</v>
      </c>
      <c r="G131">
        <f t="shared" si="16"/>
        <v>1.7164365857115147E-3</v>
      </c>
      <c r="H131">
        <f t="shared" si="17"/>
        <v>1.3713553242142485E-4</v>
      </c>
      <c r="I131" t="str">
        <f t="shared" si="18"/>
        <v/>
      </c>
      <c r="J131">
        <f t="shared" ref="J131:J150" si="20">$O$2+F131-H131</f>
        <v>247.95694629775934</v>
      </c>
      <c r="K131">
        <f t="shared" si="19"/>
        <v>247.95694629775934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131.95299629301925</v>
      </c>
      <c r="F132">
        <f t="shared" ref="F132:F150" si="25">E132*$O$3</f>
        <v>7.7477242924551168</v>
      </c>
      <c r="G132">
        <f t="shared" ref="G132:G150" si="26">(G131*EXP(-1/$O$6)+C132)</f>
        <v>1.4387585702527528E-3</v>
      </c>
      <c r="H132">
        <f t="shared" ref="H132:H150" si="27">G132*$O$4</f>
        <v>1.149503128749207E-4</v>
      </c>
      <c r="I132" t="str">
        <f t="shared" ref="I132:I150" si="28">IF(ISBLANK(D132),"",($O$2+((E131*EXP(-1/$O$5))*$O$3)-((G131*EXP(-1/$O$6))*$O$4)))</f>
        <v/>
      </c>
      <c r="J132">
        <f t="shared" si="20"/>
        <v>247.74760934214223</v>
      </c>
      <c r="K132">
        <f t="shared" ref="K132:K150" si="29">IF(I132="",J132,I132)</f>
        <v>247.74760934214223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128.4811757237963</v>
      </c>
      <c r="F133">
        <f t="shared" si="25"/>
        <v>7.5438736083563498</v>
      </c>
      <c r="G133">
        <f t="shared" si="26"/>
        <v>1.2060021562740446E-3</v>
      </c>
      <c r="H133">
        <f t="shared" si="27"/>
        <v>9.6354126437750182E-5</v>
      </c>
      <c r="I133" t="str">
        <f t="shared" si="28"/>
        <v/>
      </c>
      <c r="J133">
        <f t="shared" si="20"/>
        <v>247.54377725422992</v>
      </c>
      <c r="K133">
        <f t="shared" si="29"/>
        <v>247.54377725422992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125.10070236459131</v>
      </c>
      <c r="F134">
        <f t="shared" si="25"/>
        <v>7.3453864477696422</v>
      </c>
      <c r="G134">
        <f t="shared" si="26"/>
        <v>1.0109001127841324E-3</v>
      </c>
      <c r="H134">
        <f t="shared" si="27"/>
        <v>8.0766354169772007E-5</v>
      </c>
      <c r="I134" t="str">
        <f t="shared" si="28"/>
        <v/>
      </c>
      <c r="J134">
        <f t="shared" si="20"/>
        <v>247.34530568141548</v>
      </c>
      <c r="K134">
        <f t="shared" si="29"/>
        <v>247.34530568141548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121.80917277530374</v>
      </c>
      <c r="F135">
        <f t="shared" si="25"/>
        <v>7.1521216908130976</v>
      </c>
      <c r="G135">
        <f t="shared" si="26"/>
        <v>8.4736087138036339E-4</v>
      </c>
      <c r="H135">
        <f t="shared" si="27"/>
        <v>6.7700307262827817E-5</v>
      </c>
      <c r="I135" t="str">
        <f t="shared" si="28"/>
        <v/>
      </c>
      <c r="J135">
        <f t="shared" si="20"/>
        <v>247.15205399050583</v>
      </c>
      <c r="K135">
        <f t="shared" si="29"/>
        <v>247.15205399050583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118.60424675284172</v>
      </c>
      <c r="F136">
        <f t="shared" si="25"/>
        <v>6.9639419306156842</v>
      </c>
      <c r="G136">
        <f t="shared" si="26"/>
        <v>7.1027833241503935E-4</v>
      </c>
      <c r="H136">
        <f t="shared" si="27"/>
        <v>5.6748031412276818E-5</v>
      </c>
      <c r="I136" t="str">
        <f t="shared" si="28"/>
        <v/>
      </c>
      <c r="J136">
        <f t="shared" si="20"/>
        <v>246.96388518258425</v>
      </c>
      <c r="K136">
        <f t="shared" si="29"/>
        <v>246.96388518258425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115.48364566729066</v>
      </c>
      <c r="F137">
        <f t="shared" si="25"/>
        <v>6.780713375624055</v>
      </c>
      <c r="G137">
        <f t="shared" si="26"/>
        <v>5.9537243993395498E-4</v>
      </c>
      <c r="H137">
        <f t="shared" si="27"/>
        <v>4.7567569474488149E-5</v>
      </c>
      <c r="I137" t="str">
        <f t="shared" si="28"/>
        <v/>
      </c>
      <c r="J137">
        <f t="shared" si="20"/>
        <v>246.78066580805458</v>
      </c>
      <c r="K137">
        <f t="shared" si="29"/>
        <v>246.78066580805458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112.4451508418589</v>
      </c>
      <c r="F138">
        <f t="shared" si="25"/>
        <v>6.6023057544797803</v>
      </c>
      <c r="G138">
        <f t="shared" si="26"/>
        <v>4.9905554774235059E-4</v>
      </c>
      <c r="H138">
        <f t="shared" si="27"/>
        <v>3.9872284718950653E-5</v>
      </c>
      <c r="I138" t="str">
        <f t="shared" si="28"/>
        <v/>
      </c>
      <c r="J138">
        <f t="shared" si="20"/>
        <v>246.60226588219504</v>
      </c>
      <c r="K138">
        <f t="shared" si="29"/>
        <v>246.60226588219504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109.48660197544869</v>
      </c>
      <c r="F139">
        <f t="shared" si="25"/>
        <v>6.4285922233993604</v>
      </c>
      <c r="G139">
        <f t="shared" si="26"/>
        <v>4.1832040421630118E-4</v>
      </c>
      <c r="H139">
        <f t="shared" si="27"/>
        <v>3.3421911320521017E-5</v>
      </c>
      <c r="I139" t="str">
        <f t="shared" si="28"/>
        <v/>
      </c>
      <c r="J139">
        <f t="shared" si="20"/>
        <v>246.42855880148804</v>
      </c>
      <c r="K139">
        <f t="shared" si="29"/>
        <v>246.42855880148804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106.60589560673095</v>
      </c>
      <c r="F140">
        <f t="shared" si="25"/>
        <v>6.2594492759911606</v>
      </c>
      <c r="G140">
        <f t="shared" si="26"/>
        <v>3.5064625846827259E-4</v>
      </c>
      <c r="H140">
        <f t="shared" si="27"/>
        <v>2.8015052666040669E-5</v>
      </c>
      <c r="I140" t="str">
        <f t="shared" si="28"/>
        <v/>
      </c>
      <c r="J140">
        <f t="shared" si="20"/>
        <v>246.2594212609385</v>
      </c>
      <c r="K140">
        <f t="shared" si="29"/>
        <v>246.2594212609385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103.80098361863188</v>
      </c>
      <c r="F141">
        <f t="shared" si="25"/>
        <v>6.0947566554451615</v>
      </c>
      <c r="G141">
        <f t="shared" si="26"/>
        <v>2.9392015626907681E-4</v>
      </c>
      <c r="H141">
        <f t="shared" si="27"/>
        <v>2.3482893253897766E-5</v>
      </c>
      <c r="I141" t="str">
        <f t="shared" si="28"/>
        <v/>
      </c>
      <c r="J141">
        <f t="shared" si="20"/>
        <v>246.09473317255191</v>
      </c>
      <c r="K141">
        <f t="shared" si="29"/>
        <v>246.09473317255191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101.06987178216798</v>
      </c>
      <c r="F142">
        <f t="shared" si="25"/>
        <v>5.9343972690330888</v>
      </c>
      <c r="G142">
        <f t="shared" si="26"/>
        <v>2.4637096839022807E-4</v>
      </c>
      <c r="H142">
        <f t="shared" si="27"/>
        <v>1.968392785648446E-5</v>
      </c>
      <c r="I142" t="str">
        <f t="shared" si="28"/>
        <v/>
      </c>
      <c r="J142">
        <f t="shared" si="20"/>
        <v>245.93437758510524</v>
      </c>
      <c r="K142">
        <f t="shared" si="29"/>
        <v>245.93437758510524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98.410618338594446</v>
      </c>
      <c r="F143">
        <f t="shared" si="25"/>
        <v>5.7782571048581319</v>
      </c>
      <c r="G143">
        <f t="shared" si="26"/>
        <v>2.0651409156835986E-4</v>
      </c>
      <c r="H143">
        <f t="shared" si="27"/>
        <v>1.6499543376963297E-5</v>
      </c>
      <c r="I143" t="str">
        <f t="shared" si="28"/>
        <v/>
      </c>
      <c r="J143">
        <f t="shared" si="20"/>
        <v>245.77824060531478</v>
      </c>
      <c r="K143">
        <f t="shared" si="29"/>
        <v>245.77824060531478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95.82133261885852</v>
      </c>
      <c r="F144">
        <f t="shared" si="25"/>
        <v>5.6262251507950589</v>
      </c>
      <c r="G144">
        <f t="shared" si="26"/>
        <v>1.731050955190242E-4</v>
      </c>
      <c r="H144">
        <f t="shared" si="27"/>
        <v>1.3830315454982285E-5</v>
      </c>
      <c r="I144" t="str">
        <f t="shared" si="28"/>
        <v/>
      </c>
      <c r="J144">
        <f t="shared" si="20"/>
        <v>245.6262113204796</v>
      </c>
      <c r="K144">
        <f t="shared" si="29"/>
        <v>245.6262113204796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93.300173699376629</v>
      </c>
      <c r="F145">
        <f t="shared" si="25"/>
        <v>5.4781933155631126</v>
      </c>
      <c r="G145">
        <f t="shared" si="26"/>
        <v>1.4510086874498546E-4</v>
      </c>
      <c r="H145">
        <f t="shared" si="27"/>
        <v>1.1592904192208384E-5</v>
      </c>
      <c r="I145" t="str">
        <f t="shared" si="28"/>
        <v/>
      </c>
      <c r="J145">
        <f t="shared" si="20"/>
        <v>245.47818172265892</v>
      </c>
      <c r="K145">
        <f t="shared" si="29"/>
        <v>245.47818172265892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90.845349093179294</v>
      </c>
      <c r="F146">
        <f t="shared" si="25"/>
        <v>5.334056351875553</v>
      </c>
      <c r="G146">
        <f t="shared" si="26"/>
        <v>1.2162705001503344E-4</v>
      </c>
      <c r="H146">
        <f t="shared" si="27"/>
        <v>9.7174520745517489E-6</v>
      </c>
      <c r="I146" t="str">
        <f t="shared" si="28"/>
        <v/>
      </c>
      <c r="J146">
        <f t="shared" si="20"/>
        <v>245.33404663442346</v>
      </c>
      <c r="K146">
        <f t="shared" si="29"/>
        <v>245.33404663442346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88.455113475493476</v>
      </c>
      <c r="F147">
        <f t="shared" si="25"/>
        <v>5.1937117816112126</v>
      </c>
      <c r="G147">
        <f t="shared" si="26"/>
        <v>1.0195072864352289E-4</v>
      </c>
      <c r="H147">
        <f t="shared" si="27"/>
        <v>8.1454028477761361E-6</v>
      </c>
      <c r="I147" t="str">
        <f t="shared" si="28"/>
        <v/>
      </c>
      <c r="J147">
        <f t="shared" si="20"/>
        <v>245.19370363620834</v>
      </c>
      <c r="K147">
        <f t="shared" si="29"/>
        <v>245.19370363620834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86.127767442856126</v>
      </c>
      <c r="F148">
        <f t="shared" si="25"/>
        <v>5.0570598229548755</v>
      </c>
      <c r="G148">
        <f t="shared" si="26"/>
        <v>8.5457561205837991E-5</v>
      </c>
      <c r="H148">
        <f t="shared" si="27"/>
        <v>6.8276732463967524E-6</v>
      </c>
      <c r="I148" t="str">
        <f t="shared" si="28"/>
        <v/>
      </c>
      <c r="J148">
        <f t="shared" si="20"/>
        <v>245.05705299528162</v>
      </c>
      <c r="K148">
        <f t="shared" si="29"/>
        <v>245.05705299528162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83.861656304876774</v>
      </c>
      <c r="F149">
        <f t="shared" si="25"/>
        <v>4.9240033194546626</v>
      </c>
      <c r="G149">
        <f t="shared" si="26"/>
        <v>7.1632590217034407E-5</v>
      </c>
      <c r="H149">
        <f t="shared" si="27"/>
        <v>5.7231204927193263E-6</v>
      </c>
      <c r="I149" t="str">
        <f t="shared" si="28"/>
        <v/>
      </c>
      <c r="J149">
        <f t="shared" si="20"/>
        <v>244.92399759633417</v>
      </c>
      <c r="K149">
        <f t="shared" si="29"/>
        <v>244.92399759633417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81.655168907790056</v>
      </c>
      <c r="F150">
        <f t="shared" si="25"/>
        <v>4.7944476709459884</v>
      </c>
      <c r="G150">
        <f t="shared" si="26"/>
        <v>6.0044165885359197E-5</v>
      </c>
      <c r="H150">
        <f t="shared" si="27"/>
        <v>4.7972577175496224E-6</v>
      </c>
      <c r="I150" t="str">
        <f t="shared" si="28"/>
        <v/>
      </c>
      <c r="J150">
        <f t="shared" si="20"/>
        <v>244.79444287368827</v>
      </c>
      <c r="K150">
        <f t="shared" si="29"/>
        <v>244.79444287368827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&amp;CThibaux Vandersteede
&amp;RBanister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A1C4-12A0-4C12-BFD4-82D2CE6FC760}">
  <dimension ref="A1:Y150"/>
  <sheetViews>
    <sheetView view="pageLayout" zoomScaleNormal="100" workbookViewId="0">
      <selection activeCell="L13" sqref="L1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22"/>
      <c r="E2">
        <v>0</v>
      </c>
      <c r="F2">
        <v>0</v>
      </c>
      <c r="G2">
        <v>0</v>
      </c>
      <c r="H2">
        <v>0</v>
      </c>
      <c r="J2">
        <f>$O$2+F2-H2</f>
        <v>240</v>
      </c>
      <c r="K2">
        <f>IF(ISBLANK(I2),J2,I2)</f>
        <v>240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240</v>
      </c>
      <c r="Q2" t="s">
        <v>19</v>
      </c>
      <c r="R2">
        <f>SUMSQ(L2:L150)</f>
        <v>852.72527351991539</v>
      </c>
      <c r="S2">
        <f>SQRT(R2/11)</f>
        <v>8.8045715063767531</v>
      </c>
    </row>
    <row r="3" spans="1:25">
      <c r="A3">
        <f>A2+1</f>
        <v>1</v>
      </c>
      <c r="B3" s="13">
        <f>Edwards!B3</f>
        <v>43176</v>
      </c>
      <c r="C3" s="3"/>
      <c r="D3" s="22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240</v>
      </c>
      <c r="K3">
        <f>IF(I3="",J3,I3)</f>
        <v>240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4.4724713704383974E-2</v>
      </c>
      <c r="Q3" t="s">
        <v>20</v>
      </c>
      <c r="R3">
        <f>RSQ(D2:D100,I2:I100)</f>
        <v>0.87831382777967304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22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240</v>
      </c>
      <c r="K4">
        <f t="shared" ref="K4:K67" si="9">IF(I4="",J4,I4)</f>
        <v>240</v>
      </c>
      <c r="L4" t="str">
        <f t="shared" si="1"/>
        <v/>
      </c>
      <c r="M4" t="str">
        <f t="shared" si="2"/>
        <v/>
      </c>
      <c r="N4" t="s">
        <v>13</v>
      </c>
      <c r="O4" s="5">
        <v>5.3588955154852728E-2</v>
      </c>
      <c r="Q4" t="s">
        <v>21</v>
      </c>
      <c r="R4">
        <f>1-((1-$R$3)*($Y$3-1))/(Y3-Y4-1)</f>
        <v>0.75662765555934608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92</v>
      </c>
      <c r="D5" s="22"/>
      <c r="E5">
        <f t="shared" si="4"/>
        <v>92</v>
      </c>
      <c r="F5">
        <f t="shared" si="5"/>
        <v>4.1146736608033256</v>
      </c>
      <c r="G5">
        <f t="shared" si="6"/>
        <v>92</v>
      </c>
      <c r="H5">
        <f t="shared" si="7"/>
        <v>4.9301838742464508</v>
      </c>
      <c r="I5" t="str">
        <f t="shared" si="8"/>
        <v/>
      </c>
      <c r="J5">
        <f t="shared" si="0"/>
        <v>239.1844897865569</v>
      </c>
      <c r="K5">
        <f t="shared" si="9"/>
        <v>239.1844897865569</v>
      </c>
      <c r="L5" t="str">
        <f t="shared" si="1"/>
        <v/>
      </c>
      <c r="M5" t="str">
        <f t="shared" si="2"/>
        <v/>
      </c>
      <c r="N5" s="1" t="s">
        <v>14</v>
      </c>
      <c r="O5" s="5">
        <v>37.310961751604161</v>
      </c>
      <c r="Q5" s="1" t="s">
        <v>22</v>
      </c>
      <c r="R5">
        <f>LARGE(L2:L150,1)/LARGE(D2:D100,1)*100</f>
        <v>5.0452690868571377</v>
      </c>
    </row>
    <row r="6" spans="1:25">
      <c r="A6">
        <f t="shared" si="3"/>
        <v>4</v>
      </c>
      <c r="B6" s="13">
        <f>Edwards!B6</f>
        <v>43179</v>
      </c>
      <c r="C6" s="3"/>
      <c r="D6" s="22"/>
      <c r="E6">
        <f t="shared" si="4"/>
        <v>89.566986881205622</v>
      </c>
      <c r="F6">
        <f t="shared" si="5"/>
        <v>4.0058578456262364</v>
      </c>
      <c r="G6">
        <f t="shared" si="6"/>
        <v>76.559032371713513</v>
      </c>
      <c r="H6">
        <f t="shared" si="7"/>
        <v>4.1027185524666736</v>
      </c>
      <c r="I6" t="str">
        <f t="shared" si="8"/>
        <v/>
      </c>
      <c r="J6">
        <f t="shared" si="0"/>
        <v>239.90313929315954</v>
      </c>
      <c r="K6">
        <f t="shared" si="9"/>
        <v>239.90313929315954</v>
      </c>
      <c r="L6" t="str">
        <f t="shared" si="1"/>
        <v/>
      </c>
      <c r="M6" t="str">
        <f t="shared" si="2"/>
        <v/>
      </c>
      <c r="N6" s="1" t="s">
        <v>15</v>
      </c>
      <c r="O6" s="5">
        <v>5.4428738901496558</v>
      </c>
      <c r="Q6" s="1" t="s">
        <v>45</v>
      </c>
      <c r="R6">
        <f>AVEDEV(M2:M150)</f>
        <v>1.1326037786114433</v>
      </c>
      <c r="S6">
        <f>_xlfn.STDEV.P(M2:M150)</f>
        <v>1.4976863045697488</v>
      </c>
    </row>
    <row r="7" spans="1:25">
      <c r="A7">
        <f t="shared" si="3"/>
        <v>5</v>
      </c>
      <c r="B7" s="13">
        <f>Edwards!B7</f>
        <v>43180</v>
      </c>
      <c r="C7" s="3"/>
      <c r="D7" s="22"/>
      <c r="E7">
        <f t="shared" si="4"/>
        <v>87.198316728022391</v>
      </c>
      <c r="F7">
        <f t="shared" si="5"/>
        <v>3.8999197511649975</v>
      </c>
      <c r="G7">
        <f t="shared" si="6"/>
        <v>63.709624322750841</v>
      </c>
      <c r="H7">
        <f t="shared" si="7"/>
        <v>3.4141322007644095</v>
      </c>
      <c r="I7" t="str">
        <f t="shared" si="8"/>
        <v/>
      </c>
      <c r="J7">
        <f t="shared" si="0"/>
        <v>240.48578755040057</v>
      </c>
      <c r="K7">
        <f t="shared" si="9"/>
        <v>240.48578755040057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>
        <v>106.6</v>
      </c>
      <c r="D8" s="22"/>
      <c r="E8">
        <f t="shared" si="4"/>
        <v>191.4922879395869</v>
      </c>
      <c r="F8">
        <f t="shared" si="5"/>
        <v>8.5644377546954846</v>
      </c>
      <c r="G8">
        <f t="shared" si="6"/>
        <v>159.61681729255639</v>
      </c>
      <c r="H8">
        <f t="shared" si="7"/>
        <v>8.5536984638511253</v>
      </c>
      <c r="I8" t="str">
        <f t="shared" si="8"/>
        <v/>
      </c>
      <c r="J8">
        <f t="shared" si="0"/>
        <v>240.01073929084436</v>
      </c>
      <c r="K8">
        <f t="shared" si="9"/>
        <v>240.01073929084436</v>
      </c>
      <c r="L8" t="str">
        <f t="shared" si="1"/>
        <v/>
      </c>
      <c r="M8" t="str">
        <f t="shared" si="2"/>
        <v/>
      </c>
      <c r="O8">
        <f>1.1*O3</f>
        <v>4.9197185074822375E-2</v>
      </c>
    </row>
    <row r="9" spans="1:25">
      <c r="A9">
        <f t="shared" si="3"/>
        <v>7</v>
      </c>
      <c r="B9" s="13">
        <f>Edwards!B9</f>
        <v>43182</v>
      </c>
      <c r="C9" s="3">
        <f>25+103.13</f>
        <v>128.13</v>
      </c>
      <c r="D9" s="22">
        <v>229</v>
      </c>
      <c r="E9">
        <f t="shared" si="4"/>
        <v>314.5581221927938</v>
      </c>
      <c r="F9">
        <f t="shared" si="5"/>
        <v>14.068521958461334</v>
      </c>
      <c r="G9">
        <f t="shared" si="6"/>
        <v>260.95727263229026</v>
      </c>
      <c r="H9">
        <f t="shared" si="7"/>
        <v>13.98442758042448</v>
      </c>
      <c r="I9">
        <f t="shared" si="8"/>
        <v>241.21986963508542</v>
      </c>
      <c r="J9">
        <f t="shared" si="0"/>
        <v>240.08409437803687</v>
      </c>
      <c r="K9">
        <f t="shared" si="9"/>
        <v>241.21986963508542</v>
      </c>
      <c r="L9">
        <f t="shared" si="1"/>
        <v>12.219869635085416</v>
      </c>
      <c r="M9">
        <f t="shared" si="2"/>
        <v>5.3361876135744177</v>
      </c>
    </row>
    <row r="10" spans="1:25">
      <c r="A10">
        <f t="shared" si="3"/>
        <v>8</v>
      </c>
      <c r="B10" s="13">
        <f>Edwards!B10</f>
        <v>43183</v>
      </c>
      <c r="C10" s="3"/>
      <c r="D10" s="22"/>
      <c r="E10">
        <f t="shared" si="4"/>
        <v>306.23938265020257</v>
      </c>
      <c r="F10">
        <f t="shared" si="5"/>
        <v>13.696468714037604</v>
      </c>
      <c r="G10">
        <f t="shared" si="6"/>
        <v>217.15909003358237</v>
      </c>
      <c r="H10">
        <f t="shared" si="7"/>
        <v>11.637328737278272</v>
      </c>
      <c r="I10" t="str">
        <f t="shared" si="8"/>
        <v/>
      </c>
      <c r="J10">
        <f t="shared" si="0"/>
        <v>242.05913997675933</v>
      </c>
      <c r="K10">
        <f t="shared" si="9"/>
        <v>242.05913997675933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22"/>
      <c r="E11">
        <f t="shared" si="4"/>
        <v>298.14063878629565</v>
      </c>
      <c r="F11">
        <f t="shared" si="5"/>
        <v>13.334254713359229</v>
      </c>
      <c r="G11">
        <f t="shared" si="6"/>
        <v>180.71184569231394</v>
      </c>
      <c r="H11">
        <f t="shared" si="7"/>
        <v>9.6841589947560784</v>
      </c>
      <c r="I11" t="str">
        <f t="shared" si="8"/>
        <v/>
      </c>
      <c r="J11">
        <f t="shared" si="0"/>
        <v>243.65009571860315</v>
      </c>
      <c r="K11">
        <f t="shared" si="9"/>
        <v>243.65009571860315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83.8</v>
      </c>
      <c r="D12" s="22"/>
      <c r="E12">
        <f t="shared" si="4"/>
        <v>374.0560726405044</v>
      </c>
      <c r="F12">
        <f t="shared" si="5"/>
        <v>16.729550758232815</v>
      </c>
      <c r="G12">
        <f t="shared" si="6"/>
        <v>234.18178309032567</v>
      </c>
      <c r="H12">
        <f t="shared" si="7"/>
        <v>12.549557072110911</v>
      </c>
      <c r="I12" t="str">
        <f t="shared" si="8"/>
        <v/>
      </c>
      <c r="J12">
        <f t="shared" si="0"/>
        <v>244.17999368612189</v>
      </c>
      <c r="K12">
        <f t="shared" si="9"/>
        <v>244.17999368612189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22"/>
      <c r="E13">
        <f t="shared" si="4"/>
        <v>364.16386251116688</v>
      </c>
      <c r="F13">
        <f t="shared" si="5"/>
        <v>16.287124492294588</v>
      </c>
      <c r="G13">
        <f t="shared" si="6"/>
        <v>194.87750774432428</v>
      </c>
      <c r="H13">
        <f t="shared" si="7"/>
        <v>10.443282023200059</v>
      </c>
      <c r="I13" t="str">
        <f t="shared" si="8"/>
        <v/>
      </c>
      <c r="J13">
        <f t="shared" si="0"/>
        <v>245.84384246909454</v>
      </c>
      <c r="K13">
        <f t="shared" si="9"/>
        <v>245.84384246909454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78.17</v>
      </c>
      <c r="D14" s="22"/>
      <c r="E14">
        <f t="shared" si="4"/>
        <v>432.70325974072665</v>
      </c>
      <c r="F14">
        <f t="shared" si="5"/>
        <v>19.352529410857695</v>
      </c>
      <c r="G14">
        <f t="shared" si="6"/>
        <v>240.3399285208323</v>
      </c>
      <c r="H14">
        <f t="shared" si="7"/>
        <v>12.879565651423393</v>
      </c>
      <c r="I14" t="str">
        <f t="shared" si="8"/>
        <v/>
      </c>
      <c r="J14">
        <f t="shared" si="0"/>
        <v>246.47296375943429</v>
      </c>
      <c r="K14">
        <f t="shared" si="9"/>
        <v>246.47296375943429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22"/>
      <c r="E15">
        <f t="shared" si="4"/>
        <v>421.26007813752796</v>
      </c>
      <c r="F15">
        <f t="shared" si="5"/>
        <v>18.840736389787359</v>
      </c>
      <c r="G15">
        <f t="shared" si="6"/>
        <v>200.00209095480122</v>
      </c>
      <c r="H15">
        <f t="shared" si="7"/>
        <v>10.717903083053619</v>
      </c>
      <c r="I15" t="str">
        <f t="shared" si="8"/>
        <v/>
      </c>
      <c r="J15">
        <f t="shared" si="0"/>
        <v>248.12283330673375</v>
      </c>
      <c r="K15">
        <f t="shared" si="9"/>
        <v>248.12283330673375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23+101.6</f>
        <v>124.6</v>
      </c>
      <c r="D16" s="22">
        <v>243</v>
      </c>
      <c r="E16">
        <f t="shared" si="4"/>
        <v>534.71952056651764</v>
      </c>
      <c r="F16">
        <f t="shared" si="5"/>
        <v>23.915177469482959</v>
      </c>
      <c r="G16">
        <f t="shared" si="6"/>
        <v>291.03441908498928</v>
      </c>
      <c r="H16">
        <f t="shared" si="7"/>
        <v>15.596230432864106</v>
      </c>
      <c r="I16">
        <f t="shared" si="8"/>
        <v>249.42343152134728</v>
      </c>
      <c r="J16">
        <f t="shared" si="0"/>
        <v>248.31894703661885</v>
      </c>
      <c r="K16">
        <f t="shared" si="9"/>
        <v>249.42343152134728</v>
      </c>
      <c r="L16">
        <f t="shared" si="1"/>
        <v>6.4234315213472826</v>
      </c>
      <c r="M16">
        <f t="shared" si="2"/>
        <v>2.6433874573445606</v>
      </c>
    </row>
    <row r="17" spans="1:13">
      <c r="A17">
        <f t="shared" si="3"/>
        <v>15</v>
      </c>
      <c r="B17" s="13">
        <f>Edwards!B17</f>
        <v>43190</v>
      </c>
      <c r="C17" s="3"/>
      <c r="D17" s="22"/>
      <c r="E17">
        <f t="shared" si="4"/>
        <v>520.57843786636784</v>
      </c>
      <c r="F17">
        <f t="shared" si="5"/>
        <v>23.282721594248741</v>
      </c>
      <c r="G17">
        <f t="shared" si="6"/>
        <v>242.18819034794055</v>
      </c>
      <c r="H17">
        <f t="shared" si="7"/>
        <v>12.978612071590723</v>
      </c>
      <c r="I17" t="str">
        <f t="shared" si="8"/>
        <v/>
      </c>
      <c r="J17">
        <f t="shared" si="0"/>
        <v>250.30410952265802</v>
      </c>
      <c r="K17">
        <f t="shared" si="9"/>
        <v>250.30410952265802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22"/>
      <c r="E18">
        <f t="shared" si="4"/>
        <v>506.81132733712479</v>
      </c>
      <c r="F18">
        <f t="shared" si="5"/>
        <v>22.666991517291738</v>
      </c>
      <c r="G18">
        <f t="shared" si="6"/>
        <v>201.54014679233362</v>
      </c>
      <c r="H18">
        <f t="shared" si="7"/>
        <v>10.800325888356802</v>
      </c>
      <c r="I18" t="str">
        <f t="shared" si="8"/>
        <v/>
      </c>
      <c r="J18">
        <f t="shared" si="0"/>
        <v>251.86666562893495</v>
      </c>
      <c r="K18">
        <f t="shared" si="9"/>
        <v>251.86666562893495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>
        <v>83.7</v>
      </c>
      <c r="D19" s="22"/>
      <c r="E19">
        <f t="shared" si="4"/>
        <v>577.10829898750717</v>
      </c>
      <c r="F19">
        <f t="shared" si="5"/>
        <v>25.811003448640285</v>
      </c>
      <c r="G19">
        <f t="shared" si="6"/>
        <v>251.41433285298001</v>
      </c>
      <c r="H19">
        <f t="shared" si="7"/>
        <v>13.473031408545562</v>
      </c>
      <c r="I19" t="str">
        <f t="shared" si="8"/>
        <v/>
      </c>
      <c r="J19">
        <f t="shared" si="0"/>
        <v>252.33797204009474</v>
      </c>
      <c r="K19">
        <f t="shared" si="9"/>
        <v>252.33797204009474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22"/>
      <c r="E20">
        <f t="shared" si="4"/>
        <v>561.84621135270595</v>
      </c>
      <c r="F20">
        <f t="shared" si="5"/>
        <v>25.128410948642582</v>
      </c>
      <c r="G20">
        <f t="shared" si="6"/>
        <v>209.21780486526143</v>
      </c>
      <c r="H20">
        <f t="shared" si="7"/>
        <v>11.211763562521224</v>
      </c>
      <c r="I20" t="str">
        <f t="shared" si="8"/>
        <v/>
      </c>
      <c r="J20">
        <f t="shared" si="0"/>
        <v>253.91664738612135</v>
      </c>
      <c r="K20">
        <f t="shared" si="9"/>
        <v>253.91664738612135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>
        <v>76.8</v>
      </c>
      <c r="D21" s="22"/>
      <c r="E21">
        <f t="shared" si="4"/>
        <v>623.78774175524882</v>
      </c>
      <c r="F21">
        <f t="shared" si="5"/>
        <v>27.898728162307709</v>
      </c>
      <c r="G21">
        <f t="shared" si="6"/>
        <v>250.90339886324335</v>
      </c>
      <c r="H21">
        <f t="shared" si="7"/>
        <v>13.445650989882475</v>
      </c>
      <c r="I21" t="str">
        <f t="shared" si="8"/>
        <v/>
      </c>
      <c r="J21">
        <f t="shared" si="0"/>
        <v>254.45307717242522</v>
      </c>
      <c r="K21">
        <f t="shared" si="9"/>
        <v>254.45307717242522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22"/>
      <c r="E22">
        <f t="shared" si="4"/>
        <v>607.29117915705706</v>
      </c>
      <c r="F22">
        <f t="shared" si="5"/>
        <v>27.160924122997134</v>
      </c>
      <c r="G22">
        <f t="shared" si="6"/>
        <v>208.79262430156516</v>
      </c>
      <c r="H22">
        <f t="shared" si="7"/>
        <v>11.188978580360589</v>
      </c>
      <c r="I22" t="str">
        <f t="shared" si="8"/>
        <v/>
      </c>
      <c r="J22">
        <f t="shared" si="0"/>
        <v>255.97194554263655</v>
      </c>
      <c r="K22">
        <f t="shared" si="9"/>
        <v>255.97194554263655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21+79.97</f>
        <v>100.97</v>
      </c>
      <c r="D23" s="22">
        <v>249</v>
      </c>
      <c r="E23">
        <f t="shared" si="4"/>
        <v>692.20088126773942</v>
      </c>
      <c r="F23">
        <f t="shared" si="5"/>
        <v>30.95848624062193</v>
      </c>
      <c r="G23">
        <f t="shared" si="6"/>
        <v>274.71957916172329</v>
      </c>
      <c r="H23">
        <f t="shared" si="7"/>
        <v>14.721935207857603</v>
      </c>
      <c r="I23">
        <f t="shared" si="8"/>
        <v>257.13157349201816</v>
      </c>
      <c r="J23">
        <f t="shared" si="0"/>
        <v>256.23655103276434</v>
      </c>
      <c r="K23">
        <f t="shared" si="9"/>
        <v>257.13157349201816</v>
      </c>
      <c r="L23">
        <f t="shared" si="1"/>
        <v>8.1315734920181626</v>
      </c>
      <c r="M23">
        <f t="shared" si="2"/>
        <v>3.265692165469142</v>
      </c>
    </row>
    <row r="24" spans="1:13">
      <c r="A24">
        <f t="shared" si="3"/>
        <v>22</v>
      </c>
      <c r="B24" s="13">
        <f>Edwards!B24</f>
        <v>43197</v>
      </c>
      <c r="C24" s="3"/>
      <c r="D24" s="22"/>
      <c r="E24">
        <f t="shared" si="4"/>
        <v>673.89507882246289</v>
      </c>
      <c r="F24">
        <f t="shared" si="5"/>
        <v>30.139764467127925</v>
      </c>
      <c r="G24">
        <f t="shared" si="6"/>
        <v>228.61157776289005</v>
      </c>
      <c r="H24">
        <f t="shared" si="7"/>
        <v>12.251055588615642</v>
      </c>
      <c r="I24" t="str">
        <f t="shared" si="8"/>
        <v/>
      </c>
      <c r="J24">
        <f t="shared" si="0"/>
        <v>257.88870887851226</v>
      </c>
      <c r="K24">
        <f t="shared" si="9"/>
        <v>257.88870887851226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22"/>
      <c r="E25">
        <f t="shared" si="4"/>
        <v>656.07338787174524</v>
      </c>
      <c r="F25">
        <f t="shared" si="5"/>
        <v>29.342694441629067</v>
      </c>
      <c r="G25">
        <f t="shared" si="6"/>
        <v>190.24218676627825</v>
      </c>
      <c r="H25">
        <f t="shared" si="7"/>
        <v>10.194880015179203</v>
      </c>
      <c r="I25" t="str">
        <f t="shared" si="8"/>
        <v/>
      </c>
      <c r="J25">
        <f t="shared" si="0"/>
        <v>259.14781442644988</v>
      </c>
      <c r="K25">
        <f t="shared" si="9"/>
        <v>259.14781442644988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79.02</v>
      </c>
      <c r="D26" s="22"/>
      <c r="E26">
        <f t="shared" si="4"/>
        <v>717.74300570235573</v>
      </c>
      <c r="F26">
        <f t="shared" si="5"/>
        <v>32.100850443361892</v>
      </c>
      <c r="G26">
        <f t="shared" si="6"/>
        <v>237.33258407722894</v>
      </c>
      <c r="H26">
        <f t="shared" si="7"/>
        <v>12.718405204899936</v>
      </c>
      <c r="I26" t="str">
        <f t="shared" si="8"/>
        <v/>
      </c>
      <c r="J26">
        <f t="shared" si="0"/>
        <v>259.38244523846197</v>
      </c>
      <c r="K26">
        <f t="shared" si="9"/>
        <v>259.38244523846197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22"/>
      <c r="E27">
        <f t="shared" si="4"/>
        <v>698.76172147630416</v>
      </c>
      <c r="F27">
        <f t="shared" si="5"/>
        <v>31.251917940610198</v>
      </c>
      <c r="G27">
        <f t="shared" si="6"/>
        <v>197.49948899164119</v>
      </c>
      <c r="H27">
        <f t="shared" si="7"/>
        <v>10.583791258679391</v>
      </c>
      <c r="I27" t="str">
        <f t="shared" si="8"/>
        <v/>
      </c>
      <c r="J27">
        <f t="shared" si="0"/>
        <v>260.6681266819308</v>
      </c>
      <c r="K27">
        <f t="shared" si="9"/>
        <v>260.6681266819308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76.22</v>
      </c>
      <c r="D28" s="22"/>
      <c r="E28">
        <f t="shared" si="4"/>
        <v>756.50241239735647</v>
      </c>
      <c r="F28">
        <f t="shared" si="5"/>
        <v>33.834353811147587</v>
      </c>
      <c r="G28">
        <f t="shared" si="6"/>
        <v>240.57184533812972</v>
      </c>
      <c r="H28">
        <f t="shared" si="7"/>
        <v>12.8919938313452</v>
      </c>
      <c r="I28" t="str">
        <f t="shared" si="8"/>
        <v/>
      </c>
      <c r="J28">
        <f t="shared" si="0"/>
        <v>260.9423599798024</v>
      </c>
      <c r="K28">
        <f t="shared" si="9"/>
        <v>260.9423599798024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22"/>
      <c r="E29">
        <f t="shared" si="4"/>
        <v>736.49610485646122</v>
      </c>
      <c r="F29">
        <f t="shared" si="5"/>
        <v>32.939577434099185</v>
      </c>
      <c r="G29">
        <f t="shared" si="6"/>
        <v>200.19508364092096</v>
      </c>
      <c r="H29">
        <f t="shared" si="7"/>
        <v>10.728245359455304</v>
      </c>
      <c r="I29" t="str">
        <f t="shared" si="8"/>
        <v/>
      </c>
      <c r="J29">
        <f t="shared" si="0"/>
        <v>262.21133207464391</v>
      </c>
      <c r="K29">
        <f t="shared" si="9"/>
        <v>262.21133207464391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>
        <f>22+89.8</f>
        <v>111.8</v>
      </c>
      <c r="D30" s="22">
        <v>253</v>
      </c>
      <c r="E30">
        <f t="shared" si="4"/>
        <v>828.81888001888797</v>
      </c>
      <c r="F30">
        <f t="shared" si="5"/>
        <v>37.068687121632934</v>
      </c>
      <c r="G30">
        <f t="shared" si="6"/>
        <v>278.39502053394739</v>
      </c>
      <c r="H30">
        <f t="shared" si="7"/>
        <v>14.918898270728011</v>
      </c>
      <c r="I30">
        <f t="shared" si="8"/>
        <v>263.14081104506738</v>
      </c>
      <c r="J30">
        <f t="shared" si="0"/>
        <v>262.14978885090494</v>
      </c>
      <c r="K30">
        <f t="shared" si="9"/>
        <v>263.14081104506738</v>
      </c>
      <c r="L30">
        <f t="shared" si="1"/>
        <v>10.14081104506738</v>
      </c>
      <c r="M30">
        <f t="shared" si="2"/>
        <v>4.0082257095127982</v>
      </c>
    </row>
    <row r="31" spans="1:13">
      <c r="A31">
        <f t="shared" si="3"/>
        <v>29</v>
      </c>
      <c r="B31" s="13">
        <f>Edwards!B31</f>
        <v>43204</v>
      </c>
      <c r="C31" s="3"/>
      <c r="D31" s="22"/>
      <c r="E31">
        <f t="shared" si="4"/>
        <v>806.9001060168182</v>
      </c>
      <c r="F31">
        <f t="shared" si="5"/>
        <v>36.088376229639273</v>
      </c>
      <c r="G31">
        <f t="shared" si="6"/>
        <v>231.67014553459049</v>
      </c>
      <c r="H31">
        <f t="shared" si="7"/>
        <v>12.414961039771375</v>
      </c>
      <c r="I31" t="str">
        <f t="shared" si="8"/>
        <v/>
      </c>
      <c r="J31">
        <f t="shared" si="0"/>
        <v>263.67341518986791</v>
      </c>
      <c r="K31">
        <f t="shared" si="9"/>
        <v>263.67341518986791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3"/>
      <c r="D32" s="22"/>
      <c r="E32">
        <f t="shared" si="4"/>
        <v>785.5609914136063</v>
      </c>
      <c r="F32">
        <f t="shared" si="5"/>
        <v>35.133990438305581</v>
      </c>
      <c r="G32">
        <f t="shared" si="6"/>
        <v>192.7874149080684</v>
      </c>
      <c r="H32">
        <f t="shared" si="7"/>
        <v>10.331276131928464</v>
      </c>
      <c r="I32" t="str">
        <f t="shared" si="8"/>
        <v/>
      </c>
      <c r="J32">
        <f t="shared" si="0"/>
        <v>264.80271430637714</v>
      </c>
      <c r="K32">
        <f t="shared" si="9"/>
        <v>264.80271430637714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77.13</v>
      </c>
      <c r="D33" s="22"/>
      <c r="E33">
        <f t="shared" si="4"/>
        <v>841.91620665575385</v>
      </c>
      <c r="F33">
        <f t="shared" si="5"/>
        <v>37.654461305759561</v>
      </c>
      <c r="G33">
        <f t="shared" si="6"/>
        <v>237.56062976962795</v>
      </c>
      <c r="H33">
        <f t="shared" si="7"/>
        <v>12.730625935283165</v>
      </c>
      <c r="I33" t="str">
        <f t="shared" si="8"/>
        <v/>
      </c>
      <c r="J33">
        <f t="shared" si="0"/>
        <v>264.92383537047641</v>
      </c>
      <c r="K33">
        <f t="shared" si="9"/>
        <v>264.92383537047641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22"/>
      <c r="E34">
        <f t="shared" si="4"/>
        <v>819.65106344141634</v>
      </c>
      <c r="F34">
        <f t="shared" si="5"/>
        <v>36.658659149911209</v>
      </c>
      <c r="G34">
        <f t="shared" si="6"/>
        <v>197.68926026932169</v>
      </c>
      <c r="H34">
        <f t="shared" si="7"/>
        <v>10.593960903168689</v>
      </c>
      <c r="I34" t="str">
        <f t="shared" si="8"/>
        <v/>
      </c>
      <c r="J34">
        <f t="shared" si="0"/>
        <v>266.06469824674252</v>
      </c>
      <c r="K34">
        <f t="shared" si="9"/>
        <v>266.06469824674252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73.23</v>
      </c>
      <c r="D35" s="22"/>
      <c r="E35">
        <f t="shared" si="4"/>
        <v>871.20473963503889</v>
      </c>
      <c r="F35">
        <f t="shared" si="5"/>
        <v>38.964382558079492</v>
      </c>
      <c r="G35">
        <f t="shared" si="6"/>
        <v>237.73976604890322</v>
      </c>
      <c r="H35">
        <f t="shared" si="7"/>
        <v>12.740225661319855</v>
      </c>
      <c r="I35" t="str">
        <f t="shared" si="8"/>
        <v/>
      </c>
      <c r="J35">
        <f t="shared" si="0"/>
        <v>266.22415689675961</v>
      </c>
      <c r="K35">
        <f t="shared" si="9"/>
        <v>266.22415689675961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22"/>
      <c r="E36">
        <f t="shared" si="4"/>
        <v>848.16503788843136</v>
      </c>
      <c r="F36">
        <f t="shared" si="5"/>
        <v>37.933938493628077</v>
      </c>
      <c r="G36">
        <f t="shared" si="6"/>
        <v>197.83833092371282</v>
      </c>
      <c r="H36">
        <f t="shared" si="7"/>
        <v>10.601949443781759</v>
      </c>
      <c r="I36" t="str">
        <f t="shared" si="8"/>
        <v/>
      </c>
      <c r="J36">
        <f t="shared" si="0"/>
        <v>267.33198904984636</v>
      </c>
      <c r="K36">
        <f t="shared" si="9"/>
        <v>267.33198904984636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22+87.9</f>
        <v>109.9</v>
      </c>
      <c r="D37" s="22">
        <v>272</v>
      </c>
      <c r="E37">
        <f t="shared" si="4"/>
        <v>935.63463936576511</v>
      </c>
      <c r="F37">
        <f t="shared" si="5"/>
        <v>41.84599137753839</v>
      </c>
      <c r="G37">
        <f t="shared" si="6"/>
        <v>274.53381719080761</v>
      </c>
      <c r="H37">
        <f t="shared" si="7"/>
        <v>14.711980417928727</v>
      </c>
      <c r="I37">
        <f t="shared" si="8"/>
        <v>268.1081910950162</v>
      </c>
      <c r="J37">
        <f t="shared" si="0"/>
        <v>267.13401095960967</v>
      </c>
      <c r="K37">
        <f t="shared" si="9"/>
        <v>268.1081910950162</v>
      </c>
      <c r="L37">
        <f t="shared" si="1"/>
        <v>-3.8918089049838045</v>
      </c>
      <c r="M37">
        <f t="shared" si="2"/>
        <v>1.4308120974205163</v>
      </c>
    </row>
    <row r="38" spans="1:13">
      <c r="A38">
        <f t="shared" si="3"/>
        <v>36</v>
      </c>
      <c r="B38" s="13">
        <f>Edwards!B38</f>
        <v>43211</v>
      </c>
      <c r="C38" s="3"/>
      <c r="D38" s="22"/>
      <c r="E38">
        <f t="shared" si="4"/>
        <v>910.89103771385908</v>
      </c>
      <c r="F38">
        <f t="shared" si="5"/>
        <v>40.739340877641574</v>
      </c>
      <c r="G38">
        <f t="shared" si="6"/>
        <v>228.45699345044693</v>
      </c>
      <c r="H38">
        <f t="shared" si="7"/>
        <v>12.242771576828485</v>
      </c>
      <c r="I38" t="str">
        <f t="shared" si="8"/>
        <v/>
      </c>
      <c r="J38">
        <f t="shared" si="0"/>
        <v>268.49656930081306</v>
      </c>
      <c r="K38">
        <f t="shared" si="9"/>
        <v>268.49656930081306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22"/>
      <c r="E39">
        <f t="shared" si="4"/>
        <v>886.80180027309768</v>
      </c>
      <c r="F39">
        <f t="shared" si="5"/>
        <v>39.661956629746591</v>
      </c>
      <c r="G39">
        <f t="shared" si="6"/>
        <v>190.11354735996855</v>
      </c>
      <c r="H39">
        <f t="shared" si="7"/>
        <v>10.187986363803326</v>
      </c>
      <c r="I39" t="str">
        <f t="shared" si="8"/>
        <v/>
      </c>
      <c r="J39">
        <f t="shared" si="0"/>
        <v>269.47397026594331</v>
      </c>
      <c r="K39">
        <f t="shared" si="9"/>
        <v>269.47397026594331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80.03</v>
      </c>
      <c r="D40" s="22"/>
      <c r="E40">
        <f t="shared" si="4"/>
        <v>943.37962186184848</v>
      </c>
      <c r="F40">
        <f t="shared" si="5"/>
        <v>42.192383502321185</v>
      </c>
      <c r="G40">
        <f t="shared" si="6"/>
        <v>238.23553507209914</v>
      </c>
      <c r="H40">
        <f t="shared" si="7"/>
        <v>12.766793405271065</v>
      </c>
      <c r="I40" t="str">
        <f t="shared" si="8"/>
        <v/>
      </c>
      <c r="J40">
        <f t="shared" si="0"/>
        <v>269.42559009705013</v>
      </c>
      <c r="K40">
        <f t="shared" si="9"/>
        <v>269.42559009705013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22"/>
      <c r="E41">
        <f t="shared" si="4"/>
        <v>918.43119799235762</v>
      </c>
      <c r="F41">
        <f t="shared" si="5"/>
        <v>41.076572387382591</v>
      </c>
      <c r="G41">
        <f t="shared" si="6"/>
        <v>198.25089175736224</v>
      </c>
      <c r="H41">
        <f t="shared" si="7"/>
        <v>10.624058147794848</v>
      </c>
      <c r="I41" t="str">
        <f t="shared" si="8"/>
        <v/>
      </c>
      <c r="J41">
        <f t="shared" si="0"/>
        <v>270.45251423958774</v>
      </c>
      <c r="K41">
        <f t="shared" si="9"/>
        <v>270.45251423958774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81.62</v>
      </c>
      <c r="D42" s="22"/>
      <c r="E42">
        <f t="shared" si="4"/>
        <v>975.76255502034189</v>
      </c>
      <c r="F42">
        <f t="shared" si="5"/>
        <v>43.640700916743008</v>
      </c>
      <c r="G42">
        <f t="shared" si="6"/>
        <v>246.59713521492355</v>
      </c>
      <c r="H42">
        <f t="shared" si="7"/>
        <v>13.214882820347693</v>
      </c>
      <c r="I42" t="str">
        <f t="shared" si="8"/>
        <v/>
      </c>
      <c r="J42">
        <f t="shared" si="0"/>
        <v>270.42581809639535</v>
      </c>
      <c r="K42">
        <f t="shared" si="9"/>
        <v>270.42581809639535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22"/>
      <c r="E43">
        <f t="shared" si="4"/>
        <v>949.95773874650695</v>
      </c>
      <c r="F43">
        <f t="shared" si="5"/>
        <v>42.486587896701508</v>
      </c>
      <c r="G43">
        <f t="shared" si="6"/>
        <v>205.20910932272986</v>
      </c>
      <c r="H43">
        <f t="shared" si="7"/>
        <v>10.996941756863041</v>
      </c>
      <c r="I43" t="str">
        <f t="shared" si="8"/>
        <v/>
      </c>
      <c r="J43">
        <f t="shared" si="0"/>
        <v>271.48964613983844</v>
      </c>
      <c r="K43">
        <f t="shared" si="9"/>
        <v>271.48964613983844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21+84.83</f>
        <v>105.83</v>
      </c>
      <c r="D44" s="22">
        <v>281</v>
      </c>
      <c r="E44">
        <f t="shared" si="4"/>
        <v>1030.6653513479146</v>
      </c>
      <c r="F44">
        <f t="shared" si="5"/>
        <v>46.0962127640638</v>
      </c>
      <c r="G44">
        <f t="shared" si="6"/>
        <v>276.59750916966709</v>
      </c>
      <c r="H44">
        <f t="shared" si="7"/>
        <v>14.822571514837255</v>
      </c>
      <c r="I44">
        <f t="shared" si="8"/>
        <v>272.21174392192967</v>
      </c>
      <c r="J44">
        <f t="shared" si="0"/>
        <v>271.27364124922656</v>
      </c>
      <c r="K44">
        <f t="shared" si="9"/>
        <v>272.21174392192967</v>
      </c>
      <c r="L44">
        <f t="shared" si="1"/>
        <v>-8.7882560780703329</v>
      </c>
      <c r="M44">
        <f t="shared" si="2"/>
        <v>3.1274932662172001</v>
      </c>
    </row>
    <row r="45" spans="1:13">
      <c r="A45">
        <f t="shared" si="3"/>
        <v>43</v>
      </c>
      <c r="B45" s="13">
        <f>Edwards!B45</f>
        <v>43218</v>
      </c>
      <c r="C45" s="3"/>
      <c r="D45" s="22"/>
      <c r="E45">
        <f t="shared" si="4"/>
        <v>1003.4085869901287</v>
      </c>
      <c r="F45">
        <f t="shared" si="5"/>
        <v>44.877161781653967</v>
      </c>
      <c r="G45">
        <f t="shared" si="6"/>
        <v>230.1743223745203</v>
      </c>
      <c r="H45">
        <f t="shared" si="7"/>
        <v>12.334801439526784</v>
      </c>
      <c r="I45" t="str">
        <f t="shared" si="8"/>
        <v/>
      </c>
      <c r="J45">
        <f t="shared" si="0"/>
        <v>272.54236034212721</v>
      </c>
      <c r="K45">
        <f t="shared" si="9"/>
        <v>272.54236034212721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22"/>
      <c r="E46">
        <f t="shared" si="4"/>
        <v>976.87264942862964</v>
      </c>
      <c r="F46">
        <f t="shared" si="5"/>
        <v>43.690349571338515</v>
      </c>
      <c r="G46">
        <f t="shared" si="6"/>
        <v>191.54264562834913</v>
      </c>
      <c r="H46">
        <f t="shared" si="7"/>
        <v>10.264570246819449</v>
      </c>
      <c r="I46" t="str">
        <f t="shared" si="8"/>
        <v/>
      </c>
      <c r="J46">
        <f t="shared" si="0"/>
        <v>273.42577932451906</v>
      </c>
      <c r="K46">
        <f t="shared" si="9"/>
        <v>273.42577932451906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75.98</v>
      </c>
      <c r="D47" s="22"/>
      <c r="E47">
        <f t="shared" si="4"/>
        <v>1027.0184758258983</v>
      </c>
      <c r="F47">
        <f t="shared" si="5"/>
        <v>45.933107300426094</v>
      </c>
      <c r="G47">
        <f t="shared" si="6"/>
        <v>235.37477833939602</v>
      </c>
      <c r="H47">
        <f t="shared" si="7"/>
        <v>12.613488441013294</v>
      </c>
      <c r="I47" t="str">
        <f t="shared" si="8"/>
        <v/>
      </c>
      <c r="J47">
        <f t="shared" si="0"/>
        <v>273.3196188594128</v>
      </c>
      <c r="K47">
        <f t="shared" si="9"/>
        <v>273.3196188594128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22"/>
      <c r="E48">
        <f t="shared" si="4"/>
        <v>999.85815598971772</v>
      </c>
      <c r="F48">
        <f t="shared" si="5"/>
        <v>44.718369771633419</v>
      </c>
      <c r="G48">
        <f t="shared" si="6"/>
        <v>195.87027472142077</v>
      </c>
      <c r="H48">
        <f t="shared" si="7"/>
        <v>10.496483368214902</v>
      </c>
      <c r="I48" t="str">
        <f t="shared" si="8"/>
        <v/>
      </c>
      <c r="J48">
        <f t="shared" si="0"/>
        <v>274.22188640341852</v>
      </c>
      <c r="K48">
        <f t="shared" si="9"/>
        <v>274.22188640341852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>
        <v>74.92</v>
      </c>
      <c r="D49" s="22"/>
      <c r="E49">
        <f t="shared" si="4"/>
        <v>1048.3361123977988</v>
      </c>
      <c r="F49">
        <f t="shared" si="5"/>
        <v>46.886532492958452</v>
      </c>
      <c r="G49">
        <f t="shared" si="6"/>
        <v>237.91607285927904</v>
      </c>
      <c r="H49">
        <f t="shared" si="7"/>
        <v>12.749673759074579</v>
      </c>
      <c r="I49" t="str">
        <f t="shared" si="8"/>
        <v/>
      </c>
      <c r="J49">
        <f t="shared" si="0"/>
        <v>274.13685873388386</v>
      </c>
      <c r="K49">
        <f t="shared" si="9"/>
        <v>274.13685873388386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/>
      <c r="D50" s="22"/>
      <c r="E50">
        <f t="shared" si="4"/>
        <v>1020.6120307198668</v>
      </c>
      <c r="F50">
        <f t="shared" si="5"/>
        <v>45.64658087719598</v>
      </c>
      <c r="G50">
        <f t="shared" si="6"/>
        <v>197.98504699765755</v>
      </c>
      <c r="H50">
        <f t="shared" si="7"/>
        <v>10.60981180488888</v>
      </c>
      <c r="I50" t="str">
        <f t="shared" si="8"/>
        <v/>
      </c>
      <c r="J50">
        <f t="shared" si="0"/>
        <v>275.0367690723071</v>
      </c>
      <c r="K50">
        <f t="shared" si="9"/>
        <v>275.0367690723071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22+90.28</f>
        <v>112.28</v>
      </c>
      <c r="D51" s="22">
        <v>277</v>
      </c>
      <c r="E51">
        <f t="shared" si="4"/>
        <v>1105.9011344161622</v>
      </c>
      <c r="F51">
        <f t="shared" si="5"/>
        <v>49.461111622116313</v>
      </c>
      <c r="G51">
        <f t="shared" si="6"/>
        <v>277.03590893705314</v>
      </c>
      <c r="H51">
        <f t="shared" si="7"/>
        <v>14.846064900311605</v>
      </c>
      <c r="I51">
        <f t="shared" si="8"/>
        <v>275.61032375186335</v>
      </c>
      <c r="J51">
        <f t="shared" si="0"/>
        <v>274.61504672180473</v>
      </c>
      <c r="K51">
        <f t="shared" si="9"/>
        <v>275.61032375186335</v>
      </c>
      <c r="L51">
        <f t="shared" si="1"/>
        <v>-1.3896762481366522</v>
      </c>
      <c r="M51">
        <f t="shared" si="2"/>
        <v>0.50168817622261819</v>
      </c>
    </row>
    <row r="52" spans="1:13">
      <c r="A52">
        <f t="shared" si="3"/>
        <v>50</v>
      </c>
      <c r="B52" s="13">
        <f>Edwards!B52</f>
        <v>43225</v>
      </c>
      <c r="C52" s="3"/>
      <c r="D52" s="22"/>
      <c r="E52">
        <f t="shared" si="4"/>
        <v>1076.6546999800305</v>
      </c>
      <c r="F52">
        <f t="shared" si="5"/>
        <v>48.153073215086287</v>
      </c>
      <c r="G52">
        <f t="shared" si="6"/>
        <v>230.53914261346659</v>
      </c>
      <c r="H52">
        <f t="shared" si="7"/>
        <v>12.354351774951258</v>
      </c>
      <c r="I52" t="str">
        <f t="shared" si="8"/>
        <v/>
      </c>
      <c r="J52">
        <f t="shared" si="0"/>
        <v>275.79872144013501</v>
      </c>
      <c r="K52">
        <f t="shared" si="9"/>
        <v>275.79872144013501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22"/>
      <c r="E53">
        <f t="shared" si="4"/>
        <v>1048.1817107467366</v>
      </c>
      <c r="F53">
        <f t="shared" si="5"/>
        <v>46.879626923319208</v>
      </c>
      <c r="G53">
        <f t="shared" si="6"/>
        <v>191.84623567708115</v>
      </c>
      <c r="H53">
        <f t="shared" si="7"/>
        <v>10.280839320326409</v>
      </c>
      <c r="I53" t="str">
        <f t="shared" si="8"/>
        <v/>
      </c>
      <c r="J53">
        <f t="shared" si="0"/>
        <v>276.59878760299279</v>
      </c>
      <c r="K53">
        <f t="shared" si="9"/>
        <v>276.59878760299279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75.05</v>
      </c>
      <c r="D54" s="22"/>
      <c r="E54">
        <f t="shared" si="4"/>
        <v>1095.5117123431808</v>
      </c>
      <c r="F54">
        <f t="shared" si="5"/>
        <v>48.996447694348213</v>
      </c>
      <c r="G54">
        <f t="shared" si="6"/>
        <v>234.6974148651417</v>
      </c>
      <c r="H54">
        <f t="shared" si="7"/>
        <v>12.577189240167945</v>
      </c>
      <c r="I54" t="str">
        <f t="shared" si="8"/>
        <v/>
      </c>
      <c r="J54">
        <f t="shared" si="0"/>
        <v>276.41925845418024</v>
      </c>
      <c r="K54">
        <f t="shared" si="9"/>
        <v>276.41925845418024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22"/>
      <c r="E55">
        <f t="shared" si="4"/>
        <v>1066.5400344309649</v>
      </c>
      <c r="F55">
        <f t="shared" si="5"/>
        <v>47.700697694188726</v>
      </c>
      <c r="G55">
        <f t="shared" si="6"/>
        <v>195.30659763280281</v>
      </c>
      <c r="H55">
        <f t="shared" si="7"/>
        <v>10.466276501991135</v>
      </c>
      <c r="I55" t="str">
        <f t="shared" si="8"/>
        <v/>
      </c>
      <c r="J55">
        <f t="shared" si="0"/>
        <v>277.23442119219754</v>
      </c>
      <c r="K55">
        <f t="shared" si="9"/>
        <v>277.23442119219754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81.08</v>
      </c>
      <c r="D56" s="22"/>
      <c r="E56">
        <f t="shared" si="4"/>
        <v>1119.4145355669436</v>
      </c>
      <c r="F56">
        <f t="shared" si="5"/>
        <v>50.065494619757509</v>
      </c>
      <c r="G56">
        <f t="shared" si="6"/>
        <v>243.60700141933671</v>
      </c>
      <c r="H56">
        <f t="shared" si="7"/>
        <v>13.05464467446898</v>
      </c>
      <c r="I56" t="str">
        <f t="shared" si="8"/>
        <v/>
      </c>
      <c r="J56">
        <f t="shared" si="0"/>
        <v>277.0108499452885</v>
      </c>
      <c r="K56">
        <f t="shared" si="9"/>
        <v>277.0108499452885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22"/>
      <c r="E57">
        <f t="shared" si="4"/>
        <v>1089.8107284973405</v>
      </c>
      <c r="F57">
        <f t="shared" si="5"/>
        <v>48.741472824009691</v>
      </c>
      <c r="G57">
        <f t="shared" si="6"/>
        <v>202.72082943085934</v>
      </c>
      <c r="H57">
        <f t="shared" si="7"/>
        <v>10.86359743732487</v>
      </c>
      <c r="I57" t="str">
        <f t="shared" si="8"/>
        <v/>
      </c>
      <c r="J57">
        <f t="shared" si="0"/>
        <v>277.87787538668482</v>
      </c>
      <c r="K57">
        <f t="shared" si="9"/>
        <v>277.87787538668482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22+82.57</f>
        <v>104.57</v>
      </c>
      <c r="D58" s="22">
        <v>288</v>
      </c>
      <c r="E58">
        <f t="shared" si="4"/>
        <v>1165.559817633896</v>
      </c>
      <c r="F58">
        <f t="shared" si="5"/>
        <v>52.129329149009997</v>
      </c>
      <c r="G58">
        <f t="shared" si="6"/>
        <v>273.26685372628015</v>
      </c>
      <c r="H58">
        <f t="shared" si="7"/>
        <v>14.644085169645328</v>
      </c>
      <c r="I58">
        <f t="shared" si="8"/>
        <v>278.41217770784021</v>
      </c>
      <c r="J58">
        <f t="shared" si="0"/>
        <v>277.48524397936467</v>
      </c>
      <c r="K58">
        <f t="shared" si="9"/>
        <v>278.41217770784021</v>
      </c>
      <c r="L58">
        <f t="shared" si="1"/>
        <v>-9.5878222921597853</v>
      </c>
      <c r="M58">
        <f t="shared" si="2"/>
        <v>3.3291049625554812</v>
      </c>
    </row>
    <row r="59" spans="1:13">
      <c r="A59">
        <f t="shared" si="3"/>
        <v>57</v>
      </c>
      <c r="B59" s="13">
        <f>Edwards!B59</f>
        <v>43232</v>
      </c>
      <c r="C59" s="3"/>
      <c r="D59" s="22"/>
      <c r="E59">
        <f t="shared" si="4"/>
        <v>1134.7356619051693</v>
      </c>
      <c r="F59">
        <f t="shared" si="5"/>
        <v>50.750727608863343</v>
      </c>
      <c r="G59">
        <f t="shared" si="6"/>
        <v>227.40267283202806</v>
      </c>
      <c r="H59">
        <f t="shared" si="7"/>
        <v>12.186271636489199</v>
      </c>
      <c r="I59" t="str">
        <f t="shared" si="8"/>
        <v/>
      </c>
      <c r="J59">
        <f t="shared" si="0"/>
        <v>278.56445597237416</v>
      </c>
      <c r="K59">
        <f t="shared" si="9"/>
        <v>278.56445597237416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22"/>
      <c r="E60">
        <f t="shared" si="4"/>
        <v>1104.7266754727877</v>
      </c>
      <c r="F60">
        <f t="shared" si="5"/>
        <v>49.408584282116337</v>
      </c>
      <c r="G60">
        <f t="shared" si="6"/>
        <v>189.23618033436318</v>
      </c>
      <c r="H60">
        <f t="shared" si="7"/>
        <v>10.140969181613812</v>
      </c>
      <c r="I60" t="str">
        <f t="shared" si="8"/>
        <v/>
      </c>
      <c r="J60">
        <f t="shared" si="0"/>
        <v>279.26761510050255</v>
      </c>
      <c r="K60">
        <f t="shared" si="9"/>
        <v>279.26761510050255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22"/>
      <c r="E61">
        <f t="shared" si="4"/>
        <v>1075.5113005368378</v>
      </c>
      <c r="F61">
        <f t="shared" si="5"/>
        <v>48.101935002339737</v>
      </c>
      <c r="G61">
        <f t="shared" si="6"/>
        <v>157.4754223491079</v>
      </c>
      <c r="H61">
        <f t="shared" si="7"/>
        <v>8.4389433462578367</v>
      </c>
      <c r="I61" t="str">
        <f t="shared" si="8"/>
        <v/>
      </c>
      <c r="J61">
        <f t="shared" si="0"/>
        <v>279.66299165608194</v>
      </c>
      <c r="K61">
        <f t="shared" si="9"/>
        <v>279.66299165608194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22"/>
      <c r="E62">
        <f t="shared" si="4"/>
        <v>1047.068549410558</v>
      </c>
      <c r="F62">
        <f t="shared" si="5"/>
        <v>46.82984110125183</v>
      </c>
      <c r="G62">
        <f t="shared" si="6"/>
        <v>131.04528214537618</v>
      </c>
      <c r="H62">
        <f t="shared" si="7"/>
        <v>7.0225797481435865</v>
      </c>
      <c r="I62" t="str">
        <f t="shared" si="8"/>
        <v/>
      </c>
      <c r="J62">
        <f t="shared" si="0"/>
        <v>279.80726135310823</v>
      </c>
      <c r="K62">
        <f t="shared" si="9"/>
        <v>279.80726135310823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22"/>
      <c r="E63">
        <f t="shared" si="4"/>
        <v>1019.377989443244</v>
      </c>
      <c r="F63">
        <f t="shared" si="5"/>
        <v>45.591388734399636</v>
      </c>
      <c r="G63">
        <f t="shared" si="6"/>
        <v>109.05108693400202</v>
      </c>
      <c r="H63">
        <f t="shared" si="7"/>
        <v>5.8439338072941807</v>
      </c>
      <c r="I63" t="str">
        <f t="shared" si="8"/>
        <v/>
      </c>
      <c r="J63">
        <f t="shared" si="0"/>
        <v>279.74745492710542</v>
      </c>
      <c r="K63">
        <f t="shared" si="9"/>
        <v>279.74745492710542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22"/>
      <c r="E64">
        <f t="shared" si="4"/>
        <v>992.41972834187823</v>
      </c>
      <c r="F64">
        <f t="shared" si="5"/>
        <v>44.385688224673025</v>
      </c>
      <c r="G64">
        <f t="shared" si="6"/>
        <v>90.74832276903048</v>
      </c>
      <c r="H64">
        <f t="shared" si="7"/>
        <v>4.8631077992476754</v>
      </c>
      <c r="I64" t="str">
        <f t="shared" si="8"/>
        <v/>
      </c>
      <c r="J64">
        <f t="shared" si="0"/>
        <v>279.5225804254253</v>
      </c>
      <c r="K64">
        <f t="shared" si="9"/>
        <v>279.5225804254253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23</v>
      </c>
      <c r="D65" s="22">
        <v>288</v>
      </c>
      <c r="E65">
        <f t="shared" si="4"/>
        <v>989.17439988094191</v>
      </c>
      <c r="F65">
        <f t="shared" si="5"/>
        <v>44.240541838380956</v>
      </c>
      <c r="G65">
        <f t="shared" si="6"/>
        <v>98.517432397314252</v>
      </c>
      <c r="H65">
        <f t="shared" si="7"/>
        <v>5.2794462667109086</v>
      </c>
      <c r="I65">
        <f t="shared" si="8"/>
        <v>279.16497312503083</v>
      </c>
      <c r="J65">
        <f t="shared" si="0"/>
        <v>278.96109557167006</v>
      </c>
      <c r="K65">
        <f t="shared" si="9"/>
        <v>279.16497312503083</v>
      </c>
      <c r="L65">
        <f t="shared" si="1"/>
        <v>-8.8350268749691736</v>
      </c>
      <c r="M65">
        <f t="shared" si="2"/>
        <v>3.0677176649198517</v>
      </c>
    </row>
    <row r="66" spans="1:13">
      <c r="A66">
        <f t="shared" si="3"/>
        <v>64</v>
      </c>
      <c r="B66" s="13">
        <f>Edwards!B66</f>
        <v>43239</v>
      </c>
      <c r="C66" s="3"/>
      <c r="D66" s="22"/>
      <c r="E66">
        <f t="shared" si="4"/>
        <v>963.01489671044305</v>
      </c>
      <c r="F66">
        <f t="shared" si="5"/>
        <v>43.070565548431468</v>
      </c>
      <c r="G66">
        <f t="shared" si="6"/>
        <v>81.982601044392169</v>
      </c>
      <c r="H66">
        <f t="shared" si="7"/>
        <v>4.3933619308461145</v>
      </c>
      <c r="I66" t="str">
        <f t="shared" si="8"/>
        <v/>
      </c>
      <c r="J66">
        <f t="shared" si="0"/>
        <v>278.67720361758535</v>
      </c>
      <c r="K66">
        <f t="shared" si="9"/>
        <v>278.67720361758535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22"/>
      <c r="E67">
        <f t="shared" si="4"/>
        <v>937.54720239206347</v>
      </c>
      <c r="F67">
        <f t="shared" si="5"/>
        <v>41.931530211331179</v>
      </c>
      <c r="G67">
        <f t="shared" si="6"/>
        <v>68.222919644292318</v>
      </c>
      <c r="H67">
        <f t="shared" si="7"/>
        <v>3.6559949813511023</v>
      </c>
      <c r="I67" t="str">
        <f t="shared" si="8"/>
        <v/>
      </c>
      <c r="J67">
        <f t="shared" ref="J67:J130" si="10">$O$2+F67-H67</f>
        <v>278.27553522998005</v>
      </c>
      <c r="K67">
        <f t="shared" si="9"/>
        <v>278.27553522998005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22"/>
      <c r="E68">
        <f t="shared" ref="E68:E131" si="14">(E67*EXP(-1/$O$5)+C68)</f>
        <v>912.7530214908802</v>
      </c>
      <c r="F68">
        <f t="shared" ref="F68:F131" si="15">E68*$O$3</f>
        <v>40.822617568991049</v>
      </c>
      <c r="G68">
        <f t="shared" ref="G68:G131" si="16">(G67*EXP(-1/$O$6)+C68)</f>
        <v>56.772616451523753</v>
      </c>
      <c r="H68">
        <f t="shared" ref="H68:H131" si="17">G68*$O$4</f>
        <v>3.0423851970443607</v>
      </c>
      <c r="I68" t="str">
        <f t="shared" ref="I68:I131" si="18">IF(ISBLANK(D68),"",($O$2+((E67*EXP(-1/$O$5))*$O$3)-((G67*EXP(-1/$O$6))*$O$4)))</f>
        <v/>
      </c>
      <c r="J68">
        <f t="shared" si="10"/>
        <v>277.78023237194668</v>
      </c>
      <c r="K68">
        <f t="shared" ref="K68:K131" si="19">IF(I68="",J68,I68)</f>
        <v>277.78023237194668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22"/>
      <c r="E69">
        <f t="shared" si="14"/>
        <v>888.61454240928754</v>
      </c>
      <c r="F69">
        <f t="shared" si="15"/>
        <v>39.743031002807555</v>
      </c>
      <c r="G69">
        <f t="shared" si="16"/>
        <v>47.244093268903065</v>
      </c>
      <c r="H69">
        <f t="shared" si="17"/>
        <v>2.5317615955189261</v>
      </c>
      <c r="I69" t="str">
        <f t="shared" si="18"/>
        <v/>
      </c>
      <c r="J69">
        <f t="shared" si="10"/>
        <v>277.21126940728868</v>
      </c>
      <c r="K69">
        <f t="shared" si="19"/>
        <v>277.21126940728868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22"/>
      <c r="E70">
        <f t="shared" si="14"/>
        <v>865.11442459153466</v>
      </c>
      <c r="F70">
        <f t="shared" si="15"/>
        <v>38.691994961389263</v>
      </c>
      <c r="G70">
        <f t="shared" si="16"/>
        <v>39.31480506463263</v>
      </c>
      <c r="H70">
        <f t="shared" si="17"/>
        <v>2.106839325530375</v>
      </c>
      <c r="I70" t="str">
        <f t="shared" si="18"/>
        <v/>
      </c>
      <c r="J70">
        <f t="shared" si="10"/>
        <v>276.58515563585888</v>
      </c>
      <c r="K70">
        <f t="shared" si="19"/>
        <v>276.58515563585888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22"/>
      <c r="E71">
        <f t="shared" si="14"/>
        <v>842.23578606664921</v>
      </c>
      <c r="F71">
        <f t="shared" si="15"/>
        <v>37.668754403417672</v>
      </c>
      <c r="G71">
        <f t="shared" si="16"/>
        <v>32.716341669900174</v>
      </c>
      <c r="H71">
        <f t="shared" si="17"/>
        <v>1.75323456657912</v>
      </c>
      <c r="I71" t="str">
        <f t="shared" si="18"/>
        <v/>
      </c>
      <c r="J71">
        <f t="shared" si="10"/>
        <v>275.91551983683854</v>
      </c>
      <c r="K71">
        <f t="shared" si="19"/>
        <v>275.91551983683854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24</v>
      </c>
      <c r="D72" s="22">
        <v>271</v>
      </c>
      <c r="E72">
        <f t="shared" si="14"/>
        <v>843.96219132079864</v>
      </c>
      <c r="F72">
        <f t="shared" si="15"/>
        <v>37.745967384147249</v>
      </c>
      <c r="G72">
        <f t="shared" si="16"/>
        <v>51.225341967281821</v>
      </c>
      <c r="H72">
        <f t="shared" si="17"/>
        <v>2.7451125534766612</v>
      </c>
      <c r="I72">
        <f t="shared" si="18"/>
        <v>275.21359662548184</v>
      </c>
      <c r="J72">
        <f t="shared" si="10"/>
        <v>275.00085483067062</v>
      </c>
      <c r="K72">
        <f t="shared" si="19"/>
        <v>275.21359662548184</v>
      </c>
      <c r="L72">
        <f t="shared" si="11"/>
        <v>4.2135966254818413</v>
      </c>
      <c r="M72">
        <f t="shared" si="12"/>
        <v>1.5548327031298306</v>
      </c>
    </row>
    <row r="73" spans="1:13">
      <c r="A73">
        <f t="shared" si="13"/>
        <v>71</v>
      </c>
      <c r="B73" s="13">
        <f>Edwards!B73</f>
        <v>43246</v>
      </c>
      <c r="C73" s="3"/>
      <c r="D73" s="22"/>
      <c r="E73">
        <f t="shared" si="14"/>
        <v>821.64294041590779</v>
      </c>
      <c r="F73">
        <f t="shared" si="15"/>
        <v>36.747745277329699</v>
      </c>
      <c r="G73">
        <f t="shared" si="16"/>
        <v>42.627854499187215</v>
      </c>
      <c r="H73">
        <f t="shared" si="17"/>
        <v>2.284382183104531</v>
      </c>
      <c r="I73" t="str">
        <f t="shared" si="18"/>
        <v/>
      </c>
      <c r="J73">
        <f t="shared" si="10"/>
        <v>274.4633630942252</v>
      </c>
      <c r="K73">
        <f t="shared" si="19"/>
        <v>274.4633630942252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22"/>
      <c r="E74">
        <f t="shared" si="14"/>
        <v>799.91393983985677</v>
      </c>
      <c r="F74">
        <f t="shared" si="15"/>
        <v>35.775921947483418</v>
      </c>
      <c r="G74">
        <f t="shared" si="16"/>
        <v>35.473340136303996</v>
      </c>
      <c r="H74">
        <f t="shared" si="17"/>
        <v>1.9009792337572322</v>
      </c>
      <c r="I74" t="str">
        <f t="shared" si="18"/>
        <v/>
      </c>
      <c r="J74">
        <f t="shared" si="10"/>
        <v>273.87494271372617</v>
      </c>
      <c r="K74">
        <f t="shared" si="19"/>
        <v>273.87494271372617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22"/>
      <c r="E75">
        <f t="shared" si="14"/>
        <v>778.75957995358647</v>
      </c>
      <c r="F75">
        <f t="shared" si="15"/>
        <v>34.829799257970478</v>
      </c>
      <c r="G75">
        <f t="shared" si="16"/>
        <v>29.519615172044585</v>
      </c>
      <c r="H75">
        <f t="shared" si="17"/>
        <v>1.5819253336432075</v>
      </c>
      <c r="I75" t="str">
        <f t="shared" si="18"/>
        <v/>
      </c>
      <c r="J75">
        <f t="shared" si="10"/>
        <v>273.24787392432728</v>
      </c>
      <c r="K75">
        <f t="shared" si="19"/>
        <v>273.24787392432728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22"/>
      <c r="E76">
        <f t="shared" si="14"/>
        <v>758.16466392734867</v>
      </c>
      <c r="F76">
        <f t="shared" si="15"/>
        <v>33.908697534931164</v>
      </c>
      <c r="G76">
        <f t="shared" si="16"/>
        <v>24.565143190837897</v>
      </c>
      <c r="H76">
        <f t="shared" si="17"/>
        <v>1.3164203568263479</v>
      </c>
      <c r="I76" t="str">
        <f t="shared" si="18"/>
        <v/>
      </c>
      <c r="J76">
        <f t="shared" si="10"/>
        <v>272.59227717810478</v>
      </c>
      <c r="K76">
        <f t="shared" si="19"/>
        <v>272.59227717810478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22"/>
      <c r="E77">
        <f t="shared" si="14"/>
        <v>738.11439682363596</v>
      </c>
      <c r="F77">
        <f t="shared" si="15"/>
        <v>33.011955079021185</v>
      </c>
      <c r="G77">
        <f t="shared" si="16"/>
        <v>20.442212964816697</v>
      </c>
      <c r="H77">
        <f t="shared" si="17"/>
        <v>1.0954768338375109</v>
      </c>
      <c r="I77" t="str">
        <f t="shared" si="18"/>
        <v/>
      </c>
      <c r="J77">
        <f t="shared" si="10"/>
        <v>271.91647824518367</v>
      </c>
      <c r="K77">
        <f t="shared" si="19"/>
        <v>271.91647824518367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22"/>
      <c r="E78">
        <f t="shared" si="14"/>
        <v>718.59437496882174</v>
      </c>
      <c r="F78">
        <f t="shared" si="15"/>
        <v>32.138927690061301</v>
      </c>
      <c r="G78">
        <f t="shared" si="16"/>
        <v>17.011261349161554</v>
      </c>
      <c r="H78">
        <f t="shared" si="17"/>
        <v>0.91161572156769799</v>
      </c>
      <c r="I78" t="str">
        <f t="shared" si="18"/>
        <v/>
      </c>
      <c r="J78">
        <f t="shared" si="10"/>
        <v>271.22731196849361</v>
      </c>
      <c r="K78">
        <f t="shared" si="19"/>
        <v>271.22731196849361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23</v>
      </c>
      <c r="D79" s="22">
        <v>256</v>
      </c>
      <c r="E79">
        <f t="shared" si="14"/>
        <v>722.59057560587621</v>
      </c>
      <c r="F79">
        <f t="shared" si="15"/>
        <v>32.317656619458837</v>
      </c>
      <c r="G79">
        <f t="shared" si="16"/>
        <v>37.156149003414548</v>
      </c>
      <c r="H79">
        <f t="shared" si="17"/>
        <v>1.9911592026710081</v>
      </c>
      <c r="I79">
        <f t="shared" si="18"/>
        <v>270.53037497014856</v>
      </c>
      <c r="J79">
        <f t="shared" si="10"/>
        <v>270.32649741678784</v>
      </c>
      <c r="K79">
        <f t="shared" si="19"/>
        <v>270.53037497014856</v>
      </c>
      <c r="L79">
        <f t="shared" si="11"/>
        <v>14.530374970148557</v>
      </c>
      <c r="M79">
        <f t="shared" si="12"/>
        <v>5.6759277227142801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703.4810935410253</v>
      </c>
      <c r="F80">
        <f t="shared" si="15"/>
        <v>31.462990505069317</v>
      </c>
      <c r="G80">
        <f t="shared" si="16"/>
        <v>30.919987112615491</v>
      </c>
      <c r="H80">
        <f t="shared" si="17"/>
        <v>1.6569698027665758</v>
      </c>
      <c r="I80" t="str">
        <f t="shared" si="18"/>
        <v/>
      </c>
      <c r="J80">
        <f t="shared" si="10"/>
        <v>269.80602070230276</v>
      </c>
      <c r="K80">
        <f t="shared" si="19"/>
        <v>269.80602070230276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684.87697691701294</v>
      </c>
      <c r="F81">
        <f t="shared" si="15"/>
        <v>30.630926715337395</v>
      </c>
      <c r="G81">
        <f t="shared" si="16"/>
        <v>25.730481459648846</v>
      </c>
      <c r="H81">
        <f t="shared" si="17"/>
        <v>1.3788696170538917</v>
      </c>
      <c r="I81" t="str">
        <f t="shared" si="18"/>
        <v/>
      </c>
      <c r="J81">
        <f t="shared" si="10"/>
        <v>269.2520570982835</v>
      </c>
      <c r="K81">
        <f t="shared" si="19"/>
        <v>269.2520570982835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666.76486094310724</v>
      </c>
      <c r="F82">
        <f t="shared" si="15"/>
        <v>29.820867513823863</v>
      </c>
      <c r="G82">
        <f t="shared" si="16"/>
        <v>21.411964815315546</v>
      </c>
      <c r="H82">
        <f t="shared" si="17"/>
        <v>1.1474448222652294</v>
      </c>
      <c r="I82" t="str">
        <f t="shared" si="18"/>
        <v/>
      </c>
      <c r="J82">
        <f t="shared" si="10"/>
        <v>268.67342269155864</v>
      </c>
      <c r="K82">
        <f t="shared" si="19"/>
        <v>268.67342269155864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649.13173427108882</v>
      </c>
      <c r="F83">
        <f t="shared" si="15"/>
        <v>29.032230971704703</v>
      </c>
      <c r="G83">
        <f t="shared" si="16"/>
        <v>17.818253341714495</v>
      </c>
      <c r="H83">
        <f t="shared" si="17"/>
        <v>0.95486157926694282</v>
      </c>
      <c r="I83" t="str">
        <f t="shared" si="18"/>
        <v/>
      </c>
      <c r="J83">
        <f t="shared" si="10"/>
        <v>268.07736939243773</v>
      </c>
      <c r="K83">
        <f t="shared" si="19"/>
        <v>268.07736939243773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631.96492964818333</v>
      </c>
      <c r="F84">
        <f t="shared" si="15"/>
        <v>28.26445054972616</v>
      </c>
      <c r="G84">
        <f t="shared" si="16"/>
        <v>14.827698199953396</v>
      </c>
      <c r="H84">
        <f t="shared" si="17"/>
        <v>0.79460085388699309</v>
      </c>
      <c r="I84" t="str">
        <f t="shared" si="18"/>
        <v/>
      </c>
      <c r="J84">
        <f t="shared" si="10"/>
        <v>267.46984969583917</v>
      </c>
      <c r="K84">
        <f t="shared" si="19"/>
        <v>267.46984969583917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615.25211481718338</v>
      </c>
      <c r="F85">
        <f t="shared" si="15"/>
        <v>27.516974691215303</v>
      </c>
      <c r="G85">
        <f t="shared" si="16"/>
        <v>12.339067679219893</v>
      </c>
      <c r="H85">
        <f t="shared" si="17"/>
        <v>0.66123774451440753</v>
      </c>
      <c r="I85" t="str">
        <f t="shared" si="18"/>
        <v/>
      </c>
      <c r="J85">
        <f t="shared" si="10"/>
        <v>266.85573694670092</v>
      </c>
      <c r="K85">
        <f t="shared" si="19"/>
        <v>266.85573694670092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598.98128365722471</v>
      </c>
      <c r="F86">
        <f t="shared" si="15"/>
        <v>26.789266425853782</v>
      </c>
      <c r="G86">
        <f t="shared" si="16"/>
        <v>10.268120455327823</v>
      </c>
      <c r="H86">
        <f t="shared" si="17"/>
        <v>0.55025784660518873</v>
      </c>
      <c r="I86" t="str">
        <f t="shared" si="18"/>
        <v/>
      </c>
      <c r="J86">
        <f t="shared" si="10"/>
        <v>266.2390085792486</v>
      </c>
      <c r="K86">
        <f t="shared" si="19"/>
        <v>266.2390085792486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583.14074755885156</v>
      </c>
      <c r="F87">
        <f t="shared" si="15"/>
        <v>26.080802983930084</v>
      </c>
      <c r="G87">
        <f t="shared" si="16"/>
        <v>8.5447539819140914</v>
      </c>
      <c r="H87">
        <f t="shared" si="17"/>
        <v>0.45790443794604352</v>
      </c>
      <c r="I87" t="str">
        <f t="shared" si="18"/>
        <v/>
      </c>
      <c r="J87">
        <f t="shared" si="10"/>
        <v>265.62289854598401</v>
      </c>
      <c r="K87">
        <f t="shared" si="19"/>
        <v>265.62289854598401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567.71912702717498</v>
      </c>
      <c r="F88">
        <f t="shared" si="15"/>
        <v>25.3910754207932</v>
      </c>
      <c r="G88">
        <f t="shared" si="16"/>
        <v>7.1106314859748787</v>
      </c>
      <c r="H88">
        <f t="shared" si="17"/>
        <v>0.38105131182459157</v>
      </c>
      <c r="I88" t="str">
        <f t="shared" si="18"/>
        <v/>
      </c>
      <c r="J88">
        <f t="shared" si="10"/>
        <v>265.01002410896859</v>
      </c>
      <c r="K88">
        <f t="shared" si="19"/>
        <v>265.01002410896859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552.70534350709227</v>
      </c>
      <c r="F89">
        <f t="shared" si="15"/>
        <v>24.719588251237901</v>
      </c>
      <c r="G89">
        <f t="shared" si="16"/>
        <v>5.9172072404138705</v>
      </c>
      <c r="H89">
        <f t="shared" si="17"/>
        <v>0.31709695344850874</v>
      </c>
      <c r="I89" t="str">
        <f t="shared" si="18"/>
        <v/>
      </c>
      <c r="J89">
        <f t="shared" si="10"/>
        <v>264.40249129778937</v>
      </c>
      <c r="K89">
        <f t="shared" si="19"/>
        <v>264.40249129778937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538.08861142469539</v>
      </c>
      <c r="F90">
        <f t="shared" si="15"/>
        <v>24.065859093559016</v>
      </c>
      <c r="G90">
        <f t="shared" si="16"/>
        <v>4.9240832681411204</v>
      </c>
      <c r="H90">
        <f t="shared" si="17"/>
        <v>0.26387647743517517</v>
      </c>
      <c r="I90" t="str">
        <f t="shared" si="18"/>
        <v/>
      </c>
      <c r="J90">
        <f t="shared" si="10"/>
        <v>263.80198261612384</v>
      </c>
      <c r="K90">
        <f t="shared" si="19"/>
        <v>263.80198261612384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523.85843043915042</v>
      </c>
      <c r="F91">
        <f t="shared" si="15"/>
        <v>23.42941832301895</v>
      </c>
      <c r="G91">
        <f t="shared" si="16"/>
        <v>4.0976418513764008</v>
      </c>
      <c r="H91">
        <f t="shared" si="17"/>
        <v>0.21958834541405764</v>
      </c>
      <c r="I91" t="str">
        <f t="shared" si="18"/>
        <v/>
      </c>
      <c r="J91">
        <f t="shared" si="10"/>
        <v>263.20982997760484</v>
      </c>
      <c r="K91">
        <f t="shared" si="19"/>
        <v>263.20982997760484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510.00457789948211</v>
      </c>
      <c r="F92">
        <f t="shared" si="15"/>
        <v>22.809808734479532</v>
      </c>
      <c r="G92">
        <f t="shared" si="16"/>
        <v>3.4099075559479779</v>
      </c>
      <c r="H92">
        <f t="shared" si="17"/>
        <v>0.18273338309788967</v>
      </c>
      <c r="I92" t="str">
        <f t="shared" si="18"/>
        <v/>
      </c>
      <c r="J92">
        <f t="shared" si="10"/>
        <v>262.62707535138162</v>
      </c>
      <c r="K92">
        <f t="shared" si="19"/>
        <v>262.62707535138162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496.51710150084483</v>
      </c>
      <c r="F93">
        <f t="shared" si="15"/>
        <v>22.206585213955844</v>
      </c>
      <c r="G93">
        <f t="shared" si="16"/>
        <v>2.8376002495692578</v>
      </c>
      <c r="H93">
        <f t="shared" si="17"/>
        <v>0.15206403252156586</v>
      </c>
      <c r="I93" t="str">
        <f t="shared" si="18"/>
        <v/>
      </c>
      <c r="J93">
        <f t="shared" si="10"/>
        <v>262.05452118143427</v>
      </c>
      <c r="K93">
        <f t="shared" si="19"/>
        <v>262.05452118143427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483.3863121350044</v>
      </c>
      <c r="F94">
        <f t="shared" si="15"/>
        <v>21.61931441885606</v>
      </c>
      <c r="G94">
        <f t="shared" si="16"/>
        <v>2.361347058312556</v>
      </c>
      <c r="H94">
        <f t="shared" si="17"/>
        <v>0.12654212161295497</v>
      </c>
      <c r="I94" t="str">
        <f t="shared" si="18"/>
        <v/>
      </c>
      <c r="J94">
        <f t="shared" si="10"/>
        <v>261.49277229724311</v>
      </c>
      <c r="K94">
        <f t="shared" si="19"/>
        <v>261.49277229724311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470.60277692989462</v>
      </c>
      <c r="F95">
        <f t="shared" si="15"/>
        <v>21.047574466677613</v>
      </c>
      <c r="G95">
        <f t="shared" si="16"/>
        <v>1.9650265856326243</v>
      </c>
      <c r="H95">
        <f t="shared" si="17"/>
        <v>0.10530372157556007</v>
      </c>
      <c r="I95" t="str">
        <f t="shared" si="18"/>
        <v/>
      </c>
      <c r="J95">
        <f t="shared" si="10"/>
        <v>260.94227074510201</v>
      </c>
      <c r="K95">
        <f t="shared" si="19"/>
        <v>260.94227074510201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458.15731247324788</v>
      </c>
      <c r="F96">
        <f t="shared" si="15"/>
        <v>20.490954631935999</v>
      </c>
      <c r="G96">
        <f t="shared" si="16"/>
        <v>1.6352231954426713</v>
      </c>
      <c r="H96">
        <f t="shared" si="17"/>
        <v>8.7629902488752284E-2</v>
      </c>
      <c r="I96" t="str">
        <f t="shared" si="18"/>
        <v/>
      </c>
      <c r="J96">
        <f t="shared" si="10"/>
        <v>260.40332472944726</v>
      </c>
      <c r="K96">
        <f t="shared" si="19"/>
        <v>260.40332472944726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446.0409782154328</v>
      </c>
      <c r="F97">
        <f t="shared" si="15"/>
        <v>19.949055051108601</v>
      </c>
      <c r="G97">
        <f t="shared" si="16"/>
        <v>1.3607728864660029</v>
      </c>
      <c r="H97">
        <f t="shared" si="17"/>
        <v>7.2922397188766128E-2</v>
      </c>
      <c r="I97" t="str">
        <f t="shared" si="18"/>
        <v/>
      </c>
      <c r="J97">
        <f t="shared" si="10"/>
        <v>259.8761326539198</v>
      </c>
      <c r="K97">
        <f t="shared" si="19"/>
        <v>259.8761326539198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434.2450700467586</v>
      </c>
      <c r="F98">
        <f t="shared" si="15"/>
        <v>19.421486435381443</v>
      </c>
      <c r="G98">
        <f t="shared" si="16"/>
        <v>1.1323853854945733</v>
      </c>
      <c r="H98">
        <f t="shared" si="17"/>
        <v>6.0683349641279312E-2</v>
      </c>
      <c r="I98" t="str">
        <f t="shared" si="18"/>
        <v/>
      </c>
      <c r="J98">
        <f t="shared" si="10"/>
        <v>259.36080308574014</v>
      </c>
      <c r="K98">
        <f t="shared" si="19"/>
        <v>259.36080308574014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422.76111404463308</v>
      </c>
      <c r="F99">
        <f t="shared" si="15"/>
        <v>18.907869790992638</v>
      </c>
      <c r="G99">
        <f t="shared" si="16"/>
        <v>0.94232966723189482</v>
      </c>
      <c r="H99">
        <f t="shared" si="17"/>
        <v>5.0498462278377308E-2</v>
      </c>
      <c r="I99" t="str">
        <f t="shared" si="18"/>
        <v/>
      </c>
      <c r="J99">
        <f t="shared" si="10"/>
        <v>258.85737132871429</v>
      </c>
      <c r="K99">
        <f t="shared" si="19"/>
        <v>258.85737132871429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411.58086038608178</v>
      </c>
      <c r="F100">
        <f t="shared" si="15"/>
        <v>18.40783614697154</v>
      </c>
      <c r="G100">
        <f t="shared" si="16"/>
        <v>0.78417225541774627</v>
      </c>
      <c r="H100">
        <f t="shared" si="17"/>
        <v>4.2022971829261326E-2</v>
      </c>
      <c r="I100" t="str">
        <f t="shared" si="18"/>
        <v/>
      </c>
      <c r="J100">
        <f t="shared" si="10"/>
        <v>258.36581317514225</v>
      </c>
      <c r="K100">
        <f t="shared" si="19"/>
        <v>258.36581317514225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400.6962774212555</v>
      </c>
      <c r="F101">
        <f t="shared" si="15"/>
        <v>17.921026290078068</v>
      </c>
      <c r="G101">
        <f t="shared" si="16"/>
        <v>0.65255944660355247</v>
      </c>
      <c r="H101">
        <f t="shared" si="17"/>
        <v>3.496997891991329E-2</v>
      </c>
      <c r="I101" t="str">
        <f t="shared" si="18"/>
        <v/>
      </c>
      <c r="J101">
        <f t="shared" si="10"/>
        <v>257.8860563111582</v>
      </c>
      <c r="K101">
        <f t="shared" si="19"/>
        <v>257.8860563111582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390.09954590366868</v>
      </c>
      <c r="F102">
        <f t="shared" si="15"/>
        <v>17.447090506751778</v>
      </c>
      <c r="G102">
        <f t="shared" si="16"/>
        <v>0.54303608474987852</v>
      </c>
      <c r="H102">
        <f t="shared" si="17"/>
        <v>2.9100736393128046E-2</v>
      </c>
      <c r="I102" t="str">
        <f t="shared" si="18"/>
        <v/>
      </c>
      <c r="J102">
        <f t="shared" si="10"/>
        <v>257.4179897703587</v>
      </c>
      <c r="K102">
        <f t="shared" si="19"/>
        <v>257.4179897703587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379.78305337302351</v>
      </c>
      <c r="F103">
        <f t="shared" si="15"/>
        <v>16.985688331885253</v>
      </c>
      <c r="G103">
        <f t="shared" si="16"/>
        <v>0.45189475208015772</v>
      </c>
      <c r="H103">
        <f t="shared" si="17"/>
        <v>2.4216567603936864E-2</v>
      </c>
      <c r="I103" t="str">
        <f t="shared" si="18"/>
        <v/>
      </c>
      <c r="J103">
        <f t="shared" si="10"/>
        <v>256.96147176428127</v>
      </c>
      <c r="K103">
        <f t="shared" si="19"/>
        <v>256.96147176428127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369.7393886865849</v>
      </c>
      <c r="F104">
        <f t="shared" si="15"/>
        <v>16.536488304241455</v>
      </c>
      <c r="G104">
        <f t="shared" si="16"/>
        <v>0.37605027122948093</v>
      </c>
      <c r="H104">
        <f t="shared" si="17"/>
        <v>2.0152141120886858E-2</v>
      </c>
      <c r="I104" t="str">
        <f t="shared" si="18"/>
        <v/>
      </c>
      <c r="J104">
        <f t="shared" si="10"/>
        <v>256.51633616312057</v>
      </c>
      <c r="K104">
        <f t="shared" si="19"/>
        <v>256.51633616312057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359.96133669517758</v>
      </c>
      <c r="F105">
        <f t="shared" si="15"/>
        <v>16.099167728339182</v>
      </c>
      <c r="G105">
        <f t="shared" si="16"/>
        <v>0.31293527052662473</v>
      </c>
      <c r="H105">
        <f t="shared" si="17"/>
        <v>1.6769874178622999E-2</v>
      </c>
      <c r="I105" t="str">
        <f t="shared" si="18"/>
        <v/>
      </c>
      <c r="J105">
        <f t="shared" si="10"/>
        <v>256.08239785416055</v>
      </c>
      <c r="K105">
        <f t="shared" si="19"/>
        <v>256.08239785416055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350.44187305998054</v>
      </c>
      <c r="F106">
        <f t="shared" si="15"/>
        <v>15.673412442635701</v>
      </c>
      <c r="G106">
        <f t="shared" si="16"/>
        <v>0.26041327724455204</v>
      </c>
      <c r="H106">
        <f t="shared" si="17"/>
        <v>1.3955275435986529E-2</v>
      </c>
      <c r="I106" t="str">
        <f t="shared" si="18"/>
        <v/>
      </c>
      <c r="J106">
        <f t="shared" si="10"/>
        <v>255.65945716719972</v>
      </c>
      <c r="K106">
        <f t="shared" si="19"/>
        <v>255.65945716719972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341.17415920639564</v>
      </c>
      <c r="F107">
        <f t="shared" si="15"/>
        <v>15.258916593839963</v>
      </c>
      <c r="G107">
        <f t="shared" si="16"/>
        <v>0.21670639698467029</v>
      </c>
      <c r="H107">
        <f t="shared" si="17"/>
        <v>1.1613069389781209E-2</v>
      </c>
      <c r="I107" t="str">
        <f t="shared" si="18"/>
        <v/>
      </c>
      <c r="J107">
        <f t="shared" si="10"/>
        <v>255.24730352445019</v>
      </c>
      <c r="K107">
        <f t="shared" si="19"/>
        <v>255.24730352445019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332.15153741136515</v>
      </c>
      <c r="F108">
        <f t="shared" si="15"/>
        <v>14.855382417194289</v>
      </c>
      <c r="G108">
        <f t="shared" si="16"/>
        <v>0.18033513110768229</v>
      </c>
      <c r="H108">
        <f t="shared" si="17"/>
        <v>9.6639712537740733E-3</v>
      </c>
      <c r="I108" t="str">
        <f t="shared" si="18"/>
        <v/>
      </c>
      <c r="J108">
        <f t="shared" si="10"/>
        <v>254.84571844594049</v>
      </c>
      <c r="K108">
        <f t="shared" si="19"/>
        <v>254.84571844594049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323.36752602060892</v>
      </c>
      <c r="F109">
        <f t="shared" si="15"/>
        <v>14.46252002256667</v>
      </c>
      <c r="G109">
        <f t="shared" si="16"/>
        <v>0.15006829500250271</v>
      </c>
      <c r="H109">
        <f t="shared" si="17"/>
        <v>8.0420031310543278E-3</v>
      </c>
      <c r="I109" t="str">
        <f t="shared" si="18"/>
        <v/>
      </c>
      <c r="J109">
        <f t="shared" si="10"/>
        <v>254.45447801943561</v>
      </c>
      <c r="K109">
        <f t="shared" si="19"/>
        <v>254.45447801943561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314.81581479234558</v>
      </c>
      <c r="F110">
        <f t="shared" si="15"/>
        <v>14.080047186200025</v>
      </c>
      <c r="G110">
        <f t="shared" si="16"/>
        <v>0.12488134190287455</v>
      </c>
      <c r="H110">
        <f t="shared" si="17"/>
        <v>6.6922606309109747E-3</v>
      </c>
      <c r="I110" t="str">
        <f t="shared" si="18"/>
        <v/>
      </c>
      <c r="J110">
        <f t="shared" si="10"/>
        <v>254.07335492556913</v>
      </c>
      <c r="K110">
        <f t="shared" si="19"/>
        <v>254.07335492556913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306.49026036415296</v>
      </c>
      <c r="F111">
        <f t="shared" si="15"/>
        <v>13.707689147968845</v>
      </c>
      <c r="G111">
        <f t="shared" si="16"/>
        <v>0.10392168149309995</v>
      </c>
      <c r="H111">
        <f t="shared" si="17"/>
        <v>5.5690543291506221E-3</v>
      </c>
      <c r="I111" t="str">
        <f t="shared" si="18"/>
        <v/>
      </c>
      <c r="J111">
        <f t="shared" si="10"/>
        <v>253.70212009363968</v>
      </c>
      <c r="K111">
        <f t="shared" si="19"/>
        <v>253.70212009363968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298.38488183971066</v>
      </c>
      <c r="F112">
        <f t="shared" si="15"/>
        <v>13.3451784139975</v>
      </c>
      <c r="G112">
        <f t="shared" si="16"/>
        <v>8.6479819321229778E-2</v>
      </c>
      <c r="H112">
        <f t="shared" si="17"/>
        <v>4.6343631594051495E-3</v>
      </c>
      <c r="I112" t="str">
        <f t="shared" si="18"/>
        <v/>
      </c>
      <c r="J112">
        <f t="shared" si="10"/>
        <v>253.3405440508381</v>
      </c>
      <c r="K112">
        <f t="shared" si="19"/>
        <v>253.3405440508381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290.49385649225491</v>
      </c>
      <c r="F113">
        <f t="shared" si="15"/>
        <v>12.992254564498504</v>
      </c>
      <c r="G113">
        <f t="shared" si="16"/>
        <v>7.1965340075151804E-2</v>
      </c>
      <c r="H113">
        <f t="shared" si="17"/>
        <v>3.8565473819910361E-3</v>
      </c>
      <c r="I113" t="str">
        <f t="shared" si="18"/>
        <v/>
      </c>
      <c r="J113">
        <f t="shared" si="10"/>
        <v>252.98839801711651</v>
      </c>
      <c r="K113">
        <f t="shared" si="19"/>
        <v>252.98839801711651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282.81151558165897</v>
      </c>
      <c r="F114">
        <f t="shared" si="15"/>
        <v>12.648664066692625</v>
      </c>
      <c r="G114">
        <f t="shared" si="16"/>
        <v>5.98869217440752E-2</v>
      </c>
      <c r="H114">
        <f t="shared" si="17"/>
        <v>3.2092775637054208E-3</v>
      </c>
      <c r="I114" t="str">
        <f t="shared" si="18"/>
        <v/>
      </c>
      <c r="J114">
        <f t="shared" si="10"/>
        <v>252.64545478912891</v>
      </c>
      <c r="K114">
        <f t="shared" si="19"/>
        <v>252.64545478912891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275.332340282134</v>
      </c>
      <c r="F115">
        <f t="shared" si="15"/>
        <v>12.31416009267647</v>
      </c>
      <c r="G115">
        <f t="shared" si="16"/>
        <v>4.9835704135292681E-2</v>
      </c>
      <c r="H115">
        <f t="shared" si="17"/>
        <v>2.6706433140167084E-3</v>
      </c>
      <c r="I115" t="str">
        <f t="shared" si="18"/>
        <v/>
      </c>
      <c r="J115">
        <f t="shared" si="10"/>
        <v>252.31148944936245</v>
      </c>
      <c r="K115">
        <f t="shared" si="19"/>
        <v>252.31148944936245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268.05095771762541</v>
      </c>
      <c r="F116">
        <f t="shared" si="15"/>
        <v>11.988502342106731</v>
      </c>
      <c r="G116">
        <f t="shared" si="16"/>
        <v>4.1471448762619663E-2</v>
      </c>
      <c r="H116">
        <f t="shared" si="17"/>
        <v>2.2224116079467976E-3</v>
      </c>
      <c r="I116" t="str">
        <f t="shared" si="18"/>
        <v/>
      </c>
      <c r="J116">
        <f t="shared" si="10"/>
        <v>251.98627993049877</v>
      </c>
      <c r="K116">
        <f t="shared" si="19"/>
        <v>251.98627993049877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260.96213710205603</v>
      </c>
      <c r="F117">
        <f t="shared" si="15"/>
        <v>11.671456869573655</v>
      </c>
      <c r="G117">
        <f t="shared" si="16"/>
        <v>3.4511021612165835E-2</v>
      </c>
      <c r="H117">
        <f t="shared" si="17"/>
        <v>1.8494095895225083E-3</v>
      </c>
      <c r="I117" t="str">
        <f t="shared" si="18"/>
        <v/>
      </c>
      <c r="J117">
        <f t="shared" si="10"/>
        <v>251.66960745998415</v>
      </c>
      <c r="K117">
        <f t="shared" si="19"/>
        <v>251.66960745998415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254.06078598164385</v>
      </c>
      <c r="F118">
        <f t="shared" si="15"/>
        <v>11.36279591653979</v>
      </c>
      <c r="G118">
        <f t="shared" si="16"/>
        <v>2.871880892159466E-2</v>
      </c>
      <c r="H118">
        <f t="shared" si="17"/>
        <v>1.5390109634001207E-3</v>
      </c>
      <c r="I118" t="str">
        <f t="shared" si="18"/>
        <v/>
      </c>
      <c r="J118">
        <f t="shared" si="10"/>
        <v>251.3612569055764</v>
      </c>
      <c r="K118">
        <f t="shared" si="19"/>
        <v>251.3612569055764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247.34194657659438</v>
      </c>
      <c r="F119">
        <f t="shared" si="15"/>
        <v>11.062297747723219</v>
      </c>
      <c r="G119">
        <f t="shared" si="16"/>
        <v>2.3898741542450221E-2</v>
      </c>
      <c r="H119">
        <f t="shared" si="17"/>
        <v>1.2807085887757809E-3</v>
      </c>
      <c r="I119" t="str">
        <f t="shared" si="18"/>
        <v/>
      </c>
      <c r="J119">
        <f t="shared" si="10"/>
        <v>251.06101703913444</v>
      </c>
      <c r="K119">
        <f t="shared" si="19"/>
        <v>251.06101703913444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240.80079221954011</v>
      </c>
      <c r="F120">
        <f t="shared" si="15"/>
        <v>10.769746491807783</v>
      </c>
      <c r="G120">
        <f t="shared" si="16"/>
        <v>1.9887657906431096E-2</v>
      </c>
      <c r="H120">
        <f t="shared" si="17"/>
        <v>1.0657588076827883E-3</v>
      </c>
      <c r="I120" t="str">
        <f t="shared" si="18"/>
        <v/>
      </c>
      <c r="J120">
        <f t="shared" si="10"/>
        <v>250.76868073300011</v>
      </c>
      <c r="K120">
        <f t="shared" si="19"/>
        <v>250.76868073300011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234.43262388816814</v>
      </c>
      <c r="F121">
        <f t="shared" si="15"/>
        <v>10.484931986365847</v>
      </c>
      <c r="G121">
        <f t="shared" si="16"/>
        <v>1.6549780928869808E-2</v>
      </c>
      <c r="H121">
        <f t="shared" si="17"/>
        <v>8.86885468019841E-4</v>
      </c>
      <c r="I121" t="str">
        <f t="shared" si="18"/>
        <v/>
      </c>
      <c r="J121">
        <f t="shared" si="10"/>
        <v>250.48404510089782</v>
      </c>
      <c r="K121">
        <f t="shared" si="19"/>
        <v>250.48404510089782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228.23286682954529</v>
      </c>
      <c r="F122">
        <f t="shared" si="15"/>
        <v>10.207649626882207</v>
      </c>
      <c r="G122">
        <f t="shared" si="16"/>
        <v>1.3772121889979462E-2</v>
      </c>
      <c r="H122">
        <f t="shared" si="17"/>
        <v>7.3803362234927501E-4</v>
      </c>
      <c r="I122" t="str">
        <f t="shared" si="18"/>
        <v/>
      </c>
      <c r="J122">
        <f t="shared" si="10"/>
        <v>250.20691159325986</v>
      </c>
      <c r="K122">
        <f t="shared" si="19"/>
        <v>250.20691159325986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222.19706727371556</v>
      </c>
      <c r="F123">
        <f t="shared" si="15"/>
        <v>9.9377002197706741</v>
      </c>
      <c r="G123">
        <f t="shared" si="16"/>
        <v>1.1460655713066542E-2</v>
      </c>
      <c r="H123">
        <f t="shared" si="17"/>
        <v>6.1416456505272959E-4</v>
      </c>
      <c r="I123" t="str">
        <f t="shared" si="18"/>
        <v/>
      </c>
      <c r="J123">
        <f t="shared" si="10"/>
        <v>249.93708605520561</v>
      </c>
      <c r="K123">
        <f t="shared" si="19"/>
        <v>249.93708605520561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216.32088923420918</v>
      </c>
      <c r="F124">
        <f t="shared" si="15"/>
        <v>9.6748898392777622</v>
      </c>
      <c r="G124">
        <f t="shared" si="16"/>
        <v>9.5371381710622257E-3</v>
      </c>
      <c r="H124">
        <f t="shared" si="17"/>
        <v>5.1108526975468776E-4</v>
      </c>
      <c r="I124" t="str">
        <f t="shared" si="18"/>
        <v/>
      </c>
      <c r="J124">
        <f t="shared" si="10"/>
        <v>249.67437875400802</v>
      </c>
      <c r="K124">
        <f t="shared" si="19"/>
        <v>249.67437875400802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210.60011139316464</v>
      </c>
      <c r="F125">
        <f t="shared" si="15"/>
        <v>9.4190296881706619</v>
      </c>
      <c r="G125">
        <f t="shared" si="16"/>
        <v>7.9364572823027984E-3</v>
      </c>
      <c r="H125">
        <f t="shared" si="17"/>
        <v>4.2530645338972905E-4</v>
      </c>
      <c r="I125" t="str">
        <f t="shared" si="18"/>
        <v/>
      </c>
      <c r="J125">
        <f t="shared" si="10"/>
        <v>249.41860438171727</v>
      </c>
      <c r="K125">
        <f t="shared" si="19"/>
        <v>249.41860438171727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205.03062406882628</v>
      </c>
      <c r="F126">
        <f t="shared" si="15"/>
        <v>9.1699359621094327</v>
      </c>
      <c r="G126">
        <f t="shared" si="16"/>
        <v>6.604429239049363E-3</v>
      </c>
      <c r="H126">
        <f t="shared" si="17"/>
        <v>3.5392446231481445E-4</v>
      </c>
      <c r="I126" t="str">
        <f t="shared" si="18"/>
        <v/>
      </c>
      <c r="J126">
        <f t="shared" si="10"/>
        <v>249.16958203764713</v>
      </c>
      <c r="K126">
        <f t="shared" si="19"/>
        <v>249.16958203764713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199.60842626323875</v>
      </c>
      <c r="F127">
        <f t="shared" si="15"/>
        <v>8.9274297176059925</v>
      </c>
      <c r="G127">
        <f t="shared" si="16"/>
        <v>5.4959642598812111E-3</v>
      </c>
      <c r="H127">
        <f t="shared" si="17"/>
        <v>2.9452298225544758E-4</v>
      </c>
      <c r="I127" t="str">
        <f t="shared" si="18"/>
        <v/>
      </c>
      <c r="J127">
        <f t="shared" si="10"/>
        <v>248.92713519462376</v>
      </c>
      <c r="K127">
        <f t="shared" si="19"/>
        <v>248.92713519462376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194.32962278801745</v>
      </c>
      <c r="F128">
        <f t="shared" si="15"/>
        <v>8.6913367434750128</v>
      </c>
      <c r="G128">
        <f t="shared" si="16"/>
        <v>4.5735402791959364E-3</v>
      </c>
      <c r="H128">
        <f t="shared" si="17"/>
        <v>2.4509124492074364E-4</v>
      </c>
      <c r="I128" t="str">
        <f t="shared" si="18"/>
        <v/>
      </c>
      <c r="J128">
        <f t="shared" si="10"/>
        <v>248.69109165223009</v>
      </c>
      <c r="K128">
        <f t="shared" si="19"/>
        <v>248.69109165223009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189.19042146613037</v>
      </c>
      <c r="F129">
        <f t="shared" si="15"/>
        <v>8.4614874356844219</v>
      </c>
      <c r="G129">
        <f t="shared" si="16"/>
        <v>3.8059328074814928E-3</v>
      </c>
      <c r="H129">
        <f t="shared" si="17"/>
        <v>2.0395596254250847E-4</v>
      </c>
      <c r="I129" t="str">
        <f t="shared" si="18"/>
        <v/>
      </c>
      <c r="J129">
        <f t="shared" si="10"/>
        <v>248.46128347972189</v>
      </c>
      <c r="K129">
        <f t="shared" si="19"/>
        <v>248.46128347972189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184.18713040768111</v>
      </c>
      <c r="F130">
        <f t="shared" si="15"/>
        <v>8.2377166755155731</v>
      </c>
      <c r="G130">
        <f t="shared" si="16"/>
        <v>3.1671579675276312E-3</v>
      </c>
      <c r="H130">
        <f t="shared" si="17"/>
        <v>1.6972468629017275E-4</v>
      </c>
      <c r="I130" t="str">
        <f t="shared" si="18"/>
        <v/>
      </c>
      <c r="J130">
        <f t="shared" si="10"/>
        <v>248.23754695082928</v>
      </c>
      <c r="K130">
        <f t="shared" si="19"/>
        <v>248.23754695082928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179.31615535773568</v>
      </c>
      <c r="F131">
        <f t="shared" si="15"/>
        <v>8.0198637109455664</v>
      </c>
      <c r="G131">
        <f t="shared" si="16"/>
        <v>2.6355929278508508E-3</v>
      </c>
      <c r="H131">
        <f t="shared" si="17"/>
        <v>1.4123867121704624E-4</v>
      </c>
      <c r="I131" t="str">
        <f t="shared" si="18"/>
        <v/>
      </c>
      <c r="J131">
        <f t="shared" ref="J131:J150" si="20">$O$2+F131-H131</f>
        <v>248.01972247227437</v>
      </c>
      <c r="K131">
        <f t="shared" si="19"/>
        <v>248.01972247227437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174.57399711428849</v>
      </c>
      <c r="F132">
        <f t="shared" ref="F132:F150" si="25">E132*$O$3</f>
        <v>7.8077720411665066</v>
      </c>
      <c r="G132">
        <f t="shared" ref="G132:G150" si="26">(G131*EXP(-1/$O$6)+C132)</f>
        <v>2.1932439595868749E-3</v>
      </c>
      <c r="H132">
        <f t="shared" ref="H132:H150" si="27">G132*$O$4</f>
        <v>1.1753365219395267E-4</v>
      </c>
      <c r="I132" t="str">
        <f t="shared" ref="I132:I150" si="28">IF(ISBLANK(D132),"",($O$2+((E131*EXP(-1/$O$5))*$O$3)-((G131*EXP(-1/$O$6))*$O$4)))</f>
        <v/>
      </c>
      <c r="J132">
        <f t="shared" si="20"/>
        <v>247.80765450751431</v>
      </c>
      <c r="K132">
        <f t="shared" ref="K132:K150" si="29">IF(I132="",J132,I132)</f>
        <v>247.80765450751431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169.957249014512</v>
      </c>
      <c r="F133">
        <f t="shared" si="25"/>
        <v>7.6012893041587448</v>
      </c>
      <c r="G133">
        <f t="shared" si="26"/>
        <v>1.8251373402290944E-3</v>
      </c>
      <c r="H133">
        <f t="shared" si="27"/>
        <v>9.7807203076984123E-5</v>
      </c>
      <c r="I133" t="str">
        <f t="shared" si="28"/>
        <v/>
      </c>
      <c r="J133">
        <f t="shared" si="20"/>
        <v>247.60119149695566</v>
      </c>
      <c r="K133">
        <f t="shared" si="29"/>
        <v>247.60119149695566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165.46259448748469</v>
      </c>
      <c r="F134">
        <f t="shared" si="25"/>
        <v>7.4002671672373346</v>
      </c>
      <c r="G134">
        <f t="shared" si="26"/>
        <v>1.5188124860154601E-3</v>
      </c>
      <c r="H134">
        <f t="shared" si="27"/>
        <v>8.1391574201712877E-5</v>
      </c>
      <c r="I134" t="str">
        <f t="shared" si="28"/>
        <v/>
      </c>
      <c r="J134">
        <f t="shared" si="20"/>
        <v>247.40018577566312</v>
      </c>
      <c r="K134">
        <f t="shared" si="29"/>
        <v>247.40018577566312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161.08680467163899</v>
      </c>
      <c r="F135">
        <f t="shared" si="25"/>
        <v>7.2045612204930762</v>
      </c>
      <c r="G135">
        <f t="shared" si="26"/>
        <v>1.2639001552545682E-3</v>
      </c>
      <c r="H135">
        <f t="shared" si="27"/>
        <v>6.7731088740148455E-5</v>
      </c>
      <c r="I135" t="str">
        <f t="shared" si="28"/>
        <v/>
      </c>
      <c r="J135">
        <f t="shared" si="20"/>
        <v>247.20449348940434</v>
      </c>
      <c r="K135">
        <f t="shared" si="29"/>
        <v>247.20449348940434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156.82673609521763</v>
      </c>
      <c r="F136">
        <f t="shared" si="25"/>
        <v>7.0140308730515883</v>
      </c>
      <c r="G136">
        <f t="shared" si="26"/>
        <v>1.0517714445733501E-3</v>
      </c>
      <c r="H136">
        <f t="shared" si="27"/>
        <v>5.6363332776395933E-5</v>
      </c>
      <c r="I136" t="str">
        <f t="shared" si="28"/>
        <v/>
      </c>
      <c r="J136">
        <f t="shared" si="20"/>
        <v>247.01397450971879</v>
      </c>
      <c r="K136">
        <f t="shared" si="29"/>
        <v>247.01397450971879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152.67932841807232</v>
      </c>
      <c r="F137">
        <f t="shared" si="25"/>
        <v>6.8285392520759007</v>
      </c>
      <c r="G137">
        <f t="shared" si="26"/>
        <v>8.752456964427717E-4</v>
      </c>
      <c r="H137">
        <f t="shared" si="27"/>
        <v>4.6903502376149539E-5</v>
      </c>
      <c r="I137" t="str">
        <f t="shared" si="28"/>
        <v/>
      </c>
      <c r="J137">
        <f t="shared" si="20"/>
        <v>246.82849234857352</v>
      </c>
      <c r="K137">
        <f t="shared" si="29"/>
        <v>246.82849234857352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148.64160223318225</v>
      </c>
      <c r="F138">
        <f t="shared" si="25"/>
        <v>6.6479531044399982</v>
      </c>
      <c r="G138">
        <f t="shared" si="26"/>
        <v>7.283474305126641E-4</v>
      </c>
      <c r="H138">
        <f t="shared" si="27"/>
        <v>3.9031377790895369E-5</v>
      </c>
      <c r="I138" t="str">
        <f t="shared" si="28"/>
        <v/>
      </c>
      <c r="J138">
        <f t="shared" si="20"/>
        <v>246.64791407306222</v>
      </c>
      <c r="K138">
        <f t="shared" si="29"/>
        <v>246.64791407306222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144.71065692631325</v>
      </c>
      <c r="F139">
        <f t="shared" si="25"/>
        <v>6.4721427010026895</v>
      </c>
      <c r="G139">
        <f t="shared" si="26"/>
        <v>6.0610407076601533E-4</v>
      </c>
      <c r="H139">
        <f t="shared" si="27"/>
        <v>3.248048386745368E-5</v>
      </c>
      <c r="I139" t="str">
        <f t="shared" si="28"/>
        <v/>
      </c>
      <c r="J139">
        <f t="shared" si="20"/>
        <v>246.47211022051883</v>
      </c>
      <c r="K139">
        <f t="shared" si="29"/>
        <v>246.47211022051883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140.88366859227983</v>
      </c>
      <c r="F140">
        <f t="shared" si="25"/>
        <v>6.3009817434130282</v>
      </c>
      <c r="G140">
        <f t="shared" si="26"/>
        <v>5.0437762146089899E-4</v>
      </c>
      <c r="H140">
        <f t="shared" si="27"/>
        <v>2.7029069737579401E-5</v>
      </c>
      <c r="I140" t="str">
        <f t="shared" si="28"/>
        <v/>
      </c>
      <c r="J140">
        <f t="shared" si="20"/>
        <v>246.30095471434328</v>
      </c>
      <c r="K140">
        <f t="shared" si="29"/>
        <v>246.30095471434328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137.15788800631356</v>
      </c>
      <c r="F141">
        <f t="shared" si="25"/>
        <v>6.1343472733803344</v>
      </c>
      <c r="G141">
        <f t="shared" si="26"/>
        <v>4.1972459401079163E-4</v>
      </c>
      <c r="H141">
        <f t="shared" si="27"/>
        <v>2.2492602445833082E-5</v>
      </c>
      <c r="I141" t="str">
        <f t="shared" si="28"/>
        <v/>
      </c>
      <c r="J141">
        <f t="shared" si="20"/>
        <v>246.13432478077789</v>
      </c>
      <c r="K141">
        <f t="shared" si="29"/>
        <v>246.13432478077789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133.53063864907995</v>
      </c>
      <c r="F142">
        <f t="shared" si="25"/>
        <v>5.9721195843436501</v>
      </c>
      <c r="G142">
        <f t="shared" si="26"/>
        <v>3.4927944326170114E-4</v>
      </c>
      <c r="H142">
        <f t="shared" si="27"/>
        <v>1.8717520421463232E-5</v>
      </c>
      <c r="I142" t="str">
        <f t="shared" si="28"/>
        <v/>
      </c>
      <c r="J142">
        <f t="shared" si="20"/>
        <v>245.97210086682324</v>
      </c>
      <c r="K142">
        <f t="shared" si="29"/>
        <v>245.97210086682324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129.99931478392557</v>
      </c>
      <c r="F143">
        <f t="shared" si="25"/>
        <v>5.8141821354771617</v>
      </c>
      <c r="G143">
        <f t="shared" si="26"/>
        <v>2.9065756742876792E-4</v>
      </c>
      <c r="H143">
        <f t="shared" si="27"/>
        <v>1.5576035346358827E-5</v>
      </c>
      <c r="I143" t="str">
        <f t="shared" si="28"/>
        <v/>
      </c>
      <c r="J143">
        <f t="shared" si="20"/>
        <v>245.81416655944182</v>
      </c>
      <c r="K143">
        <f t="shared" si="29"/>
        <v>245.81416655944182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126.56137958497371</v>
      </c>
      <c r="F144">
        <f t="shared" si="25"/>
        <v>5.6604214679698153</v>
      </c>
      <c r="G144">
        <f t="shared" si="26"/>
        <v>2.4187458819415809E-4</v>
      </c>
      <c r="H144">
        <f t="shared" si="27"/>
        <v>1.2961806459835208E-5</v>
      </c>
      <c r="I144" t="str">
        <f t="shared" si="28"/>
        <v/>
      </c>
      <c r="J144">
        <f t="shared" si="20"/>
        <v>245.66040850616338</v>
      </c>
      <c r="K144">
        <f t="shared" si="29"/>
        <v>245.66040850616338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123.21436331472418</v>
      </c>
      <c r="F145">
        <f t="shared" si="25"/>
        <v>5.5107271235189907</v>
      </c>
      <c r="G145">
        <f t="shared" si="26"/>
        <v>2.012791785592546E-4</v>
      </c>
      <c r="H145">
        <f t="shared" si="27"/>
        <v>1.078634087341749E-5</v>
      </c>
      <c r="I145" t="str">
        <f t="shared" si="28"/>
        <v/>
      </c>
      <c r="J145">
        <f t="shared" si="20"/>
        <v>245.51071633717811</v>
      </c>
      <c r="K145">
        <f t="shared" si="29"/>
        <v>245.51071633717811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119.95586154984787</v>
      </c>
      <c r="F146">
        <f t="shared" si="25"/>
        <v>5.3649915649796673</v>
      </c>
      <c r="G146">
        <f t="shared" si="26"/>
        <v>1.6749716464206388E-4</v>
      </c>
      <c r="H146">
        <f t="shared" si="27"/>
        <v>8.9759980445685457E-6</v>
      </c>
      <c r="I146" t="str">
        <f t="shared" si="28"/>
        <v/>
      </c>
      <c r="J146">
        <f t="shared" si="20"/>
        <v>245.36498258898163</v>
      </c>
      <c r="K146">
        <f t="shared" si="29"/>
        <v>245.36498258898163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116.78353345390154</v>
      </c>
      <c r="F147">
        <f t="shared" si="25"/>
        <v>5.2231100991120947</v>
      </c>
      <c r="G147">
        <f t="shared" si="26"/>
        <v>1.3938500923915212E-4</v>
      </c>
      <c r="H147">
        <f t="shared" si="27"/>
        <v>7.4694970093756564E-6</v>
      </c>
      <c r="I147" t="str">
        <f t="shared" si="28"/>
        <v/>
      </c>
      <c r="J147">
        <f t="shared" si="20"/>
        <v>245.22310262961508</v>
      </c>
      <c r="K147">
        <f t="shared" si="29"/>
        <v>245.22310262961508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113.69510009572214</v>
      </c>
      <c r="F148">
        <f t="shared" si="25"/>
        <v>5.0849808013724518</v>
      </c>
      <c r="G148">
        <f t="shared" si="26"/>
        <v>1.1599110254860689E-4</v>
      </c>
      <c r="H148">
        <f t="shared" si="27"/>
        <v>6.2158419928392188E-6</v>
      </c>
      <c r="I148" t="str">
        <f t="shared" si="28"/>
        <v/>
      </c>
      <c r="J148">
        <f t="shared" si="20"/>
        <v>245.08497458553043</v>
      </c>
      <c r="K148">
        <f t="shared" si="29"/>
        <v>245.08497458553043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110.68834281229245</v>
      </c>
      <c r="F149">
        <f t="shared" si="25"/>
        <v>4.9505044426924876</v>
      </c>
      <c r="G149">
        <f t="shared" si="26"/>
        <v>9.6523549726625397E-5</v>
      </c>
      <c r="H149">
        <f t="shared" si="27"/>
        <v>5.172596177687326E-6</v>
      </c>
      <c r="I149" t="str">
        <f t="shared" si="28"/>
        <v/>
      </c>
      <c r="J149">
        <f t="shared" si="20"/>
        <v>244.95049927009629</v>
      </c>
      <c r="K149">
        <f t="shared" si="29"/>
        <v>244.95049927009629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107.76110161490205</v>
      </c>
      <c r="F150">
        <f t="shared" si="25"/>
        <v>4.8195844181955234</v>
      </c>
      <c r="G150">
        <f t="shared" si="26"/>
        <v>8.0323364871232738E-5</v>
      </c>
      <c r="H150">
        <f t="shared" si="27"/>
        <v>4.304445197971364E-6</v>
      </c>
      <c r="I150" t="str">
        <f t="shared" si="28"/>
        <v/>
      </c>
      <c r="J150">
        <f t="shared" si="20"/>
        <v>244.81958011375033</v>
      </c>
      <c r="K150">
        <f t="shared" si="29"/>
        <v>244.81958011375033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&amp;CThibaux Vandersteede
&amp;RLucia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D251-0BDF-425C-99D2-3D88CFCACE29}">
  <dimension ref="A1:Y150"/>
  <sheetViews>
    <sheetView view="pageLayout" zoomScaleNormal="100" workbookViewId="0">
      <selection activeCell="O7" sqref="O7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22"/>
      <c r="E2">
        <v>0</v>
      </c>
      <c r="F2">
        <v>0</v>
      </c>
      <c r="G2">
        <v>0</v>
      </c>
      <c r="H2">
        <v>0</v>
      </c>
      <c r="J2">
        <f>$O$2+F2-H2</f>
        <v>240</v>
      </c>
      <c r="K2">
        <f>IF(ISBLANK(I2),J2,I2)</f>
        <v>240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240</v>
      </c>
      <c r="Q2" t="s">
        <v>19</v>
      </c>
      <c r="R2">
        <f>SUMSQ(L2:L150)</f>
        <v>846.24069914942515</v>
      </c>
      <c r="S2">
        <f>SQRT(R2/11)</f>
        <v>8.77103030720723</v>
      </c>
    </row>
    <row r="3" spans="1:25">
      <c r="A3">
        <f>A2+1</f>
        <v>1</v>
      </c>
      <c r="B3" s="13">
        <f>Edwards!B3</f>
        <v>43176</v>
      </c>
      <c r="C3" s="3"/>
      <c r="D3" s="22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240</v>
      </c>
      <c r="K3">
        <f>IF(I3="",J3,I3)</f>
        <v>240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1.23144325801848E-2</v>
      </c>
      <c r="Q3" t="s">
        <v>20</v>
      </c>
      <c r="R3">
        <f>RSQ(D2:D100,I2:I100)</f>
        <v>0.88889134541798875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22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240</v>
      </c>
      <c r="K4">
        <f t="shared" ref="K4:K67" si="9">IF(I4="",J4,I4)</f>
        <v>240</v>
      </c>
      <c r="L4" t="str">
        <f t="shared" si="1"/>
        <v/>
      </c>
      <c r="M4" t="str">
        <f t="shared" si="2"/>
        <v/>
      </c>
      <c r="N4" t="s">
        <v>13</v>
      </c>
      <c r="O4" s="5">
        <v>1.3439886229637411E-2</v>
      </c>
      <c r="Q4" t="s">
        <v>21</v>
      </c>
      <c r="R4">
        <f>1-((1-$R$3)*($Y$3-1))/(Y3-Y4-1)</f>
        <v>0.77778269083597751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315</v>
      </c>
      <c r="D5" s="22"/>
      <c r="E5">
        <f t="shared" si="4"/>
        <v>315</v>
      </c>
      <c r="F5">
        <f t="shared" si="5"/>
        <v>3.8790462627582118</v>
      </c>
      <c r="G5">
        <f t="shared" si="6"/>
        <v>315</v>
      </c>
      <c r="H5">
        <f t="shared" si="7"/>
        <v>4.2335641623357843</v>
      </c>
      <c r="I5" t="str">
        <f t="shared" si="8"/>
        <v/>
      </c>
      <c r="J5">
        <f t="shared" si="0"/>
        <v>239.64548210042241</v>
      </c>
      <c r="K5">
        <f t="shared" si="9"/>
        <v>239.64548210042241</v>
      </c>
      <c r="L5" t="str">
        <f t="shared" si="1"/>
        <v/>
      </c>
      <c r="M5" t="str">
        <f t="shared" si="2"/>
        <v/>
      </c>
      <c r="N5" s="1" t="s">
        <v>14</v>
      </c>
      <c r="O5" s="5">
        <v>37.251706052259642</v>
      </c>
      <c r="Q5" s="1" t="s">
        <v>22</v>
      </c>
      <c r="R5">
        <f>LARGE(L2:L150,1)/LARGE(D2:D100,1)*100</f>
        <v>4.8718652530250806</v>
      </c>
    </row>
    <row r="6" spans="1:25">
      <c r="A6">
        <f t="shared" si="3"/>
        <v>4</v>
      </c>
      <c r="B6" s="13">
        <f>Edwards!B6</f>
        <v>43179</v>
      </c>
      <c r="C6" s="3"/>
      <c r="D6" s="22"/>
      <c r="E6">
        <f t="shared" si="4"/>
        <v>306.65650063347334</v>
      </c>
      <c r="F6">
        <f t="shared" si="5"/>
        <v>3.7763008023263049</v>
      </c>
      <c r="G6">
        <f t="shared" si="6"/>
        <v>260.55081389745823</v>
      </c>
      <c r="H6">
        <f t="shared" si="7"/>
        <v>3.5017732958212688</v>
      </c>
      <c r="I6" t="str">
        <f t="shared" si="8"/>
        <v/>
      </c>
      <c r="J6">
        <f t="shared" si="0"/>
        <v>240.27452750650505</v>
      </c>
      <c r="K6">
        <f t="shared" si="9"/>
        <v>240.27452750650505</v>
      </c>
      <c r="L6" t="str">
        <f t="shared" si="1"/>
        <v/>
      </c>
      <c r="M6" t="str">
        <f t="shared" si="2"/>
        <v/>
      </c>
      <c r="N6" s="1" t="s">
        <v>15</v>
      </c>
      <c r="O6" s="5">
        <v>5.2694053652920205</v>
      </c>
      <c r="Q6" s="1" t="s">
        <v>45</v>
      </c>
      <c r="R6">
        <f>AVERAGE(M2:M150)</f>
        <v>3.076049180609282</v>
      </c>
      <c r="S6">
        <f>_xlfn.STDEV.P(M2:M150)</f>
        <v>1.5162135015736165</v>
      </c>
    </row>
    <row r="7" spans="1:25">
      <c r="A7">
        <f t="shared" si="3"/>
        <v>5</v>
      </c>
      <c r="B7" s="13">
        <f>Edwards!B7</f>
        <v>43180</v>
      </c>
      <c r="C7" s="3"/>
      <c r="D7" s="22"/>
      <c r="E7">
        <f t="shared" si="4"/>
        <v>298.53399803418233</v>
      </c>
      <c r="F7">
        <f t="shared" si="5"/>
        <v>3.6762767916849599</v>
      </c>
      <c r="G7">
        <f t="shared" si="6"/>
        <v>215.51341784961238</v>
      </c>
      <c r="H7">
        <f t="shared" si="7"/>
        <v>2.8964758168590987</v>
      </c>
      <c r="I7" t="str">
        <f t="shared" si="8"/>
        <v/>
      </c>
      <c r="J7">
        <f t="shared" si="0"/>
        <v>240.77980097482586</v>
      </c>
      <c r="K7">
        <f t="shared" si="9"/>
        <v>240.77980097482586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>
        <v>315</v>
      </c>
      <c r="D8" s="22"/>
      <c r="E8">
        <f t="shared" si="4"/>
        <v>605.62663859454779</v>
      </c>
      <c r="F8">
        <f t="shared" si="5"/>
        <v>7.4579484097365043</v>
      </c>
      <c r="G8">
        <f t="shared" si="6"/>
        <v>493.26094103663331</v>
      </c>
      <c r="H8">
        <f t="shared" si="7"/>
        <v>6.6293709290562388</v>
      </c>
      <c r="I8" t="str">
        <f t="shared" si="8"/>
        <v/>
      </c>
      <c r="J8">
        <f t="shared" si="0"/>
        <v>240.82857748068025</v>
      </c>
      <c r="K8">
        <f t="shared" si="9"/>
        <v>240.82857748068025</v>
      </c>
      <c r="L8" t="str">
        <f t="shared" si="1"/>
        <v/>
      </c>
      <c r="M8" t="str">
        <f t="shared" si="2"/>
        <v/>
      </c>
      <c r="O8">
        <f>1.1*O3</f>
        <v>1.354587583820328E-2</v>
      </c>
    </row>
    <row r="9" spans="1:25">
      <c r="A9">
        <f t="shared" si="3"/>
        <v>7</v>
      </c>
      <c r="B9" s="13">
        <f>Edwards!B9</f>
        <v>43182</v>
      </c>
      <c r="C9" s="3">
        <f>50+450</f>
        <v>500</v>
      </c>
      <c r="D9" s="22">
        <v>229</v>
      </c>
      <c r="E9">
        <f t="shared" si="4"/>
        <v>1089.5852243867216</v>
      </c>
      <c r="F9">
        <f t="shared" si="5"/>
        <v>13.41762378607581</v>
      </c>
      <c r="G9">
        <f t="shared" si="6"/>
        <v>907.99853857435221</v>
      </c>
      <c r="H9">
        <f t="shared" si="7"/>
        <v>12.20339705511633</v>
      </c>
      <c r="I9">
        <f t="shared" si="8"/>
        <v>241.77695355568576</v>
      </c>
      <c r="J9">
        <f t="shared" si="0"/>
        <v>241.21422673095947</v>
      </c>
      <c r="K9">
        <f t="shared" si="9"/>
        <v>241.77695355568576</v>
      </c>
      <c r="L9">
        <f t="shared" si="1"/>
        <v>12.776953555685765</v>
      </c>
      <c r="M9">
        <f t="shared" si="2"/>
        <v>5.5794557011728232</v>
      </c>
    </row>
    <row r="10" spans="1:25">
      <c r="A10">
        <f t="shared" si="3"/>
        <v>8</v>
      </c>
      <c r="B10" s="13">
        <f>Edwards!B10</f>
        <v>43183</v>
      </c>
      <c r="C10" s="3"/>
      <c r="D10" s="22"/>
      <c r="E10">
        <f t="shared" si="4"/>
        <v>1060.7250541345077</v>
      </c>
      <c r="F10">
        <f t="shared" si="5"/>
        <v>13.062227165252267</v>
      </c>
      <c r="G10">
        <f t="shared" si="6"/>
        <v>751.04685156587323</v>
      </c>
      <c r="H10">
        <f t="shared" si="7"/>
        <v>10.093984238172713</v>
      </c>
      <c r="I10" t="str">
        <f t="shared" si="8"/>
        <v/>
      </c>
      <c r="J10">
        <f t="shared" si="0"/>
        <v>242.96824292707956</v>
      </c>
      <c r="K10">
        <f t="shared" si="9"/>
        <v>242.96824292707956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22"/>
      <c r="E11">
        <f t="shared" si="4"/>
        <v>1032.6293118575863</v>
      </c>
      <c r="F11">
        <f t="shared" si="5"/>
        <v>12.716244041192871</v>
      </c>
      <c r="G11">
        <f t="shared" si="6"/>
        <v>621.2249792082913</v>
      </c>
      <c r="H11">
        <f t="shared" si="7"/>
        <v>8.3491930435683006</v>
      </c>
      <c r="I11" t="str">
        <f t="shared" si="8"/>
        <v/>
      </c>
      <c r="J11">
        <f t="shared" si="0"/>
        <v>244.36705099762457</v>
      </c>
      <c r="K11">
        <f t="shared" si="9"/>
        <v>244.36705099762457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225</v>
      </c>
      <c r="D12" s="22"/>
      <c r="E12">
        <f t="shared" si="4"/>
        <v>1230.2777499231715</v>
      </c>
      <c r="F12">
        <f t="shared" si="5"/>
        <v>15.15017240633035</v>
      </c>
      <c r="G12">
        <f t="shared" si="6"/>
        <v>738.84340935286298</v>
      </c>
      <c r="H12">
        <f t="shared" si="7"/>
        <v>9.9299713632199005</v>
      </c>
      <c r="I12" t="str">
        <f t="shared" si="8"/>
        <v/>
      </c>
      <c r="J12">
        <f t="shared" si="0"/>
        <v>245.22020104311045</v>
      </c>
      <c r="K12">
        <f t="shared" si="9"/>
        <v>245.22020104311045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22"/>
      <c r="E13">
        <f t="shared" si="4"/>
        <v>1197.6910145989309</v>
      </c>
      <c r="F13">
        <f t="shared" si="5"/>
        <v>14.748885251171663</v>
      </c>
      <c r="G13">
        <f t="shared" si="6"/>
        <v>611.13095761797251</v>
      </c>
      <c r="H13">
        <f t="shared" si="7"/>
        <v>8.2135305417949134</v>
      </c>
      <c r="I13" t="str">
        <f t="shared" si="8"/>
        <v/>
      </c>
      <c r="J13">
        <f t="shared" si="0"/>
        <v>246.53535470937675</v>
      </c>
      <c r="K13">
        <f t="shared" si="9"/>
        <v>246.53535470937675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270</v>
      </c>
      <c r="D14" s="22"/>
      <c r="E14">
        <f t="shared" si="4"/>
        <v>1435.9674138954363</v>
      </c>
      <c r="F14">
        <f t="shared" si="5"/>
        <v>17.683123905757672</v>
      </c>
      <c r="G14">
        <f t="shared" si="6"/>
        <v>775.4941854136373</v>
      </c>
      <c r="H14">
        <f t="shared" si="7"/>
        <v>10.422553623704625</v>
      </c>
      <c r="I14" t="str">
        <f t="shared" si="8"/>
        <v/>
      </c>
      <c r="J14">
        <f t="shared" si="0"/>
        <v>247.26057028205304</v>
      </c>
      <c r="K14">
        <f t="shared" si="9"/>
        <v>247.26057028205304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22"/>
      <c r="E15">
        <f t="shared" si="4"/>
        <v>1397.9325148218188</v>
      </c>
      <c r="F15">
        <f t="shared" si="5"/>
        <v>17.214745705421475</v>
      </c>
      <c r="G15">
        <f t="shared" si="6"/>
        <v>641.44647994371292</v>
      </c>
      <c r="H15">
        <f t="shared" si="7"/>
        <v>8.620967712844898</v>
      </c>
      <c r="I15" t="str">
        <f t="shared" si="8"/>
        <v/>
      </c>
      <c r="J15">
        <f t="shared" si="0"/>
        <v>248.59377799257658</v>
      </c>
      <c r="K15">
        <f t="shared" si="9"/>
        <v>248.59377799257658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44+405</f>
        <v>449</v>
      </c>
      <c r="D16" s="22">
        <v>243</v>
      </c>
      <c r="E16">
        <f t="shared" si="4"/>
        <v>1809.9050575143178</v>
      </c>
      <c r="F16">
        <f t="shared" si="5"/>
        <v>22.287953807295558</v>
      </c>
      <c r="G16">
        <f t="shared" si="6"/>
        <v>979.56953149521905</v>
      </c>
      <c r="H16">
        <f t="shared" si="7"/>
        <v>13.165303057314965</v>
      </c>
      <c r="I16">
        <f t="shared" si="8"/>
        <v>249.62797943858479</v>
      </c>
      <c r="J16">
        <f t="shared" si="0"/>
        <v>249.12265074998058</v>
      </c>
      <c r="K16">
        <f t="shared" si="9"/>
        <v>249.62797943858479</v>
      </c>
      <c r="L16">
        <f t="shared" si="1"/>
        <v>6.6279794385847879</v>
      </c>
      <c r="M16">
        <f t="shared" si="2"/>
        <v>2.7275635549731638</v>
      </c>
    </row>
    <row r="17" spans="1:13">
      <c r="A17">
        <f t="shared" si="3"/>
        <v>15</v>
      </c>
      <c r="B17" s="13">
        <f>Edwards!B17</f>
        <v>43190</v>
      </c>
      <c r="C17" s="3"/>
      <c r="D17" s="22"/>
      <c r="E17">
        <f t="shared" si="4"/>
        <v>1761.9655600513208</v>
      </c>
      <c r="F17">
        <f t="shared" si="5"/>
        <v>21.697606097859541</v>
      </c>
      <c r="G17">
        <f t="shared" si="6"/>
        <v>810.24647206422583</v>
      </c>
      <c r="H17">
        <f t="shared" si="7"/>
        <v>10.889620402508282</v>
      </c>
      <c r="I17" t="str">
        <f t="shared" si="8"/>
        <v/>
      </c>
      <c r="J17">
        <f t="shared" si="0"/>
        <v>250.80798569535125</v>
      </c>
      <c r="K17">
        <f t="shared" si="9"/>
        <v>250.80798569535125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22"/>
      <c r="E18">
        <f t="shared" si="4"/>
        <v>1715.2958504191622</v>
      </c>
      <c r="F18">
        <f t="shared" si="5"/>
        <v>21.122895105057523</v>
      </c>
      <c r="G18">
        <f t="shared" si="6"/>
        <v>670.19167540913702</v>
      </c>
      <c r="H18">
        <f t="shared" si="7"/>
        <v>9.007299869548886</v>
      </c>
      <c r="I18" t="str">
        <f t="shared" si="8"/>
        <v/>
      </c>
      <c r="J18">
        <f t="shared" si="0"/>
        <v>252.11559523550864</v>
      </c>
      <c r="K18">
        <f t="shared" si="9"/>
        <v>252.11559523550864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>
        <v>315</v>
      </c>
      <c r="D19" s="22"/>
      <c r="E19">
        <f t="shared" si="4"/>
        <v>1984.8622953671684</v>
      </c>
      <c r="F19">
        <f t="shared" si="5"/>
        <v>24.442452917249842</v>
      </c>
      <c r="G19">
        <f t="shared" si="6"/>
        <v>869.34598887349773</v>
      </c>
      <c r="H19">
        <f t="shared" si="7"/>
        <v>11.683911184651441</v>
      </c>
      <c r="I19" t="str">
        <f t="shared" si="8"/>
        <v/>
      </c>
      <c r="J19">
        <f t="shared" si="0"/>
        <v>252.75854173259842</v>
      </c>
      <c r="K19">
        <f t="shared" si="9"/>
        <v>252.75854173259842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22"/>
      <c r="E20">
        <f t="shared" si="4"/>
        <v>1932.2886531321253</v>
      </c>
      <c r="F20">
        <f t="shared" si="5"/>
        <v>23.795038344451651</v>
      </c>
      <c r="G20">
        <f t="shared" si="6"/>
        <v>719.07557129993802</v>
      </c>
      <c r="H20">
        <f t="shared" si="7"/>
        <v>9.6642938687826909</v>
      </c>
      <c r="I20" t="str">
        <f t="shared" si="8"/>
        <v/>
      </c>
      <c r="J20">
        <f t="shared" si="0"/>
        <v>254.13074447566896</v>
      </c>
      <c r="K20">
        <f t="shared" si="9"/>
        <v>254.13074447566896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>
        <v>315</v>
      </c>
      <c r="D21" s="22"/>
      <c r="E21">
        <f t="shared" si="4"/>
        <v>2196.1075447087778</v>
      </c>
      <c r="F21">
        <f t="shared" si="5"/>
        <v>27.043818298151422</v>
      </c>
      <c r="G21">
        <f t="shared" si="6"/>
        <v>909.78008049517007</v>
      </c>
      <c r="H21">
        <f t="shared" si="7"/>
        <v>12.227340775845452</v>
      </c>
      <c r="I21" t="str">
        <f t="shared" si="8"/>
        <v/>
      </c>
      <c r="J21">
        <f t="shared" si="0"/>
        <v>254.816477522306</v>
      </c>
      <c r="K21">
        <f t="shared" si="9"/>
        <v>254.816477522306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22"/>
      <c r="E22">
        <f t="shared" si="4"/>
        <v>2137.9385862703584</v>
      </c>
      <c r="F22">
        <f t="shared" si="5"/>
        <v>26.327500581201932</v>
      </c>
      <c r="G22">
        <f t="shared" si="6"/>
        <v>752.52044584352893</v>
      </c>
      <c r="H22">
        <f t="shared" si="7"/>
        <v>10.11378917761305</v>
      </c>
      <c r="I22" t="str">
        <f t="shared" si="8"/>
        <v/>
      </c>
      <c r="J22">
        <f t="shared" si="0"/>
        <v>256.21371140358889</v>
      </c>
      <c r="K22">
        <f t="shared" si="9"/>
        <v>256.21371140358889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43+315</f>
        <v>358</v>
      </c>
      <c r="D23" s="22">
        <v>249</v>
      </c>
      <c r="E23">
        <f t="shared" si="4"/>
        <v>2439.3103664601376</v>
      </c>
      <c r="F23">
        <f t="shared" si="5"/>
        <v>30.038723049919241</v>
      </c>
      <c r="G23">
        <f t="shared" si="6"/>
        <v>980.44385599685586</v>
      </c>
      <c r="H23">
        <f t="shared" si="7"/>
        <v>13.177053879144749</v>
      </c>
      <c r="I23">
        <f t="shared" si="8"/>
        <v>257.26458157727853</v>
      </c>
      <c r="J23">
        <f t="shared" si="0"/>
        <v>256.86166917077446</v>
      </c>
      <c r="K23">
        <f t="shared" si="9"/>
        <v>257.26458157727853</v>
      </c>
      <c r="L23">
        <f t="shared" si="1"/>
        <v>8.264581577278534</v>
      </c>
      <c r="M23">
        <f t="shared" si="2"/>
        <v>3.3191090671801344</v>
      </c>
    </row>
    <row r="24" spans="1:13">
      <c r="A24">
        <f t="shared" si="3"/>
        <v>22</v>
      </c>
      <c r="B24" s="13">
        <f>Edwards!B24</f>
        <v>43197</v>
      </c>
      <c r="C24" s="3"/>
      <c r="D24" s="22"/>
      <c r="E24">
        <f t="shared" si="4"/>
        <v>2374.6996220241945</v>
      </c>
      <c r="F24">
        <f t="shared" si="5"/>
        <v>29.24307839360727</v>
      </c>
      <c r="G24">
        <f t="shared" si="6"/>
        <v>810.96966558966062</v>
      </c>
      <c r="H24">
        <f t="shared" si="7"/>
        <v>10.899340041212136</v>
      </c>
      <c r="I24" t="str">
        <f t="shared" si="8"/>
        <v/>
      </c>
      <c r="J24">
        <f t="shared" si="0"/>
        <v>258.34373835239512</v>
      </c>
      <c r="K24">
        <f t="shared" si="9"/>
        <v>258.34373835239512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22"/>
      <c r="E25">
        <f t="shared" si="4"/>
        <v>2311.8002417319726</v>
      </c>
      <c r="F25">
        <f t="shared" si="5"/>
        <v>28.468508215663299</v>
      </c>
      <c r="G25">
        <f t="shared" si="6"/>
        <v>670.78986163662091</v>
      </c>
      <c r="H25">
        <f t="shared" si="7"/>
        <v>9.0153394243904064</v>
      </c>
      <c r="I25" t="str">
        <f t="shared" si="8"/>
        <v/>
      </c>
      <c r="J25">
        <f t="shared" si="0"/>
        <v>259.4531687912729</v>
      </c>
      <c r="K25">
        <f t="shared" si="9"/>
        <v>259.4531687912729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225</v>
      </c>
      <c r="D26" s="22"/>
      <c r="E26">
        <f t="shared" si="4"/>
        <v>2475.5668961687129</v>
      </c>
      <c r="F26">
        <f t="shared" si="5"/>
        <v>30.485201640606959</v>
      </c>
      <c r="G26">
        <f t="shared" si="6"/>
        <v>779.84077588439663</v>
      </c>
      <c r="H26">
        <f t="shared" si="7"/>
        <v>10.480971305118457</v>
      </c>
      <c r="I26" t="str">
        <f t="shared" si="8"/>
        <v/>
      </c>
      <c r="J26">
        <f t="shared" si="0"/>
        <v>260.00423033548856</v>
      </c>
      <c r="K26">
        <f t="shared" si="9"/>
        <v>260.00423033548856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22"/>
      <c r="E27">
        <f t="shared" si="4"/>
        <v>2409.995814168783</v>
      </c>
      <c r="F27">
        <f t="shared" si="5"/>
        <v>29.677730972109053</v>
      </c>
      <c r="G27">
        <f t="shared" si="6"/>
        <v>645.04174243525347</v>
      </c>
      <c r="H27">
        <f t="shared" si="7"/>
        <v>8.6692876316968857</v>
      </c>
      <c r="I27" t="str">
        <f t="shared" si="8"/>
        <v/>
      </c>
      <c r="J27">
        <f t="shared" si="0"/>
        <v>261.00844334041216</v>
      </c>
      <c r="K27">
        <f t="shared" si="9"/>
        <v>261.00844334041216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315</v>
      </c>
      <c r="D28" s="22"/>
      <c r="E28">
        <f t="shared" si="4"/>
        <v>2661.1615330613254</v>
      </c>
      <c r="F28">
        <f t="shared" si="5"/>
        <v>32.770694283864913</v>
      </c>
      <c r="G28">
        <f t="shared" si="6"/>
        <v>848.54333647409487</v>
      </c>
      <c r="H28">
        <f t="shared" si="7"/>
        <v>11.404325903128772</v>
      </c>
      <c r="I28" t="str">
        <f t="shared" si="8"/>
        <v/>
      </c>
      <c r="J28">
        <f t="shared" si="0"/>
        <v>261.36636838073616</v>
      </c>
      <c r="K28">
        <f t="shared" si="9"/>
        <v>261.36636838073616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22"/>
      <c r="E29">
        <f t="shared" si="4"/>
        <v>2590.6745503142706</v>
      </c>
      <c r="F29">
        <f t="shared" si="5"/>
        <v>31.90268708704566</v>
      </c>
      <c r="G29">
        <f t="shared" si="6"/>
        <v>701.86875220822265</v>
      </c>
      <c r="H29">
        <f t="shared" si="7"/>
        <v>9.4330361778160832</v>
      </c>
      <c r="I29" t="str">
        <f t="shared" si="8"/>
        <v/>
      </c>
      <c r="J29">
        <f t="shared" si="0"/>
        <v>262.46965090922959</v>
      </c>
      <c r="K29">
        <f t="shared" si="9"/>
        <v>262.46965090922959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>
        <f>48+360</f>
        <v>408</v>
      </c>
      <c r="D30" s="22">
        <v>253</v>
      </c>
      <c r="E30">
        <f t="shared" si="4"/>
        <v>2930.054577395465</v>
      </c>
      <c r="F30">
        <f t="shared" si="5"/>
        <v>36.081959549598317</v>
      </c>
      <c r="G30">
        <f t="shared" si="6"/>
        <v>988.54753853030422</v>
      </c>
      <c r="H30">
        <f t="shared" si="7"/>
        <v>13.285966450435394</v>
      </c>
      <c r="I30">
        <f t="shared" si="8"/>
        <v>263.25517818813955</v>
      </c>
      <c r="J30">
        <f t="shared" si="0"/>
        <v>262.7959930991629</v>
      </c>
      <c r="K30">
        <f t="shared" si="9"/>
        <v>263.25517818813955</v>
      </c>
      <c r="L30">
        <f t="shared" si="1"/>
        <v>10.255178188139553</v>
      </c>
      <c r="M30">
        <f t="shared" si="2"/>
        <v>4.0534301138891511</v>
      </c>
    </row>
    <row r="31" spans="1:13">
      <c r="A31">
        <f t="shared" si="3"/>
        <v>29</v>
      </c>
      <c r="B31" s="13">
        <f>Edwards!B31</f>
        <v>43204</v>
      </c>
      <c r="C31" s="3"/>
      <c r="D31" s="22"/>
      <c r="E31">
        <f t="shared" si="4"/>
        <v>2852.4453440291554</v>
      </c>
      <c r="F31">
        <f t="shared" si="5"/>
        <v>35.126245877709074</v>
      </c>
      <c r="G31">
        <f t="shared" si="6"/>
        <v>817.67258965206247</v>
      </c>
      <c r="H31">
        <f t="shared" si="7"/>
        <v>10.989426578016715</v>
      </c>
      <c r="I31" t="str">
        <f t="shared" si="8"/>
        <v/>
      </c>
      <c r="J31">
        <f t="shared" si="0"/>
        <v>264.13681929969238</v>
      </c>
      <c r="K31">
        <f t="shared" si="9"/>
        <v>264.13681929969238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3"/>
      <c r="D32" s="22"/>
      <c r="E32">
        <f t="shared" si="4"/>
        <v>2776.8917696769045</v>
      </c>
      <c r="F32">
        <f t="shared" si="5"/>
        <v>34.195846480156298</v>
      </c>
      <c r="G32">
        <f t="shared" si="6"/>
        <v>676.33415471583248</v>
      </c>
      <c r="H32">
        <f t="shared" si="7"/>
        <v>9.0898540925987756</v>
      </c>
      <c r="I32" t="str">
        <f t="shared" si="8"/>
        <v/>
      </c>
      <c r="J32">
        <f t="shared" si="0"/>
        <v>265.10599238755754</v>
      </c>
      <c r="K32">
        <f t="shared" si="9"/>
        <v>265.10599238755754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270</v>
      </c>
      <c r="D33" s="22"/>
      <c r="E33">
        <f t="shared" si="4"/>
        <v>2973.3394054825799</v>
      </c>
      <c r="F33">
        <f t="shared" si="5"/>
        <v>36.614987646821987</v>
      </c>
      <c r="G33">
        <f t="shared" si="6"/>
        <v>829.42671262812564</v>
      </c>
      <c r="H33">
        <f t="shared" si="7"/>
        <v>11.147400653544173</v>
      </c>
      <c r="I33" t="str">
        <f t="shared" si="8"/>
        <v/>
      </c>
      <c r="J33">
        <f t="shared" si="0"/>
        <v>265.46758699327779</v>
      </c>
      <c r="K33">
        <f t="shared" si="9"/>
        <v>265.46758699327779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22"/>
      <c r="E34">
        <f t="shared" si="4"/>
        <v>2894.5836739076194</v>
      </c>
      <c r="F34">
        <f t="shared" si="5"/>
        <v>35.645155500039003</v>
      </c>
      <c r="G34">
        <f t="shared" si="6"/>
        <v>686.0565239477819</v>
      </c>
      <c r="H34">
        <f t="shared" si="7"/>
        <v>9.2205216289587035</v>
      </c>
      <c r="I34" t="str">
        <f t="shared" si="8"/>
        <v/>
      </c>
      <c r="J34">
        <f t="shared" si="0"/>
        <v>266.42463387108029</v>
      </c>
      <c r="K34">
        <f t="shared" si="9"/>
        <v>266.42463387108029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270</v>
      </c>
      <c r="D35" s="22"/>
      <c r="E35">
        <f t="shared" si="4"/>
        <v>3087.9139689882336</v>
      </c>
      <c r="F35">
        <f t="shared" si="5"/>
        <v>38.025908384516455</v>
      </c>
      <c r="G35">
        <f t="shared" si="6"/>
        <v>837.46852601350986</v>
      </c>
      <c r="H35">
        <f t="shared" si="7"/>
        <v>11.255481710523711</v>
      </c>
      <c r="I35" t="str">
        <f t="shared" si="8"/>
        <v/>
      </c>
      <c r="J35">
        <f t="shared" si="0"/>
        <v>266.77042667399274</v>
      </c>
      <c r="K35">
        <f t="shared" si="9"/>
        <v>266.77042667399274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22"/>
      <c r="E36">
        <f t="shared" si="4"/>
        <v>3006.1234666258779</v>
      </c>
      <c r="F36">
        <f t="shared" si="5"/>
        <v>37.018704757475781</v>
      </c>
      <c r="G36">
        <f t="shared" si="6"/>
        <v>692.70827322642742</v>
      </c>
      <c r="H36">
        <f t="shared" si="7"/>
        <v>9.3099203824917716</v>
      </c>
      <c r="I36" t="str">
        <f t="shared" si="8"/>
        <v/>
      </c>
      <c r="J36">
        <f t="shared" si="0"/>
        <v>267.70878437498402</v>
      </c>
      <c r="K36">
        <f t="shared" si="9"/>
        <v>267.70878437498402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47+360</f>
        <v>407</v>
      </c>
      <c r="D37" s="22">
        <v>272</v>
      </c>
      <c r="E37">
        <f t="shared" si="4"/>
        <v>3333.4993738020876</v>
      </c>
      <c r="F37">
        <f t="shared" si="5"/>
        <v>41.050153294774056</v>
      </c>
      <c r="G37">
        <f t="shared" si="6"/>
        <v>979.97049010364606</v>
      </c>
      <c r="H37">
        <f t="shared" si="7"/>
        <v>13.170691895395018</v>
      </c>
      <c r="I37">
        <f t="shared" si="8"/>
        <v>268.33752103470624</v>
      </c>
      <c r="J37">
        <f t="shared" si="0"/>
        <v>267.87946139937907</v>
      </c>
      <c r="K37">
        <f t="shared" si="9"/>
        <v>268.33752103470624</v>
      </c>
      <c r="L37">
        <f t="shared" si="1"/>
        <v>-3.6624789652937579</v>
      </c>
      <c r="M37">
        <f t="shared" si="2"/>
        <v>1.3464996195932932</v>
      </c>
    </row>
    <row r="38" spans="1:13">
      <c r="A38">
        <f t="shared" si="3"/>
        <v>36</v>
      </c>
      <c r="B38" s="13">
        <f>Edwards!B38</f>
        <v>43211</v>
      </c>
      <c r="C38" s="3"/>
      <c r="D38" s="22"/>
      <c r="E38">
        <f t="shared" si="4"/>
        <v>3245.2039772508665</v>
      </c>
      <c r="F38">
        <f t="shared" si="5"/>
        <v>39.962845586803361</v>
      </c>
      <c r="G38">
        <f t="shared" si="6"/>
        <v>810.57812314919363</v>
      </c>
      <c r="H38">
        <f t="shared" si="7"/>
        <v>10.894077755358186</v>
      </c>
      <c r="I38" t="str">
        <f t="shared" si="8"/>
        <v/>
      </c>
      <c r="J38">
        <f t="shared" si="0"/>
        <v>269.0687678314452</v>
      </c>
      <c r="K38">
        <f t="shared" si="9"/>
        <v>269.0687678314452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22"/>
      <c r="E39">
        <f t="shared" si="4"/>
        <v>3159.2472873193037</v>
      </c>
      <c r="F39">
        <f t="shared" si="5"/>
        <v>38.904337723825286</v>
      </c>
      <c r="G39">
        <f t="shared" si="6"/>
        <v>670.46599909205236</v>
      </c>
      <c r="H39">
        <f t="shared" si="7"/>
        <v>9.0109867486373645</v>
      </c>
      <c r="I39" t="str">
        <f t="shared" si="8"/>
        <v/>
      </c>
      <c r="J39">
        <f t="shared" si="0"/>
        <v>269.8933509751879</v>
      </c>
      <c r="K39">
        <f t="shared" si="9"/>
        <v>269.8933509751879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315</v>
      </c>
      <c r="D40" s="22"/>
      <c r="E40">
        <f t="shared" si="4"/>
        <v>3390.5673579845429</v>
      </c>
      <c r="F40">
        <f t="shared" si="5"/>
        <v>41.752913138475954</v>
      </c>
      <c r="G40">
        <f t="shared" si="6"/>
        <v>869.57289445716413</v>
      </c>
      <c r="H40">
        <f t="shared" si="7"/>
        <v>11.686960769880786</v>
      </c>
      <c r="I40" t="str">
        <f t="shared" si="8"/>
        <v/>
      </c>
      <c r="J40">
        <f t="shared" si="0"/>
        <v>270.06595236859516</v>
      </c>
      <c r="K40">
        <f t="shared" si="9"/>
        <v>270.06595236859516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22"/>
      <c r="E41">
        <f t="shared" si="4"/>
        <v>3300.7603846400671</v>
      </c>
      <c r="F41">
        <f t="shared" si="5"/>
        <v>40.646991219994952</v>
      </c>
      <c r="G41">
        <f t="shared" si="6"/>
        <v>719.26325521899253</v>
      </c>
      <c r="H41">
        <f t="shared" si="7"/>
        <v>9.6668163193019172</v>
      </c>
      <c r="I41" t="str">
        <f t="shared" si="8"/>
        <v/>
      </c>
      <c r="J41">
        <f t="shared" si="0"/>
        <v>270.98017490069304</v>
      </c>
      <c r="K41">
        <f t="shared" si="9"/>
        <v>270.98017490069304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180</v>
      </c>
      <c r="D42" s="22"/>
      <c r="E42">
        <f t="shared" si="4"/>
        <v>3393.3321555026046</v>
      </c>
      <c r="F42">
        <f t="shared" si="5"/>
        <v>41.786960051109986</v>
      </c>
      <c r="G42">
        <f t="shared" si="6"/>
        <v>774.93532239315459</v>
      </c>
      <c r="H42">
        <f t="shared" si="7"/>
        <v>10.415042568291387</v>
      </c>
      <c r="I42" t="str">
        <f t="shared" si="8"/>
        <v/>
      </c>
      <c r="J42">
        <f t="shared" si="0"/>
        <v>271.37191748281862</v>
      </c>
      <c r="K42">
        <f t="shared" si="9"/>
        <v>271.37191748281862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22"/>
      <c r="E43">
        <f t="shared" si="4"/>
        <v>3303.451950138</v>
      </c>
      <c r="F43">
        <f t="shared" si="5"/>
        <v>40.680136321854398</v>
      </c>
      <c r="G43">
        <f t="shared" si="6"/>
        <v>640.98421894420824</v>
      </c>
      <c r="H43">
        <f t="shared" si="7"/>
        <v>8.6147549776031553</v>
      </c>
      <c r="I43" t="str">
        <f t="shared" si="8"/>
        <v/>
      </c>
      <c r="J43">
        <f t="shared" si="0"/>
        <v>272.06538134425125</v>
      </c>
      <c r="K43">
        <f t="shared" si="9"/>
        <v>272.06538134425125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46+360</f>
        <v>406</v>
      </c>
      <c r="D44" s="22">
        <v>281</v>
      </c>
      <c r="E44">
        <f t="shared" si="4"/>
        <v>3621.9524286988649</v>
      </c>
      <c r="F44">
        <f t="shared" si="5"/>
        <v>44.602288991848766</v>
      </c>
      <c r="G44">
        <f t="shared" si="6"/>
        <v>936.18717441695242</v>
      </c>
      <c r="H44">
        <f t="shared" si="7"/>
        <v>12.582249113809556</v>
      </c>
      <c r="I44">
        <f t="shared" si="8"/>
        <v>272.47697405971701</v>
      </c>
      <c r="J44">
        <f t="shared" si="0"/>
        <v>272.0200398780392</v>
      </c>
      <c r="K44">
        <f t="shared" si="9"/>
        <v>272.47697405971701</v>
      </c>
      <c r="L44">
        <f t="shared" si="1"/>
        <v>-8.5230259402829915</v>
      </c>
      <c r="M44">
        <f t="shared" si="2"/>
        <v>3.0331053168266875</v>
      </c>
    </row>
    <row r="45" spans="1:13">
      <c r="A45">
        <f t="shared" si="3"/>
        <v>43</v>
      </c>
      <c r="B45" s="13">
        <f>Edwards!B45</f>
        <v>43218</v>
      </c>
      <c r="C45" s="3"/>
      <c r="D45" s="22"/>
      <c r="E45">
        <f t="shared" si="4"/>
        <v>3526.0166896689011</v>
      </c>
      <c r="F45">
        <f t="shared" si="5"/>
        <v>43.420894801534075</v>
      </c>
      <c r="G45">
        <f t="shared" si="6"/>
        <v>774.36295318951943</v>
      </c>
      <c r="H45">
        <f t="shared" si="7"/>
        <v>10.407349991313181</v>
      </c>
      <c r="I45" t="str">
        <f t="shared" si="8"/>
        <v/>
      </c>
      <c r="J45">
        <f t="shared" si="0"/>
        <v>273.01354481022088</v>
      </c>
      <c r="K45">
        <f t="shared" si="9"/>
        <v>273.01354481022088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22"/>
      <c r="E46">
        <f t="shared" si="4"/>
        <v>3432.6220292986955</v>
      </c>
      <c r="F46">
        <f t="shared" si="5"/>
        <v>42.270792553055919</v>
      </c>
      <c r="G46">
        <f t="shared" si="6"/>
        <v>640.51078636688453</v>
      </c>
      <c r="H46">
        <f t="shared" si="7"/>
        <v>8.6083920976265205</v>
      </c>
      <c r="I46" t="str">
        <f t="shared" si="8"/>
        <v/>
      </c>
      <c r="J46">
        <f t="shared" si="0"/>
        <v>273.66240045542941</v>
      </c>
      <c r="K46">
        <f t="shared" si="9"/>
        <v>273.66240045542941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270</v>
      </c>
      <c r="D47" s="22"/>
      <c r="E47">
        <f t="shared" si="4"/>
        <v>3611.7011412765396</v>
      </c>
      <c r="F47">
        <f t="shared" si="5"/>
        <v>44.476050204026443</v>
      </c>
      <c r="G47">
        <f t="shared" si="6"/>
        <v>799.79557681902452</v>
      </c>
      <c r="H47">
        <f t="shared" si="7"/>
        <v>10.749161559414919</v>
      </c>
      <c r="I47" t="str">
        <f t="shared" si="8"/>
        <v/>
      </c>
      <c r="J47">
        <f t="shared" si="0"/>
        <v>273.72688864461151</v>
      </c>
      <c r="K47">
        <f t="shared" si="9"/>
        <v>273.72688864461151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22"/>
      <c r="E48">
        <f t="shared" si="4"/>
        <v>3516.0369311675736</v>
      </c>
      <c r="F48">
        <f t="shared" si="5"/>
        <v>43.297999738302948</v>
      </c>
      <c r="G48">
        <f t="shared" si="6"/>
        <v>661.54726505328222</v>
      </c>
      <c r="H48">
        <f t="shared" si="7"/>
        <v>8.8911199778438981</v>
      </c>
      <c r="I48" t="str">
        <f t="shared" si="8"/>
        <v/>
      </c>
      <c r="J48">
        <f t="shared" si="0"/>
        <v>274.40687976045905</v>
      </c>
      <c r="K48">
        <f t="shared" si="9"/>
        <v>274.40687976045905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>
        <v>270</v>
      </c>
      <c r="D49" s="22"/>
      <c r="E49">
        <f t="shared" si="4"/>
        <v>3692.9066076504914</v>
      </c>
      <c r="F49">
        <f t="shared" si="5"/>
        <v>45.476049444830934</v>
      </c>
      <c r="G49">
        <f t="shared" si="6"/>
        <v>817.19580425800063</v>
      </c>
      <c r="H49">
        <f t="shared" si="7"/>
        <v>10.983018636564573</v>
      </c>
      <c r="I49" t="str">
        <f t="shared" si="8"/>
        <v/>
      </c>
      <c r="J49">
        <f t="shared" si="0"/>
        <v>274.49303080826638</v>
      </c>
      <c r="K49">
        <f t="shared" si="9"/>
        <v>274.49303080826638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/>
      <c r="D50" s="22"/>
      <c r="E50">
        <f t="shared" si="4"/>
        <v>3595.0914840264472</v>
      </c>
      <c r="F50">
        <f t="shared" si="5"/>
        <v>44.2715116996402</v>
      </c>
      <c r="G50">
        <f t="shared" si="6"/>
        <v>675.93978385082539</v>
      </c>
      <c r="H50">
        <f t="shared" si="7"/>
        <v>9.0845537930407971</v>
      </c>
      <c r="I50" t="str">
        <f t="shared" si="8"/>
        <v/>
      </c>
      <c r="J50">
        <f t="shared" si="0"/>
        <v>275.18695790659939</v>
      </c>
      <c r="K50">
        <f t="shared" si="9"/>
        <v>275.18695790659939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46+360</f>
        <v>406</v>
      </c>
      <c r="D51" s="22">
        <v>277</v>
      </c>
      <c r="E51">
        <f t="shared" si="4"/>
        <v>3905.8672188849237</v>
      </c>
      <c r="F51">
        <f t="shared" si="5"/>
        <v>48.098538534112301</v>
      </c>
      <c r="G51">
        <f t="shared" si="6"/>
        <v>965.10051056509371</v>
      </c>
      <c r="H51">
        <f t="shared" si="7"/>
        <v>12.970841062159838</v>
      </c>
      <c r="I51">
        <f t="shared" si="8"/>
        <v>275.58463165363025</v>
      </c>
      <c r="J51">
        <f t="shared" si="0"/>
        <v>275.1276974719525</v>
      </c>
      <c r="K51">
        <f t="shared" si="9"/>
        <v>275.58463165363025</v>
      </c>
      <c r="L51">
        <f t="shared" si="1"/>
        <v>-1.4153683463697462</v>
      </c>
      <c r="M51">
        <f t="shared" si="2"/>
        <v>0.51096330193853656</v>
      </c>
    </row>
    <row r="52" spans="1:13">
      <c r="A52">
        <f t="shared" si="3"/>
        <v>50</v>
      </c>
      <c r="B52" s="13">
        <f>Edwards!B52</f>
        <v>43225</v>
      </c>
      <c r="C52" s="3"/>
      <c r="D52" s="22"/>
      <c r="E52">
        <f t="shared" si="4"/>
        <v>3802.4113437531664</v>
      </c>
      <c r="F52">
        <f t="shared" si="5"/>
        <v>46.824538134778258</v>
      </c>
      <c r="G52">
        <f t="shared" si="6"/>
        <v>798.27848736694489</v>
      </c>
      <c r="H52">
        <f t="shared" si="7"/>
        <v>10.728772049778785</v>
      </c>
      <c r="I52" t="str">
        <f t="shared" si="8"/>
        <v/>
      </c>
      <c r="J52">
        <f t="shared" si="0"/>
        <v>276.09576608499947</v>
      </c>
      <c r="K52">
        <f t="shared" si="9"/>
        <v>276.09576608499947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22"/>
      <c r="E53">
        <f t="shared" si="4"/>
        <v>3701.6957353789498</v>
      </c>
      <c r="F53">
        <f t="shared" si="5"/>
        <v>45.584282565681669</v>
      </c>
      <c r="G53">
        <f t="shared" si="6"/>
        <v>660.29241142948979</v>
      </c>
      <c r="H53">
        <f t="shared" si="7"/>
        <v>8.8742548879052805</v>
      </c>
      <c r="I53" t="str">
        <f t="shared" si="8"/>
        <v/>
      </c>
      <c r="J53">
        <f t="shared" si="0"/>
        <v>276.7100276777764</v>
      </c>
      <c r="K53">
        <f t="shared" si="9"/>
        <v>276.7100276777764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270</v>
      </c>
      <c r="D54" s="22"/>
      <c r="E54">
        <f t="shared" si="4"/>
        <v>3873.6478114957476</v>
      </c>
      <c r="F54">
        <f t="shared" si="5"/>
        <v>47.701774814044782</v>
      </c>
      <c r="G54">
        <f t="shared" si="6"/>
        <v>816.15785780402825</v>
      </c>
      <c r="H54">
        <f t="shared" si="7"/>
        <v>10.969068754310728</v>
      </c>
      <c r="I54" t="str">
        <f t="shared" si="8"/>
        <v/>
      </c>
      <c r="J54">
        <f t="shared" si="0"/>
        <v>276.73270605973403</v>
      </c>
      <c r="K54">
        <f t="shared" si="9"/>
        <v>276.73270605973403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22"/>
      <c r="E55">
        <f t="shared" si="4"/>
        <v>3771.0453414596777</v>
      </c>
      <c r="F55">
        <f t="shared" si="5"/>
        <v>46.43828361422517</v>
      </c>
      <c r="G55">
        <f t="shared" si="6"/>
        <v>675.08125117347788</v>
      </c>
      <c r="H55">
        <f t="shared" si="7"/>
        <v>9.0730152115328195</v>
      </c>
      <c r="I55" t="str">
        <f t="shared" si="8"/>
        <v/>
      </c>
      <c r="J55">
        <f t="shared" si="0"/>
        <v>277.36526840269232</v>
      </c>
      <c r="K55">
        <f t="shared" si="9"/>
        <v>277.36526840269232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315</v>
      </c>
      <c r="D56" s="22"/>
      <c r="E56">
        <f t="shared" si="4"/>
        <v>3986.1605337847186</v>
      </c>
      <c r="F56">
        <f t="shared" si="5"/>
        <v>49.087305147085374</v>
      </c>
      <c r="G56">
        <f t="shared" si="6"/>
        <v>873.39037917512405</v>
      </c>
      <c r="H56">
        <f t="shared" si="7"/>
        <v>11.738267330173548</v>
      </c>
      <c r="I56" t="str">
        <f t="shared" si="8"/>
        <v/>
      </c>
      <c r="J56">
        <f t="shared" si="0"/>
        <v>277.34903781691185</v>
      </c>
      <c r="K56">
        <f t="shared" si="9"/>
        <v>277.34903781691185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22"/>
      <c r="E57">
        <f t="shared" si="4"/>
        <v>3880.5779055672383</v>
      </c>
      <c r="F57">
        <f t="shared" si="5"/>
        <v>47.787114990262495</v>
      </c>
      <c r="G57">
        <f t="shared" si="6"/>
        <v>722.42087029932759</v>
      </c>
      <c r="H57">
        <f t="shared" si="7"/>
        <v>9.7092543067386075</v>
      </c>
      <c r="I57" t="str">
        <f t="shared" si="8"/>
        <v/>
      </c>
      <c r="J57">
        <f t="shared" si="0"/>
        <v>278.07786068352385</v>
      </c>
      <c r="K57">
        <f t="shared" si="9"/>
        <v>278.07786068352385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46+405</f>
        <v>451</v>
      </c>
      <c r="D58" s="22">
        <v>288</v>
      </c>
      <c r="E58">
        <f t="shared" si="4"/>
        <v>4228.7918760534048</v>
      </c>
      <c r="F58">
        <f t="shared" si="5"/>
        <v>52.075172453292851</v>
      </c>
      <c r="G58">
        <f t="shared" si="6"/>
        <v>1048.5471293111109</v>
      </c>
      <c r="H58">
        <f t="shared" si="7"/>
        <v>14.092354124354237</v>
      </c>
      <c r="I58">
        <f t="shared" si="8"/>
        <v>278.49039792484172</v>
      </c>
      <c r="J58">
        <f t="shared" si="0"/>
        <v>277.98281832893861</v>
      </c>
      <c r="K58">
        <f t="shared" si="9"/>
        <v>278.49039792484172</v>
      </c>
      <c r="L58">
        <f t="shared" si="1"/>
        <v>-9.5096020751582842</v>
      </c>
      <c r="M58">
        <f t="shared" si="2"/>
        <v>3.3019451649855154</v>
      </c>
    </row>
    <row r="59" spans="1:13">
      <c r="A59">
        <f t="shared" si="3"/>
        <v>57</v>
      </c>
      <c r="B59" s="13">
        <f>Edwards!B59</f>
        <v>43232</v>
      </c>
      <c r="C59" s="3"/>
      <c r="D59" s="22"/>
      <c r="E59">
        <f t="shared" si="4"/>
        <v>4116.7825987866599</v>
      </c>
      <c r="F59">
        <f t="shared" si="5"/>
        <v>50.695841760036295</v>
      </c>
      <c r="G59">
        <f t="shared" si="6"/>
        <v>867.30097762493108</v>
      </c>
      <c r="H59">
        <f t="shared" si="7"/>
        <v>11.656426466132375</v>
      </c>
      <c r="I59" t="str">
        <f t="shared" si="8"/>
        <v/>
      </c>
      <c r="J59">
        <f t="shared" si="0"/>
        <v>279.03941529390391</v>
      </c>
      <c r="K59">
        <f t="shared" si="9"/>
        <v>279.03941529390391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22"/>
      <c r="E60">
        <f t="shared" si="4"/>
        <v>4007.7401448022015</v>
      </c>
      <c r="F60">
        <f t="shared" si="5"/>
        <v>49.353045812066775</v>
      </c>
      <c r="G60">
        <f t="shared" si="6"/>
        <v>717.38404956900627</v>
      </c>
      <c r="H60">
        <f t="shared" si="7"/>
        <v>9.6415600091640101</v>
      </c>
      <c r="I60" t="str">
        <f t="shared" si="8"/>
        <v/>
      </c>
      <c r="J60">
        <f t="shared" si="0"/>
        <v>279.71148580290276</v>
      </c>
      <c r="K60">
        <f t="shared" si="9"/>
        <v>279.71148580290276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22"/>
      <c r="E61">
        <f t="shared" si="4"/>
        <v>3901.5859309629618</v>
      </c>
      <c r="F61">
        <f t="shared" si="5"/>
        <v>48.045816902640937</v>
      </c>
      <c r="G61">
        <f t="shared" si="6"/>
        <v>593.3809460071717</v>
      </c>
      <c r="H61">
        <f t="shared" si="7"/>
        <v>7.9749724051710071</v>
      </c>
      <c r="I61" t="str">
        <f t="shared" si="8"/>
        <v/>
      </c>
      <c r="J61">
        <f t="shared" si="0"/>
        <v>280.07084449746992</v>
      </c>
      <c r="K61">
        <f t="shared" si="9"/>
        <v>280.07084449746992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22"/>
      <c r="E62">
        <f t="shared" si="4"/>
        <v>3798.2434555869659</v>
      </c>
      <c r="F62">
        <f t="shared" si="5"/>
        <v>46.773212956953827</v>
      </c>
      <c r="G62">
        <f t="shared" si="6"/>
        <v>490.81234423305489</v>
      </c>
      <c r="H62">
        <f t="shared" si="7"/>
        <v>6.5964620665938911</v>
      </c>
      <c r="I62" t="str">
        <f t="shared" si="8"/>
        <v/>
      </c>
      <c r="J62">
        <f t="shared" si="0"/>
        <v>280.17675089035993</v>
      </c>
      <c r="K62">
        <f t="shared" si="9"/>
        <v>280.17675089035993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22"/>
      <c r="E63">
        <f t="shared" si="4"/>
        <v>3697.6382433152075</v>
      </c>
      <c r="F63">
        <f t="shared" si="5"/>
        <v>45.53431685321808</v>
      </c>
      <c r="G63">
        <f t="shared" si="6"/>
        <v>405.9731928915615</v>
      </c>
      <c r="H63">
        <f t="shared" si="7"/>
        <v>5.4562335247452296</v>
      </c>
      <c r="I63" t="str">
        <f t="shared" si="8"/>
        <v/>
      </c>
      <c r="J63">
        <f t="shared" si="0"/>
        <v>280.07808332847281</v>
      </c>
      <c r="K63">
        <f t="shared" si="9"/>
        <v>280.07808332847281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22"/>
      <c r="E64">
        <f t="shared" si="4"/>
        <v>3599.6977914398262</v>
      </c>
      <c r="F64">
        <f t="shared" si="5"/>
        <v>44.328235761725864</v>
      </c>
      <c r="G64">
        <f t="shared" si="6"/>
        <v>335.79887564586079</v>
      </c>
      <c r="H64">
        <f t="shared" si="7"/>
        <v>4.5130986847205303</v>
      </c>
      <c r="I64" t="str">
        <f t="shared" si="8"/>
        <v/>
      </c>
      <c r="J64">
        <f t="shared" si="0"/>
        <v>279.81513707700532</v>
      </c>
      <c r="K64">
        <f t="shared" si="9"/>
        <v>279.81513707700532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46</v>
      </c>
      <c r="D65" s="22">
        <v>288</v>
      </c>
      <c r="E65">
        <f t="shared" si="4"/>
        <v>3550.351517653904</v>
      </c>
      <c r="F65">
        <f t="shared" si="5"/>
        <v>43.720564400105786</v>
      </c>
      <c r="G65">
        <f t="shared" si="6"/>
        <v>323.75450906469962</v>
      </c>
      <c r="H65">
        <f t="shared" si="7"/>
        <v>4.3512237681616766</v>
      </c>
      <c r="I65">
        <f t="shared" si="8"/>
        <v>279.42111149981895</v>
      </c>
      <c r="J65">
        <f t="shared" si="0"/>
        <v>279.36934063194411</v>
      </c>
      <c r="K65">
        <f t="shared" si="9"/>
        <v>279.42111149981895</v>
      </c>
      <c r="L65">
        <f t="shared" si="1"/>
        <v>-8.5788885001810513</v>
      </c>
      <c r="M65">
        <f t="shared" si="2"/>
        <v>2.9787807292295314</v>
      </c>
    </row>
    <row r="66" spans="1:13">
      <c r="A66">
        <f t="shared" si="3"/>
        <v>64</v>
      </c>
      <c r="B66" s="13">
        <f>Edwards!B66</f>
        <v>43239</v>
      </c>
      <c r="C66" s="3"/>
      <c r="D66" s="22"/>
      <c r="E66">
        <f t="shared" si="4"/>
        <v>3456.3122934047224</v>
      </c>
      <c r="F66">
        <f t="shared" si="5"/>
        <v>42.56252471319636</v>
      </c>
      <c r="G66">
        <f t="shared" si="6"/>
        <v>267.79206615803014</v>
      </c>
      <c r="H66">
        <f t="shared" si="7"/>
        <v>3.59909490236346</v>
      </c>
      <c r="I66" t="str">
        <f t="shared" si="8"/>
        <v/>
      </c>
      <c r="J66">
        <f t="shared" si="0"/>
        <v>278.96342981083291</v>
      </c>
      <c r="K66">
        <f t="shared" si="9"/>
        <v>278.96342981083291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22"/>
      <c r="E67">
        <f t="shared" si="4"/>
        <v>3364.7639142601492</v>
      </c>
      <c r="F67">
        <f t="shared" si="5"/>
        <v>41.435158370395314</v>
      </c>
      <c r="G67">
        <f t="shared" si="6"/>
        <v>221.50298664367213</v>
      </c>
      <c r="H67">
        <f t="shared" si="7"/>
        <v>2.9769749400158485</v>
      </c>
      <c r="I67" t="str">
        <f t="shared" si="8"/>
        <v/>
      </c>
      <c r="J67">
        <f t="shared" ref="J67:J130" si="10">$O$2+F67-H67</f>
        <v>278.45818343037945</v>
      </c>
      <c r="K67">
        <f t="shared" si="9"/>
        <v>278.45818343037945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22"/>
      <c r="E68">
        <f t="shared" ref="E68:E131" si="14">(E67*EXP(-1/$O$5)+C68)</f>
        <v>3275.6404044597007</v>
      </c>
      <c r="F68">
        <f t="shared" ref="F68:F131" si="15">E68*$O$3</f>
        <v>40.337652917648249</v>
      </c>
      <c r="G68">
        <f t="shared" ref="G68:G131" si="16">(G67*EXP(-1/$O$6)+C68)</f>
        <v>183.21518555786218</v>
      </c>
      <c r="H68">
        <f t="shared" ref="H68:H131" si="17">G68*$O$4</f>
        <v>2.462391249439575</v>
      </c>
      <c r="I68" t="str">
        <f t="shared" ref="I68:I131" si="18">IF(ISBLANK(D68),"",($O$2+((E67*EXP(-1/$O$5))*$O$3)-((G67*EXP(-1/$O$6))*$O$4)))</f>
        <v/>
      </c>
      <c r="J68">
        <f t="shared" si="10"/>
        <v>277.87526166820868</v>
      </c>
      <c r="K68">
        <f t="shared" ref="K68:K131" si="19">IF(I68="",J68,I68)</f>
        <v>277.87526166820868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22"/>
      <c r="E69">
        <f t="shared" si="14"/>
        <v>3188.8775357626259</v>
      </c>
      <c r="F69">
        <f t="shared" si="15"/>
        <v>39.269217420614702</v>
      </c>
      <c r="G69">
        <f t="shared" si="16"/>
        <v>151.54560544595182</v>
      </c>
      <c r="H69">
        <f t="shared" si="17"/>
        <v>2.0367556957951121</v>
      </c>
      <c r="I69" t="str">
        <f t="shared" si="18"/>
        <v/>
      </c>
      <c r="J69">
        <f t="shared" si="10"/>
        <v>277.23246172481959</v>
      </c>
      <c r="K69">
        <f t="shared" si="19"/>
        <v>277.23246172481959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22"/>
      <c r="E70">
        <f t="shared" si="14"/>
        <v>3104.4127811608273</v>
      </c>
      <c r="F70">
        <f t="shared" si="15"/>
        <v>38.229081894668994</v>
      </c>
      <c r="G70">
        <f t="shared" si="16"/>
        <v>125.35025663976451</v>
      </c>
      <c r="H70">
        <f t="shared" si="17"/>
        <v>1.6846931880942866</v>
      </c>
      <c r="I70" t="str">
        <f t="shared" si="18"/>
        <v/>
      </c>
      <c r="J70">
        <f t="shared" si="10"/>
        <v>276.54438870657469</v>
      </c>
      <c r="K70">
        <f t="shared" si="19"/>
        <v>276.54438870657469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22"/>
      <c r="E71">
        <f t="shared" si="14"/>
        <v>3022.1852698178031</v>
      </c>
      <c r="F71">
        <f t="shared" si="15"/>
        <v>37.216496749998946</v>
      </c>
      <c r="G71">
        <f t="shared" si="16"/>
        <v>103.68289330078066</v>
      </c>
      <c r="H71">
        <f t="shared" si="17"/>
        <v>1.393486289922127</v>
      </c>
      <c r="I71" t="str">
        <f t="shared" si="18"/>
        <v/>
      </c>
      <c r="J71">
        <f t="shared" si="10"/>
        <v>275.82301046007683</v>
      </c>
      <c r="K71">
        <f t="shared" si="19"/>
        <v>275.82301046007683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47</v>
      </c>
      <c r="D72" s="22">
        <v>271</v>
      </c>
      <c r="E72">
        <f t="shared" si="14"/>
        <v>2989.1357432011332</v>
      </c>
      <c r="F72">
        <f t="shared" si="15"/>
        <v>36.809510582670939</v>
      </c>
      <c r="G72">
        <f t="shared" si="16"/>
        <v>132.76083249765625</v>
      </c>
      <c r="H72">
        <f t="shared" si="17"/>
        <v>1.7842904845204492</v>
      </c>
      <c r="I72">
        <f t="shared" si="18"/>
        <v>275.07811641967476</v>
      </c>
      <c r="J72">
        <f t="shared" si="10"/>
        <v>275.0252200981505</v>
      </c>
      <c r="K72">
        <f t="shared" si="19"/>
        <v>275.07811641967476</v>
      </c>
      <c r="L72">
        <f t="shared" si="11"/>
        <v>4.0781164196747568</v>
      </c>
      <c r="M72">
        <f t="shared" si="12"/>
        <v>1.5048400072600578</v>
      </c>
    </row>
    <row r="73" spans="1:13">
      <c r="A73">
        <f t="shared" si="13"/>
        <v>71</v>
      </c>
      <c r="B73" s="13">
        <f>Edwards!B73</f>
        <v>43246</v>
      </c>
      <c r="C73" s="3"/>
      <c r="D73" s="22"/>
      <c r="E73">
        <f t="shared" si="14"/>
        <v>2909.9616092968131</v>
      </c>
      <c r="F73">
        <f t="shared" si="15"/>
        <v>35.834526048611664</v>
      </c>
      <c r="G73">
        <f t="shared" si="16"/>
        <v>109.81251733640779</v>
      </c>
      <c r="H73">
        <f t="shared" si="17"/>
        <v>1.4758677395914066</v>
      </c>
      <c r="I73" t="str">
        <f t="shared" si="18"/>
        <v/>
      </c>
      <c r="J73">
        <f t="shared" si="10"/>
        <v>274.35865830902026</v>
      </c>
      <c r="K73">
        <f t="shared" si="19"/>
        <v>274.35865830902026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22"/>
      <c r="E74">
        <f t="shared" si="14"/>
        <v>2832.8845843959089</v>
      </c>
      <c r="F74">
        <f t="shared" si="15"/>
        <v>34.885366221988257</v>
      </c>
      <c r="G74">
        <f t="shared" si="16"/>
        <v>90.830923073427897</v>
      </c>
      <c r="H74">
        <f t="shared" si="17"/>
        <v>1.2207572722398186</v>
      </c>
      <c r="I74" t="str">
        <f t="shared" si="18"/>
        <v/>
      </c>
      <c r="J74">
        <f t="shared" si="10"/>
        <v>273.66460894974841</v>
      </c>
      <c r="K74">
        <f t="shared" si="19"/>
        <v>273.66460894974841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22"/>
      <c r="E75">
        <f t="shared" si="14"/>
        <v>2757.8491217440028</v>
      </c>
      <c r="F75">
        <f t="shared" si="15"/>
        <v>33.961347076038386</v>
      </c>
      <c r="G75">
        <f t="shared" si="16"/>
        <v>75.130383916949384</v>
      </c>
      <c r="H75">
        <f t="shared" si="17"/>
        <v>1.00974381223278</v>
      </c>
      <c r="I75" t="str">
        <f t="shared" si="18"/>
        <v/>
      </c>
      <c r="J75">
        <f t="shared" si="10"/>
        <v>272.95160326380562</v>
      </c>
      <c r="K75">
        <f t="shared" si="19"/>
        <v>272.95160326380562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22"/>
      <c r="E76">
        <f t="shared" si="14"/>
        <v>2684.8011458702022</v>
      </c>
      <c r="F76">
        <f t="shared" si="15"/>
        <v>33.061802702021502</v>
      </c>
      <c r="G76">
        <f t="shared" si="16"/>
        <v>62.143754533300523</v>
      </c>
      <c r="H76">
        <f t="shared" si="17"/>
        <v>0.83520499081007316</v>
      </c>
      <c r="I76" t="str">
        <f t="shared" si="18"/>
        <v/>
      </c>
      <c r="J76">
        <f t="shared" si="10"/>
        <v>272.22659771121141</v>
      </c>
      <c r="K76">
        <f t="shared" si="19"/>
        <v>272.22659771121141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22"/>
      <c r="E77">
        <f t="shared" si="14"/>
        <v>2613.6880136168115</v>
      </c>
      <c r="F77">
        <f t="shared" si="15"/>
        <v>32.186084829321359</v>
      </c>
      <c r="G77">
        <f t="shared" si="16"/>
        <v>51.401923245381937</v>
      </c>
      <c r="H77">
        <f t="shared" si="17"/>
        <v>0.69083600040248783</v>
      </c>
      <c r="I77" t="str">
        <f t="shared" si="18"/>
        <v/>
      </c>
      <c r="J77">
        <f t="shared" si="10"/>
        <v>271.49524882891888</v>
      </c>
      <c r="K77">
        <f t="shared" si="19"/>
        <v>271.49524882891888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22"/>
      <c r="E78">
        <f t="shared" si="14"/>
        <v>2544.4584762012237</v>
      </c>
      <c r="F78">
        <f t="shared" si="15"/>
        <v>31.333562358259719</v>
      </c>
      <c r="G78">
        <f t="shared" si="16"/>
        <v>42.516866468187111</v>
      </c>
      <c r="H78">
        <f t="shared" si="17"/>
        <v>0.57142184817312058</v>
      </c>
      <c r="I78" t="str">
        <f t="shared" si="18"/>
        <v/>
      </c>
      <c r="J78">
        <f t="shared" si="10"/>
        <v>270.76214051008657</v>
      </c>
      <c r="K78">
        <f t="shared" si="19"/>
        <v>270.76214051008657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48</v>
      </c>
      <c r="D79" s="22">
        <v>256</v>
      </c>
      <c r="E79">
        <f t="shared" si="14"/>
        <v>2525.0626422826895</v>
      </c>
      <c r="F79">
        <f t="shared" si="15"/>
        <v>31.094713669133469</v>
      </c>
      <c r="G79">
        <f t="shared" si="16"/>
        <v>83.167632262399053</v>
      </c>
      <c r="H79">
        <f t="shared" si="17"/>
        <v>1.1177635155949652</v>
      </c>
      <c r="I79">
        <f t="shared" si="18"/>
        <v>270.03097192871223</v>
      </c>
      <c r="J79">
        <f t="shared" si="10"/>
        <v>269.9769501535385</v>
      </c>
      <c r="K79">
        <f t="shared" si="19"/>
        <v>270.03097192871223</v>
      </c>
      <c r="L79">
        <f t="shared" si="11"/>
        <v>14.030971928712233</v>
      </c>
      <c r="M79">
        <f t="shared" si="12"/>
        <v>5.4808484096532162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2458.1805516276872</v>
      </c>
      <c r="F80">
        <f t="shared" si="15"/>
        <v>30.271098672940635</v>
      </c>
      <c r="G80">
        <f t="shared" si="16"/>
        <v>68.791727859976433</v>
      </c>
      <c r="H80">
        <f t="shared" si="17"/>
        <v>0.92455299597826157</v>
      </c>
      <c r="I80" t="str">
        <f t="shared" si="18"/>
        <v/>
      </c>
      <c r="J80">
        <f t="shared" si="10"/>
        <v>269.34654567696236</v>
      </c>
      <c r="K80">
        <f t="shared" si="19"/>
        <v>269.34654567696236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2393.0699869441514</v>
      </c>
      <c r="F81">
        <f t="shared" si="15"/>
        <v>29.469299013887472</v>
      </c>
      <c r="G81">
        <f t="shared" si="16"/>
        <v>56.9007640740613</v>
      </c>
      <c r="H81">
        <f t="shared" si="17"/>
        <v>0.76473979553482363</v>
      </c>
      <c r="I81" t="str">
        <f t="shared" si="18"/>
        <v/>
      </c>
      <c r="J81">
        <f t="shared" si="10"/>
        <v>268.70455921835264</v>
      </c>
      <c r="K81">
        <f t="shared" si="19"/>
        <v>268.70455921835264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2329.6840252929692</v>
      </c>
      <c r="F82">
        <f t="shared" si="15"/>
        <v>28.688736862603808</v>
      </c>
      <c r="G82">
        <f t="shared" si="16"/>
        <v>47.06520759010769</v>
      </c>
      <c r="H82">
        <f t="shared" si="17"/>
        <v>0.63255103538531454</v>
      </c>
      <c r="I82" t="str">
        <f t="shared" si="18"/>
        <v/>
      </c>
      <c r="J82">
        <f t="shared" si="10"/>
        <v>268.05618582721854</v>
      </c>
      <c r="K82">
        <f t="shared" si="19"/>
        <v>268.05618582721854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2267.976986596972</v>
      </c>
      <c r="F83">
        <f t="shared" si="15"/>
        <v>27.928849694859096</v>
      </c>
      <c r="G83">
        <f t="shared" si="16"/>
        <v>38.929771885255192</v>
      </c>
      <c r="H83">
        <f t="shared" si="17"/>
        <v>0.52321170508356696</v>
      </c>
      <c r="I83" t="str">
        <f t="shared" si="18"/>
        <v/>
      </c>
      <c r="J83">
        <f t="shared" si="10"/>
        <v>267.40563798977553</v>
      </c>
      <c r="K83">
        <f t="shared" si="19"/>
        <v>267.40563798977553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2207.9044007208804</v>
      </c>
      <c r="F84">
        <f t="shared" si="15"/>
        <v>27.189089886170606</v>
      </c>
      <c r="G84">
        <f t="shared" si="16"/>
        <v>32.200583331890876</v>
      </c>
      <c r="H84">
        <f t="shared" si="17"/>
        <v>0.43277217650857214</v>
      </c>
      <c r="I84" t="str">
        <f t="shared" si="18"/>
        <v/>
      </c>
      <c r="J84">
        <f t="shared" si="10"/>
        <v>266.75631770966203</v>
      </c>
      <c r="K84">
        <f t="shared" si="19"/>
        <v>266.75631770966203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2149.4229754232106</v>
      </c>
      <c r="F85">
        <f t="shared" si="15"/>
        <v>26.468924317149337</v>
      </c>
      <c r="G85">
        <f t="shared" si="16"/>
        <v>26.634565698720934</v>
      </c>
      <c r="H85">
        <f t="shared" si="17"/>
        <v>0.35796553276661242</v>
      </c>
      <c r="I85" t="str">
        <f t="shared" si="18"/>
        <v/>
      </c>
      <c r="J85">
        <f t="shared" si="10"/>
        <v>266.11095878438272</v>
      </c>
      <c r="K85">
        <f t="shared" si="19"/>
        <v>266.11095878438272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2092.4905651570475</v>
      </c>
      <c r="F86">
        <f t="shared" si="15"/>
        <v>25.767833989299252</v>
      </c>
      <c r="G86">
        <f t="shared" si="16"/>
        <v>22.030659589228769</v>
      </c>
      <c r="H86">
        <f t="shared" si="17"/>
        <v>0.29608955844310514</v>
      </c>
      <c r="I86" t="str">
        <f t="shared" si="18"/>
        <v/>
      </c>
      <c r="J86">
        <f t="shared" si="10"/>
        <v>265.47174443085618</v>
      </c>
      <c r="K86">
        <f t="shared" si="19"/>
        <v>265.47174443085618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2037.0661406972038</v>
      </c>
      <c r="F87">
        <f t="shared" si="15"/>
        <v>25.085313650992958</v>
      </c>
      <c r="G87">
        <f t="shared" si="16"/>
        <v>18.22255964022666</v>
      </c>
      <c r="H87">
        <f t="shared" si="17"/>
        <v>0.24490912837742873</v>
      </c>
      <c r="I87" t="str">
        <f t="shared" si="18"/>
        <v/>
      </c>
      <c r="J87">
        <f t="shared" si="10"/>
        <v>264.84040452261553</v>
      </c>
      <c r="K87">
        <f t="shared" si="19"/>
        <v>264.84040452261553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1983.1097595718704</v>
      </c>
      <c r="F88">
        <f t="shared" si="15"/>
        <v>24.420871433354286</v>
      </c>
      <c r="G88">
        <f t="shared" si="16"/>
        <v>15.072707128749299</v>
      </c>
      <c r="H88">
        <f t="shared" si="17"/>
        <v>0.20257546898303536</v>
      </c>
      <c r="I88" t="str">
        <f t="shared" si="18"/>
        <v/>
      </c>
      <c r="J88">
        <f t="shared" si="10"/>
        <v>264.21829596437129</v>
      </c>
      <c r="K88">
        <f t="shared" si="19"/>
        <v>264.21829596437129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1930.5825372774555</v>
      </c>
      <c r="F89">
        <f t="shared" si="15"/>
        <v>23.774028495785334</v>
      </c>
      <c r="G89">
        <f t="shared" si="16"/>
        <v>12.46732098423381</v>
      </c>
      <c r="H89">
        <f t="shared" si="17"/>
        <v>0.16755937561647352</v>
      </c>
      <c r="I89" t="str">
        <f t="shared" si="18"/>
        <v/>
      </c>
      <c r="J89">
        <f t="shared" si="10"/>
        <v>263.60646912016887</v>
      </c>
      <c r="K89">
        <f t="shared" si="19"/>
        <v>263.60646912016887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1879.4466192558623</v>
      </c>
      <c r="F90">
        <f t="shared" si="15"/>
        <v>23.144318680882566</v>
      </c>
      <c r="G90">
        <f t="shared" si="16"/>
        <v>10.312287712898346</v>
      </c>
      <c r="H90">
        <f t="shared" si="17"/>
        <v>0.13859597362864157</v>
      </c>
      <c r="I90" t="str">
        <f t="shared" si="18"/>
        <v/>
      </c>
      <c r="J90">
        <f t="shared" si="10"/>
        <v>263.00572270725394</v>
      </c>
      <c r="K90">
        <f t="shared" si="19"/>
        <v>263.00572270725394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1829.665153614015</v>
      </c>
      <c r="F91">
        <f t="shared" si="15"/>
        <v>22.531288178493252</v>
      </c>
      <c r="G91">
        <f t="shared" si="16"/>
        <v>8.5297617674299104</v>
      </c>
      <c r="H91">
        <f t="shared" si="17"/>
        <v>0.11463902772016892</v>
      </c>
      <c r="I91" t="str">
        <f t="shared" si="18"/>
        <v/>
      </c>
      <c r="J91">
        <f t="shared" si="10"/>
        <v>262.41664915077308</v>
      </c>
      <c r="K91">
        <f t="shared" si="19"/>
        <v>262.41664915077308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1781.2022645659692</v>
      </c>
      <c r="F92">
        <f t="shared" si="15"/>
        <v>21.934495198670117</v>
      </c>
      <c r="G92">
        <f t="shared" si="16"/>
        <v>7.0553535582707454</v>
      </c>
      <c r="H92">
        <f t="shared" si="17"/>
        <v>9.4823149133026308E-2</v>
      </c>
      <c r="I92" t="str">
        <f t="shared" si="18"/>
        <v/>
      </c>
      <c r="J92">
        <f t="shared" si="10"/>
        <v>261.83967204953706</v>
      </c>
      <c r="K92">
        <f t="shared" si="19"/>
        <v>261.83967204953706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1734.023026578471</v>
      </c>
      <c r="F93">
        <f t="shared" si="15"/>
        <v>21.353509653288576</v>
      </c>
      <c r="G93">
        <f t="shared" si="16"/>
        <v>5.8358035299738749</v>
      </c>
      <c r="H93">
        <f t="shared" si="17"/>
        <v>7.843253550136528E-2</v>
      </c>
      <c r="I93" t="str">
        <f t="shared" si="18"/>
        <v/>
      </c>
      <c r="J93">
        <f t="shared" si="10"/>
        <v>261.27507711778725</v>
      </c>
      <c r="K93">
        <f t="shared" si="19"/>
        <v>261.27507711778725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1688.0934392013278</v>
      </c>
      <c r="F94">
        <f t="shared" si="15"/>
        <v>20.78791284609704</v>
      </c>
      <c r="G94">
        <f t="shared" si="16"/>
        <v>4.8270582840646119</v>
      </c>
      <c r="H94">
        <f t="shared" si="17"/>
        <v>6.4875114161657171E-2</v>
      </c>
      <c r="I94" t="str">
        <f t="shared" si="18"/>
        <v/>
      </c>
      <c r="J94">
        <f t="shared" si="10"/>
        <v>260.72303773193534</v>
      </c>
      <c r="K94">
        <f t="shared" si="19"/>
        <v>260.72303773193534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1643.3804025644577</v>
      </c>
      <c r="F95">
        <f t="shared" si="15"/>
        <v>20.237297170976969</v>
      </c>
      <c r="G95">
        <f t="shared" si="16"/>
        <v>3.992679252836516</v>
      </c>
      <c r="H95">
        <f t="shared" si="17"/>
        <v>5.3661154909556481E-2</v>
      </c>
      <c r="I95" t="str">
        <f t="shared" si="18"/>
        <v/>
      </c>
      <c r="J95">
        <f t="shared" si="10"/>
        <v>260.1836360160674</v>
      </c>
      <c r="K95">
        <f t="shared" si="19"/>
        <v>260.1836360160674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1599.8516935239534</v>
      </c>
      <c r="F96">
        <f t="shared" si="15"/>
        <v>19.7012658181952</v>
      </c>
      <c r="G96">
        <f t="shared" si="16"/>
        <v>3.3025264411366653</v>
      </c>
      <c r="H96">
        <f t="shared" si="17"/>
        <v>4.4385579639246116E-2</v>
      </c>
      <c r="I96" t="str">
        <f t="shared" si="18"/>
        <v/>
      </c>
      <c r="J96">
        <f t="shared" si="10"/>
        <v>259.65688023855597</v>
      </c>
      <c r="K96">
        <f t="shared" si="19"/>
        <v>259.65688023855597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1557.4759424399736</v>
      </c>
      <c r="F97">
        <f t="shared" si="15"/>
        <v>19.179432488436834</v>
      </c>
      <c r="G97">
        <f t="shared" si="16"/>
        <v>2.7316696893842356</v>
      </c>
      <c r="H97">
        <f t="shared" si="17"/>
        <v>3.6713329842273094E-2</v>
      </c>
      <c r="I97" t="str">
        <f t="shared" si="18"/>
        <v/>
      </c>
      <c r="J97">
        <f t="shared" si="10"/>
        <v>259.14271915859456</v>
      </c>
      <c r="K97">
        <f t="shared" si="19"/>
        <v>259.14271915859456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1516.2226105697246</v>
      </c>
      <c r="F98">
        <f t="shared" si="15"/>
        <v>18.671421114412666</v>
      </c>
      <c r="G98">
        <f t="shared" si="16"/>
        <v>2.2594881297399345</v>
      </c>
      <c r="H98">
        <f t="shared" si="17"/>
        <v>3.0367263400920934E-2</v>
      </c>
      <c r="I98" t="str">
        <f t="shared" si="18"/>
        <v/>
      </c>
      <c r="J98">
        <f t="shared" si="10"/>
        <v>258.64105385101175</v>
      </c>
      <c r="K98">
        <f t="shared" si="19"/>
        <v>258.64105385101175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1476.0619680592424</v>
      </c>
      <c r="F99">
        <f t="shared" si="15"/>
        <v>18.176865589840428</v>
      </c>
      <c r="G99">
        <f t="shared" si="16"/>
        <v>1.8689253053821764</v>
      </c>
      <c r="H99">
        <f t="shared" si="17"/>
        <v>2.5118143476026807E-2</v>
      </c>
      <c r="I99" t="str">
        <f t="shared" si="18"/>
        <v/>
      </c>
      <c r="J99">
        <f t="shared" si="10"/>
        <v>258.15174744636437</v>
      </c>
      <c r="K99">
        <f t="shared" si="19"/>
        <v>258.15174744636437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1436.9650725181111</v>
      </c>
      <c r="F100">
        <f t="shared" si="15"/>
        <v>17.695409505604641</v>
      </c>
      <c r="G100">
        <f t="shared" si="16"/>
        <v>1.5458730458123229</v>
      </c>
      <c r="H100">
        <f t="shared" si="17"/>
        <v>2.0776357861180681E-2</v>
      </c>
      <c r="I100" t="str">
        <f t="shared" si="18"/>
        <v/>
      </c>
      <c r="J100">
        <f t="shared" si="10"/>
        <v>257.67463314774346</v>
      </c>
      <c r="K100">
        <f t="shared" si="19"/>
        <v>257.67463314774346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1398.9037481616801</v>
      </c>
      <c r="F101">
        <f t="shared" si="15"/>
        <v>17.226705892904825</v>
      </c>
      <c r="G101">
        <f t="shared" si="16"/>
        <v>1.2786618421223601</v>
      </c>
      <c r="H101">
        <f t="shared" si="17"/>
        <v>1.7185069684303115E-2</v>
      </c>
      <c r="I101" t="str">
        <f t="shared" si="18"/>
        <v/>
      </c>
      <c r="J101">
        <f t="shared" si="10"/>
        <v>257.20952082322049</v>
      </c>
      <c r="K101">
        <f t="shared" si="19"/>
        <v>257.20952082322049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1361.8505655057477</v>
      </c>
      <c r="F102">
        <f t="shared" si="15"/>
        <v>16.770416973207073</v>
      </c>
      <c r="G102">
        <f t="shared" si="16"/>
        <v>1.0576393132209654</v>
      </c>
      <c r="H102">
        <f t="shared" si="17"/>
        <v>1.4214552041681622E-2</v>
      </c>
      <c r="I102" t="str">
        <f t="shared" si="18"/>
        <v/>
      </c>
      <c r="J102">
        <f t="shared" si="10"/>
        <v>256.75620242116543</v>
      </c>
      <c r="K102">
        <f t="shared" si="19"/>
        <v>256.75620242116543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1325.7788215990774</v>
      </c>
      <c r="F103">
        <f t="shared" si="15"/>
        <v>16.326213914818691</v>
      </c>
      <c r="G103">
        <f t="shared" si="16"/>
        <v>0.87482153609419444</v>
      </c>
      <c r="H103">
        <f t="shared" si="17"/>
        <v>1.1757501916342611E-2</v>
      </c>
      <c r="I103" t="str">
        <f t="shared" si="18"/>
        <v/>
      </c>
      <c r="J103">
        <f t="shared" si="10"/>
        <v>256.31445641290236</v>
      </c>
      <c r="K103">
        <f t="shared" si="19"/>
        <v>256.31445641290236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1290.6625207795018</v>
      </c>
      <c r="F104">
        <f t="shared" si="15"/>
        <v>15.893776595910538</v>
      </c>
      <c r="G104">
        <f t="shared" si="16"/>
        <v>0.72360464522021262</v>
      </c>
      <c r="H104">
        <f t="shared" si="17"/>
        <v>9.7251641069968E-3</v>
      </c>
      <c r="I104" t="str">
        <f t="shared" si="18"/>
        <v/>
      </c>
      <c r="J104">
        <f t="shared" si="10"/>
        <v>255.88405143180353</v>
      </c>
      <c r="K104">
        <f t="shared" si="19"/>
        <v>255.88405143180353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1256.476355939745</v>
      </c>
      <c r="F105">
        <f t="shared" si="15"/>
        <v>15.472793373816268</v>
      </c>
      <c r="G105">
        <f t="shared" si="16"/>
        <v>0.598526283340025</v>
      </c>
      <c r="H105">
        <f t="shared" si="17"/>
        <v>8.0441251535376609E-3</v>
      </c>
      <c r="I105" t="str">
        <f t="shared" si="18"/>
        <v/>
      </c>
      <c r="J105">
        <f t="shared" si="10"/>
        <v>255.46474924866274</v>
      </c>
      <c r="K105">
        <f t="shared" si="19"/>
        <v>255.46474924866274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1223.1956902894626</v>
      </c>
      <c r="F106">
        <f t="shared" si="15"/>
        <v>15.062960860442194</v>
      </c>
      <c r="G106">
        <f t="shared" si="16"/>
        <v>0.49506828655004503</v>
      </c>
      <c r="H106">
        <f t="shared" si="17"/>
        <v>6.6536614471341387E-3</v>
      </c>
      <c r="I106" t="str">
        <f t="shared" si="18"/>
        <v/>
      </c>
      <c r="J106">
        <f t="shared" si="10"/>
        <v>255.05630719899506</v>
      </c>
      <c r="K106">
        <f t="shared" si="19"/>
        <v>255.05630719899506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1190.7965396003572</v>
      </c>
      <c r="F107">
        <f t="shared" si="15"/>
        <v>14.663983703625957</v>
      </c>
      <c r="G107">
        <f t="shared" si="16"/>
        <v>0.40949347617598186</v>
      </c>
      <c r="H107">
        <f t="shared" si="17"/>
        <v>5.5035457315839344E-3</v>
      </c>
      <c r="I107" t="str">
        <f t="shared" si="18"/>
        <v/>
      </c>
      <c r="J107">
        <f t="shared" si="10"/>
        <v>254.65848015789436</v>
      </c>
      <c r="K107">
        <f t="shared" si="19"/>
        <v>254.65848015789436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1159.2555549215708</v>
      </c>
      <c r="F108">
        <f t="shared" si="15"/>
        <v>14.275574374286402</v>
      </c>
      <c r="G108">
        <f t="shared" si="16"/>
        <v>0.33871066191540156</v>
      </c>
      <c r="H108">
        <f t="shared" si="17"/>
        <v>4.5522327609081783E-3</v>
      </c>
      <c r="I108" t="str">
        <f t="shared" si="18"/>
        <v/>
      </c>
      <c r="J108">
        <f t="shared" si="10"/>
        <v>254.27102214152549</v>
      </c>
      <c r="K108">
        <f t="shared" si="19"/>
        <v>254.27102214152549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1128.5500057529023</v>
      </c>
      <c r="F109">
        <f t="shared" si="15"/>
        <v>13.897452959211282</v>
      </c>
      <c r="G109">
        <f t="shared" si="16"/>
        <v>0.2801629798025545</v>
      </c>
      <c r="H109">
        <f t="shared" si="17"/>
        <v>3.7653585743025364E-3</v>
      </c>
      <c r="I109" t="str">
        <f t="shared" si="18"/>
        <v/>
      </c>
      <c r="J109">
        <f t="shared" si="10"/>
        <v>253.89368760063698</v>
      </c>
      <c r="K109">
        <f t="shared" si="19"/>
        <v>253.89368760063698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1098.6577636637182</v>
      </c>
      <c r="F110">
        <f t="shared" si="15"/>
        <v>13.529346959333465</v>
      </c>
      <c r="G110">
        <f t="shared" si="16"/>
        <v>0.23173553146505624</v>
      </c>
      <c r="H110">
        <f t="shared" si="17"/>
        <v>3.1144991782549162E-3</v>
      </c>
      <c r="I110" t="str">
        <f t="shared" si="18"/>
        <v/>
      </c>
      <c r="J110">
        <f t="shared" si="10"/>
        <v>253.5262324601552</v>
      </c>
      <c r="K110">
        <f t="shared" si="19"/>
        <v>253.5262324601552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1069.5572863457569</v>
      </c>
      <c r="F111">
        <f t="shared" si="15"/>
        <v>13.170991093350231</v>
      </c>
      <c r="G111">
        <f t="shared" si="16"/>
        <v>0.19167898835612837</v>
      </c>
      <c r="H111">
        <f t="shared" si="17"/>
        <v>2.5761437961183595E-3</v>
      </c>
      <c r="I111" t="str">
        <f t="shared" si="18"/>
        <v/>
      </c>
      <c r="J111">
        <f t="shared" si="10"/>
        <v>253.16841494955412</v>
      </c>
      <c r="K111">
        <f t="shared" si="19"/>
        <v>253.16841494955412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1041.2276020883291</v>
      </c>
      <c r="F112">
        <f t="shared" si="15"/>
        <v>12.822127106544215</v>
      </c>
      <c r="G112">
        <f t="shared" si="16"/>
        <v>0.15854640134358941</v>
      </c>
      <c r="H112">
        <f t="shared" si="17"/>
        <v>2.1308455961762738E-3</v>
      </c>
      <c r="I112" t="str">
        <f t="shared" si="18"/>
        <v/>
      </c>
      <c r="J112">
        <f t="shared" si="10"/>
        <v>252.81999626094802</v>
      </c>
      <c r="K112">
        <f t="shared" si="19"/>
        <v>252.81999626094802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1013.6482946647291</v>
      </c>
      <c r="F113">
        <f t="shared" si="15"/>
        <v>12.482503584668102</v>
      </c>
      <c r="G113">
        <f t="shared" si="16"/>
        <v>0.13114093304947708</v>
      </c>
      <c r="H113">
        <f t="shared" si="17"/>
        <v>1.7625192202334685E-3</v>
      </c>
      <c r="I113" t="str">
        <f t="shared" si="18"/>
        <v/>
      </c>
      <c r="J113">
        <f t="shared" si="10"/>
        <v>252.48074106544789</v>
      </c>
      <c r="K113">
        <f t="shared" si="19"/>
        <v>252.48074106544789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986.79948861896401</v>
      </c>
      <c r="F114">
        <f t="shared" si="15"/>
        <v>12.15187577275907</v>
      </c>
      <c r="G114">
        <f t="shared" si="16"/>
        <v>0.10847262489305819</v>
      </c>
      <c r="H114">
        <f t="shared" si="17"/>
        <v>1.457859737592837E-3</v>
      </c>
      <c r="I114" t="str">
        <f t="shared" si="18"/>
        <v/>
      </c>
      <c r="J114">
        <f t="shared" si="10"/>
        <v>252.15041791302147</v>
      </c>
      <c r="K114">
        <f t="shared" si="19"/>
        <v>252.15041791302147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960.66183494219854</v>
      </c>
      <c r="F115">
        <f t="shared" si="15"/>
        <v>11.830005398752322</v>
      </c>
      <c r="G115">
        <f t="shared" si="16"/>
        <v>8.9722637147555545E-2</v>
      </c>
      <c r="H115">
        <f t="shared" si="17"/>
        <v>1.2058620354861859E-3</v>
      </c>
      <c r="I115" t="str">
        <f t="shared" si="18"/>
        <v/>
      </c>
      <c r="J115">
        <f t="shared" si="10"/>
        <v>251.82879953671684</v>
      </c>
      <c r="K115">
        <f t="shared" si="19"/>
        <v>251.82879953671684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935.21649712859039</v>
      </c>
      <c r="F116">
        <f t="shared" si="15"/>
        <v>11.516660501766617</v>
      </c>
      <c r="G116">
        <f t="shared" si="16"/>
        <v>7.4213670266101317E-2</v>
      </c>
      <c r="H116">
        <f t="shared" si="17"/>
        <v>9.9742328506022639E-4</v>
      </c>
      <c r="I116" t="str">
        <f t="shared" si="18"/>
        <v/>
      </c>
      <c r="J116">
        <f t="shared" si="10"/>
        <v>251.51566307848154</v>
      </c>
      <c r="K116">
        <f t="shared" si="19"/>
        <v>251.51566307848154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910.44513760047084</v>
      </c>
      <c r="F117">
        <f t="shared" si="15"/>
        <v>11.211615264938072</v>
      </c>
      <c r="G117">
        <f t="shared" si="16"/>
        <v>6.1385499016350133E-2</v>
      </c>
      <c r="H117">
        <f t="shared" si="17"/>
        <v>8.2501412292926497E-4</v>
      </c>
      <c r="I117" t="str">
        <f t="shared" si="18"/>
        <v/>
      </c>
      <c r="J117">
        <f t="shared" si="10"/>
        <v>251.21079025081514</v>
      </c>
      <c r="K117">
        <f t="shared" si="19"/>
        <v>251.21079025081514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886.3299044930842</v>
      </c>
      <c r="F118">
        <f t="shared" si="15"/>
        <v>10.914649852681718</v>
      </c>
      <c r="G118">
        <f t="shared" si="16"/>
        <v>5.0774735651465543E-2</v>
      </c>
      <c r="H118">
        <f t="shared" si="17"/>
        <v>6.8240667049561149E-4</v>
      </c>
      <c r="I118" t="str">
        <f t="shared" si="18"/>
        <v/>
      </c>
      <c r="J118">
        <f t="shared" si="10"/>
        <v>250.91396744601121</v>
      </c>
      <c r="K118">
        <f t="shared" si="19"/>
        <v>250.91396744601121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862.85341878936458</v>
      </c>
      <c r="F119">
        <f t="shared" si="15"/>
        <v>10.62555025226359</v>
      </c>
      <c r="G119">
        <f t="shared" si="16"/>
        <v>4.199809110926233E-2</v>
      </c>
      <c r="H119">
        <f t="shared" si="17"/>
        <v>5.6444956637043218E-4</v>
      </c>
      <c r="I119" t="str">
        <f t="shared" si="18"/>
        <v/>
      </c>
      <c r="J119">
        <f t="shared" si="10"/>
        <v>250.62498580269721</v>
      </c>
      <c r="K119">
        <f t="shared" si="19"/>
        <v>250.62498580269721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839.99876179547755</v>
      </c>
      <c r="F120">
        <f t="shared" si="15"/>
        <v>10.344108119569119</v>
      </c>
      <c r="G120">
        <f t="shared" si="16"/>
        <v>3.4738529589390166E-2</v>
      </c>
      <c r="H120">
        <f t="shared" si="17"/>
        <v>4.6688188546629663E-4</v>
      </c>
      <c r="I120" t="str">
        <f t="shared" si="18"/>
        <v/>
      </c>
      <c r="J120">
        <f t="shared" si="10"/>
        <v>250.34364123768364</v>
      </c>
      <c r="K120">
        <f t="shared" si="19"/>
        <v>250.34364123768364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817.74946294810059</v>
      </c>
      <c r="F121">
        <f t="shared" si="15"/>
        <v>10.070120628956712</v>
      </c>
      <c r="G121">
        <f t="shared" si="16"/>
        <v>2.8733816374973149E-2</v>
      </c>
      <c r="H121">
        <f t="shared" si="17"/>
        <v>3.8617922302293156E-4</v>
      </c>
      <c r="I121" t="str">
        <f t="shared" si="18"/>
        <v/>
      </c>
      <c r="J121">
        <f t="shared" si="10"/>
        <v>250.06973444973369</v>
      </c>
      <c r="K121">
        <f t="shared" si="19"/>
        <v>250.06973444973369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796.08948794465618</v>
      </c>
      <c r="F122">
        <f t="shared" si="15"/>
        <v>9.8033903270883087</v>
      </c>
      <c r="G122">
        <f t="shared" si="16"/>
        <v>2.376704521549005E-2</v>
      </c>
      <c r="H122">
        <f t="shared" si="17"/>
        <v>3.1942638371083447E-4</v>
      </c>
      <c r="I122" t="str">
        <f t="shared" si="18"/>
        <v/>
      </c>
      <c r="J122">
        <f t="shared" si="10"/>
        <v>249.80307090070463</v>
      </c>
      <c r="K122">
        <f t="shared" si="19"/>
        <v>249.80307090070463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775.00322718794268</v>
      </c>
      <c r="F123">
        <f t="shared" si="15"/>
        <v>9.5437249906315635</v>
      </c>
      <c r="G123">
        <f t="shared" si="16"/>
        <v>1.9658803094709913E-2</v>
      </c>
      <c r="H123">
        <f t="shared" si="17"/>
        <v>2.6421207700374507E-4</v>
      </c>
      <c r="I123" t="str">
        <f t="shared" si="18"/>
        <v/>
      </c>
      <c r="J123">
        <f t="shared" si="10"/>
        <v>249.54346077855456</v>
      </c>
      <c r="K123">
        <f t="shared" si="19"/>
        <v>249.54346077855456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754.47548453683567</v>
      </c>
      <c r="F124">
        <f t="shared" si="15"/>
        <v>9.2909374877311226</v>
      </c>
      <c r="G124">
        <f t="shared" si="16"/>
        <v>1.6260689354211232E-2</v>
      </c>
      <c r="H124">
        <f t="shared" si="17"/>
        <v>2.1854181493607519E-4</v>
      </c>
      <c r="I124" t="str">
        <f t="shared" si="18"/>
        <v/>
      </c>
      <c r="J124">
        <f t="shared" si="10"/>
        <v>249.29071894591618</v>
      </c>
      <c r="K124">
        <f t="shared" si="19"/>
        <v>249.29071894591618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734.49146635495322</v>
      </c>
      <c r="F125">
        <f t="shared" si="15"/>
        <v>9.0448456431491433</v>
      </c>
      <c r="G125">
        <f t="shared" si="16"/>
        <v>1.3449955065947525E-2</v>
      </c>
      <c r="H125">
        <f t="shared" si="17"/>
        <v>1.8076586588007009E-4</v>
      </c>
      <c r="I125" t="str">
        <f t="shared" si="18"/>
        <v/>
      </c>
      <c r="J125">
        <f t="shared" si="10"/>
        <v>249.04466487728325</v>
      </c>
      <c r="K125">
        <f t="shared" si="19"/>
        <v>249.04466487728325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715.03677084939204</v>
      </c>
      <c r="F126">
        <f t="shared" si="15"/>
        <v>8.8052721069778865</v>
      </c>
      <c r="G126">
        <f t="shared" si="16"/>
        <v>1.1125069013704345E-2</v>
      </c>
      <c r="H126">
        <f t="shared" si="17"/>
        <v>1.4951966184105088E-4</v>
      </c>
      <c r="I126" t="str">
        <f t="shared" si="18"/>
        <v/>
      </c>
      <c r="J126">
        <f t="shared" si="10"/>
        <v>248.80512258731605</v>
      </c>
      <c r="K126">
        <f t="shared" si="19"/>
        <v>248.80512258731605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696.09737769185188</v>
      </c>
      <c r="F127">
        <f t="shared" si="15"/>
        <v>8.5720442268297443</v>
      </c>
      <c r="G127">
        <f t="shared" si="16"/>
        <v>9.2020501148763791E-3</v>
      </c>
      <c r="H127">
        <f t="shared" si="17"/>
        <v>1.2367450662336042E-4</v>
      </c>
      <c r="I127" t="str">
        <f t="shared" si="18"/>
        <v/>
      </c>
      <c r="J127">
        <f t="shared" si="10"/>
        <v>248.57192055232312</v>
      </c>
      <c r="K127">
        <f t="shared" si="19"/>
        <v>248.57192055232312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677.65963791466834</v>
      </c>
      <c r="F128">
        <f t="shared" si="15"/>
        <v>8.3449939234126269</v>
      </c>
      <c r="G128">
        <f t="shared" si="16"/>
        <v>7.6114337998610775E-3</v>
      </c>
      <c r="H128">
        <f t="shared" si="17"/>
        <v>1.0229680431454965E-4</v>
      </c>
      <c r="I128" t="str">
        <f t="shared" si="18"/>
        <v/>
      </c>
      <c r="J128">
        <f t="shared" si="10"/>
        <v>248.3448916266083</v>
      </c>
      <c r="K128">
        <f t="shared" si="19"/>
        <v>248.3448916266083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659.71026407447243</v>
      </c>
      <c r="F129">
        <f t="shared" si="15"/>
        <v>8.1239575694010018</v>
      </c>
      <c r="G129">
        <f t="shared" si="16"/>
        <v>6.2957627666045289E-3</v>
      </c>
      <c r="H129">
        <f t="shared" si="17"/>
        <v>8.4614335311952141E-5</v>
      </c>
      <c r="I129" t="str">
        <f t="shared" si="18"/>
        <v/>
      </c>
      <c r="J129">
        <f t="shared" si="10"/>
        <v>248.12387295506568</v>
      </c>
      <c r="K129">
        <f t="shared" si="19"/>
        <v>248.12387295506568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642.23632067638835</v>
      </c>
      <c r="F130">
        <f t="shared" si="15"/>
        <v>7.9087758715153296</v>
      </c>
      <c r="G130">
        <f t="shared" si="16"/>
        <v>5.207511469663883E-3</v>
      </c>
      <c r="H130">
        <f t="shared" si="17"/>
        <v>6.9988361691814501E-5</v>
      </c>
      <c r="I130" t="str">
        <f t="shared" si="18"/>
        <v/>
      </c>
      <c r="J130">
        <f t="shared" si="10"/>
        <v>247.90870588315363</v>
      </c>
      <c r="K130">
        <f t="shared" si="19"/>
        <v>247.90870588315363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625.22521485186815</v>
      </c>
      <c r="F131">
        <f t="shared" si="15"/>
        <v>7.6992937557248862</v>
      </c>
      <c r="G131">
        <f t="shared" si="16"/>
        <v>4.307369370797693E-3</v>
      </c>
      <c r="H131">
        <f t="shared" si="17"/>
        <v>5.7890554292545873E-5</v>
      </c>
      <c r="I131" t="str">
        <f t="shared" si="18"/>
        <v/>
      </c>
      <c r="J131">
        <f t="shared" ref="J131:J150" si="20">$O$2+F131-H131</f>
        <v>247.69923586517058</v>
      </c>
      <c r="K131">
        <f t="shared" si="19"/>
        <v>247.69923586517058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608.6646872834458</v>
      </c>
      <c r="F132">
        <f t="shared" ref="F132:F150" si="25">E132*$O$3</f>
        <v>7.4953602554912573</v>
      </c>
      <c r="G132">
        <f t="shared" ref="G132:G150" si="26">(G131*EXP(-1/$O$6)+C132)</f>
        <v>3.5628209375184803E-3</v>
      </c>
      <c r="H132">
        <f t="shared" ref="H132:H150" si="27">G132*$O$4</f>
        <v>4.7883908056818475E-5</v>
      </c>
      <c r="I132" t="str">
        <f t="shared" ref="I132:I150" si="28">IF(ISBLANK(D132),"",($O$2+((E131*EXP(-1/$O$5))*$O$3)-((G131*EXP(-1/$O$6))*$O$4)))</f>
        <v/>
      </c>
      <c r="J132">
        <f t="shared" si="20"/>
        <v>247.4953123715832</v>
      </c>
      <c r="K132">
        <f t="shared" ref="K132:K150" si="29">IF(I132="",J132,I132)</f>
        <v>247.4953123715832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592.54280336986938</v>
      </c>
      <c r="F133">
        <f t="shared" si="25"/>
        <v>7.296828402971955</v>
      </c>
      <c r="G133">
        <f t="shared" si="26"/>
        <v>2.9469710953693496E-3</v>
      </c>
      <c r="H133">
        <f t="shared" si="27"/>
        <v>3.9606956243794E-5</v>
      </c>
      <c r="I133" t="str">
        <f t="shared" si="28"/>
        <v/>
      </c>
      <c r="J133">
        <f t="shared" si="20"/>
        <v>247.2967887960157</v>
      </c>
      <c r="K133">
        <f t="shared" si="29"/>
        <v>247.2967887960157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576.84794462524576</v>
      </c>
      <c r="F134">
        <f t="shared" si="25"/>
        <v>7.1035551231057639</v>
      </c>
      <c r="G134">
        <f t="shared" si="26"/>
        <v>2.437573706129422E-3</v>
      </c>
      <c r="H134">
        <f t="shared" si="27"/>
        <v>3.2760713286735047E-5</v>
      </c>
      <c r="I134" t="str">
        <f t="shared" si="28"/>
        <v/>
      </c>
      <c r="J134">
        <f t="shared" si="20"/>
        <v>247.10352236239248</v>
      </c>
      <c r="K134">
        <f t="shared" si="29"/>
        <v>247.10352236239248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561.56880030599837</v>
      </c>
      <c r="F135">
        <f t="shared" si="25"/>
        <v>6.9154011305034784</v>
      </c>
      <c r="G135">
        <f t="shared" si="26"/>
        <v>2.0162279779906808E-3</v>
      </c>
      <c r="H135">
        <f t="shared" si="27"/>
        <v>2.7097874637206632E-5</v>
      </c>
      <c r="I135" t="str">
        <f t="shared" si="28"/>
        <v/>
      </c>
      <c r="J135">
        <f t="shared" si="20"/>
        <v>246.91537403262885</v>
      </c>
      <c r="K135">
        <f t="shared" si="29"/>
        <v>246.91537403262885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546.69435925960397</v>
      </c>
      <c r="F136">
        <f t="shared" si="25"/>
        <v>6.7322308290697208</v>
      </c>
      <c r="G136">
        <f t="shared" si="26"/>
        <v>1.6677137798993599E-3</v>
      </c>
      <c r="H136">
        <f t="shared" si="27"/>
        <v>2.2413883465445962E-5</v>
      </c>
      <c r="I136" t="str">
        <f t="shared" si="28"/>
        <v/>
      </c>
      <c r="J136">
        <f t="shared" si="20"/>
        <v>246.73220841518625</v>
      </c>
      <c r="K136">
        <f t="shared" si="29"/>
        <v>246.73220841518625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532.21390198923507</v>
      </c>
      <c r="F137">
        <f t="shared" si="25"/>
        <v>6.5539122142835158</v>
      </c>
      <c r="G137">
        <f t="shared" si="26"/>
        <v>1.3794418498437608E-3</v>
      </c>
      <c r="H137">
        <f t="shared" si="27"/>
        <v>1.8539541522300718E-5</v>
      </c>
      <c r="I137" t="str">
        <f t="shared" si="28"/>
        <v/>
      </c>
      <c r="J137">
        <f t="shared" si="20"/>
        <v>246.553893674742</v>
      </c>
      <c r="K137">
        <f t="shared" si="29"/>
        <v>246.553893674742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518.11699292858793</v>
      </c>
      <c r="F138">
        <f t="shared" si="25"/>
        <v>6.380316778067181</v>
      </c>
      <c r="G138">
        <f t="shared" si="26"/>
        <v>1.1409990371460546E-3</v>
      </c>
      <c r="H138">
        <f t="shared" si="27"/>
        <v>1.5334897247368806E-5</v>
      </c>
      <c r="I138" t="str">
        <f t="shared" si="28"/>
        <v/>
      </c>
      <c r="J138">
        <f t="shared" si="20"/>
        <v>246.38030144316991</v>
      </c>
      <c r="K138">
        <f t="shared" si="29"/>
        <v>246.38030144316991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504.39347292132965</v>
      </c>
      <c r="F139">
        <f t="shared" si="25"/>
        <v>6.2113194161749812</v>
      </c>
      <c r="G139">
        <f t="shared" si="26"/>
        <v>9.4377215169720845E-4</v>
      </c>
      <c r="H139">
        <f t="shared" si="27"/>
        <v>1.2684190345510583E-5</v>
      </c>
      <c r="I139" t="str">
        <f t="shared" si="28"/>
        <v/>
      </c>
      <c r="J139">
        <f t="shared" si="20"/>
        <v>246.21130673198462</v>
      </c>
      <c r="K139">
        <f t="shared" si="29"/>
        <v>246.21130673198462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491.03345189974459</v>
      </c>
      <c r="F140">
        <f t="shared" si="25"/>
        <v>6.0467983380348205</v>
      </c>
      <c r="G140">
        <f t="shared" si="26"/>
        <v>7.8063683256654936E-4</v>
      </c>
      <c r="H140">
        <f t="shared" si="27"/>
        <v>1.0491670216358933E-5</v>
      </c>
      <c r="I140" t="str">
        <f t="shared" si="28"/>
        <v/>
      </c>
      <c r="J140">
        <f t="shared" si="20"/>
        <v>246.04678784636459</v>
      </c>
      <c r="K140">
        <f t="shared" si="29"/>
        <v>246.04678784636459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478.02730175730363</v>
      </c>
      <c r="F141">
        <f t="shared" si="25"/>
        <v>5.8866349789779706</v>
      </c>
      <c r="G141">
        <f t="shared" si="26"/>
        <v>6.4570019709062933E-4</v>
      </c>
      <c r="H141">
        <f t="shared" si="27"/>
        <v>8.6781371873525108E-6</v>
      </c>
      <c r="I141" t="str">
        <f t="shared" si="28"/>
        <v/>
      </c>
      <c r="J141">
        <f t="shared" si="20"/>
        <v>245.88662630084079</v>
      </c>
      <c r="K141">
        <f t="shared" si="29"/>
        <v>245.88662630084079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465.3656494100195</v>
      </c>
      <c r="F142">
        <f t="shared" si="25"/>
        <v>5.7307139147936015</v>
      </c>
      <c r="G142">
        <f t="shared" si="26"/>
        <v>5.3408797424035759E-4</v>
      </c>
      <c r="H142">
        <f t="shared" si="27"/>
        <v>7.1780816104079225E-6</v>
      </c>
      <c r="I142" t="str">
        <f t="shared" si="28"/>
        <v/>
      </c>
      <c r="J142">
        <f t="shared" si="20"/>
        <v>245.73070673671199</v>
      </c>
      <c r="K142">
        <f t="shared" si="29"/>
        <v>245.73070673671199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453.03937004158854</v>
      </c>
      <c r="F143">
        <f t="shared" si="25"/>
        <v>5.5789227785465352</v>
      </c>
      <c r="G143">
        <f t="shared" si="26"/>
        <v>4.4176843295609479E-4</v>
      </c>
      <c r="H143">
        <f t="shared" si="27"/>
        <v>5.9373174787751164E-6</v>
      </c>
      <c r="I143" t="str">
        <f t="shared" si="28"/>
        <v/>
      </c>
      <c r="J143">
        <f t="shared" si="20"/>
        <v>245.57891684122907</v>
      </c>
      <c r="K143">
        <f t="shared" si="29"/>
        <v>245.57891684122907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441.03958052745008</v>
      </c>
      <c r="F144">
        <f t="shared" si="25"/>
        <v>5.4311521795982687</v>
      </c>
      <c r="G144">
        <f t="shared" si="26"/>
        <v>3.6540674527274665E-4</v>
      </c>
      <c r="H144">
        <f t="shared" si="27"/>
        <v>4.911025084007813E-6</v>
      </c>
      <c r="I144" t="str">
        <f t="shared" si="28"/>
        <v/>
      </c>
      <c r="J144">
        <f t="shared" si="20"/>
        <v>245.43114726857317</v>
      </c>
      <c r="K144">
        <f t="shared" si="29"/>
        <v>245.43114726857317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429.35763303302485</v>
      </c>
      <c r="F145">
        <f t="shared" si="25"/>
        <v>5.287295624772911</v>
      </c>
      <c r="G145">
        <f t="shared" si="26"/>
        <v>3.0224452344265181E-4</v>
      </c>
      <c r="H145">
        <f t="shared" si="27"/>
        <v>4.0621320086002182E-6</v>
      </c>
      <c r="I145" t="str">
        <f t="shared" si="28"/>
        <v/>
      </c>
      <c r="J145">
        <f t="shared" si="20"/>
        <v>245.28729156264092</v>
      </c>
      <c r="K145">
        <f t="shared" si="29"/>
        <v>245.28729156264092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417.98510878151876</v>
      </c>
      <c r="F146">
        <f t="shared" si="25"/>
        <v>5.1472494416112227</v>
      </c>
      <c r="G146">
        <f t="shared" si="26"/>
        <v>2.5000017961597558E-4</v>
      </c>
      <c r="H146">
        <f t="shared" si="27"/>
        <v>3.3599739714276298E-6</v>
      </c>
      <c r="I146" t="str">
        <f t="shared" si="28"/>
        <v/>
      </c>
      <c r="J146">
        <f t="shared" si="20"/>
        <v>245.14724608163726</v>
      </c>
      <c r="K146">
        <f t="shared" si="29"/>
        <v>245.14724608163726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406.91381198680074</v>
      </c>
      <c r="F147">
        <f t="shared" si="25"/>
        <v>5.0109127036574508</v>
      </c>
      <c r="G147">
        <f t="shared" si="26"/>
        <v>2.0678650880461325E-4</v>
      </c>
      <c r="H147">
        <f t="shared" si="27"/>
        <v>2.779187152157917E-6</v>
      </c>
      <c r="I147" t="str">
        <f t="shared" si="28"/>
        <v/>
      </c>
      <c r="J147">
        <f t="shared" si="20"/>
        <v>245.0109099244703</v>
      </c>
      <c r="K147">
        <f t="shared" si="29"/>
        <v>245.0109099244703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396.13576394698231</v>
      </c>
      <c r="F148">
        <f t="shared" si="25"/>
        <v>4.8781871577251144</v>
      </c>
      <c r="G148">
        <f t="shared" si="26"/>
        <v>1.7104251800652664E-4</v>
      </c>
      <c r="H148">
        <f t="shared" si="27"/>
        <v>2.2987919824384262E-6</v>
      </c>
      <c r="I148" t="str">
        <f t="shared" si="28"/>
        <v/>
      </c>
      <c r="J148">
        <f t="shared" si="20"/>
        <v>244.87818485893314</v>
      </c>
      <c r="K148">
        <f t="shared" si="29"/>
        <v>244.87818485893314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385.64319729444202</v>
      </c>
      <c r="F149">
        <f t="shared" si="25"/>
        <v>4.748977153089311</v>
      </c>
      <c r="G149">
        <f t="shared" si="26"/>
        <v>1.4147703897673386E-4</v>
      </c>
      <c r="H149">
        <f t="shared" si="27"/>
        <v>1.9014353079532807E-6</v>
      </c>
      <c r="I149" t="str">
        <f t="shared" si="28"/>
        <v/>
      </c>
      <c r="J149">
        <f t="shared" si="20"/>
        <v>244.748975251654</v>
      </c>
      <c r="K149">
        <f t="shared" si="29"/>
        <v>244.748975251654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375.42855039815157</v>
      </c>
      <c r="F150">
        <f t="shared" si="25"/>
        <v>4.6231895725545487</v>
      </c>
      <c r="G150">
        <f t="shared" si="26"/>
        <v>1.170220877879061E-4</v>
      </c>
      <c r="H150">
        <f t="shared" si="27"/>
        <v>1.5727635462240994E-6</v>
      </c>
      <c r="I150" t="str">
        <f t="shared" si="28"/>
        <v/>
      </c>
      <c r="J150">
        <f t="shared" si="20"/>
        <v>244.62318799979099</v>
      </c>
      <c r="K150">
        <f t="shared" si="29"/>
        <v>244.62318799979099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&amp;CThibaux Vandersteede
&amp;RsRPE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3678-A67E-431E-BE56-9C26CB1662C2}">
  <dimension ref="A1:Y150"/>
  <sheetViews>
    <sheetView view="pageLayout" zoomScaleNormal="100" workbookViewId="0">
      <selection activeCell="O7" sqref="O7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22"/>
      <c r="D2" s="3"/>
      <c r="E2">
        <v>0</v>
      </c>
      <c r="F2">
        <v>0</v>
      </c>
      <c r="G2">
        <v>0</v>
      </c>
      <c r="H2">
        <v>0</v>
      </c>
      <c r="J2">
        <f>$O$2+F2-H2</f>
        <v>240</v>
      </c>
      <c r="K2">
        <f>IF(ISBLANK(I2),J2,I2)</f>
        <v>240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240</v>
      </c>
      <c r="Q2" t="s">
        <v>19</v>
      </c>
      <c r="R2">
        <f>SUMSQ(L2:L150)</f>
        <v>833.2766758272121</v>
      </c>
      <c r="S2">
        <f>SQRT(R2/11)</f>
        <v>8.7035869085797675</v>
      </c>
    </row>
    <row r="3" spans="1:25">
      <c r="A3">
        <f>A2+1</f>
        <v>1</v>
      </c>
      <c r="B3" s="13">
        <f>Edwards!B3</f>
        <v>43176</v>
      </c>
      <c r="C3" s="22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240</v>
      </c>
      <c r="K3">
        <f>IF(I3="",J3,I3)</f>
        <v>240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6.8671481735588513E-2</v>
      </c>
      <c r="Q3" t="s">
        <v>20</v>
      </c>
      <c r="R3">
        <f>RSQ(D2:D100,I2:I100)</f>
        <v>0.89825206978690442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22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240</v>
      </c>
      <c r="K4">
        <f t="shared" ref="K4:K67" si="9">IF(I4="",J4,I4)</f>
        <v>240</v>
      </c>
      <c r="L4" t="str">
        <f t="shared" si="1"/>
        <v/>
      </c>
      <c r="M4" t="str">
        <f t="shared" si="2"/>
        <v/>
      </c>
      <c r="N4" t="s">
        <v>13</v>
      </c>
      <c r="O4" s="5">
        <v>6.4299124437202176E-2</v>
      </c>
      <c r="Q4" t="s">
        <v>21</v>
      </c>
      <c r="R4">
        <f>1-((1-$R$3)*($Y$3-1))/(Y3-Y4-1)</f>
        <v>0.79650413957380883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23">
        <v>51.7</v>
      </c>
      <c r="D5" s="3"/>
      <c r="E5">
        <f t="shared" si="4"/>
        <v>51.7</v>
      </c>
      <c r="F5">
        <f t="shared" si="5"/>
        <v>3.5503156057299265</v>
      </c>
      <c r="G5">
        <f t="shared" si="6"/>
        <v>51.7</v>
      </c>
      <c r="H5">
        <f t="shared" si="7"/>
        <v>3.3242647334033526</v>
      </c>
      <c r="I5" t="str">
        <f t="shared" si="8"/>
        <v/>
      </c>
      <c r="J5">
        <f t="shared" si="0"/>
        <v>240.2260508723266</v>
      </c>
      <c r="K5">
        <f t="shared" si="9"/>
        <v>240.2260508723266</v>
      </c>
      <c r="L5" t="str">
        <f t="shared" si="1"/>
        <v/>
      </c>
      <c r="M5" t="str">
        <f t="shared" si="2"/>
        <v/>
      </c>
      <c r="N5" s="1" t="s">
        <v>14</v>
      </c>
      <c r="O5" s="5">
        <v>37.234605122757117</v>
      </c>
      <c r="Q5" s="1" t="s">
        <v>22</v>
      </c>
      <c r="R5">
        <f>LARGE(L2:L150,1)/LARGE(D2:D100,1)*100</f>
        <v>4.7800326424562156</v>
      </c>
    </row>
    <row r="6" spans="1:25">
      <c r="A6">
        <f t="shared" si="3"/>
        <v>4</v>
      </c>
      <c r="B6" s="13">
        <f>Edwards!B6</f>
        <v>43179</v>
      </c>
      <c r="C6" s="22"/>
      <c r="D6" s="3"/>
      <c r="E6">
        <f t="shared" si="4"/>
        <v>50.329986091191323</v>
      </c>
      <c r="F6">
        <f t="shared" si="5"/>
        <v>3.456234720613669</v>
      </c>
      <c r="G6">
        <f t="shared" si="6"/>
        <v>42.382916158896428</v>
      </c>
      <c r="H6">
        <f t="shared" si="7"/>
        <v>2.7251844001123882</v>
      </c>
      <c r="I6" t="str">
        <f t="shared" si="8"/>
        <v/>
      </c>
      <c r="J6">
        <f t="shared" si="0"/>
        <v>240.73105032050128</v>
      </c>
      <c r="K6">
        <f t="shared" si="9"/>
        <v>240.73105032050128</v>
      </c>
      <c r="L6" t="str">
        <f t="shared" si="1"/>
        <v/>
      </c>
      <c r="M6" t="str">
        <f t="shared" si="2"/>
        <v/>
      </c>
      <c r="N6" s="1" t="s">
        <v>15</v>
      </c>
      <c r="O6" s="5">
        <v>5.0323980438737923</v>
      </c>
      <c r="Q6" s="1" t="s">
        <v>45</v>
      </c>
      <c r="R6">
        <f>AVERAGE(M2:M150)</f>
        <v>3.0264320984149022</v>
      </c>
      <c r="S6">
        <f>_xlfn.STDEV.P(M2:M150)</f>
        <v>1.5866659616687633</v>
      </c>
    </row>
    <row r="7" spans="1:25">
      <c r="A7">
        <f t="shared" si="3"/>
        <v>5</v>
      </c>
      <c r="B7" s="13">
        <f>Edwards!B7</f>
        <v>43180</v>
      </c>
      <c r="C7" s="22"/>
      <c r="D7" s="3"/>
      <c r="E7">
        <f t="shared" si="4"/>
        <v>48.996276594574695</v>
      </c>
      <c r="F7">
        <f t="shared" si="5"/>
        <v>3.3646469132761792</v>
      </c>
      <c r="G7">
        <f t="shared" si="6"/>
        <v>34.744904876828699</v>
      </c>
      <c r="H7">
        <f t="shared" si="7"/>
        <v>2.2340669622339613</v>
      </c>
      <c r="I7" t="str">
        <f t="shared" si="8"/>
        <v/>
      </c>
      <c r="J7">
        <f t="shared" si="0"/>
        <v>241.13057995104222</v>
      </c>
      <c r="K7">
        <f t="shared" si="9"/>
        <v>241.13057995104222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23">
        <v>51.7</v>
      </c>
      <c r="D8" s="3"/>
      <c r="E8">
        <f t="shared" si="4"/>
        <v>99.397909468570731</v>
      </c>
      <c r="F8">
        <f t="shared" si="5"/>
        <v>6.8258017246266354</v>
      </c>
      <c r="G8">
        <f t="shared" si="6"/>
        <v>80.183373120763292</v>
      </c>
      <c r="H8">
        <f t="shared" si="7"/>
        <v>5.1557206860865712</v>
      </c>
      <c r="I8" t="str">
        <f t="shared" si="8"/>
        <v/>
      </c>
      <c r="J8">
        <f t="shared" si="0"/>
        <v>241.67008103854008</v>
      </c>
      <c r="K8">
        <f t="shared" si="9"/>
        <v>241.67008103854008</v>
      </c>
      <c r="L8" t="str">
        <f t="shared" si="1"/>
        <v/>
      </c>
      <c r="M8" t="str">
        <f t="shared" si="2"/>
        <v/>
      </c>
      <c r="O8">
        <f>1.1*O3</f>
        <v>7.5538629909147365E-2</v>
      </c>
    </row>
    <row r="9" spans="1:25">
      <c r="A9">
        <f t="shared" si="3"/>
        <v>7</v>
      </c>
      <c r="B9" s="13">
        <f>Edwards!B9</f>
        <v>43182</v>
      </c>
      <c r="C9" s="23">
        <f>11+51.7</f>
        <v>62.7</v>
      </c>
      <c r="D9" s="3">
        <v>229</v>
      </c>
      <c r="E9">
        <f t="shared" si="4"/>
        <v>159.46393425622165</v>
      </c>
      <c r="F9">
        <f t="shared" si="5"/>
        <v>10.950624648761213</v>
      </c>
      <c r="G9">
        <f t="shared" si="6"/>
        <v>128.43317563471606</v>
      </c>
      <c r="H9">
        <f t="shared" si="7"/>
        <v>8.2581407420016504</v>
      </c>
      <c r="I9">
        <f t="shared" si="8"/>
        <v>242.41833710415074</v>
      </c>
      <c r="J9">
        <f t="shared" si="0"/>
        <v>242.69248390675958</v>
      </c>
      <c r="K9">
        <f t="shared" si="9"/>
        <v>242.41833710415074</v>
      </c>
      <c r="L9">
        <f t="shared" si="1"/>
        <v>13.418337104150737</v>
      </c>
      <c r="M9">
        <f t="shared" si="2"/>
        <v>5.8595358533409332</v>
      </c>
    </row>
    <row r="10" spans="1:25">
      <c r="A10">
        <f t="shared" si="3"/>
        <v>8</v>
      </c>
      <c r="B10" s="13">
        <f>Edwards!B10</f>
        <v>43183</v>
      </c>
      <c r="C10" s="22"/>
      <c r="D10" s="3"/>
      <c r="E10">
        <f t="shared" si="4"/>
        <v>155.23825131841937</v>
      </c>
      <c r="F10">
        <f t="shared" si="5"/>
        <v>10.660440740077535</v>
      </c>
      <c r="G10">
        <f t="shared" si="6"/>
        <v>105.28766953475802</v>
      </c>
      <c r="H10">
        <f t="shared" si="7"/>
        <v>6.7699049651184264</v>
      </c>
      <c r="I10" t="str">
        <f t="shared" si="8"/>
        <v/>
      </c>
      <c r="J10">
        <f t="shared" si="0"/>
        <v>243.89053577495912</v>
      </c>
      <c r="K10">
        <f t="shared" si="9"/>
        <v>243.89053577495912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22"/>
      <c r="D11" s="3"/>
      <c r="E11">
        <f t="shared" si="4"/>
        <v>151.1245460285669</v>
      </c>
      <c r="F11">
        <f t="shared" si="5"/>
        <v>10.377946502399837</v>
      </c>
      <c r="G11">
        <f t="shared" si="6"/>
        <v>86.313316643273552</v>
      </c>
      <c r="H11">
        <f t="shared" si="7"/>
        <v>5.5498706874334802</v>
      </c>
      <c r="I11" t="str">
        <f t="shared" si="8"/>
        <v/>
      </c>
      <c r="J11">
        <f t="shared" si="0"/>
        <v>244.82807581496635</v>
      </c>
      <c r="K11">
        <f t="shared" si="9"/>
        <v>244.82807581496635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23">
        <v>51.7</v>
      </c>
      <c r="D12" s="3"/>
      <c r="E12">
        <f t="shared" si="4"/>
        <v>198.81985105716393</v>
      </c>
      <c r="F12">
        <f t="shared" si="5"/>
        <v>13.653253770544461</v>
      </c>
      <c r="G12">
        <f t="shared" si="6"/>
        <v>122.45841513903564</v>
      </c>
      <c r="H12">
        <f t="shared" si="7"/>
        <v>7.8739688734074154</v>
      </c>
      <c r="I12" t="str">
        <f t="shared" si="8"/>
        <v/>
      </c>
      <c r="J12">
        <f t="shared" si="0"/>
        <v>245.77928489713705</v>
      </c>
      <c r="K12">
        <f t="shared" si="9"/>
        <v>245.77928489713705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22"/>
      <c r="D13" s="3"/>
      <c r="E13">
        <f t="shared" si="4"/>
        <v>193.55126379806171</v>
      </c>
      <c r="F13">
        <f t="shared" si="5"/>
        <v>13.291452076808669</v>
      </c>
      <c r="G13">
        <f t="shared" si="6"/>
        <v>100.38964684311567</v>
      </c>
      <c r="H13">
        <f t="shared" si="7"/>
        <v>6.4549663945722751</v>
      </c>
      <c r="I13" t="str">
        <f t="shared" si="8"/>
        <v/>
      </c>
      <c r="J13">
        <f t="shared" si="0"/>
        <v>246.8364856822364</v>
      </c>
      <c r="K13">
        <f t="shared" si="9"/>
        <v>246.8364856822364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23">
        <v>51.7</v>
      </c>
      <c r="D14" s="3"/>
      <c r="E14">
        <f t="shared" si="4"/>
        <v>240.1222904233839</v>
      </c>
      <c r="F14">
        <f t="shared" si="5"/>
        <v>16.489553481117088</v>
      </c>
      <c r="G14">
        <f t="shared" si="6"/>
        <v>133.99798811166329</v>
      </c>
      <c r="H14">
        <f t="shared" si="7"/>
        <v>8.6159533119265763</v>
      </c>
      <c r="I14" t="str">
        <f t="shared" si="8"/>
        <v/>
      </c>
      <c r="J14">
        <f t="shared" si="0"/>
        <v>247.8736001691905</v>
      </c>
      <c r="K14">
        <f t="shared" si="9"/>
        <v>247.8736001691905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22"/>
      <c r="D15" s="3"/>
      <c r="E15">
        <f t="shared" si="4"/>
        <v>233.75921735384745</v>
      </c>
      <c r="F15">
        <f t="shared" si="5"/>
        <v>16.052591825040199</v>
      </c>
      <c r="G15">
        <f t="shared" si="6"/>
        <v>109.84962273882833</v>
      </c>
      <c r="H15">
        <f t="shared" si="7"/>
        <v>7.063234561863637</v>
      </c>
      <c r="I15" t="str">
        <f t="shared" si="8"/>
        <v/>
      </c>
      <c r="J15">
        <f t="shared" si="0"/>
        <v>248.9893572631766</v>
      </c>
      <c r="K15">
        <f t="shared" si="9"/>
        <v>248.9893572631766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23">
        <f>12+51.7</f>
        <v>63.7</v>
      </c>
      <c r="D16" s="3">
        <v>243</v>
      </c>
      <c r="E16">
        <f t="shared" si="4"/>
        <v>291.26476127866363</v>
      </c>
      <c r="F16">
        <f t="shared" si="5"/>
        <v>20.001582734368299</v>
      </c>
      <c r="G16">
        <f t="shared" si="6"/>
        <v>153.75314024421979</v>
      </c>
      <c r="H16">
        <f t="shared" si="7"/>
        <v>9.886192297173686</v>
      </c>
      <c r="I16">
        <f t="shared" si="8"/>
        <v>249.8368712772874</v>
      </c>
      <c r="J16">
        <f t="shared" si="0"/>
        <v>250.11539043719461</v>
      </c>
      <c r="K16">
        <f t="shared" si="9"/>
        <v>249.8368712772874</v>
      </c>
      <c r="L16">
        <f t="shared" si="1"/>
        <v>6.8368712772874005</v>
      </c>
      <c r="M16">
        <f t="shared" si="2"/>
        <v>2.8135272746038686</v>
      </c>
    </row>
    <row r="17" spans="1:13">
      <c r="A17">
        <f t="shared" si="3"/>
        <v>15</v>
      </c>
      <c r="B17" s="13">
        <f>Edwards!B17</f>
        <v>43190</v>
      </c>
      <c r="C17" s="22"/>
      <c r="D17" s="3"/>
      <c r="E17">
        <f t="shared" si="4"/>
        <v>283.54644843344875</v>
      </c>
      <c r="F17">
        <f t="shared" si="5"/>
        <v>19.471554754788567</v>
      </c>
      <c r="G17">
        <f t="shared" si="6"/>
        <v>126.04461222703696</v>
      </c>
      <c r="H17">
        <f t="shared" si="7"/>
        <v>8.1045582062251444</v>
      </c>
      <c r="I17" t="str">
        <f t="shared" si="8"/>
        <v/>
      </c>
      <c r="J17">
        <f t="shared" si="0"/>
        <v>251.36699654856341</v>
      </c>
      <c r="K17">
        <f t="shared" si="9"/>
        <v>251.36699654856341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22"/>
      <c r="D18" s="3"/>
      <c r="E18">
        <f t="shared" si="4"/>
        <v>276.03266549056423</v>
      </c>
      <c r="F18">
        <f t="shared" si="5"/>
        <v>18.955572146661094</v>
      </c>
      <c r="G18">
        <f t="shared" si="6"/>
        <v>103.32955961893846</v>
      </c>
      <c r="H18">
        <f t="shared" si="7"/>
        <v>6.6440002119794253</v>
      </c>
      <c r="I18" t="str">
        <f t="shared" si="8"/>
        <v/>
      </c>
      <c r="J18">
        <f t="shared" si="0"/>
        <v>252.31157193468167</v>
      </c>
      <c r="K18">
        <f t="shared" si="9"/>
        <v>252.31157193468167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23">
        <v>51.7</v>
      </c>
      <c r="D19" s="3"/>
      <c r="E19">
        <f t="shared" si="4"/>
        <v>320.41799255037836</v>
      </c>
      <c r="F19">
        <f t="shared" si="5"/>
        <v>22.003578323177244</v>
      </c>
      <c r="G19">
        <f t="shared" si="6"/>
        <v>136.40808630686962</v>
      </c>
      <c r="H19">
        <f t="shared" si="7"/>
        <v>8.7709205156860239</v>
      </c>
      <c r="I19" t="str">
        <f t="shared" si="8"/>
        <v/>
      </c>
      <c r="J19">
        <f t="shared" si="0"/>
        <v>253.23265780749122</v>
      </c>
      <c r="K19">
        <f t="shared" si="9"/>
        <v>253.23265780749122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22"/>
      <c r="D20" s="3"/>
      <c r="E20">
        <f t="shared" si="4"/>
        <v>311.92713942800748</v>
      </c>
      <c r="F20">
        <f t="shared" si="5"/>
        <v>21.420498858064786</v>
      </c>
      <c r="G20">
        <f t="shared" si="6"/>
        <v>111.8253865636279</v>
      </c>
      <c r="H20">
        <f t="shared" si="7"/>
        <v>7.1902744458929471</v>
      </c>
      <c r="I20" t="str">
        <f t="shared" si="8"/>
        <v/>
      </c>
      <c r="J20">
        <f t="shared" si="0"/>
        <v>254.23022441217182</v>
      </c>
      <c r="K20">
        <f t="shared" si="9"/>
        <v>254.23022441217182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23">
        <v>51.7</v>
      </c>
      <c r="D21" s="3"/>
      <c r="E21">
        <f t="shared" si="4"/>
        <v>355.36128798600987</v>
      </c>
      <c r="F21">
        <f t="shared" si="5"/>
        <v>24.403186197466486</v>
      </c>
      <c r="G21">
        <f t="shared" si="6"/>
        <v>143.37284300120743</v>
      </c>
      <c r="H21">
        <f t="shared" si="7"/>
        <v>9.2187482730500871</v>
      </c>
      <c r="I21" t="str">
        <f t="shared" si="8"/>
        <v/>
      </c>
      <c r="J21">
        <f t="shared" si="0"/>
        <v>255.18443792441639</v>
      </c>
      <c r="K21">
        <f t="shared" si="9"/>
        <v>255.18443792441639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22"/>
      <c r="D22" s="3"/>
      <c r="E22">
        <f t="shared" si="4"/>
        <v>345.94446192811813</v>
      </c>
      <c r="F22">
        <f t="shared" si="5"/>
        <v>23.756518798824761</v>
      </c>
      <c r="G22">
        <f t="shared" si="6"/>
        <v>117.53499389521846</v>
      </c>
      <c r="H22">
        <f t="shared" si="7"/>
        <v>7.5573971981944501</v>
      </c>
      <c r="I22" t="str">
        <f t="shared" si="8"/>
        <v/>
      </c>
      <c r="J22">
        <f t="shared" si="0"/>
        <v>256.19912160063029</v>
      </c>
      <c r="K22">
        <f t="shared" si="9"/>
        <v>256.19912160063029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23">
        <f>12+51.7</f>
        <v>63.7</v>
      </c>
      <c r="D23" s="3">
        <v>249</v>
      </c>
      <c r="E23">
        <f t="shared" si="4"/>
        <v>400.47717518697965</v>
      </c>
      <c r="F23">
        <f t="shared" si="5"/>
        <v>27.501361021372755</v>
      </c>
      <c r="G23">
        <f t="shared" si="6"/>
        <v>160.05349694385779</v>
      </c>
      <c r="H23">
        <f t="shared" si="7"/>
        <v>10.29129971660247</v>
      </c>
      <c r="I23">
        <f t="shared" si="8"/>
        <v>256.93154214486304</v>
      </c>
      <c r="J23">
        <f t="shared" si="0"/>
        <v>257.21006130477031</v>
      </c>
      <c r="K23">
        <f t="shared" si="9"/>
        <v>256.93154214486304</v>
      </c>
      <c r="L23">
        <f t="shared" si="1"/>
        <v>7.9315421448630445</v>
      </c>
      <c r="M23">
        <f t="shared" si="2"/>
        <v>3.1853582911096563</v>
      </c>
    </row>
    <row r="24" spans="1:13">
      <c r="A24">
        <f t="shared" si="3"/>
        <v>22</v>
      </c>
      <c r="B24" s="13">
        <f>Edwards!B24</f>
        <v>43197</v>
      </c>
      <c r="C24" s="24"/>
      <c r="D24" s="3"/>
      <c r="E24">
        <f t="shared" si="4"/>
        <v>389.86480961315812</v>
      </c>
      <c r="F24">
        <f t="shared" si="5"/>
        <v>26.77259415269868</v>
      </c>
      <c r="G24">
        <f t="shared" si="6"/>
        <v>131.20955400212205</v>
      </c>
      <c r="H24">
        <f t="shared" si="7"/>
        <v>8.4366594401322441</v>
      </c>
      <c r="I24" t="str">
        <f t="shared" si="8"/>
        <v/>
      </c>
      <c r="J24">
        <f t="shared" si="0"/>
        <v>258.33593471256643</v>
      </c>
      <c r="K24">
        <f t="shared" si="9"/>
        <v>258.33593471256643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22"/>
      <c r="D25" s="3"/>
      <c r="E25">
        <f t="shared" si="4"/>
        <v>379.5336643186692</v>
      </c>
      <c r="F25">
        <f t="shared" si="5"/>
        <v>26.063139097300475</v>
      </c>
      <c r="G25">
        <f t="shared" si="6"/>
        <v>107.56370457481879</v>
      </c>
      <c r="H25">
        <f t="shared" si="7"/>
        <v>6.9162520253827262</v>
      </c>
      <c r="I25" t="str">
        <f t="shared" si="8"/>
        <v/>
      </c>
      <c r="J25">
        <f t="shared" si="0"/>
        <v>259.14688707191772</v>
      </c>
      <c r="K25">
        <f t="shared" si="9"/>
        <v>259.14688707191772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23">
        <v>51.7</v>
      </c>
      <c r="D26" s="3"/>
      <c r="E26">
        <f t="shared" si="4"/>
        <v>421.17628716242734</v>
      </c>
      <c r="F26">
        <f t="shared" si="5"/>
        <v>28.922799711337611</v>
      </c>
      <c r="G26">
        <f t="shared" si="6"/>
        <v>139.87917742233748</v>
      </c>
      <c r="H26">
        <f t="shared" si="7"/>
        <v>8.994108635252358</v>
      </c>
      <c r="I26" t="str">
        <f t="shared" si="8"/>
        <v/>
      </c>
      <c r="J26">
        <f t="shared" si="0"/>
        <v>259.92869107608527</v>
      </c>
      <c r="K26">
        <f t="shared" si="9"/>
        <v>259.92869107608527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22"/>
      <c r="D27" s="3"/>
      <c r="E27">
        <f t="shared" si="4"/>
        <v>410.01540957107483</v>
      </c>
      <c r="F27">
        <f t="shared" si="5"/>
        <v>28.15636570966991</v>
      </c>
      <c r="G27">
        <f t="shared" si="6"/>
        <v>114.67093711927131</v>
      </c>
      <c r="H27">
        <f t="shared" si="7"/>
        <v>7.3732408551626127</v>
      </c>
      <c r="I27" t="str">
        <f t="shared" si="8"/>
        <v/>
      </c>
      <c r="J27">
        <f t="shared" si="0"/>
        <v>260.78312485450726</v>
      </c>
      <c r="K27">
        <f t="shared" si="9"/>
        <v>260.78312485450726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23">
        <v>51.7</v>
      </c>
      <c r="D28" s="3"/>
      <c r="E28">
        <f t="shared" si="4"/>
        <v>450.85028744460942</v>
      </c>
      <c r="F28">
        <f t="shared" si="5"/>
        <v>30.960557279737326</v>
      </c>
      <c r="G28">
        <f t="shared" si="6"/>
        <v>145.70558440596054</v>
      </c>
      <c r="H28">
        <f t="shared" si="7"/>
        <v>9.368741502914121</v>
      </c>
      <c r="I28" t="str">
        <f t="shared" si="8"/>
        <v/>
      </c>
      <c r="J28">
        <f t="shared" si="0"/>
        <v>261.59181577682318</v>
      </c>
      <c r="K28">
        <f t="shared" si="9"/>
        <v>261.59181577682318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22"/>
      <c r="D29" s="3"/>
      <c r="E29">
        <f t="shared" si="4"/>
        <v>438.90306956086653</v>
      </c>
      <c r="F29">
        <f t="shared" si="5"/>
        <v>30.140124125042782</v>
      </c>
      <c r="G29">
        <f t="shared" si="6"/>
        <v>119.4473417361863</v>
      </c>
      <c r="H29">
        <f t="shared" si="7"/>
        <v>7.6803594899880565</v>
      </c>
      <c r="I29" t="str">
        <f t="shared" si="8"/>
        <v/>
      </c>
      <c r="J29">
        <f t="shared" si="0"/>
        <v>262.45976463505474</v>
      </c>
      <c r="K29">
        <f t="shared" si="9"/>
        <v>262.45976463505474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23">
        <f>13+51.7</f>
        <v>64.7</v>
      </c>
      <c r="D30" s="3">
        <v>253</v>
      </c>
      <c r="E30">
        <f t="shared" si="4"/>
        <v>491.97244461082374</v>
      </c>
      <c r="F30">
        <f t="shared" si="5"/>
        <v>33.784476744505014</v>
      </c>
      <c r="G30">
        <f t="shared" si="6"/>
        <v>162.62121218970665</v>
      </c>
      <c r="H30">
        <f t="shared" si="7"/>
        <v>10.456401558714608</v>
      </c>
      <c r="I30">
        <f t="shared" si="8"/>
        <v>263.0451836685848</v>
      </c>
      <c r="J30">
        <f t="shared" si="0"/>
        <v>263.3280751857904</v>
      </c>
      <c r="K30">
        <f t="shared" si="9"/>
        <v>263.0451836685848</v>
      </c>
      <c r="L30">
        <f t="shared" si="1"/>
        <v>10.045183668584798</v>
      </c>
      <c r="M30">
        <f t="shared" si="2"/>
        <v>3.970428327503873</v>
      </c>
    </row>
    <row r="31" spans="1:13">
      <c r="A31">
        <f t="shared" si="3"/>
        <v>29</v>
      </c>
      <c r="B31" s="13">
        <f>Edwards!B31</f>
        <v>43204</v>
      </c>
      <c r="C31" s="22"/>
      <c r="D31" s="3"/>
      <c r="E31">
        <f t="shared" si="4"/>
        <v>478.93551826909379</v>
      </c>
      <c r="F31">
        <f t="shared" si="5"/>
        <v>32.889211695340691</v>
      </c>
      <c r="G31">
        <f t="shared" si="6"/>
        <v>133.31453001730063</v>
      </c>
      <c r="H31">
        <f t="shared" si="7"/>
        <v>8.572007554869538</v>
      </c>
      <c r="I31" t="str">
        <f t="shared" si="8"/>
        <v/>
      </c>
      <c r="J31">
        <f t="shared" si="0"/>
        <v>264.31720414047118</v>
      </c>
      <c r="K31">
        <f t="shared" si="9"/>
        <v>264.31720414047118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22"/>
      <c r="D32" s="3"/>
      <c r="E32">
        <f t="shared" si="4"/>
        <v>466.24406137448733</v>
      </c>
      <c r="F32">
        <f t="shared" si="5"/>
        <v>32.017670545004719</v>
      </c>
      <c r="G32">
        <f t="shared" si="6"/>
        <v>109.28933362642037</v>
      </c>
      <c r="H32">
        <f t="shared" si="7"/>
        <v>7.0272084625041078</v>
      </c>
      <c r="I32" t="str">
        <f t="shared" si="8"/>
        <v/>
      </c>
      <c r="J32">
        <f t="shared" si="0"/>
        <v>264.99046208250058</v>
      </c>
      <c r="K32">
        <f t="shared" si="9"/>
        <v>264.99046208250058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23">
        <v>51.7</v>
      </c>
      <c r="D33" s="3"/>
      <c r="E33">
        <f t="shared" si="4"/>
        <v>505.58891922782391</v>
      </c>
      <c r="F33">
        <f t="shared" si="5"/>
        <v>34.719540232469448</v>
      </c>
      <c r="G33">
        <f t="shared" si="6"/>
        <v>141.29382329110706</v>
      </c>
      <c r="H33">
        <f t="shared" si="7"/>
        <v>9.0850691260029475</v>
      </c>
      <c r="I33" t="str">
        <f t="shared" si="8"/>
        <v/>
      </c>
      <c r="J33">
        <f t="shared" si="0"/>
        <v>265.63447110646649</v>
      </c>
      <c r="K33">
        <f t="shared" si="9"/>
        <v>265.63447110646649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22"/>
      <c r="D34" s="3"/>
      <c r="E34">
        <f t="shared" si="4"/>
        <v>492.19116581425197</v>
      </c>
      <c r="F34">
        <f t="shared" si="5"/>
        <v>33.799496653631422</v>
      </c>
      <c r="G34">
        <f t="shared" si="6"/>
        <v>115.83064344906997</v>
      </c>
      <c r="H34">
        <f t="shared" si="7"/>
        <v>7.4478089567729473</v>
      </c>
      <c r="I34" t="str">
        <f t="shared" si="8"/>
        <v/>
      </c>
      <c r="J34">
        <f t="shared" si="0"/>
        <v>266.35168769685845</v>
      </c>
      <c r="K34">
        <f t="shared" si="9"/>
        <v>266.35168769685845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23">
        <v>51.7</v>
      </c>
      <c r="D35" s="3"/>
      <c r="E35">
        <f t="shared" si="4"/>
        <v>530.84844351331799</v>
      </c>
      <c r="F35">
        <f t="shared" si="5"/>
        <v>36.454149193090409</v>
      </c>
      <c r="G35">
        <f t="shared" si="6"/>
        <v>146.65629496968972</v>
      </c>
      <c r="H35">
        <f t="shared" si="7"/>
        <v>9.4298713597551078</v>
      </c>
      <c r="I35" t="str">
        <f t="shared" si="8"/>
        <v/>
      </c>
      <c r="J35">
        <f t="shared" si="0"/>
        <v>267.0242778333353</v>
      </c>
      <c r="K35">
        <f t="shared" si="9"/>
        <v>267.0242778333353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22"/>
      <c r="D36" s="3"/>
      <c r="E36">
        <f t="shared" si="4"/>
        <v>516.7813303395717</v>
      </c>
      <c r="F36">
        <f t="shared" si="5"/>
        <v>35.488139687707033</v>
      </c>
      <c r="G36">
        <f t="shared" si="6"/>
        <v>120.22672057784803</v>
      </c>
      <c r="H36">
        <f t="shared" si="7"/>
        <v>7.7304728671117857</v>
      </c>
      <c r="I36" t="str">
        <f t="shared" si="8"/>
        <v/>
      </c>
      <c r="J36">
        <f t="shared" si="0"/>
        <v>267.7576668205952</v>
      </c>
      <c r="K36">
        <f t="shared" si="9"/>
        <v>267.7576668205952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23">
        <f>15+51.7</f>
        <v>66.7</v>
      </c>
      <c r="D37" s="3">
        <v>272</v>
      </c>
      <c r="E37">
        <f t="shared" si="4"/>
        <v>569.78698584483539</v>
      </c>
      <c r="F37">
        <f t="shared" si="5"/>
        <v>39.128116591619644</v>
      </c>
      <c r="G37">
        <f t="shared" si="6"/>
        <v>165.26013575067699</v>
      </c>
      <c r="H37">
        <f t="shared" si="7"/>
        <v>10.626082033141705</v>
      </c>
      <c r="I37">
        <f t="shared" si="8"/>
        <v>268.21039832667554</v>
      </c>
      <c r="J37">
        <f t="shared" si="0"/>
        <v>268.50203455847793</v>
      </c>
      <c r="K37">
        <f t="shared" si="9"/>
        <v>268.21039832667554</v>
      </c>
      <c r="L37">
        <f t="shared" si="1"/>
        <v>-3.7896016733244551</v>
      </c>
      <c r="M37">
        <f t="shared" si="2"/>
        <v>1.3932359093104614</v>
      </c>
    </row>
    <row r="38" spans="1:13">
      <c r="A38">
        <f t="shared" si="3"/>
        <v>36</v>
      </c>
      <c r="B38" s="13">
        <f>Edwards!B38</f>
        <v>43211</v>
      </c>
      <c r="C38" s="22"/>
      <c r="D38" s="3"/>
      <c r="E38">
        <f t="shared" si="4"/>
        <v>554.68802848186442</v>
      </c>
      <c r="F38">
        <f t="shared" si="5"/>
        <v>38.091248816841954</v>
      </c>
      <c r="G38">
        <f t="shared" si="6"/>
        <v>135.47788158469604</v>
      </c>
      <c r="H38">
        <f t="shared" si="7"/>
        <v>8.7111091665029114</v>
      </c>
      <c r="I38" t="str">
        <f t="shared" si="8"/>
        <v/>
      </c>
      <c r="J38">
        <f t="shared" si="0"/>
        <v>269.380139650339</v>
      </c>
      <c r="K38">
        <f t="shared" si="9"/>
        <v>269.380139650339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22"/>
      <c r="D39" s="3"/>
      <c r="E39">
        <f t="shared" si="4"/>
        <v>539.98918294859902</v>
      </c>
      <c r="F39">
        <f t="shared" si="5"/>
        <v>37.081857314270081</v>
      </c>
      <c r="G39">
        <f t="shared" si="6"/>
        <v>111.06281811584275</v>
      </c>
      <c r="H39">
        <f t="shared" si="7"/>
        <v>7.1412419623769248</v>
      </c>
      <c r="I39" t="str">
        <f t="shared" si="8"/>
        <v/>
      </c>
      <c r="J39">
        <f t="shared" si="0"/>
        <v>269.9406153518932</v>
      </c>
      <c r="K39">
        <f t="shared" si="9"/>
        <v>269.9406153518932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23">
        <v>51.7</v>
      </c>
      <c r="D40" s="3"/>
      <c r="E40">
        <f t="shared" si="4"/>
        <v>577.37984656086564</v>
      </c>
      <c r="F40">
        <f t="shared" si="5"/>
        <v>39.649529587601386</v>
      </c>
      <c r="G40">
        <f t="shared" si="6"/>
        <v>142.74770035927517</v>
      </c>
      <c r="H40">
        <f t="shared" si="7"/>
        <v>9.1785521485254833</v>
      </c>
      <c r="I40" t="str">
        <f t="shared" si="8"/>
        <v/>
      </c>
      <c r="J40">
        <f t="shared" si="0"/>
        <v>270.47097743907591</v>
      </c>
      <c r="K40">
        <f t="shared" si="9"/>
        <v>270.47097743907591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22"/>
      <c r="D41" s="3"/>
      <c r="E41">
        <f t="shared" si="4"/>
        <v>562.0796836894109</v>
      </c>
      <c r="F41">
        <f t="shared" si="5"/>
        <v>38.598844732422748</v>
      </c>
      <c r="G41">
        <f t="shared" si="6"/>
        <v>117.02251095169107</v>
      </c>
      <c r="H41">
        <f t="shared" si="7"/>
        <v>7.5244449936366387</v>
      </c>
      <c r="I41" t="str">
        <f t="shared" si="8"/>
        <v/>
      </c>
      <c r="J41">
        <f t="shared" si="0"/>
        <v>271.07439973878616</v>
      </c>
      <c r="K41">
        <f t="shared" si="9"/>
        <v>271.07439973878616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23">
        <v>51.7</v>
      </c>
      <c r="D42" s="3"/>
      <c r="E42">
        <f t="shared" si="4"/>
        <v>598.8849644531773</v>
      </c>
      <c r="F42">
        <f t="shared" si="5"/>
        <v>41.126317898164942</v>
      </c>
      <c r="G42">
        <f t="shared" si="6"/>
        <v>147.63337080017527</v>
      </c>
      <c r="H42">
        <f t="shared" si="7"/>
        <v>9.4926964801640796</v>
      </c>
      <c r="I42" t="str">
        <f t="shared" si="8"/>
        <v/>
      </c>
      <c r="J42">
        <f t="shared" si="0"/>
        <v>271.63362141800087</v>
      </c>
      <c r="K42">
        <f t="shared" si="9"/>
        <v>271.63362141800087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22"/>
      <c r="D43" s="3"/>
      <c r="E43">
        <f t="shared" si="4"/>
        <v>583.01493097005846</v>
      </c>
      <c r="F43">
        <f t="shared" si="5"/>
        <v>40.03649918368577</v>
      </c>
      <c r="G43">
        <f t="shared" si="6"/>
        <v>121.02771328586259</v>
      </c>
      <c r="H43">
        <f t="shared" si="7"/>
        <v>7.7819759969177058</v>
      </c>
      <c r="I43" t="str">
        <f t="shared" si="8"/>
        <v/>
      </c>
      <c r="J43">
        <f t="shared" si="0"/>
        <v>272.25452318676804</v>
      </c>
      <c r="K43">
        <f t="shared" si="9"/>
        <v>272.25452318676804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23">
        <f>15+51.7</f>
        <v>66.7</v>
      </c>
      <c r="D44" s="3">
        <v>281</v>
      </c>
      <c r="E44">
        <f t="shared" si="4"/>
        <v>634.26544229554952</v>
      </c>
      <c r="F44">
        <f t="shared" si="5"/>
        <v>43.555947736113801</v>
      </c>
      <c r="G44">
        <f t="shared" si="6"/>
        <v>165.91677804831082</v>
      </c>
      <c r="H44">
        <f t="shared" si="7"/>
        <v>10.668303557947992</v>
      </c>
      <c r="I44">
        <f t="shared" si="8"/>
        <v>272.59600794636344</v>
      </c>
      <c r="J44">
        <f t="shared" si="0"/>
        <v>272.88764417816583</v>
      </c>
      <c r="K44">
        <f t="shared" si="9"/>
        <v>272.59600794636344</v>
      </c>
      <c r="L44">
        <f t="shared" si="1"/>
        <v>-8.4039920536365571</v>
      </c>
      <c r="M44">
        <f t="shared" si="2"/>
        <v>2.990744503073508</v>
      </c>
    </row>
    <row r="45" spans="1:13">
      <c r="A45">
        <f t="shared" si="3"/>
        <v>43</v>
      </c>
      <c r="B45" s="13">
        <f>Edwards!B45</f>
        <v>43218</v>
      </c>
      <c r="C45" s="22"/>
      <c r="D45" s="3"/>
      <c r="E45">
        <f t="shared" si="4"/>
        <v>617.45785084832335</v>
      </c>
      <c r="F45">
        <f t="shared" si="5"/>
        <v>42.401745527026371</v>
      </c>
      <c r="G45">
        <f t="shared" si="6"/>
        <v>136.01618749276179</v>
      </c>
      <c r="H45">
        <f t="shared" si="7"/>
        <v>8.7457217650709129</v>
      </c>
      <c r="I45" t="str">
        <f t="shared" si="8"/>
        <v/>
      </c>
      <c r="J45">
        <f t="shared" si="0"/>
        <v>273.65602376195545</v>
      </c>
      <c r="K45">
        <f t="shared" si="9"/>
        <v>273.65602376195545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22"/>
      <c r="D46" s="3"/>
      <c r="E46">
        <f t="shared" si="4"/>
        <v>601.09564884125723</v>
      </c>
      <c r="F46">
        <f t="shared" si="5"/>
        <v>41.278128870744119</v>
      </c>
      <c r="G46">
        <f t="shared" si="6"/>
        <v>111.50411355432223</v>
      </c>
      <c r="H46">
        <f t="shared" si="7"/>
        <v>7.1696168726892866</v>
      </c>
      <c r="I46" t="str">
        <f t="shared" si="8"/>
        <v/>
      </c>
      <c r="J46">
        <f t="shared" si="0"/>
        <v>274.10851199805484</v>
      </c>
      <c r="K46">
        <f t="shared" si="9"/>
        <v>274.10851199805484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23">
        <v>51.7</v>
      </c>
      <c r="D47" s="3"/>
      <c r="E47">
        <f t="shared" si="4"/>
        <v>636.86703376510832</v>
      </c>
      <c r="F47">
        <f t="shared" si="5"/>
        <v>43.734602877199066</v>
      </c>
      <c r="G47">
        <f t="shared" si="6"/>
        <v>143.10946801053976</v>
      </c>
      <c r="H47">
        <f t="shared" si="7"/>
        <v>9.2018134917514995</v>
      </c>
      <c r="I47" t="str">
        <f t="shared" si="8"/>
        <v/>
      </c>
      <c r="J47">
        <f t="shared" si="0"/>
        <v>274.53278938544753</v>
      </c>
      <c r="K47">
        <f t="shared" si="9"/>
        <v>274.53278938544753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22"/>
      <c r="D48" s="3"/>
      <c r="E48">
        <f t="shared" si="4"/>
        <v>619.99050196008068</v>
      </c>
      <c r="F48">
        <f t="shared" si="5"/>
        <v>42.575666431590037</v>
      </c>
      <c r="G48">
        <f t="shared" si="6"/>
        <v>117.31908286721425</v>
      </c>
      <c r="H48">
        <f t="shared" si="7"/>
        <v>7.5435143081374427</v>
      </c>
      <c r="I48" t="str">
        <f t="shared" si="8"/>
        <v/>
      </c>
      <c r="J48">
        <f t="shared" si="0"/>
        <v>275.03215212345259</v>
      </c>
      <c r="K48">
        <f t="shared" si="9"/>
        <v>275.03215212345259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23">
        <v>51.7</v>
      </c>
      <c r="D49" s="3"/>
      <c r="E49">
        <f t="shared" si="4"/>
        <v>655.26118646656835</v>
      </c>
      <c r="F49">
        <f t="shared" si="5"/>
        <v>44.997756598479008</v>
      </c>
      <c r="G49">
        <f t="shared" si="6"/>
        <v>147.87649618955055</v>
      </c>
      <c r="H49">
        <f t="shared" si="7"/>
        <v>9.5083292298293642</v>
      </c>
      <c r="I49" t="str">
        <f t="shared" si="8"/>
        <v/>
      </c>
      <c r="J49">
        <f t="shared" si="0"/>
        <v>275.48942736864961</v>
      </c>
      <c r="K49">
        <f t="shared" si="9"/>
        <v>275.48942736864961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24"/>
      <c r="D50" s="3"/>
      <c r="E50">
        <f t="shared" si="4"/>
        <v>637.8972224557042</v>
      </c>
      <c r="F50">
        <f t="shared" si="5"/>
        <v>43.805347461049536</v>
      </c>
      <c r="G50">
        <f t="shared" si="6"/>
        <v>121.22702398207133</v>
      </c>
      <c r="H50">
        <f t="shared" si="7"/>
        <v>7.7947915001748971</v>
      </c>
      <c r="I50" t="str">
        <f t="shared" si="8"/>
        <v/>
      </c>
      <c r="J50">
        <f t="shared" si="0"/>
        <v>276.01055596087468</v>
      </c>
      <c r="K50">
        <f t="shared" si="9"/>
        <v>276.01055596087468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23">
        <f>16+51.7</f>
        <v>67.7</v>
      </c>
      <c r="D51" s="3">
        <v>277</v>
      </c>
      <c r="E51">
        <f t="shared" si="4"/>
        <v>688.69339136953909</v>
      </c>
      <c r="F51">
        <f t="shared" si="5"/>
        <v>47.293595646853817</v>
      </c>
      <c r="G51">
        <f t="shared" si="6"/>
        <v>167.08017008945177</v>
      </c>
      <c r="H51">
        <f t="shared" si="7"/>
        <v>10.743108647570564</v>
      </c>
      <c r="I51">
        <f t="shared" si="8"/>
        <v>276.25447841018251</v>
      </c>
      <c r="J51">
        <f t="shared" si="0"/>
        <v>276.55048699928324</v>
      </c>
      <c r="K51">
        <f t="shared" si="9"/>
        <v>276.25447841018251</v>
      </c>
      <c r="L51">
        <f t="shared" si="1"/>
        <v>-0.74552158981748562</v>
      </c>
      <c r="M51">
        <f t="shared" si="2"/>
        <v>0.26914136816515727</v>
      </c>
    </row>
    <row r="52" spans="1:13">
      <c r="A52">
        <f t="shared" si="3"/>
        <v>50</v>
      </c>
      <c r="B52" s="13">
        <f>Edwards!B52</f>
        <v>43225</v>
      </c>
      <c r="C52" s="22"/>
      <c r="D52" s="3"/>
      <c r="E52">
        <f t="shared" si="4"/>
        <v>670.44349726739415</v>
      </c>
      <c r="F52">
        <f t="shared" si="5"/>
        <v>46.040348377341942</v>
      </c>
      <c r="G52">
        <f t="shared" si="6"/>
        <v>136.96991954962067</v>
      </c>
      <c r="H52">
        <f t="shared" si="7"/>
        <v>8.8070459012746305</v>
      </c>
      <c r="I52" t="str">
        <f t="shared" si="8"/>
        <v/>
      </c>
      <c r="J52">
        <f t="shared" si="0"/>
        <v>277.23330247606731</v>
      </c>
      <c r="K52">
        <f t="shared" si="9"/>
        <v>277.23330247606731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22"/>
      <c r="D53" s="3"/>
      <c r="E53">
        <f t="shared" si="4"/>
        <v>652.67721261890927</v>
      </c>
      <c r="F53">
        <f t="shared" si="5"/>
        <v>44.820311285594251</v>
      </c>
      <c r="G53">
        <f t="shared" si="6"/>
        <v>112.28596937257952</v>
      </c>
      <c r="H53">
        <f t="shared" si="7"/>
        <v>7.2198895172393627</v>
      </c>
      <c r="I53" t="str">
        <f t="shared" si="8"/>
        <v/>
      </c>
      <c r="J53">
        <f t="shared" si="0"/>
        <v>277.60042176835486</v>
      </c>
      <c r="K53">
        <f t="shared" si="9"/>
        <v>277.60042176835486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23">
        <v>51.7</v>
      </c>
      <c r="D54" s="3"/>
      <c r="E54">
        <f t="shared" si="4"/>
        <v>687.08172211116482</v>
      </c>
      <c r="F54">
        <f t="shared" si="5"/>
        <v>47.182919930813554</v>
      </c>
      <c r="G54">
        <f t="shared" si="6"/>
        <v>143.75042216128529</v>
      </c>
      <c r="H54">
        <f t="shared" si="7"/>
        <v>9.2430262824488274</v>
      </c>
      <c r="I54" t="str">
        <f t="shared" si="8"/>
        <v/>
      </c>
      <c r="J54">
        <f t="shared" si="0"/>
        <v>277.93989364836472</v>
      </c>
      <c r="K54">
        <f t="shared" si="9"/>
        <v>277.93989364836472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22"/>
      <c r="D55" s="3"/>
      <c r="E55">
        <f t="shared" si="4"/>
        <v>668.87453611927856</v>
      </c>
      <c r="F55">
        <f t="shared" si="5"/>
        <v>45.932605490515279</v>
      </c>
      <c r="G55">
        <f t="shared" si="6"/>
        <v>117.84452785817642</v>
      </c>
      <c r="H55">
        <f t="shared" si="7"/>
        <v>7.5772999609962239</v>
      </c>
      <c r="I55" t="str">
        <f t="shared" si="8"/>
        <v/>
      </c>
      <c r="J55">
        <f t="shared" si="0"/>
        <v>278.35530552951906</v>
      </c>
      <c r="K55">
        <f t="shared" si="9"/>
        <v>278.35530552951906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23">
        <v>51.7</v>
      </c>
      <c r="D56" s="3"/>
      <c r="E56">
        <f t="shared" si="4"/>
        <v>702.84982784594456</v>
      </c>
      <c r="F56">
        <f t="shared" si="5"/>
        <v>48.265739115784314</v>
      </c>
      <c r="G56">
        <f t="shared" si="6"/>
        <v>148.30724843322679</v>
      </c>
      <c r="H56">
        <f t="shared" si="7"/>
        <v>9.5360262219471075</v>
      </c>
      <c r="I56" t="str">
        <f t="shared" si="8"/>
        <v/>
      </c>
      <c r="J56">
        <f t="shared" si="0"/>
        <v>278.72971289383719</v>
      </c>
      <c r="K56">
        <f t="shared" si="9"/>
        <v>278.72971289383719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22"/>
      <c r="D57" s="3"/>
      <c r="E57">
        <f t="shared" si="4"/>
        <v>684.22479805962473</v>
      </c>
      <c r="F57">
        <f t="shared" si="5"/>
        <v>46.986730722988256</v>
      </c>
      <c r="G57">
        <f t="shared" si="6"/>
        <v>121.58014847392793</v>
      </c>
      <c r="H57">
        <f t="shared" si="7"/>
        <v>7.8174970958186085</v>
      </c>
      <c r="I57" t="str">
        <f t="shared" si="8"/>
        <v/>
      </c>
      <c r="J57">
        <f t="shared" si="0"/>
        <v>279.1692336271696</v>
      </c>
      <c r="K57">
        <f t="shared" si="9"/>
        <v>279.1692336271696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23">
        <f>16+51.7</f>
        <v>67.7</v>
      </c>
      <c r="D58" s="3">
        <v>288</v>
      </c>
      <c r="E58">
        <f t="shared" si="4"/>
        <v>733.79331856071769</v>
      </c>
      <c r="F58">
        <f t="shared" si="5"/>
        <v>50.390674473239208</v>
      </c>
      <c r="G58">
        <f t="shared" si="6"/>
        <v>167.36965646724695</v>
      </c>
      <c r="H58">
        <f t="shared" si="7"/>
        <v>10.761722368199292</v>
      </c>
      <c r="I58">
        <f t="shared" si="8"/>
        <v>279.33294351593918</v>
      </c>
      <c r="J58">
        <f t="shared" si="0"/>
        <v>279.6289521050399</v>
      </c>
      <c r="K58">
        <f t="shared" si="9"/>
        <v>279.33294351593918</v>
      </c>
      <c r="L58">
        <f t="shared" si="1"/>
        <v>-8.6670564840608222</v>
      </c>
      <c r="M58">
        <f t="shared" si="2"/>
        <v>3.0093946125211191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714.34830787176099</v>
      </c>
      <c r="F59">
        <f t="shared" si="5"/>
        <v>49.055356776864194</v>
      </c>
      <c r="G59">
        <f t="shared" si="6"/>
        <v>137.20723631711073</v>
      </c>
      <c r="H59">
        <f t="shared" si="7"/>
        <v>8.8223051616385089</v>
      </c>
      <c r="I59" t="str">
        <f t="shared" si="8"/>
        <v/>
      </c>
      <c r="J59">
        <f t="shared" si="0"/>
        <v>280.23305161522569</v>
      </c>
      <c r="K59">
        <f t="shared" si="9"/>
        <v>280.23305161522569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695.41857639171724</v>
      </c>
      <c r="F60">
        <f t="shared" si="5"/>
        <v>47.755424067272777</v>
      </c>
      <c r="G60">
        <f t="shared" si="6"/>
        <v>112.48051824413912</v>
      </c>
      <c r="H60">
        <f t="shared" si="7"/>
        <v>7.2323988393408909</v>
      </c>
      <c r="I60" t="str">
        <f t="shared" si="8"/>
        <v/>
      </c>
      <c r="J60">
        <f t="shared" si="0"/>
        <v>280.5230252279319</v>
      </c>
      <c r="K60">
        <f t="shared" si="9"/>
        <v>280.5230252279319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676.99046958126098</v>
      </c>
      <c r="F61">
        <f t="shared" si="5"/>
        <v>46.489938667017057</v>
      </c>
      <c r="G61">
        <f t="shared" si="6"/>
        <v>92.209910527090287</v>
      </c>
      <c r="H61">
        <f t="shared" si="7"/>
        <v>5.9290165113246571</v>
      </c>
      <c r="I61" t="str">
        <f t="shared" si="8"/>
        <v/>
      </c>
      <c r="J61">
        <f t="shared" si="0"/>
        <v>280.56092215569237</v>
      </c>
      <c r="K61">
        <f t="shared" si="9"/>
        <v>280.56092215569237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659.05069473682681</v>
      </c>
      <c r="F62">
        <f t="shared" si="5"/>
        <v>45.257987746446922</v>
      </c>
      <c r="G62">
        <f t="shared" si="6"/>
        <v>75.592357966905382</v>
      </c>
      <c r="H62">
        <f t="shared" si="7"/>
        <v>4.8605224314155802</v>
      </c>
      <c r="I62" t="str">
        <f t="shared" si="8"/>
        <v/>
      </c>
      <c r="J62">
        <f t="shared" si="0"/>
        <v>280.39746531503135</v>
      </c>
      <c r="K62">
        <f t="shared" si="9"/>
        <v>280.39746531503135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641.58631140221405</v>
      </c>
      <c r="F63">
        <f t="shared" si="5"/>
        <v>44.058682665260747</v>
      </c>
      <c r="G63">
        <f t="shared" si="6"/>
        <v>61.969527465466868</v>
      </c>
      <c r="H63">
        <f t="shared" si="7"/>
        <v>3.984586357816672</v>
      </c>
      <c r="I63" t="str">
        <f t="shared" si="8"/>
        <v/>
      </c>
      <c r="J63">
        <f t="shared" si="0"/>
        <v>280.07409630744405</v>
      </c>
      <c r="K63">
        <f t="shared" si="9"/>
        <v>280.07409630744405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624.584722034278</v>
      </c>
      <c r="F64">
        <f t="shared" si="5"/>
        <v>42.891158331504549</v>
      </c>
      <c r="G64">
        <f t="shared" si="6"/>
        <v>50.801727020799063</v>
      </c>
      <c r="H64">
        <f t="shared" si="7"/>
        <v>3.266506567335135</v>
      </c>
      <c r="I64" t="str">
        <f t="shared" si="8"/>
        <v/>
      </c>
      <c r="J64">
        <f t="shared" si="0"/>
        <v>279.62465176416941</v>
      </c>
      <c r="K64">
        <f t="shared" si="9"/>
        <v>279.62465176416941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16</v>
      </c>
      <c r="D65" s="3">
        <v>288</v>
      </c>
      <c r="E65">
        <f t="shared" si="4"/>
        <v>624.03366291597308</v>
      </c>
      <c r="F65">
        <f t="shared" si="5"/>
        <v>42.853316285326642</v>
      </c>
      <c r="G65">
        <f t="shared" si="6"/>
        <v>57.646524894577752</v>
      </c>
      <c r="H65">
        <f t="shared" si="7"/>
        <v>3.7066210775687281</v>
      </c>
      <c r="I65">
        <f t="shared" si="8"/>
        <v>279.0767374909837</v>
      </c>
      <c r="J65">
        <f t="shared" si="0"/>
        <v>279.14669520775789</v>
      </c>
      <c r="K65">
        <f t="shared" si="9"/>
        <v>279.0767374909837</v>
      </c>
      <c r="L65">
        <f t="shared" si="1"/>
        <v>-8.9232625090162969</v>
      </c>
      <c r="M65">
        <f t="shared" si="2"/>
        <v>3.0983550378528806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607.49720647961499</v>
      </c>
      <c r="F66">
        <f t="shared" si="5"/>
        <v>41.717733319185925</v>
      </c>
      <c r="G66">
        <f t="shared" si="6"/>
        <v>47.257791710998539</v>
      </c>
      <c r="H66">
        <f t="shared" si="7"/>
        <v>3.0386346298528766</v>
      </c>
      <c r="I66" t="str">
        <f t="shared" si="8"/>
        <v/>
      </c>
      <c r="J66">
        <f t="shared" si="0"/>
        <v>278.67909868933305</v>
      </c>
      <c r="K66">
        <f t="shared" si="9"/>
        <v>278.67909868933305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591.39895459490526</v>
      </c>
      <c r="F67">
        <f t="shared" si="5"/>
        <v>40.612242508910178</v>
      </c>
      <c r="G67">
        <f t="shared" si="6"/>
        <v>38.741257716476625</v>
      </c>
      <c r="H67">
        <f t="shared" si="7"/>
        <v>2.4910289507654495</v>
      </c>
      <c r="I67" t="str">
        <f t="shared" si="8"/>
        <v/>
      </c>
      <c r="J67">
        <f t="shared" ref="J67:J130" si="10">$O$2+F67-H67</f>
        <v>278.12121355814475</v>
      </c>
      <c r="K67">
        <f t="shared" si="9"/>
        <v>278.12121355814475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575.72729514713092</v>
      </c>
      <c r="F68">
        <f t="shared" ref="F68:F131" si="15">E68*$O$3</f>
        <v>39.536046433375979</v>
      </c>
      <c r="G68">
        <f t="shared" ref="G68:G131" si="16">(G67*EXP(-1/$O$6)+C68)</f>
        <v>31.759525680611759</v>
      </c>
      <c r="H68">
        <f t="shared" ref="H68:H131" si="17">G68*$O$4</f>
        <v>2.0421096938041736</v>
      </c>
      <c r="I68" t="str">
        <f t="shared" ref="I68:I131" si="18">IF(ISBLANK(D68),"",($O$2+((E67*EXP(-1/$O$5))*$O$3)-((G67*EXP(-1/$O$6))*$O$4)))</f>
        <v/>
      </c>
      <c r="J68">
        <f t="shared" si="10"/>
        <v>277.49393673957184</v>
      </c>
      <c r="K68">
        <f t="shared" ref="K68:K131" si="19">IF(I68="",J68,I68)</f>
        <v>277.49393673957184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560.47092373451255</v>
      </c>
      <c r="F69">
        <f t="shared" si="15"/>
        <v>38.488368802563002</v>
      </c>
      <c r="G69">
        <f t="shared" si="16"/>
        <v>26.036002208272457</v>
      </c>
      <c r="H69">
        <f t="shared" si="17"/>
        <v>1.6740921458369813</v>
      </c>
      <c r="I69" t="str">
        <f t="shared" si="18"/>
        <v/>
      </c>
      <c r="J69">
        <f t="shared" si="10"/>
        <v>276.81427665672601</v>
      </c>
      <c r="K69">
        <f t="shared" si="19"/>
        <v>276.81427665672601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545.61883551402639</v>
      </c>
      <c r="F70">
        <f t="shared" si="15"/>
        <v>37.468453897594536</v>
      </c>
      <c r="G70">
        <f t="shared" si="16"/>
        <v>21.343940013656745</v>
      </c>
      <c r="H70">
        <f t="shared" si="17"/>
        <v>1.3723966549182938</v>
      </c>
      <c r="I70" t="str">
        <f t="shared" si="18"/>
        <v/>
      </c>
      <c r="J70">
        <f t="shared" si="10"/>
        <v>276.09605724267624</v>
      </c>
      <c r="K70">
        <f t="shared" si="19"/>
        <v>276.09605724267624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531.16031726330664</v>
      </c>
      <c r="F71">
        <f t="shared" si="15"/>
        <v>36.475566025616558</v>
      </c>
      <c r="G71">
        <f t="shared" si="16"/>
        <v>17.497454934222986</v>
      </c>
      <c r="H71">
        <f t="shared" si="17"/>
        <v>1.1250710321499411</v>
      </c>
      <c r="I71" t="str">
        <f t="shared" si="18"/>
        <v/>
      </c>
      <c r="J71">
        <f t="shared" si="10"/>
        <v>275.35049499346661</v>
      </c>
      <c r="K71">
        <f t="shared" si="19"/>
        <v>275.35049499346661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14</v>
      </c>
      <c r="D72" s="3">
        <v>271</v>
      </c>
      <c r="E72">
        <f t="shared" si="14"/>
        <v>531.0849396529012</v>
      </c>
      <c r="F72">
        <f t="shared" si="15"/>
        <v>36.470389733420333</v>
      </c>
      <c r="G72">
        <f t="shared" si="16"/>
        <v>28.344161807954379</v>
      </c>
      <c r="H72">
        <f t="shared" si="17"/>
        <v>1.8225047871578519</v>
      </c>
      <c r="I72">
        <f t="shared" si="18"/>
        <v>274.58667194408508</v>
      </c>
      <c r="J72">
        <f t="shared" si="10"/>
        <v>274.64788494626248</v>
      </c>
      <c r="K72">
        <f t="shared" si="19"/>
        <v>274.58667194408508</v>
      </c>
      <c r="L72">
        <f t="shared" si="11"/>
        <v>3.5866719440850829</v>
      </c>
      <c r="M72">
        <f t="shared" si="12"/>
        <v>1.3234951823192187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517.01155949655117</v>
      </c>
      <c r="F73">
        <f t="shared" si="15"/>
        <v>35.503949865055546</v>
      </c>
      <c r="G73">
        <f t="shared" si="16"/>
        <v>23.236136044501443</v>
      </c>
      <c r="H73">
        <f t="shared" si="17"/>
        <v>1.494063202965157</v>
      </c>
      <c r="I73" t="str">
        <f t="shared" si="18"/>
        <v/>
      </c>
      <c r="J73">
        <f t="shared" si="10"/>
        <v>274.00988666209042</v>
      </c>
      <c r="K73">
        <f t="shared" si="19"/>
        <v>274.00988666209042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503.31111408987528</v>
      </c>
      <c r="F74">
        <f t="shared" si="15"/>
        <v>34.563119978541579</v>
      </c>
      <c r="G74">
        <f t="shared" si="16"/>
        <v>19.048650016069939</v>
      </c>
      <c r="H74">
        <f t="shared" si="17"/>
        <v>1.2248115177439942</v>
      </c>
      <c r="I74" t="str">
        <f t="shared" si="18"/>
        <v/>
      </c>
      <c r="J74">
        <f t="shared" si="10"/>
        <v>273.33830846079758</v>
      </c>
      <c r="K74">
        <f t="shared" si="19"/>
        <v>273.33830846079758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489.97372092234872</v>
      </c>
      <c r="F75">
        <f t="shared" si="15"/>
        <v>33.647221427237412</v>
      </c>
      <c r="G75">
        <f t="shared" si="16"/>
        <v>15.615809218012634</v>
      </c>
      <c r="H75">
        <f t="shared" si="17"/>
        <v>1.0040828600966032</v>
      </c>
      <c r="I75" t="str">
        <f t="shared" si="18"/>
        <v/>
      </c>
      <c r="J75">
        <f t="shared" si="10"/>
        <v>272.6431385671408</v>
      </c>
      <c r="K75">
        <f t="shared" si="19"/>
        <v>272.6431385671408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476.98975936307676</v>
      </c>
      <c r="F76">
        <f t="shared" si="15"/>
        <v>32.755593548164285</v>
      </c>
      <c r="G76">
        <f t="shared" si="16"/>
        <v>12.80161572225051</v>
      </c>
      <c r="H76">
        <f t="shared" si="17"/>
        <v>0.82313268232222936</v>
      </c>
      <c r="I76" t="str">
        <f t="shared" si="18"/>
        <v/>
      </c>
      <c r="J76">
        <f t="shared" si="10"/>
        <v>271.93246086584202</v>
      </c>
      <c r="K76">
        <f t="shared" si="19"/>
        <v>271.93246086584202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464.34986372116725</v>
      </c>
      <c r="F77">
        <f t="shared" si="15"/>
        <v>31.887593185451152</v>
      </c>
      <c r="G77">
        <f t="shared" si="16"/>
        <v>10.49458038403392</v>
      </c>
      <c r="H77">
        <f t="shared" si="17"/>
        <v>0.67479233002921801</v>
      </c>
      <c r="I77" t="str">
        <f t="shared" si="18"/>
        <v/>
      </c>
      <c r="J77">
        <f t="shared" si="10"/>
        <v>271.2128008554219</v>
      </c>
      <c r="K77">
        <f t="shared" si="19"/>
        <v>271.2128008554219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452.04491648999868</v>
      </c>
      <c r="F78">
        <f t="shared" si="15"/>
        <v>31.042594226408578</v>
      </c>
      <c r="G78">
        <f t="shared" si="16"/>
        <v>8.6033060065630309</v>
      </c>
      <c r="H78">
        <f t="shared" si="17"/>
        <v>0.55318504348732522</v>
      </c>
      <c r="I78" t="str">
        <f t="shared" si="18"/>
        <v/>
      </c>
      <c r="J78">
        <f t="shared" si="10"/>
        <v>270.48940918292129</v>
      </c>
      <c r="K78">
        <f t="shared" si="19"/>
        <v>270.48940918292129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13</v>
      </c>
      <c r="D79" s="3">
        <v>256</v>
      </c>
      <c r="E79">
        <f t="shared" si="14"/>
        <v>453.06604177051014</v>
      </c>
      <c r="F79">
        <f t="shared" si="15"/>
        <v>31.112716412458969</v>
      </c>
      <c r="G79">
        <f t="shared" si="16"/>
        <v>20.05286648289151</v>
      </c>
      <c r="H79">
        <f t="shared" si="17"/>
        <v>1.289381757306042</v>
      </c>
      <c r="I79">
        <f t="shared" si="18"/>
        <v>269.7664940102739</v>
      </c>
      <c r="J79">
        <f t="shared" si="10"/>
        <v>269.82333465515291</v>
      </c>
      <c r="K79">
        <f t="shared" si="19"/>
        <v>269.7664940102739</v>
      </c>
      <c r="L79">
        <f t="shared" si="11"/>
        <v>13.766494010273902</v>
      </c>
      <c r="M79">
        <f t="shared" si="12"/>
        <v>5.3775367227632431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441.06010794392415</v>
      </c>
      <c r="F80">
        <f t="shared" si="15"/>
        <v>30.288251146967884</v>
      </c>
      <c r="G80">
        <f t="shared" si="16"/>
        <v>16.439051429205708</v>
      </c>
      <c r="H80">
        <f t="shared" si="17"/>
        <v>1.0570166134760641</v>
      </c>
      <c r="I80" t="str">
        <f t="shared" si="18"/>
        <v/>
      </c>
      <c r="J80">
        <f t="shared" si="10"/>
        <v>269.23123453349183</v>
      </c>
      <c r="K80">
        <f t="shared" si="19"/>
        <v>269.23123453349183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429.37232298253468</v>
      </c>
      <c r="F81">
        <f t="shared" si="15"/>
        <v>29.485633635462342</v>
      </c>
      <c r="G81">
        <f t="shared" si="16"/>
        <v>13.476497842472185</v>
      </c>
      <c r="H81">
        <f t="shared" si="17"/>
        <v>0.8665270117508056</v>
      </c>
      <c r="I81" t="str">
        <f t="shared" si="18"/>
        <v/>
      </c>
      <c r="J81">
        <f t="shared" si="10"/>
        <v>268.61910662371156</v>
      </c>
      <c r="K81">
        <f t="shared" si="19"/>
        <v>268.61910662371156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417.99425616351016</v>
      </c>
      <c r="F82">
        <f t="shared" si="15"/>
        <v>28.704284927713395</v>
      </c>
      <c r="G82">
        <f t="shared" si="16"/>
        <v>11.047839036229151</v>
      </c>
      <c r="H82">
        <f t="shared" si="17"/>
        <v>0.7103663769526779</v>
      </c>
      <c r="I82" t="str">
        <f t="shared" si="18"/>
        <v/>
      </c>
      <c r="J82">
        <f t="shared" si="10"/>
        <v>267.99391855076072</v>
      </c>
      <c r="K82">
        <f t="shared" si="19"/>
        <v>267.99391855076072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406.91770017228873</v>
      </c>
      <c r="F83">
        <f t="shared" si="15"/>
        <v>27.94364141526901</v>
      </c>
      <c r="G83">
        <f t="shared" si="16"/>
        <v>9.0568594895451291</v>
      </c>
      <c r="H83">
        <f t="shared" si="17"/>
        <v>0.58234813532851759</v>
      </c>
      <c r="I83" t="str">
        <f t="shared" si="18"/>
        <v/>
      </c>
      <c r="J83">
        <f t="shared" si="10"/>
        <v>267.36129327994047</v>
      </c>
      <c r="K83">
        <f t="shared" si="19"/>
        <v>267.36129327994047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396.13466518241489</v>
      </c>
      <c r="F84">
        <f t="shared" si="15"/>
        <v>27.203154424907677</v>
      </c>
      <c r="G84">
        <f t="shared" si="16"/>
        <v>7.424683102674984</v>
      </c>
      <c r="H84">
        <f t="shared" si="17"/>
        <v>0.47740062272569112</v>
      </c>
      <c r="I84" t="str">
        <f t="shared" si="18"/>
        <v/>
      </c>
      <c r="J84">
        <f t="shared" si="10"/>
        <v>266.725753802182</v>
      </c>
      <c r="K84">
        <f t="shared" si="19"/>
        <v>266.725753802182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385.63737309225667</v>
      </c>
      <c r="F85">
        <f t="shared" si="15"/>
        <v>26.482289822865237</v>
      </c>
      <c r="G85">
        <f t="shared" si="16"/>
        <v>6.0866483838887584</v>
      </c>
      <c r="H85">
        <f t="shared" si="17"/>
        <v>0.3913661618411588</v>
      </c>
      <c r="I85" t="str">
        <f t="shared" si="18"/>
        <v/>
      </c>
      <c r="J85">
        <f t="shared" si="10"/>
        <v>266.09092366102408</v>
      </c>
      <c r="K85">
        <f t="shared" si="19"/>
        <v>266.09092366102408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375.41825191444553</v>
      </c>
      <c r="F86">
        <f t="shared" si="15"/>
        <v>25.780527629549415</v>
      </c>
      <c r="G86">
        <f t="shared" si="16"/>
        <v>4.9897467725926434</v>
      </c>
      <c r="H86">
        <f t="shared" si="17"/>
        <v>0.32083634864106231</v>
      </c>
      <c r="I86" t="str">
        <f t="shared" si="18"/>
        <v/>
      </c>
      <c r="J86">
        <f t="shared" si="10"/>
        <v>265.45969128090832</v>
      </c>
      <c r="K86">
        <f t="shared" si="19"/>
        <v>265.45969128090832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365.46993031399228</v>
      </c>
      <c r="F87">
        <f t="shared" si="15"/>
        <v>25.097361644464126</v>
      </c>
      <c r="G87">
        <f t="shared" si="16"/>
        <v>4.0905226134800392</v>
      </c>
      <c r="H87">
        <f t="shared" si="17"/>
        <v>0.26301702253734249</v>
      </c>
      <c r="I87" t="str">
        <f t="shared" si="18"/>
        <v/>
      </c>
      <c r="J87">
        <f t="shared" si="10"/>
        <v>264.83434462192679</v>
      </c>
      <c r="K87">
        <f t="shared" si="19"/>
        <v>264.83434462192679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355.7852322911391</v>
      </c>
      <c r="F88">
        <f t="shared" si="15"/>
        <v>24.432299081073076</v>
      </c>
      <c r="G88">
        <f t="shared" si="16"/>
        <v>3.3533515855550169</v>
      </c>
      <c r="H88">
        <f t="shared" si="17"/>
        <v>0.21561757088129124</v>
      </c>
      <c r="I88" t="str">
        <f t="shared" si="18"/>
        <v/>
      </c>
      <c r="J88">
        <f t="shared" si="10"/>
        <v>264.21668151019179</v>
      </c>
      <c r="K88">
        <f t="shared" si="19"/>
        <v>264.21668151019179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346.35717200511226</v>
      </c>
      <c r="F89">
        <f t="shared" si="15"/>
        <v>23.784860211339154</v>
      </c>
      <c r="G89">
        <f t="shared" si="16"/>
        <v>2.7490293830150998</v>
      </c>
      <c r="H89">
        <f t="shared" si="17"/>
        <v>0.17676018238001304</v>
      </c>
      <c r="I89" t="str">
        <f t="shared" si="18"/>
        <v/>
      </c>
      <c r="J89">
        <f t="shared" si="10"/>
        <v>263.60810002895914</v>
      </c>
      <c r="K89">
        <f t="shared" si="19"/>
        <v>263.60810002895914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337.17894873504173</v>
      </c>
      <c r="F90">
        <f t="shared" si="15"/>
        <v>23.154578019683353</v>
      </c>
      <c r="G90">
        <f t="shared" si="16"/>
        <v>2.2536147361445211</v>
      </c>
      <c r="H90">
        <f t="shared" si="17"/>
        <v>0.14490545435286911</v>
      </c>
      <c r="I90" t="str">
        <f t="shared" si="18"/>
        <v/>
      </c>
      <c r="J90">
        <f t="shared" si="10"/>
        <v>263.0096725653305</v>
      </c>
      <c r="K90">
        <f t="shared" si="19"/>
        <v>263.0096725653305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328.24394197441313</v>
      </c>
      <c r="F91">
        <f t="shared" si="15"/>
        <v>22.540997866113486</v>
      </c>
      <c r="G91">
        <f t="shared" si="16"/>
        <v>1.8474809364887181</v>
      </c>
      <c r="H91">
        <f t="shared" si="17"/>
        <v>0.1187914066306469</v>
      </c>
      <c r="I91" t="str">
        <f t="shared" si="18"/>
        <v/>
      </c>
      <c r="J91">
        <f t="shared" si="10"/>
        <v>262.42220645948282</v>
      </c>
      <c r="K91">
        <f t="shared" si="19"/>
        <v>262.42220645948282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319.54570665551302</v>
      </c>
      <c r="F92">
        <f t="shared" si="15"/>
        <v>21.943677158279787</v>
      </c>
      <c r="G92">
        <f t="shared" si="16"/>
        <v>1.5145382908387</v>
      </c>
      <c r="H92">
        <f t="shared" si="17"/>
        <v>9.7383486027545069E-2</v>
      </c>
      <c r="I92" t="str">
        <f t="shared" si="18"/>
        <v/>
      </c>
      <c r="J92">
        <f t="shared" si="10"/>
        <v>261.84629367225227</v>
      </c>
      <c r="K92">
        <f t="shared" si="19"/>
        <v>261.84629367225227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311.07796850042303</v>
      </c>
      <c r="F93">
        <f t="shared" si="15"/>
        <v>21.362185032220779</v>
      </c>
      <c r="G93">
        <f t="shared" si="16"/>
        <v>1.2415967001944856</v>
      </c>
      <c r="H93">
        <f t="shared" si="17"/>
        <v>7.9833580726624831E-2</v>
      </c>
      <c r="I93" t="str">
        <f t="shared" si="18"/>
        <v/>
      </c>
      <c r="J93">
        <f t="shared" si="10"/>
        <v>261.28235145149415</v>
      </c>
      <c r="K93">
        <f t="shared" si="19"/>
        <v>261.28235145149415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302.83461949520972</v>
      </c>
      <c r="F94">
        <f t="shared" si="15"/>
        <v>20.796102041569192</v>
      </c>
      <c r="G94">
        <f t="shared" si="16"/>
        <v>1.0178431111703161</v>
      </c>
      <c r="H94">
        <f t="shared" si="17"/>
        <v>6.5446420862689161E-2</v>
      </c>
      <c r="I94" t="str">
        <f t="shared" si="18"/>
        <v/>
      </c>
      <c r="J94">
        <f t="shared" si="10"/>
        <v>260.7306556207065</v>
      </c>
      <c r="K94">
        <f t="shared" si="19"/>
        <v>260.7306556207065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294.80971348404489</v>
      </c>
      <c r="F95">
        <f t="shared" si="15"/>
        <v>20.245019854993672</v>
      </c>
      <c r="G95">
        <f t="shared" si="16"/>
        <v>0.83441313817488971</v>
      </c>
      <c r="H95">
        <f t="shared" si="17"/>
        <v>5.3652034203543607E-2</v>
      </c>
      <c r="I95" t="str">
        <f t="shared" si="18"/>
        <v/>
      </c>
      <c r="J95">
        <f t="shared" si="10"/>
        <v>260.19136782079011</v>
      </c>
      <c r="K95">
        <f t="shared" si="19"/>
        <v>260.19136782079011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286.99746188007884</v>
      </c>
      <c r="F96">
        <f t="shared" si="15"/>
        <v>19.708540961658095</v>
      </c>
      <c r="G96">
        <f t="shared" si="16"/>
        <v>0.68403988543806593</v>
      </c>
      <c r="H96">
        <f t="shared" si="17"/>
        <v>4.3983165713791725E-2</v>
      </c>
      <c r="I96" t="str">
        <f t="shared" si="18"/>
        <v/>
      </c>
      <c r="J96">
        <f t="shared" si="10"/>
        <v>259.66455779594435</v>
      </c>
      <c r="K96">
        <f t="shared" si="19"/>
        <v>259.66455779594435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279.39222948997252</v>
      </c>
      <c r="F97">
        <f t="shared" si="15"/>
        <v>19.186278384486002</v>
      </c>
      <c r="G97">
        <f t="shared" si="16"/>
        <v>0.56076605636097998</v>
      </c>
      <c r="H97">
        <f t="shared" si="17"/>
        <v>3.6056766438113778E-2</v>
      </c>
      <c r="I97" t="str">
        <f t="shared" si="18"/>
        <v/>
      </c>
      <c r="J97">
        <f t="shared" si="10"/>
        <v>259.15022161804791</v>
      </c>
      <c r="K97">
        <f t="shared" si="19"/>
        <v>259.15022161804791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271.98853044907639</v>
      </c>
      <c r="F98">
        <f t="shared" si="15"/>
        <v>18.677855401023308</v>
      </c>
      <c r="G98">
        <f t="shared" si="16"/>
        <v>0.45970794490333466</v>
      </c>
      <c r="H98">
        <f t="shared" si="17"/>
        <v>2.9558818354109999E-2</v>
      </c>
      <c r="I98" t="str">
        <f t="shared" si="18"/>
        <v/>
      </c>
      <c r="J98">
        <f t="shared" si="10"/>
        <v>258.64829658266916</v>
      </c>
      <c r="K98">
        <f t="shared" si="19"/>
        <v>258.64829658266916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264.78102426432457</v>
      </c>
      <c r="F99">
        <f t="shared" si="15"/>
        <v>18.182905271697983</v>
      </c>
      <c r="G99">
        <f t="shared" si="16"/>
        <v>0.37686195911830966</v>
      </c>
      <c r="H99">
        <f t="shared" si="17"/>
        <v>2.4231894004995994E-2</v>
      </c>
      <c r="I99" t="str">
        <f t="shared" si="18"/>
        <v/>
      </c>
      <c r="J99">
        <f t="shared" si="10"/>
        <v>258.15867337769299</v>
      </c>
      <c r="K99">
        <f t="shared" si="19"/>
        <v>258.15867337769299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257.76451196198929</v>
      </c>
      <c r="F100">
        <f t="shared" si="15"/>
        <v>17.701070975280633</v>
      </c>
      <c r="G100">
        <f t="shared" si="16"/>
        <v>0.30894601193015031</v>
      </c>
      <c r="H100">
        <f t="shared" si="17"/>
        <v>1.9864958065474083E-2</v>
      </c>
      <c r="I100" t="str">
        <f t="shared" si="18"/>
        <v/>
      </c>
      <c r="J100">
        <f t="shared" si="10"/>
        <v>257.68120601721517</v>
      </c>
      <c r="K100">
        <f t="shared" si="19"/>
        <v>257.68120601721517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250.93393233751718</v>
      </c>
      <c r="F101">
        <f t="shared" si="15"/>
        <v>17.232004951355215</v>
      </c>
      <c r="G101">
        <f t="shared" si="16"/>
        <v>0.25326949557564749</v>
      </c>
      <c r="H101">
        <f t="shared" si="17"/>
        <v>1.6285006812165985E-2</v>
      </c>
      <c r="I101" t="str">
        <f t="shared" si="18"/>
        <v/>
      </c>
      <c r="J101">
        <f t="shared" si="10"/>
        <v>257.21571994454308</v>
      </c>
      <c r="K101">
        <f t="shared" si="19"/>
        <v>257.21571994454308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244.2843583047424</v>
      </c>
      <c r="F102">
        <f t="shared" si="15"/>
        <v>16.775368849614079</v>
      </c>
      <c r="G102">
        <f t="shared" si="16"/>
        <v>0.20762668852202429</v>
      </c>
      <c r="H102">
        <f t="shared" si="17"/>
        <v>1.3350214281761856E-2</v>
      </c>
      <c r="I102" t="str">
        <f t="shared" si="18"/>
        <v/>
      </c>
      <c r="J102">
        <f t="shared" si="10"/>
        <v>256.76201863533231</v>
      </c>
      <c r="K102">
        <f t="shared" si="19"/>
        <v>256.76201863533231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237.81099334184296</v>
      </c>
      <c r="F103">
        <f t="shared" si="15"/>
        <v>16.33083328579653</v>
      </c>
      <c r="G103">
        <f t="shared" si="16"/>
        <v>0.17020937199184252</v>
      </c>
      <c r="H103">
        <f t="shared" si="17"/>
        <v>1.0944313590081517E-2</v>
      </c>
      <c r="I103" t="str">
        <f t="shared" si="18"/>
        <v/>
      </c>
      <c r="J103">
        <f t="shared" si="10"/>
        <v>256.31988897220646</v>
      </c>
      <c r="K103">
        <f t="shared" si="19"/>
        <v>256.31988897220646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231.50916803147672</v>
      </c>
      <c r="F104">
        <f t="shared" si="15"/>
        <v>15.898077604094846</v>
      </c>
      <c r="G104">
        <f t="shared" si="16"/>
        <v>0.13953519424736316</v>
      </c>
      <c r="H104">
        <f t="shared" si="17"/>
        <v>8.9719908182803818E-3</v>
      </c>
      <c r="I104" t="str">
        <f t="shared" si="18"/>
        <v/>
      </c>
      <c r="J104">
        <f t="shared" si="10"/>
        <v>255.88910561327657</v>
      </c>
      <c r="K104">
        <f t="shared" si="19"/>
        <v>255.88910561327657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225.37433669260147</v>
      </c>
      <c r="F105">
        <f t="shared" si="15"/>
        <v>15.476789645856359</v>
      </c>
      <c r="G105">
        <f t="shared" si="16"/>
        <v>0.11438894466153422</v>
      </c>
      <c r="H105">
        <f t="shared" si="17"/>
        <v>7.3551089870322224E-3</v>
      </c>
      <c r="I105" t="str">
        <f t="shared" si="18"/>
        <v/>
      </c>
      <c r="J105">
        <f t="shared" si="10"/>
        <v>255.46943453686933</v>
      </c>
      <c r="K105">
        <f t="shared" si="19"/>
        <v>255.46943453686933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219.40207410154935</v>
      </c>
      <c r="F106">
        <f t="shared" si="15"/>
        <v>15.066665524414784</v>
      </c>
      <c r="G106">
        <f t="shared" si="16"/>
        <v>9.3774411046314274E-2</v>
      </c>
      <c r="H106">
        <f t="shared" si="17"/>
        <v>6.0296125248923077E-3</v>
      </c>
      <c r="I106" t="str">
        <f t="shared" si="18"/>
        <v/>
      </c>
      <c r="J106">
        <f t="shared" si="10"/>
        <v>255.0606359118899</v>
      </c>
      <c r="K106">
        <f t="shared" si="19"/>
        <v>255.0606359118899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213.58807229999044</v>
      </c>
      <c r="F107">
        <f t="shared" si="15"/>
        <v>14.667409405888353</v>
      </c>
      <c r="G107">
        <f t="shared" si="16"/>
        <v>7.6874912983091459E-2</v>
      </c>
      <c r="H107">
        <f t="shared" si="17"/>
        <v>4.9429895959988866E-3</v>
      </c>
      <c r="I107" t="str">
        <f t="shared" si="18"/>
        <v/>
      </c>
      <c r="J107">
        <f t="shared" si="10"/>
        <v>254.66246641629235</v>
      </c>
      <c r="K107">
        <f t="shared" si="19"/>
        <v>254.66246641629235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207.92813748748327</v>
      </c>
      <c r="F108">
        <f t="shared" si="15"/>
        <v>14.278733295786644</v>
      </c>
      <c r="G108">
        <f t="shared" si="16"/>
        <v>6.3020947614793488E-2</v>
      </c>
      <c r="H108">
        <f t="shared" si="17"/>
        <v>4.0521917528340062E-3</v>
      </c>
      <c r="I108" t="str">
        <f t="shared" si="18"/>
        <v/>
      </c>
      <c r="J108">
        <f t="shared" si="10"/>
        <v>254.27468110403382</v>
      </c>
      <c r="K108">
        <f t="shared" si="19"/>
        <v>254.27468110403382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202.41818699637039</v>
      </c>
      <c r="F109">
        <f t="shared" si="15"/>
        <v>13.900356831272189</v>
      </c>
      <c r="G109">
        <f t="shared" si="16"/>
        <v>5.1663666131760079E-2</v>
      </c>
      <c r="H109">
        <f t="shared" si="17"/>
        <v>3.3219284974881089E-3</v>
      </c>
      <c r="I109" t="str">
        <f t="shared" si="18"/>
        <v/>
      </c>
      <c r="J109">
        <f t="shared" si="10"/>
        <v>253.89703490277469</v>
      </c>
      <c r="K109">
        <f t="shared" si="19"/>
        <v>253.89703490277469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197.05424634683723</v>
      </c>
      <c r="F110">
        <f t="shared" si="15"/>
        <v>13.532007078926993</v>
      </c>
      <c r="G110">
        <f t="shared" si="16"/>
        <v>4.2353130176472034E-2</v>
      </c>
      <c r="H110">
        <f t="shared" si="17"/>
        <v>2.7232691875219979E-3</v>
      </c>
      <c r="I110" t="str">
        <f t="shared" si="18"/>
        <v/>
      </c>
      <c r="J110">
        <f t="shared" si="10"/>
        <v>253.52928380973947</v>
      </c>
      <c r="K110">
        <f t="shared" si="19"/>
        <v>253.52928380973947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191.83244638000977</v>
      </c>
      <c r="F111">
        <f t="shared" si="15"/>
        <v>13.173418337878104</v>
      </c>
      <c r="G111">
        <f t="shared" si="16"/>
        <v>3.4720486756987239E-2</v>
      </c>
      <c r="H111">
        <f t="shared" si="17"/>
        <v>2.2324968985077526E-3</v>
      </c>
      <c r="I111" t="str">
        <f t="shared" si="18"/>
        <v/>
      </c>
      <c r="J111">
        <f t="shared" si="10"/>
        <v>253.1711858409796</v>
      </c>
      <c r="K111">
        <f t="shared" si="19"/>
        <v>253.1711858409796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186.74902046702314</v>
      </c>
      <c r="F112">
        <f t="shared" si="15"/>
        <v>12.824331948140225</v>
      </c>
      <c r="G112">
        <f t="shared" si="16"/>
        <v>2.8463355497436435E-2</v>
      </c>
      <c r="H112">
        <f t="shared" si="17"/>
        <v>1.8301688370299879E-3</v>
      </c>
      <c r="I112" t="str">
        <f t="shared" si="18"/>
        <v/>
      </c>
      <c r="J112">
        <f t="shared" si="10"/>
        <v>252.8225017793032</v>
      </c>
      <c r="K112">
        <f t="shared" si="19"/>
        <v>252.8225017793032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181.80030179204792</v>
      </c>
      <c r="F113">
        <f t="shared" si="15"/>
        <v>12.484496104037099</v>
      </c>
      <c r="G113">
        <f t="shared" si="16"/>
        <v>2.333384931622267E-2</v>
      </c>
      <c r="H113">
        <f t="shared" si="17"/>
        <v>1.5003460807827263E-3</v>
      </c>
      <c r="I113" t="str">
        <f t="shared" si="18"/>
        <v/>
      </c>
      <c r="J113">
        <f t="shared" si="10"/>
        <v>252.48299575795633</v>
      </c>
      <c r="K113">
        <f t="shared" si="19"/>
        <v>252.48299575795633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176.98272070731443</v>
      </c>
      <c r="F114">
        <f t="shared" si="15"/>
        <v>12.153665672567106</v>
      </c>
      <c r="G114">
        <f t="shared" si="16"/>
        <v>1.9128753950363404E-2</v>
      </c>
      <c r="H114">
        <f t="shared" si="17"/>
        <v>1.2299621305830392E-3</v>
      </c>
      <c r="I114" t="str">
        <f t="shared" si="18"/>
        <v/>
      </c>
      <c r="J114">
        <f t="shared" si="10"/>
        <v>252.15243571043652</v>
      </c>
      <c r="K114">
        <f t="shared" si="19"/>
        <v>252.15243571043652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172.29280215822695</v>
      </c>
      <c r="F115">
        <f t="shared" si="15"/>
        <v>11.831602016582048</v>
      </c>
      <c r="G115">
        <f t="shared" si="16"/>
        <v>1.5681477270839669E-2</v>
      </c>
      <c r="H115">
        <f t="shared" si="17"/>
        <v>1.0083052583968774E-3</v>
      </c>
      <c r="I115" t="str">
        <f t="shared" si="18"/>
        <v/>
      </c>
      <c r="J115">
        <f t="shared" si="10"/>
        <v>251.83059371132364</v>
      </c>
      <c r="K115">
        <f t="shared" si="19"/>
        <v>251.83059371132364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167.72716317671063</v>
      </c>
      <c r="F116">
        <f t="shared" si="15"/>
        <v>11.518072822651558</v>
      </c>
      <c r="G116">
        <f t="shared" si="16"/>
        <v>1.2855449447149664E-2</v>
      </c>
      <c r="H116">
        <f t="shared" si="17"/>
        <v>8.2659414369843818E-4</v>
      </c>
      <c r="I116" t="str">
        <f t="shared" si="18"/>
        <v/>
      </c>
      <c r="J116">
        <f t="shared" si="10"/>
        <v>251.51724622850787</v>
      </c>
      <c r="K116">
        <f t="shared" si="19"/>
        <v>251.51724622850787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163.28251044098303</v>
      </c>
      <c r="F117">
        <f t="shared" si="15"/>
        <v>11.212851933489008</v>
      </c>
      <c r="G117">
        <f t="shared" si="16"/>
        <v>1.0538712497165873E-2</v>
      </c>
      <c r="H117">
        <f t="shared" si="17"/>
        <v>6.776299862631662E-4</v>
      </c>
      <c r="I117" t="str">
        <f t="shared" si="18"/>
        <v/>
      </c>
      <c r="J117">
        <f t="shared" si="10"/>
        <v>251.21217430350276</v>
      </c>
      <c r="K117">
        <f t="shared" si="19"/>
        <v>251.21217430350276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158.95563789998988</v>
      </c>
      <c r="F118">
        <f t="shared" si="15"/>
        <v>10.915719184817977</v>
      </c>
      <c r="G118">
        <f t="shared" si="16"/>
        <v>8.6394848779515511E-3</v>
      </c>
      <c r="H118">
        <f t="shared" si="17"/>
        <v>5.5551131324073323E-4</v>
      </c>
      <c r="I118" t="str">
        <f t="shared" si="18"/>
        <v/>
      </c>
      <c r="J118">
        <f t="shared" si="10"/>
        <v>250.91516367350474</v>
      </c>
      <c r="K118">
        <f t="shared" si="19"/>
        <v>250.91516367350474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154.74342446079177</v>
      </c>
      <c r="F119">
        <f t="shared" si="15"/>
        <v>10.626460246561683</v>
      </c>
      <c r="G119">
        <f t="shared" si="16"/>
        <v>7.0825254011271585E-3</v>
      </c>
      <c r="H119">
        <f t="shared" si="17"/>
        <v>4.5540018209672042E-4</v>
      </c>
      <c r="I119" t="str">
        <f t="shared" si="18"/>
        <v/>
      </c>
      <c r="J119">
        <f t="shared" si="10"/>
        <v>250.6260048463796</v>
      </c>
      <c r="K119">
        <f t="shared" si="19"/>
        <v>250.6260048463796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150.64283173723334</v>
      </c>
      <c r="F120">
        <f t="shared" si="15"/>
        <v>10.344866468240753</v>
      </c>
      <c r="G120">
        <f t="shared" si="16"/>
        <v>5.8061524230024492E-3</v>
      </c>
      <c r="H120">
        <f t="shared" si="17"/>
        <v>3.7333051714799739E-4</v>
      </c>
      <c r="I120" t="str">
        <f t="shared" si="18"/>
        <v/>
      </c>
      <c r="J120">
        <f t="shared" si="10"/>
        <v>250.34449313772362</v>
      </c>
      <c r="K120">
        <f t="shared" si="19"/>
        <v>250.34449313772362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146.65090185827134</v>
      </c>
      <c r="F121">
        <f t="shared" si="15"/>
        <v>10.070734728467864</v>
      </c>
      <c r="G121">
        <f t="shared" si="16"/>
        <v>4.7598002195335812E-3</v>
      </c>
      <c r="H121">
        <f t="shared" si="17"/>
        <v>3.0605098661201196E-4</v>
      </c>
      <c r="I121" t="str">
        <f t="shared" si="18"/>
        <v/>
      </c>
      <c r="J121">
        <f t="shared" si="10"/>
        <v>250.07042867748126</v>
      </c>
      <c r="K121">
        <f t="shared" si="19"/>
        <v>250.07042867748126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142.76475533438025</v>
      </c>
      <c r="F122">
        <f t="shared" si="15"/>
        <v>9.8038672884306557</v>
      </c>
      <c r="G122">
        <f t="shared" si="16"/>
        <v>3.9020157376709586E-3</v>
      </c>
      <c r="H122">
        <f t="shared" si="17"/>
        <v>2.5089619547242619E-4</v>
      </c>
      <c r="I122" t="str">
        <f t="shared" si="18"/>
        <v/>
      </c>
      <c r="J122">
        <f t="shared" si="10"/>
        <v>249.8036163922352</v>
      </c>
      <c r="K122">
        <f t="shared" si="19"/>
        <v>249.8036163922352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138.98158898049689</v>
      </c>
      <c r="F123">
        <f t="shared" si="15"/>
        <v>9.5440716492572619</v>
      </c>
      <c r="G123">
        <f t="shared" si="16"/>
        <v>3.1988163609362207E-3</v>
      </c>
      <c r="H123">
        <f t="shared" si="17"/>
        <v>2.0568109124359629E-4</v>
      </c>
      <c r="I123" t="str">
        <f t="shared" si="18"/>
        <v/>
      </c>
      <c r="J123">
        <f t="shared" si="10"/>
        <v>249.54386596816602</v>
      </c>
      <c r="K123">
        <f t="shared" si="19"/>
        <v>249.54386596816602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135.29867389400536</v>
      </c>
      <c r="F124">
        <f t="shared" si="15"/>
        <v>9.2911604131615348</v>
      </c>
      <c r="G124">
        <f t="shared" si="16"/>
        <v>2.6223436292701356E-3</v>
      </c>
      <c r="H124">
        <f t="shared" si="17"/>
        <v>1.6861439933554481E-4</v>
      </c>
      <c r="I124" t="str">
        <f t="shared" si="18"/>
        <v/>
      </c>
      <c r="J124">
        <f t="shared" si="10"/>
        <v>249.29099179876221</v>
      </c>
      <c r="K124">
        <f t="shared" si="19"/>
        <v>249.29099179876221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131.71335348630404</v>
      </c>
      <c r="F125">
        <f t="shared" si="15"/>
        <v>9.0449511482678417</v>
      </c>
      <c r="G125">
        <f t="shared" si="16"/>
        <v>2.1497595779337007E-3</v>
      </c>
      <c r="H125">
        <f t="shared" si="17"/>
        <v>1.3822765861162624E-4</v>
      </c>
      <c r="I125" t="str">
        <f t="shared" si="18"/>
        <v/>
      </c>
      <c r="J125">
        <f t="shared" si="10"/>
        <v>249.04481292060922</v>
      </c>
      <c r="K125">
        <f t="shared" si="19"/>
        <v>249.04481292060922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128.22304156653479</v>
      </c>
      <c r="F126">
        <f t="shared" si="15"/>
        <v>8.8052662570178999</v>
      </c>
      <c r="G126">
        <f t="shared" si="16"/>
        <v>1.7623419720183481E-3</v>
      </c>
      <c r="H126">
        <f t="shared" si="17"/>
        <v>1.1331704575971205E-4</v>
      </c>
      <c r="I126" t="str">
        <f t="shared" si="18"/>
        <v/>
      </c>
      <c r="J126">
        <f t="shared" si="10"/>
        <v>248.80515293997215</v>
      </c>
      <c r="K126">
        <f t="shared" si="19"/>
        <v>248.80515293997215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124.82522047609172</v>
      </c>
      <c r="F127">
        <f t="shared" si="15"/>
        <v>8.5719328480647423</v>
      </c>
      <c r="G127">
        <f t="shared" si="16"/>
        <v>1.4447425927148518E-3</v>
      </c>
      <c r="H127">
        <f t="shared" si="17"/>
        <v>9.289568374869835E-5</v>
      </c>
      <c r="I127" t="str">
        <f t="shared" si="18"/>
        <v/>
      </c>
      <c r="J127">
        <f t="shared" si="10"/>
        <v>248.571839952381</v>
      </c>
      <c r="K127">
        <f t="shared" si="19"/>
        <v>248.571839952381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121.51743927256452</v>
      </c>
      <c r="F128">
        <f t="shared" si="15"/>
        <v>8.344782611561401</v>
      </c>
      <c r="G128">
        <f t="shared" si="16"/>
        <v>1.184379191068089E-3</v>
      </c>
      <c r="H128">
        <f t="shared" si="17"/>
        <v>7.6154544987319911E-5</v>
      </c>
      <c r="I128" t="str">
        <f t="shared" si="18"/>
        <v/>
      </c>
      <c r="J128">
        <f t="shared" si="10"/>
        <v>248.34470645701643</v>
      </c>
      <c r="K128">
        <f t="shared" si="19"/>
        <v>248.34470645701643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118.29731196180576</v>
      </c>
      <c r="F129">
        <f t="shared" si="15"/>
        <v>8.1236516977543616</v>
      </c>
      <c r="G129">
        <f t="shared" si="16"/>
        <v>9.7093702041354711E-4</v>
      </c>
      <c r="H129">
        <f t="shared" si="17"/>
        <v>6.2430400296256981E-5</v>
      </c>
      <c r="I129" t="str">
        <f t="shared" si="18"/>
        <v/>
      </c>
      <c r="J129">
        <f t="shared" si="10"/>
        <v>248.12358926735405</v>
      </c>
      <c r="K129">
        <f t="shared" si="19"/>
        <v>248.12358926735405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115.16251577684727</v>
      </c>
      <c r="F130">
        <f t="shared" si="15"/>
        <v>7.9083805987941913</v>
      </c>
      <c r="G130">
        <f t="shared" si="16"/>
        <v>7.9596019984054295E-4</v>
      </c>
      <c r="H130">
        <f t="shared" si="17"/>
        <v>5.1179543936607384E-5</v>
      </c>
      <c r="I130" t="str">
        <f t="shared" si="18"/>
        <v/>
      </c>
      <c r="J130">
        <f t="shared" si="10"/>
        <v>247.90832941925026</v>
      </c>
      <c r="K130">
        <f t="shared" si="19"/>
        <v>247.90832941925026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112.11078950242405</v>
      </c>
      <c r="F131">
        <f t="shared" si="15"/>
        <v>7.6988140336781221</v>
      </c>
      <c r="G131">
        <f t="shared" si="16"/>
        <v>6.5251671983868813E-4</v>
      </c>
      <c r="H131">
        <f t="shared" si="17"/>
        <v>4.1956253766262801E-5</v>
      </c>
      <c r="I131" t="str">
        <f t="shared" si="18"/>
        <v/>
      </c>
      <c r="J131">
        <f t="shared" ref="J131:J150" si="20">$O$2+F131-H131</f>
        <v>247.69877207742437</v>
      </c>
      <c r="K131">
        <f t="shared" si="19"/>
        <v>247.69877207742437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109.1399318438971</v>
      </c>
      <c r="F132">
        <f t="shared" ref="F132:F150" si="25">E132*$O$3</f>
        <v>7.4948008362415548</v>
      </c>
      <c r="G132">
        <f t="shared" ref="G132:G150" si="26">(G131*EXP(-1/$O$6)+C132)</f>
        <v>5.3492381874663882E-4</v>
      </c>
      <c r="H132">
        <f t="shared" ref="H132:H150" si="27">G132*$O$4</f>
        <v>3.4395133186013513E-5</v>
      </c>
      <c r="I132" t="str">
        <f t="shared" ref="I132:I150" si="28">IF(ISBLANK(D132),"",($O$2+((E131*EXP(-1/$O$5))*$O$3)-((G131*EXP(-1/$O$6))*$O$4)))</f>
        <v/>
      </c>
      <c r="J132">
        <f t="shared" si="20"/>
        <v>247.49476644110837</v>
      </c>
      <c r="K132">
        <f t="shared" ref="K132:K150" si="29">IF(I132="",J132,I132)</f>
        <v>247.49476644110837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106.24779983939864</v>
      </c>
      <c r="F133">
        <f t="shared" si="25"/>
        <v>7.2961938461177276</v>
      </c>
      <c r="G133">
        <f t="shared" si="26"/>
        <v>4.3852285031596711E-4</v>
      </c>
      <c r="H133">
        <f t="shared" si="27"/>
        <v>2.8196635321022952E-5</v>
      </c>
      <c r="I133" t="str">
        <f t="shared" si="28"/>
        <v/>
      </c>
      <c r="J133">
        <f t="shared" si="20"/>
        <v>247.29616564948239</v>
      </c>
      <c r="K133">
        <f t="shared" si="29"/>
        <v>247.29616564948239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103.4323073140544</v>
      </c>
      <c r="F134">
        <f t="shared" si="25"/>
        <v>7.1028498025868645</v>
      </c>
      <c r="G134">
        <f t="shared" si="26"/>
        <v>3.5949472337914741E-4</v>
      </c>
      <c r="H134">
        <f t="shared" si="27"/>
        <v>2.3115195953073373E-5</v>
      </c>
      <c r="I134" t="str">
        <f t="shared" si="28"/>
        <v/>
      </c>
      <c r="J134">
        <f t="shared" si="20"/>
        <v>247.10282668739092</v>
      </c>
      <c r="K134">
        <f t="shared" si="29"/>
        <v>247.10282668739092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100.69142337516797</v>
      </c>
      <c r="F135">
        <f t="shared" si="25"/>
        <v>6.9146292412382575</v>
      </c>
      <c r="G135">
        <f t="shared" si="26"/>
        <v>2.9470860194475952E-4</v>
      </c>
      <c r="H135">
        <f t="shared" si="27"/>
        <v>1.8949505069159975E-5</v>
      </c>
      <c r="I135" t="str">
        <f t="shared" si="28"/>
        <v/>
      </c>
      <c r="J135">
        <f t="shared" si="20"/>
        <v>246.9146102917332</v>
      </c>
      <c r="K135">
        <f t="shared" si="29"/>
        <v>246.9146102917332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98.023170947281628</v>
      </c>
      <c r="F136">
        <f t="shared" si="25"/>
        <v>6.731396393370721</v>
      </c>
      <c r="G136">
        <f t="shared" si="26"/>
        <v>2.4159787171238535E-4</v>
      </c>
      <c r="H136">
        <f t="shared" si="27"/>
        <v>1.5534531616997874E-5</v>
      </c>
      <c r="I136" t="str">
        <f t="shared" si="28"/>
        <v/>
      </c>
      <c r="J136">
        <f t="shared" si="20"/>
        <v>246.73138085883909</v>
      </c>
      <c r="K136">
        <f t="shared" si="29"/>
        <v>246.73138085883909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95.425625346057117</v>
      </c>
      <c r="F137">
        <f t="shared" si="25"/>
        <v>6.5530190880588739</v>
      </c>
      <c r="G137">
        <f t="shared" si="26"/>
        <v>1.9805845920607045E-4</v>
      </c>
      <c r="H137">
        <f t="shared" si="27"/>
        <v>1.2734985514331655E-5</v>
      </c>
      <c r="I137" t="str">
        <f t="shared" si="28"/>
        <v/>
      </c>
      <c r="J137">
        <f t="shared" si="20"/>
        <v>246.55300635307336</v>
      </c>
      <c r="K137">
        <f t="shared" si="29"/>
        <v>246.55300635307336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92.896912889947544</v>
      </c>
      <c r="F138">
        <f t="shared" si="25"/>
        <v>6.3793686568145898</v>
      </c>
      <c r="G138">
        <f t="shared" si="26"/>
        <v>1.6236547526288377E-4</v>
      </c>
      <c r="H138">
        <f t="shared" si="27"/>
        <v>1.0439957898233635E-5</v>
      </c>
      <c r="I138" t="str">
        <f t="shared" si="28"/>
        <v/>
      </c>
      <c r="J138">
        <f t="shared" si="20"/>
        <v>246.3793582168567</v>
      </c>
      <c r="K138">
        <f t="shared" si="29"/>
        <v>246.3793582168567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90.435209548659017</v>
      </c>
      <c r="F139">
        <f t="shared" si="25"/>
        <v>6.2103198407748579</v>
      </c>
      <c r="G139">
        <f t="shared" si="26"/>
        <v>1.3310488056414264E-4</v>
      </c>
      <c r="H139">
        <f t="shared" si="27"/>
        <v>8.5585272785927413E-6</v>
      </c>
      <c r="I139" t="str">
        <f t="shared" si="28"/>
        <v/>
      </c>
      <c r="J139">
        <f t="shared" si="20"/>
        <v>246.21031128224757</v>
      </c>
      <c r="K139">
        <f t="shared" si="29"/>
        <v>246.21031128224757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88.038739627427091</v>
      </c>
      <c r="F140">
        <f t="shared" si="25"/>
        <v>6.0457507003490925</v>
      </c>
      <c r="G140">
        <f t="shared" si="26"/>
        <v>1.0911746602108279E-4</v>
      </c>
      <c r="H140">
        <f t="shared" si="27"/>
        <v>7.016157525961782E-6</v>
      </c>
      <c r="I140" t="str">
        <f t="shared" si="28"/>
        <v/>
      </c>
      <c r="J140">
        <f t="shared" si="20"/>
        <v>246.04574368419156</v>
      </c>
      <c r="K140">
        <f t="shared" si="29"/>
        <v>246.04574368419156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85.705774486158987</v>
      </c>
      <c r="F141">
        <f t="shared" si="25"/>
        <v>5.8855425272607347</v>
      </c>
      <c r="G141">
        <f t="shared" si="26"/>
        <v>8.9452928701020908E-5</v>
      </c>
      <c r="H141">
        <f t="shared" si="27"/>
        <v>5.7517449938191177E-6</v>
      </c>
      <c r="I141" t="str">
        <f t="shared" si="28"/>
        <v/>
      </c>
      <c r="J141">
        <f t="shared" si="20"/>
        <v>245.88553677551573</v>
      </c>
      <c r="K141">
        <f t="shared" si="29"/>
        <v>245.88553677551573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83.434631292517636</v>
      </c>
      <c r="F142">
        <f t="shared" si="25"/>
        <v>5.7295797589196864</v>
      </c>
      <c r="G142">
        <f t="shared" si="26"/>
        <v>7.3332223932361866E-5</v>
      </c>
      <c r="H142">
        <f t="shared" si="27"/>
        <v>4.7151977918837115E-6</v>
      </c>
      <c r="I142" t="str">
        <f t="shared" si="28"/>
        <v/>
      </c>
      <c r="J142">
        <f t="shared" si="20"/>
        <v>245.72957504372189</v>
      </c>
      <c r="K142">
        <f t="shared" si="29"/>
        <v>245.72957504372189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81.223671808048138</v>
      </c>
      <c r="F143">
        <f t="shared" si="25"/>
        <v>5.5777498950638131</v>
      </c>
      <c r="G143">
        <f t="shared" si="26"/>
        <v>6.0116702101947983E-5</v>
      </c>
      <c r="H143">
        <f t="shared" si="27"/>
        <v>3.8654513092073672E-6</v>
      </c>
      <c r="I143" t="str">
        <f t="shared" si="28"/>
        <v/>
      </c>
      <c r="J143">
        <f t="shared" si="20"/>
        <v>245.57774602961251</v>
      </c>
      <c r="K143">
        <f t="shared" si="29"/>
        <v>245.57774602961251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79.071301206471006</v>
      </c>
      <c r="F144">
        <f t="shared" si="25"/>
        <v>5.4299434166093921</v>
      </c>
      <c r="G144">
        <f t="shared" si="26"/>
        <v>4.9282807445574737E-5</v>
      </c>
      <c r="H144">
        <f t="shared" si="27"/>
        <v>3.1688413685576841E-6</v>
      </c>
      <c r="I144" t="str">
        <f t="shared" si="28"/>
        <v/>
      </c>
      <c r="J144">
        <f t="shared" si="20"/>
        <v>245.42994024776803</v>
      </c>
      <c r="K144">
        <f t="shared" si="29"/>
        <v>245.42994024776803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76.975966923289846</v>
      </c>
      <c r="F145">
        <f t="shared" si="25"/>
        <v>5.2860537066519644</v>
      </c>
      <c r="G145">
        <f t="shared" si="26"/>
        <v>4.040133648048028E-5</v>
      </c>
      <c r="H145">
        <f t="shared" si="27"/>
        <v>2.5977705617876773E-6</v>
      </c>
      <c r="I145" t="str">
        <f t="shared" si="28"/>
        <v/>
      </c>
      <c r="J145">
        <f t="shared" si="20"/>
        <v>245.2860511088814</v>
      </c>
      <c r="K145">
        <f t="shared" si="29"/>
        <v>245.2860511088814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74.936157535883581</v>
      </c>
      <c r="F146">
        <f t="shared" si="25"/>
        <v>5.1459769735606127</v>
      </c>
      <c r="G146">
        <f t="shared" si="26"/>
        <v>3.3120434366722618E-5</v>
      </c>
      <c r="H146">
        <f t="shared" si="27"/>
        <v>2.1296149307600851E-6</v>
      </c>
      <c r="I146" t="str">
        <f t="shared" si="28"/>
        <v/>
      </c>
      <c r="J146">
        <f t="shared" si="20"/>
        <v>245.14597484394568</v>
      </c>
      <c r="K146">
        <f t="shared" si="29"/>
        <v>245.14597484394568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72.950401673275479</v>
      </c>
      <c r="F147">
        <f t="shared" si="25"/>
        <v>5.0096121761101831</v>
      </c>
      <c r="G147">
        <f t="shared" si="26"/>
        <v>2.715165556887885E-5</v>
      </c>
      <c r="H147">
        <f t="shared" si="27"/>
        <v>1.7458276800993946E-6</v>
      </c>
      <c r="I147" t="str">
        <f t="shared" si="28"/>
        <v/>
      </c>
      <c r="J147">
        <f t="shared" si="20"/>
        <v>245.00961043028249</v>
      </c>
      <c r="K147">
        <f t="shared" si="29"/>
        <v>245.00961043028249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71.017266954792547</v>
      </c>
      <c r="F148">
        <f t="shared" si="25"/>
        <v>4.8768609505974503</v>
      </c>
      <c r="G148">
        <f t="shared" si="26"/>
        <v>2.2258536587060456E-5</v>
      </c>
      <c r="H148">
        <f t="shared" si="27"/>
        <v>1.4312044138014177E-6</v>
      </c>
      <c r="I148" t="str">
        <f t="shared" si="28"/>
        <v/>
      </c>
      <c r="J148">
        <f t="shared" si="20"/>
        <v>244.87685951939304</v>
      </c>
      <c r="K148">
        <f t="shared" si="29"/>
        <v>244.87685951939304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69.1353589568497</v>
      </c>
      <c r="F149">
        <f t="shared" si="25"/>
        <v>4.7476275398886596</v>
      </c>
      <c r="G149">
        <f t="shared" si="26"/>
        <v>1.8247228046211062E-5</v>
      </c>
      <c r="H149">
        <f t="shared" si="27"/>
        <v>1.1732807867773306E-6</v>
      </c>
      <c r="I149" t="str">
        <f t="shared" si="28"/>
        <v/>
      </c>
      <c r="J149">
        <f t="shared" si="20"/>
        <v>244.74762636660788</v>
      </c>
      <c r="K149">
        <f t="shared" si="29"/>
        <v>244.74762636660788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67.30332020711343</v>
      </c>
      <c r="F150">
        <f t="shared" si="25"/>
        <v>4.6218187243472553</v>
      </c>
      <c r="G150">
        <f t="shared" si="26"/>
        <v>1.495881501769491E-5</v>
      </c>
      <c r="H150">
        <f t="shared" si="27"/>
        <v>9.6183870825585378E-7</v>
      </c>
      <c r="I150" t="str">
        <f t="shared" si="28"/>
        <v/>
      </c>
      <c r="J150">
        <f t="shared" si="20"/>
        <v>244.62181776250856</v>
      </c>
      <c r="K150">
        <f t="shared" si="29"/>
        <v>244.62181776250856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&amp;CThibaux Vandersteede&amp;RTSS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63D2-171E-43BA-8C6C-A1E9272A764F}">
  <dimension ref="A1:Y150"/>
  <sheetViews>
    <sheetView tabSelected="1" view="pageLayout" topLeftCell="A52" zoomScaleNormal="100" workbookViewId="0">
      <selection activeCell="C80" sqref="C80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22"/>
      <c r="D2" s="3"/>
      <c r="E2">
        <v>0</v>
      </c>
      <c r="F2">
        <v>0</v>
      </c>
      <c r="G2">
        <v>0</v>
      </c>
      <c r="H2">
        <v>0</v>
      </c>
      <c r="J2">
        <f>$O$2+F2-H2</f>
        <v>240</v>
      </c>
      <c r="K2">
        <f>IF(ISBLANK(I2),J2,I2)</f>
        <v>240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240</v>
      </c>
      <c r="Q2" t="s">
        <v>19</v>
      </c>
      <c r="R2">
        <f>SUMSQ(L2:L150)</f>
        <v>384494.62471419392</v>
      </c>
      <c r="S2">
        <f>SQRT(R2/11)</f>
        <v>186.96004062954052</v>
      </c>
    </row>
    <row r="3" spans="1:25">
      <c r="A3">
        <f>A2+1</f>
        <v>1</v>
      </c>
      <c r="B3" s="13">
        <f>Edwards!B3</f>
        <v>43176</v>
      </c>
      <c r="C3" s="22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240</v>
      </c>
      <c r="K3">
        <f>IF(I3="",J3,I3)</f>
        <v>240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6.8671481735588513E-2</v>
      </c>
      <c r="Q3" t="s">
        <v>20</v>
      </c>
      <c r="R3">
        <f>RSQ(D2:D100,I2:I100)</f>
        <v>0.90569296841049751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22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240</v>
      </c>
      <c r="K4">
        <f t="shared" ref="K4:K67" si="9">IF(I4="",J4,I4)</f>
        <v>240</v>
      </c>
      <c r="L4" t="str">
        <f t="shared" si="1"/>
        <v/>
      </c>
      <c r="M4" t="str">
        <f t="shared" si="2"/>
        <v/>
      </c>
      <c r="N4" t="s">
        <v>13</v>
      </c>
      <c r="O4" s="5">
        <v>6.4299124437202176E-2</v>
      </c>
      <c r="Q4" t="s">
        <v>21</v>
      </c>
      <c r="R4">
        <f>1-((1-$R$3)*($Y$3-1))/(Y3-Y4-1)</f>
        <v>0.81138593682099502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23">
        <v>394.8</v>
      </c>
      <c r="D5" s="3"/>
      <c r="E5">
        <f t="shared" si="4"/>
        <v>394.8</v>
      </c>
      <c r="F5">
        <f t="shared" si="5"/>
        <v>27.111500989210345</v>
      </c>
      <c r="G5">
        <f t="shared" si="6"/>
        <v>394.8</v>
      </c>
      <c r="H5">
        <f t="shared" si="7"/>
        <v>25.385294327807419</v>
      </c>
      <c r="I5" t="str">
        <f t="shared" si="8"/>
        <v/>
      </c>
      <c r="J5">
        <f t="shared" si="0"/>
        <v>241.72620666140293</v>
      </c>
      <c r="K5">
        <f t="shared" si="9"/>
        <v>241.72620666140293</v>
      </c>
      <c r="L5" t="str">
        <f t="shared" si="1"/>
        <v/>
      </c>
      <c r="M5" t="str">
        <f t="shared" si="2"/>
        <v/>
      </c>
      <c r="N5" s="1" t="s">
        <v>14</v>
      </c>
      <c r="O5" s="5">
        <v>37.234605122757117</v>
      </c>
      <c r="Q5" s="1" t="s">
        <v>22</v>
      </c>
      <c r="R5">
        <f>LARGE(L2:L150,1)/LARGE(D2:D100,1)*100</f>
        <v>85.189080366991689</v>
      </c>
    </row>
    <row r="6" spans="1:25">
      <c r="A6">
        <f t="shared" si="3"/>
        <v>4</v>
      </c>
      <c r="B6" s="13">
        <f>Edwards!B6</f>
        <v>43179</v>
      </c>
      <c r="C6" s="22"/>
      <c r="D6" s="3"/>
      <c r="E6">
        <f t="shared" si="4"/>
        <v>384.33807560546097</v>
      </c>
      <c r="F6">
        <f t="shared" si="5"/>
        <v>26.393065139231652</v>
      </c>
      <c r="G6">
        <f t="shared" si="6"/>
        <v>323.65135975884544</v>
      </c>
      <c r="H6">
        <f t="shared" si="7"/>
        <v>20.810499055403692</v>
      </c>
      <c r="I6" t="str">
        <f t="shared" si="8"/>
        <v/>
      </c>
      <c r="J6">
        <f t="shared" si="0"/>
        <v>245.582566083828</v>
      </c>
      <c r="K6">
        <f t="shared" si="9"/>
        <v>245.582566083828</v>
      </c>
      <c r="L6" t="str">
        <f t="shared" si="1"/>
        <v/>
      </c>
      <c r="M6" t="str">
        <f t="shared" si="2"/>
        <v/>
      </c>
      <c r="N6" s="1" t="s">
        <v>15</v>
      </c>
      <c r="O6" s="5">
        <v>5.0323980438737923</v>
      </c>
      <c r="Q6" s="1" t="s">
        <v>45</v>
      </c>
      <c r="R6">
        <f>AVERAGE(M2:M150)</f>
        <v>64.324413469555211</v>
      </c>
      <c r="S6">
        <f>_xlfn.STDEV.P(M2:M150)</f>
        <v>23.352931037720236</v>
      </c>
    </row>
    <row r="7" spans="1:25">
      <c r="A7">
        <f t="shared" si="3"/>
        <v>5</v>
      </c>
      <c r="B7" s="13">
        <f>Edwards!B7</f>
        <v>43180</v>
      </c>
      <c r="C7" s="22"/>
      <c r="D7" s="3"/>
      <c r="E7">
        <f t="shared" si="4"/>
        <v>374.1533849040249</v>
      </c>
      <c r="F7">
        <f t="shared" si="5"/>
        <v>25.693667337745364</v>
      </c>
      <c r="G7">
        <f t="shared" si="6"/>
        <v>265.32472815032827</v>
      </c>
      <c r="H7">
        <f t="shared" si="7"/>
        <v>17.060147711604795</v>
      </c>
      <c r="I7" t="str">
        <f t="shared" si="8"/>
        <v/>
      </c>
      <c r="J7">
        <f t="shared" si="0"/>
        <v>248.63351962614055</v>
      </c>
      <c r="K7">
        <f t="shared" si="9"/>
        <v>248.63351962614055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23">
        <v>394.8</v>
      </c>
      <c r="D8" s="3"/>
      <c r="E8">
        <f t="shared" si="4"/>
        <v>759.03858139635827</v>
      </c>
      <c r="F8">
        <f t="shared" si="5"/>
        <v>52.124304078967029</v>
      </c>
      <c r="G8">
        <f t="shared" si="6"/>
        <v>612.30939474037427</v>
      </c>
      <c r="H8">
        <f t="shared" si="7"/>
        <v>39.370957966479274</v>
      </c>
      <c r="I8" t="str">
        <f t="shared" si="8"/>
        <v/>
      </c>
      <c r="J8">
        <f t="shared" si="0"/>
        <v>252.75334611248778</v>
      </c>
      <c r="K8">
        <f t="shared" si="9"/>
        <v>252.75334611248778</v>
      </c>
      <c r="L8" t="str">
        <f t="shared" si="1"/>
        <v/>
      </c>
      <c r="M8" t="str">
        <f t="shared" si="2"/>
        <v/>
      </c>
      <c r="O8">
        <f>1.1*O3</f>
        <v>7.5538629909147365E-2</v>
      </c>
    </row>
    <row r="9" spans="1:25">
      <c r="A9">
        <f t="shared" si="3"/>
        <v>7</v>
      </c>
      <c r="B9" s="13">
        <f>Edwards!B9</f>
        <v>43182</v>
      </c>
      <c r="C9" s="23">
        <f>394.8+68</f>
        <v>462.8</v>
      </c>
      <c r="D9" s="3">
        <v>229</v>
      </c>
      <c r="E9">
        <f t="shared" si="4"/>
        <v>1201.7245888656926</v>
      </c>
      <c r="F9">
        <f t="shared" si="5"/>
        <v>82.524208155498016</v>
      </c>
      <c r="G9">
        <f t="shared" si="6"/>
        <v>964.76243211964993</v>
      </c>
      <c r="H9">
        <f t="shared" si="7"/>
        <v>62.033379675199185</v>
      </c>
      <c r="I9">
        <f t="shared" si="8"/>
        <v>258.46730152260568</v>
      </c>
      <c r="J9">
        <f t="shared" si="0"/>
        <v>260.49082848029883</v>
      </c>
      <c r="K9">
        <f t="shared" si="9"/>
        <v>258.46730152260568</v>
      </c>
      <c r="L9">
        <f t="shared" si="1"/>
        <v>29.46730152260568</v>
      </c>
      <c r="M9">
        <f t="shared" si="2"/>
        <v>12.867817258779773</v>
      </c>
    </row>
    <row r="10" spans="1:25">
      <c r="A10">
        <f t="shared" si="3"/>
        <v>8</v>
      </c>
      <c r="B10" s="13">
        <f>Edwards!B10</f>
        <v>43183</v>
      </c>
      <c r="C10" s="22"/>
      <c r="D10" s="3"/>
      <c r="E10">
        <f t="shared" si="4"/>
        <v>1169.8797261712361</v>
      </c>
      <c r="F10">
        <f t="shared" si="5"/>
        <v>80.337374248603339</v>
      </c>
      <c r="G10">
        <f t="shared" si="6"/>
        <v>790.8983611949734</v>
      </c>
      <c r="H10">
        <f t="shared" si="7"/>
        <v>50.854072143654868</v>
      </c>
      <c r="I10" t="str">
        <f t="shared" si="8"/>
        <v/>
      </c>
      <c r="J10">
        <f t="shared" si="0"/>
        <v>269.48330210494845</v>
      </c>
      <c r="K10">
        <f t="shared" si="9"/>
        <v>269.48330210494845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22"/>
      <c r="D11" s="3"/>
      <c r="E11">
        <f t="shared" si="4"/>
        <v>1138.8787301076406</v>
      </c>
      <c r="F11">
        <f t="shared" si="5"/>
        <v>78.208489913637081</v>
      </c>
      <c r="G11">
        <f t="shared" si="6"/>
        <v>648.36709734497367</v>
      </c>
      <c r="H11">
        <f t="shared" si="7"/>
        <v>41.68943667317204</v>
      </c>
      <c r="I11" t="str">
        <f t="shared" si="8"/>
        <v/>
      </c>
      <c r="J11">
        <f t="shared" si="0"/>
        <v>276.51905324046504</v>
      </c>
      <c r="K11">
        <f t="shared" si="9"/>
        <v>276.51905324046504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23">
        <v>394.8</v>
      </c>
      <c r="D12" s="3"/>
      <c r="E12">
        <f t="shared" si="4"/>
        <v>1503.499238798282</v>
      </c>
      <c r="F12">
        <f t="shared" si="5"/>
        <v>103.24752051660745</v>
      </c>
      <c r="G12">
        <f t="shared" si="6"/>
        <v>926.32201792957562</v>
      </c>
      <c r="H12">
        <f t="shared" si="7"/>
        <v>59.561694699774009</v>
      </c>
      <c r="I12" t="str">
        <f t="shared" si="8"/>
        <v/>
      </c>
      <c r="J12">
        <f t="shared" si="0"/>
        <v>283.68582581683341</v>
      </c>
      <c r="K12">
        <f t="shared" si="9"/>
        <v>283.68582581683341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22"/>
      <c r="D13" s="3"/>
      <c r="E13">
        <f t="shared" si="4"/>
        <v>1463.6575585461173</v>
      </c>
      <c r="F13">
        <f t="shared" si="5"/>
        <v>100.51153329885577</v>
      </c>
      <c r="G13">
        <f t="shared" si="6"/>
        <v>759.38546270887718</v>
      </c>
      <c r="H13">
        <f t="shared" si="7"/>
        <v>48.827820362520448</v>
      </c>
      <c r="I13" t="str">
        <f t="shared" si="8"/>
        <v/>
      </c>
      <c r="J13">
        <f t="shared" si="0"/>
        <v>291.68371293633527</v>
      </c>
      <c r="K13">
        <f t="shared" si="9"/>
        <v>291.68371293633527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23">
        <v>394.8</v>
      </c>
      <c r="D14" s="3"/>
      <c r="E14">
        <f t="shared" si="4"/>
        <v>1819.6716550076039</v>
      </c>
      <c r="F14">
        <f t="shared" si="5"/>
        <v>124.95954882162279</v>
      </c>
      <c r="G14">
        <f t="shared" si="6"/>
        <v>1017.3332765623811</v>
      </c>
      <c r="H14">
        <f t="shared" si="7"/>
        <v>65.413638943791156</v>
      </c>
      <c r="I14" t="str">
        <f t="shared" si="8"/>
        <v/>
      </c>
      <c r="J14">
        <f t="shared" si="0"/>
        <v>299.5459098778316</v>
      </c>
      <c r="K14">
        <f t="shared" si="9"/>
        <v>299.5459098778316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22"/>
      <c r="D15" s="3"/>
      <c r="E15">
        <f t="shared" si="4"/>
        <v>1771.4516264423171</v>
      </c>
      <c r="F15">
        <f t="shared" si="5"/>
        <v>121.64820801071214</v>
      </c>
      <c r="G15">
        <f t="shared" si="6"/>
        <v>833.99518309862253</v>
      </c>
      <c r="H15">
        <f t="shared" si="7"/>
        <v>53.625160058085541</v>
      </c>
      <c r="I15" t="str">
        <f t="shared" si="8"/>
        <v/>
      </c>
      <c r="J15">
        <f t="shared" si="0"/>
        <v>308.0230479526266</v>
      </c>
      <c r="K15">
        <f t="shared" si="9"/>
        <v>308.0230479526266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23">
        <f>394.8+71</f>
        <v>465.8</v>
      </c>
      <c r="D16" s="3">
        <v>243</v>
      </c>
      <c r="E16">
        <f t="shared" si="4"/>
        <v>2190.3093949721483</v>
      </c>
      <c r="F16">
        <f t="shared" si="5"/>
        <v>150.41179161211781</v>
      </c>
      <c r="G16">
        <f t="shared" si="6"/>
        <v>1149.4972518799302</v>
      </c>
      <c r="H16">
        <f t="shared" si="7"/>
        <v>73.91166683884957</v>
      </c>
      <c r="I16">
        <f t="shared" si="8"/>
        <v>314.4634807436799</v>
      </c>
      <c r="J16">
        <f t="shared" si="0"/>
        <v>316.50012477326823</v>
      </c>
      <c r="K16">
        <f t="shared" si="9"/>
        <v>314.4634807436799</v>
      </c>
      <c r="L16">
        <f t="shared" si="1"/>
        <v>71.463480743679895</v>
      </c>
      <c r="M16">
        <f t="shared" si="2"/>
        <v>29.408839812213948</v>
      </c>
    </row>
    <row r="17" spans="1:13">
      <c r="A17">
        <f t="shared" si="3"/>
        <v>15</v>
      </c>
      <c r="B17" s="13">
        <f>Edwards!B17</f>
        <v>43190</v>
      </c>
      <c r="C17" s="22"/>
      <c r="D17" s="3"/>
      <c r="E17">
        <f t="shared" si="4"/>
        <v>2132.2677250358588</v>
      </c>
      <c r="F17">
        <f t="shared" si="5"/>
        <v>146.42598413518485</v>
      </c>
      <c r="G17">
        <f t="shared" si="6"/>
        <v>942.34130853595605</v>
      </c>
      <c r="H17">
        <f t="shared" si="7"/>
        <v>60.591721059869364</v>
      </c>
      <c r="I17" t="str">
        <f t="shared" si="8"/>
        <v/>
      </c>
      <c r="J17">
        <f t="shared" si="0"/>
        <v>325.8342630753155</v>
      </c>
      <c r="K17">
        <f t="shared" si="9"/>
        <v>325.8342630753155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22"/>
      <c r="D18" s="3"/>
      <c r="E18">
        <f t="shared" si="4"/>
        <v>2075.7641188346406</v>
      </c>
      <c r="F18">
        <f t="shared" si="5"/>
        <v>142.54579777394301</v>
      </c>
      <c r="G18">
        <f t="shared" si="6"/>
        <v>772.51784666816582</v>
      </c>
      <c r="H18">
        <f t="shared" si="7"/>
        <v>49.672221152875863</v>
      </c>
      <c r="I18" t="str">
        <f t="shared" si="8"/>
        <v/>
      </c>
      <c r="J18">
        <f t="shared" si="0"/>
        <v>332.87357662106717</v>
      </c>
      <c r="K18">
        <f t="shared" si="9"/>
        <v>332.87357662106717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23">
        <v>394.8</v>
      </c>
      <c r="D19" s="3"/>
      <c r="E19">
        <f t="shared" si="4"/>
        <v>2415.5578187532196</v>
      </c>
      <c r="F19">
        <f t="shared" si="5"/>
        <v>165.87993463176974</v>
      </c>
      <c r="G19">
        <f t="shared" si="6"/>
        <v>1028.099015988164</v>
      </c>
      <c r="H19">
        <f t="shared" si="7"/>
        <v>66.105866562788066</v>
      </c>
      <c r="I19" t="str">
        <f t="shared" si="8"/>
        <v/>
      </c>
      <c r="J19">
        <f t="shared" si="0"/>
        <v>339.77406806898171</v>
      </c>
      <c r="K19">
        <f t="shared" si="9"/>
        <v>339.77406806898171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22"/>
      <c r="D20" s="3"/>
      <c r="E20">
        <f t="shared" si="4"/>
        <v>2351.5472228301351</v>
      </c>
      <c r="F20">
        <f t="shared" si="5"/>
        <v>161.4842321629535</v>
      </c>
      <c r="G20">
        <f t="shared" si="6"/>
        <v>842.82078138627207</v>
      </c>
      <c r="H20">
        <f t="shared" si="7"/>
        <v>54.192638300615883</v>
      </c>
      <c r="I20" t="str">
        <f t="shared" si="8"/>
        <v/>
      </c>
      <c r="J20">
        <f t="shared" si="0"/>
        <v>347.29159386233761</v>
      </c>
      <c r="K20">
        <f t="shared" si="9"/>
        <v>347.29159386233761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23">
        <v>394.8</v>
      </c>
      <c r="D21" s="3"/>
      <c r="E21">
        <f t="shared" si="4"/>
        <v>2684.032863013932</v>
      </c>
      <c r="F21">
        <f t="shared" si="5"/>
        <v>184.31651373018059</v>
      </c>
      <c r="G21">
        <f t="shared" si="6"/>
        <v>1085.7323503765947</v>
      </c>
      <c r="H21">
        <f t="shared" si="7"/>
        <v>69.811639502360649</v>
      </c>
      <c r="I21" t="str">
        <f t="shared" si="8"/>
        <v/>
      </c>
      <c r="J21">
        <f t="shared" si="0"/>
        <v>354.50487422781993</v>
      </c>
      <c r="K21">
        <f t="shared" si="9"/>
        <v>354.50487422781993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22"/>
      <c r="D22" s="3"/>
      <c r="E22">
        <f t="shared" si="4"/>
        <v>2612.9078658373619</v>
      </c>
      <c r="F22">
        <f t="shared" si="5"/>
        <v>179.43225478562596</v>
      </c>
      <c r="G22">
        <f t="shared" si="6"/>
        <v>890.06775971011155</v>
      </c>
      <c r="H22">
        <f t="shared" si="7"/>
        <v>57.230577639142226</v>
      </c>
      <c r="I22" t="str">
        <f t="shared" si="8"/>
        <v/>
      </c>
      <c r="J22">
        <f t="shared" si="0"/>
        <v>362.20167714648375</v>
      </c>
      <c r="K22">
        <f t="shared" si="9"/>
        <v>362.20167714648375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23">
        <f>394.8+72</f>
        <v>466.8</v>
      </c>
      <c r="D23" s="3">
        <v>249</v>
      </c>
      <c r="E23">
        <f t="shared" si="4"/>
        <v>3010.4676314344065</v>
      </c>
      <c r="F23">
        <f t="shared" si="5"/>
        <v>206.73327296762827</v>
      </c>
      <c r="G23">
        <f t="shared" si="6"/>
        <v>1196.4647434338574</v>
      </c>
      <c r="H23">
        <f t="shared" si="7"/>
        <v>76.931635422778768</v>
      </c>
      <c r="I23">
        <f t="shared" si="8"/>
        <v>367.7606211579627</v>
      </c>
      <c r="J23">
        <f t="shared" si="0"/>
        <v>369.80163754484954</v>
      </c>
      <c r="K23">
        <f t="shared" si="9"/>
        <v>367.7606211579627</v>
      </c>
      <c r="L23">
        <f t="shared" si="1"/>
        <v>118.7606211579627</v>
      </c>
      <c r="M23">
        <f t="shared" si="2"/>
        <v>47.695028577495066</v>
      </c>
    </row>
    <row r="24" spans="1:13">
      <c r="A24">
        <f t="shared" si="3"/>
        <v>22</v>
      </c>
      <c r="B24" s="13">
        <f>Edwards!B24</f>
        <v>43197</v>
      </c>
      <c r="C24" s="24"/>
      <c r="D24" s="3"/>
      <c r="E24">
        <f t="shared" si="4"/>
        <v>2930.6923407751519</v>
      </c>
      <c r="F24">
        <f t="shared" si="5"/>
        <v>201.25498555216998</v>
      </c>
      <c r="G24">
        <f t="shared" si="6"/>
        <v>980.84458236040041</v>
      </c>
      <c r="H24">
        <f t="shared" si="7"/>
        <v>63.067447854746987</v>
      </c>
      <c r="I24" t="str">
        <f t="shared" si="8"/>
        <v/>
      </c>
      <c r="J24">
        <f t="shared" si="0"/>
        <v>378.18753769742295</v>
      </c>
      <c r="K24">
        <f t="shared" si="9"/>
        <v>378.18753769742295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22"/>
      <c r="D25" s="3"/>
      <c r="E25">
        <f t="shared" si="4"/>
        <v>2853.0310396281302</v>
      </c>
      <c r="F25">
        <f t="shared" si="5"/>
        <v>195.92186892889026</v>
      </c>
      <c r="G25">
        <f t="shared" si="6"/>
        <v>804.08227657811665</v>
      </c>
      <c r="H25">
        <f t="shared" si="7"/>
        <v>51.701786359445137</v>
      </c>
      <c r="I25" t="str">
        <f t="shared" si="8"/>
        <v/>
      </c>
      <c r="J25">
        <f t="shared" si="0"/>
        <v>384.22008256944514</v>
      </c>
      <c r="K25">
        <f t="shared" si="9"/>
        <v>384.22008256944514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23">
        <v>394.8</v>
      </c>
      <c r="D26" s="3"/>
      <c r="E26">
        <f t="shared" si="4"/>
        <v>3172.2277087470193</v>
      </c>
      <c r="F26">
        <f t="shared" si="5"/>
        <v>217.84157716234873</v>
      </c>
      <c r="G26">
        <f t="shared" si="6"/>
        <v>1053.9750814906167</v>
      </c>
      <c r="H26">
        <f t="shared" si="7"/>
        <v>67.769674918475474</v>
      </c>
      <c r="I26" t="str">
        <f t="shared" si="8"/>
        <v/>
      </c>
      <c r="J26">
        <f t="shared" si="0"/>
        <v>390.07190224387324</v>
      </c>
      <c r="K26">
        <f t="shared" si="9"/>
        <v>390.07190224387324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22"/>
      <c r="D27" s="3"/>
      <c r="E27">
        <f t="shared" si="4"/>
        <v>3088.1658889618798</v>
      </c>
      <c r="F27">
        <f t="shared" si="5"/>
        <v>212.06892744031319</v>
      </c>
      <c r="G27">
        <f t="shared" si="6"/>
        <v>864.03360758960991</v>
      </c>
      <c r="H27">
        <f t="shared" si="7"/>
        <v>55.55660445232904</v>
      </c>
      <c r="I27" t="str">
        <f t="shared" si="8"/>
        <v/>
      </c>
      <c r="J27">
        <f t="shared" si="0"/>
        <v>396.51232298798413</v>
      </c>
      <c r="K27">
        <f t="shared" si="9"/>
        <v>396.51232298798413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23">
        <v>394.8</v>
      </c>
      <c r="D28" s="3"/>
      <c r="E28">
        <f t="shared" si="4"/>
        <v>3401.1316487184313</v>
      </c>
      <c r="F28">
        <f t="shared" si="5"/>
        <v>233.56074989529981</v>
      </c>
      <c r="G28">
        <f t="shared" si="6"/>
        <v>1103.1223200955367</v>
      </c>
      <c r="H28">
        <f t="shared" si="7"/>
        <v>70.929799329278083</v>
      </c>
      <c r="I28" t="str">
        <f t="shared" si="8"/>
        <v/>
      </c>
      <c r="J28">
        <f t="shared" si="0"/>
        <v>402.63095056602174</v>
      </c>
      <c r="K28">
        <f t="shared" si="9"/>
        <v>402.63095056602174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22"/>
      <c r="D29" s="3"/>
      <c r="E29">
        <f t="shared" si="4"/>
        <v>3311.0040343193277</v>
      </c>
      <c r="F29">
        <f t="shared" si="5"/>
        <v>227.3715530692196</v>
      </c>
      <c r="G29">
        <f t="shared" si="6"/>
        <v>904.32380668503743</v>
      </c>
      <c r="H29">
        <f t="shared" si="7"/>
        <v>58.14722897756559</v>
      </c>
      <c r="I29" t="str">
        <f t="shared" si="8"/>
        <v/>
      </c>
      <c r="J29">
        <f t="shared" si="0"/>
        <v>409.22432409165401</v>
      </c>
      <c r="K29">
        <f t="shared" si="9"/>
        <v>409.22432409165401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23">
        <f>394.8+73</f>
        <v>467.8</v>
      </c>
      <c r="D30" s="3">
        <v>253</v>
      </c>
      <c r="E30">
        <f t="shared" si="4"/>
        <v>3691.0647387847216</v>
      </c>
      <c r="F30">
        <f t="shared" si="5"/>
        <v>253.47088479432981</v>
      </c>
      <c r="G30">
        <f t="shared" si="6"/>
        <v>1209.151645632998</v>
      </c>
      <c r="H30">
        <f t="shared" si="7"/>
        <v>77.74739212600393</v>
      </c>
      <c r="I30">
        <f t="shared" si="8"/>
        <v>413.67810392414077</v>
      </c>
      <c r="J30">
        <f t="shared" si="0"/>
        <v>415.72349266832583</v>
      </c>
      <c r="K30">
        <f t="shared" si="9"/>
        <v>413.67810392414077</v>
      </c>
      <c r="L30">
        <f t="shared" si="1"/>
        <v>160.67810392414077</v>
      </c>
      <c r="M30">
        <f t="shared" si="2"/>
        <v>63.509131985826393</v>
      </c>
    </row>
    <row r="31" spans="1:13">
      <c r="A31">
        <f t="shared" si="3"/>
        <v>29</v>
      </c>
      <c r="B31" s="13">
        <f>Edwards!B31</f>
        <v>43204</v>
      </c>
      <c r="C31" s="22"/>
      <c r="D31" s="3"/>
      <c r="E31">
        <f t="shared" si="4"/>
        <v>3593.2540998979061</v>
      </c>
      <c r="F31">
        <f t="shared" si="5"/>
        <v>246.75408329246761</v>
      </c>
      <c r="G31">
        <f t="shared" si="6"/>
        <v>991.24512224864588</v>
      </c>
      <c r="H31">
        <f t="shared" si="7"/>
        <v>63.736193463235367</v>
      </c>
      <c r="I31" t="str">
        <f t="shared" si="8"/>
        <v/>
      </c>
      <c r="J31">
        <f t="shared" si="0"/>
        <v>423.01788982923222</v>
      </c>
      <c r="K31">
        <f t="shared" si="9"/>
        <v>423.01788982923222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22"/>
      <c r="D32" s="3"/>
      <c r="E32">
        <f t="shared" si="4"/>
        <v>3498.035374661079</v>
      </c>
      <c r="F32">
        <f t="shared" si="5"/>
        <v>240.21527234148081</v>
      </c>
      <c r="G32">
        <f t="shared" si="6"/>
        <v>812.60848953925324</v>
      </c>
      <c r="H32">
        <f t="shared" si="7"/>
        <v>52.250014387611344</v>
      </c>
      <c r="I32" t="str">
        <f t="shared" si="8"/>
        <v/>
      </c>
      <c r="J32">
        <f t="shared" si="0"/>
        <v>427.96525795386947</v>
      </c>
      <c r="K32">
        <f t="shared" si="9"/>
        <v>427.96525795386947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23">
        <v>394.8</v>
      </c>
      <c r="D33" s="3"/>
      <c r="E33">
        <f t="shared" si="4"/>
        <v>3800.1398791719016</v>
      </c>
      <c r="F33">
        <f t="shared" si="5"/>
        <v>260.96123630523476</v>
      </c>
      <c r="G33">
        <f t="shared" si="6"/>
        <v>1060.9647482040548</v>
      </c>
      <c r="H33">
        <f t="shared" si="7"/>
        <v>68.219104368257391</v>
      </c>
      <c r="I33" t="str">
        <f t="shared" si="8"/>
        <v/>
      </c>
      <c r="J33">
        <f t="shared" si="0"/>
        <v>432.74213193697739</v>
      </c>
      <c r="K33">
        <f t="shared" si="9"/>
        <v>432.74213193697739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22"/>
      <c r="D34" s="3"/>
      <c r="E34">
        <f t="shared" si="4"/>
        <v>3699.4388252089607</v>
      </c>
      <c r="F34">
        <f t="shared" si="5"/>
        <v>254.04594571726417</v>
      </c>
      <c r="G34">
        <f t="shared" si="6"/>
        <v>869.76363579646249</v>
      </c>
      <c r="H34">
        <f t="shared" si="7"/>
        <v>55.925040249030133</v>
      </c>
      <c r="I34" t="str">
        <f t="shared" si="8"/>
        <v/>
      </c>
      <c r="J34">
        <f t="shared" si="0"/>
        <v>438.12090546823407</v>
      </c>
      <c r="K34">
        <f t="shared" si="9"/>
        <v>438.12090546823407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23">
        <v>394.8</v>
      </c>
      <c r="D35" s="3"/>
      <c r="E35">
        <f t="shared" si="4"/>
        <v>3996.2062788777589</v>
      </c>
      <c r="F35">
        <f t="shared" si="5"/>
        <v>274.42540649159815</v>
      </c>
      <c r="G35">
        <f t="shared" si="6"/>
        <v>1107.8197147779188</v>
      </c>
      <c r="H35">
        <f t="shared" si="7"/>
        <v>71.231837694491219</v>
      </c>
      <c r="I35" t="str">
        <f t="shared" si="8"/>
        <v/>
      </c>
      <c r="J35">
        <f t="shared" si="0"/>
        <v>443.19356879710688</v>
      </c>
      <c r="K35">
        <f t="shared" si="9"/>
        <v>443.19356879710688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22"/>
      <c r="D36" s="3"/>
      <c r="E36">
        <f t="shared" si="4"/>
        <v>3890.3096021943716</v>
      </c>
      <c r="F36">
        <f t="shared" si="5"/>
        <v>267.15332479287542</v>
      </c>
      <c r="G36">
        <f t="shared" si="6"/>
        <v>908.17466326122008</v>
      </c>
      <c r="H36">
        <f t="shared" si="7"/>
        <v>58.394835683747374</v>
      </c>
      <c r="I36" t="str">
        <f t="shared" si="8"/>
        <v/>
      </c>
      <c r="J36">
        <f t="shared" si="0"/>
        <v>448.75848910912805</v>
      </c>
      <c r="K36">
        <f t="shared" si="9"/>
        <v>448.75848910912805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23">
        <f>394.8+76</f>
        <v>470.8</v>
      </c>
      <c r="D37" s="3">
        <v>272</v>
      </c>
      <c r="E37">
        <f t="shared" si="4"/>
        <v>4258.0191135178093</v>
      </c>
      <c r="F37">
        <f t="shared" si="5"/>
        <v>292.40448178372503</v>
      </c>
      <c r="G37">
        <f t="shared" si="6"/>
        <v>1215.3085224494059</v>
      </c>
      <c r="H37">
        <f t="shared" si="7"/>
        <v>78.143273914566663</v>
      </c>
      <c r="I37">
        <f t="shared" si="8"/>
        <v>452.2027020530781</v>
      </c>
      <c r="J37">
        <f t="shared" si="0"/>
        <v>454.2612078691584</v>
      </c>
      <c r="K37">
        <f t="shared" si="9"/>
        <v>452.2027020530781</v>
      </c>
      <c r="L37">
        <f t="shared" si="1"/>
        <v>180.2027020530781</v>
      </c>
      <c r="M37">
        <f t="shared" si="2"/>
        <v>66.25099340186695</v>
      </c>
    </row>
    <row r="38" spans="1:13">
      <c r="A38">
        <f t="shared" si="3"/>
        <v>36</v>
      </c>
      <c r="B38" s="13">
        <f>Edwards!B38</f>
        <v>43211</v>
      </c>
      <c r="C38" s="22"/>
      <c r="D38" s="3"/>
      <c r="E38">
        <f t="shared" si="4"/>
        <v>4145.1845794850697</v>
      </c>
      <c r="F38">
        <f t="shared" si="5"/>
        <v>284.65596714075213</v>
      </c>
      <c r="G38">
        <f t="shared" si="6"/>
        <v>996.29244127979621</v>
      </c>
      <c r="H38">
        <f t="shared" si="7"/>
        <v>64.060731657693552</v>
      </c>
      <c r="I38" t="str">
        <f t="shared" si="8"/>
        <v/>
      </c>
      <c r="J38">
        <f t="shared" si="0"/>
        <v>460.59523548305862</v>
      </c>
      <c r="K38">
        <f t="shared" si="9"/>
        <v>460.59523548305862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22"/>
      <c r="D39" s="3"/>
      <c r="E39">
        <f t="shared" si="4"/>
        <v>4035.3400818356727</v>
      </c>
      <c r="F39">
        <f t="shared" si="5"/>
        <v>277.11278272666664</v>
      </c>
      <c r="G39">
        <f t="shared" si="6"/>
        <v>816.74620906196981</v>
      </c>
      <c r="H39">
        <f t="shared" si="7"/>
        <v>52.516066130088738</v>
      </c>
      <c r="I39" t="str">
        <f t="shared" si="8"/>
        <v/>
      </c>
      <c r="J39">
        <f t="shared" si="0"/>
        <v>464.59671659657789</v>
      </c>
      <c r="K39">
        <f t="shared" si="9"/>
        <v>464.59671659657789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23">
        <v>394.8</v>
      </c>
      <c r="D40" s="3"/>
      <c r="E40">
        <f t="shared" si="4"/>
        <v>4323.2063866927701</v>
      </c>
      <c r="F40">
        <f t="shared" si="5"/>
        <v>296.88098842295216</v>
      </c>
      <c r="G40">
        <f t="shared" si="6"/>
        <v>1064.3567911367497</v>
      </c>
      <c r="H40">
        <f t="shared" si="7"/>
        <v>68.437209758883071</v>
      </c>
      <c r="I40" t="str">
        <f t="shared" si="8"/>
        <v/>
      </c>
      <c r="J40">
        <f t="shared" si="0"/>
        <v>468.44377866406916</v>
      </c>
      <c r="K40">
        <f t="shared" si="9"/>
        <v>468.44377866406916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22"/>
      <c r="D41" s="3"/>
      <c r="E41">
        <f t="shared" si="4"/>
        <v>4208.6444354273999</v>
      </c>
      <c r="F41">
        <f t="shared" si="5"/>
        <v>289.01384947903892</v>
      </c>
      <c r="G41">
        <f t="shared" si="6"/>
        <v>872.54438378918564</v>
      </c>
      <c r="H41">
        <f t="shared" si="7"/>
        <v>56.103839910242741</v>
      </c>
      <c r="I41" t="str">
        <f t="shared" si="8"/>
        <v/>
      </c>
      <c r="J41">
        <f t="shared" si="0"/>
        <v>472.91000956879623</v>
      </c>
      <c r="K41">
        <f t="shared" si="9"/>
        <v>472.91000956879623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23">
        <v>394.8</v>
      </c>
      <c r="D42" s="3"/>
      <c r="E42">
        <f t="shared" si="4"/>
        <v>4491.9182958961464</v>
      </c>
      <c r="F42">
        <f t="shared" si="5"/>
        <v>308.46668521438812</v>
      </c>
      <c r="G42">
        <f t="shared" si="6"/>
        <v>1110.0993319739459</v>
      </c>
      <c r="H42">
        <f t="shared" si="7"/>
        <v>71.378415084247763</v>
      </c>
      <c r="I42" t="str">
        <f t="shared" si="8"/>
        <v/>
      </c>
      <c r="J42">
        <f t="shared" si="0"/>
        <v>477.08827013014036</v>
      </c>
      <c r="K42">
        <f t="shared" si="9"/>
        <v>477.08827013014036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22"/>
      <c r="D43" s="3"/>
      <c r="E43">
        <f t="shared" si="4"/>
        <v>4372.8855968127828</v>
      </c>
      <c r="F43">
        <f t="shared" si="5"/>
        <v>300.29253339334707</v>
      </c>
      <c r="G43">
        <f t="shared" si="6"/>
        <v>910.0434606402066</v>
      </c>
      <c r="H43">
        <f t="shared" si="7"/>
        <v>58.514997718966747</v>
      </c>
      <c r="I43" t="str">
        <f t="shared" si="8"/>
        <v/>
      </c>
      <c r="J43">
        <f t="shared" si="0"/>
        <v>481.77753567438032</v>
      </c>
      <c r="K43">
        <f t="shared" si="9"/>
        <v>481.77753567438032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23">
        <f>394.8+78</f>
        <v>472.8</v>
      </c>
      <c r="D44" s="3">
        <v>281</v>
      </c>
      <c r="E44">
        <f t="shared" si="4"/>
        <v>4729.8071811597329</v>
      </c>
      <c r="F44">
        <f t="shared" si="5"/>
        <v>324.80286745386599</v>
      </c>
      <c r="G44">
        <f t="shared" si="6"/>
        <v>1218.8405356531109</v>
      </c>
      <c r="H44">
        <f t="shared" si="7"/>
        <v>78.370379271065531</v>
      </c>
      <c r="I44">
        <f t="shared" si="8"/>
        <v>484.36523765212331</v>
      </c>
      <c r="J44">
        <f t="shared" si="0"/>
        <v>486.4324881828004</v>
      </c>
      <c r="K44">
        <f t="shared" si="9"/>
        <v>484.36523765212331</v>
      </c>
      <c r="L44">
        <f t="shared" si="1"/>
        <v>203.36523765212331</v>
      </c>
      <c r="M44">
        <f t="shared" si="2"/>
        <v>72.371970694705794</v>
      </c>
    </row>
    <row r="45" spans="1:13">
      <c r="A45">
        <f t="shared" si="3"/>
        <v>43</v>
      </c>
      <c r="B45" s="13">
        <f>Edwards!B45</f>
        <v>43218</v>
      </c>
      <c r="C45" s="22"/>
      <c r="D45" s="3"/>
      <c r="E45">
        <f t="shared" si="4"/>
        <v>4604.4705926844517</v>
      </c>
      <c r="F45">
        <f t="shared" si="5"/>
        <v>316.19581820758475</v>
      </c>
      <c r="G45">
        <f t="shared" si="6"/>
        <v>999.18793488685117</v>
      </c>
      <c r="H45">
        <f t="shared" si="7"/>
        <v>64.246909361440714</v>
      </c>
      <c r="I45" t="str">
        <f t="shared" si="8"/>
        <v/>
      </c>
      <c r="J45">
        <f t="shared" si="0"/>
        <v>491.94890884614409</v>
      </c>
      <c r="K45">
        <f t="shared" si="9"/>
        <v>491.94890884614409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22"/>
      <c r="D46" s="3"/>
      <c r="E46">
        <f t="shared" si="4"/>
        <v>4482.4553363076966</v>
      </c>
      <c r="F46">
        <f t="shared" si="5"/>
        <v>307.81684975784526</v>
      </c>
      <c r="G46">
        <f t="shared" si="6"/>
        <v>819.11989306170744</v>
      </c>
      <c r="H46">
        <f t="shared" si="7"/>
        <v>52.668691932962467</v>
      </c>
      <c r="I46" t="str">
        <f t="shared" si="8"/>
        <v/>
      </c>
      <c r="J46">
        <f t="shared" si="0"/>
        <v>495.14815782488279</v>
      </c>
      <c r="K46">
        <f t="shared" si="9"/>
        <v>495.14815782488279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23">
        <v>394.8</v>
      </c>
      <c r="D47" s="3"/>
      <c r="E47">
        <f t="shared" si="4"/>
        <v>4758.4733990474406</v>
      </c>
      <c r="F47">
        <f t="shared" si="5"/>
        <v>326.77141911197009</v>
      </c>
      <c r="G47">
        <f t="shared" si="6"/>
        <v>1066.3027031280185</v>
      </c>
      <c r="H47">
        <f t="shared" si="7"/>
        <v>68.562330196153511</v>
      </c>
      <c r="I47" t="str">
        <f t="shared" si="8"/>
        <v/>
      </c>
      <c r="J47">
        <f t="shared" si="0"/>
        <v>498.20908891581655</v>
      </c>
      <c r="K47">
        <f t="shared" si="9"/>
        <v>498.20908891581655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22"/>
      <c r="D48" s="3"/>
      <c r="E48">
        <f t="shared" si="4"/>
        <v>4632.3771758097009</v>
      </c>
      <c r="F48">
        <f t="shared" si="5"/>
        <v>318.11220462097299</v>
      </c>
      <c r="G48">
        <f t="shared" si="6"/>
        <v>874.13961444254221</v>
      </c>
      <c r="H48">
        <f t="shared" si="7"/>
        <v>56.206411844528951</v>
      </c>
      <c r="I48" t="str">
        <f t="shared" si="8"/>
        <v/>
      </c>
      <c r="J48">
        <f t="shared" si="0"/>
        <v>501.90579277644406</v>
      </c>
      <c r="K48">
        <f t="shared" si="9"/>
        <v>501.90579277644406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23">
        <v>394.8</v>
      </c>
      <c r="D49" s="3"/>
      <c r="E49">
        <f t="shared" si="4"/>
        <v>4904.4224144614</v>
      </c>
      <c r="F49">
        <f t="shared" si="5"/>
        <v>336.79395425829694</v>
      </c>
      <c r="G49">
        <f t="shared" si="6"/>
        <v>1111.4070791119595</v>
      </c>
      <c r="H49">
        <f t="shared" si="7"/>
        <v>71.462502080207287</v>
      </c>
      <c r="I49" t="str">
        <f t="shared" si="8"/>
        <v/>
      </c>
      <c r="J49">
        <f t="shared" si="0"/>
        <v>505.33145217808965</v>
      </c>
      <c r="K49">
        <f t="shared" si="9"/>
        <v>505.33145217808965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24"/>
      <c r="D50" s="3"/>
      <c r="E50">
        <f t="shared" si="4"/>
        <v>4774.4586442005648</v>
      </c>
      <c r="F50">
        <f t="shared" si="5"/>
        <v>327.86914958254175</v>
      </c>
      <c r="G50">
        <f t="shared" si="6"/>
        <v>911.11553292855217</v>
      </c>
      <c r="H50">
        <f t="shared" si="7"/>
        <v>58.583931028440752</v>
      </c>
      <c r="I50" t="str">
        <f t="shared" si="8"/>
        <v/>
      </c>
      <c r="J50">
        <f t="shared" si="0"/>
        <v>509.28521855410094</v>
      </c>
      <c r="K50">
        <f t="shared" si="9"/>
        <v>509.28521855410094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23">
        <f>394.8+77</f>
        <v>471.8</v>
      </c>
      <c r="D51" s="3">
        <v>277</v>
      </c>
      <c r="E51">
        <f t="shared" si="4"/>
        <v>5119.7388231253881</v>
      </c>
      <c r="F51">
        <f t="shared" si="5"/>
        <v>351.58005108323852</v>
      </c>
      <c r="G51">
        <f t="shared" si="6"/>
        <v>1218.7194050905041</v>
      </c>
      <c r="H51">
        <f t="shared" si="7"/>
        <v>78.362590681947324</v>
      </c>
      <c r="I51">
        <f t="shared" si="8"/>
        <v>511.15458222791256</v>
      </c>
      <c r="J51">
        <f t="shared" si="0"/>
        <v>513.21746040129119</v>
      </c>
      <c r="K51">
        <f t="shared" si="9"/>
        <v>511.15458222791256</v>
      </c>
      <c r="L51">
        <f t="shared" si="1"/>
        <v>234.15458222791256</v>
      </c>
      <c r="M51">
        <f t="shared" si="2"/>
        <v>84.532340154481062</v>
      </c>
    </row>
    <row r="52" spans="1:13">
      <c r="A52">
        <f t="shared" si="3"/>
        <v>50</v>
      </c>
      <c r="B52" s="13">
        <f>Edwards!B52</f>
        <v>43225</v>
      </c>
      <c r="C52" s="22"/>
      <c r="D52" s="3"/>
      <c r="E52">
        <f t="shared" si="4"/>
        <v>4984.0693183449321</v>
      </c>
      <c r="F52">
        <f t="shared" si="5"/>
        <v>342.2634251636311</v>
      </c>
      <c r="G52">
        <f t="shared" si="6"/>
        <v>999.08863379440936</v>
      </c>
      <c r="H52">
        <f t="shared" si="7"/>
        <v>64.24052438814104</v>
      </c>
      <c r="I52" t="str">
        <f t="shared" si="8"/>
        <v/>
      </c>
      <c r="J52">
        <f t="shared" si="0"/>
        <v>518.02290077549014</v>
      </c>
      <c r="K52">
        <f t="shared" si="9"/>
        <v>518.02290077549014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22"/>
      <c r="D53" s="3"/>
      <c r="E53">
        <f t="shared" si="4"/>
        <v>4851.9949607317949</v>
      </c>
      <c r="F53">
        <f t="shared" si="5"/>
        <v>333.19368332706097</v>
      </c>
      <c r="G53">
        <f t="shared" si="6"/>
        <v>819.03848745483219</v>
      </c>
      <c r="H53">
        <f t="shared" si="7"/>
        <v>52.663457623716106</v>
      </c>
      <c r="I53" t="str">
        <f t="shared" si="8"/>
        <v/>
      </c>
      <c r="J53">
        <f t="shared" si="0"/>
        <v>520.53022570334485</v>
      </c>
      <c r="K53">
        <f t="shared" si="9"/>
        <v>520.53022570334485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23">
        <v>394.8</v>
      </c>
      <c r="D54" s="3"/>
      <c r="E54">
        <f t="shared" si="4"/>
        <v>5118.220481395776</v>
      </c>
      <c r="F54">
        <f t="shared" si="5"/>
        <v>351.47578430688509</v>
      </c>
      <c r="G54">
        <f t="shared" si="6"/>
        <v>1066.2359679827368</v>
      </c>
      <c r="H54">
        <f t="shared" si="7"/>
        <v>68.558039184742711</v>
      </c>
      <c r="I54" t="str">
        <f t="shared" si="8"/>
        <v/>
      </c>
      <c r="J54">
        <f t="shared" si="0"/>
        <v>522.91774512214238</v>
      </c>
      <c r="K54">
        <f t="shared" si="9"/>
        <v>522.91774512214238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22"/>
      <c r="D55" s="3"/>
      <c r="E55">
        <f t="shared" si="4"/>
        <v>4982.5912116112177</v>
      </c>
      <c r="F55">
        <f t="shared" si="5"/>
        <v>342.16192138406359</v>
      </c>
      <c r="G55">
        <f t="shared" si="6"/>
        <v>874.08490593060174</v>
      </c>
      <c r="H55">
        <f t="shared" si="7"/>
        <v>56.202894135111919</v>
      </c>
      <c r="I55" t="str">
        <f t="shared" si="8"/>
        <v/>
      </c>
      <c r="J55">
        <f t="shared" si="0"/>
        <v>525.95902724895166</v>
      </c>
      <c r="K55">
        <f t="shared" si="9"/>
        <v>525.95902724895166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23">
        <v>394.8</v>
      </c>
      <c r="D56" s="3"/>
      <c r="E56">
        <f t="shared" si="4"/>
        <v>5245.3560227946746</v>
      </c>
      <c r="F56">
        <f t="shared" si="5"/>
        <v>360.2063703160037</v>
      </c>
      <c r="G56">
        <f t="shared" si="6"/>
        <v>1111.3622298609973</v>
      </c>
      <c r="H56">
        <f t="shared" si="7"/>
        <v>71.459618312638753</v>
      </c>
      <c r="I56" t="str">
        <f t="shared" si="8"/>
        <v/>
      </c>
      <c r="J56">
        <f t="shared" si="0"/>
        <v>528.74675200336492</v>
      </c>
      <c r="K56">
        <f t="shared" si="9"/>
        <v>528.74675200336492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22"/>
      <c r="D57" s="3"/>
      <c r="E57">
        <f t="shared" si="4"/>
        <v>5106.3577499149433</v>
      </c>
      <c r="F57">
        <f t="shared" si="5"/>
        <v>350.6611529586649</v>
      </c>
      <c r="G57">
        <f t="shared" si="6"/>
        <v>911.07876615788825</v>
      </c>
      <c r="H57">
        <f t="shared" si="7"/>
        <v>58.581566957278682</v>
      </c>
      <c r="I57" t="str">
        <f t="shared" si="8"/>
        <v/>
      </c>
      <c r="J57">
        <f t="shared" si="0"/>
        <v>532.07958600138613</v>
      </c>
      <c r="K57">
        <f t="shared" si="9"/>
        <v>532.07958600138613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23">
        <f>394.8+79</f>
        <v>473.8</v>
      </c>
      <c r="D58" s="3">
        <v>288</v>
      </c>
      <c r="E58">
        <f t="shared" si="4"/>
        <v>5444.8428342333864</v>
      </c>
      <c r="F58">
        <f t="shared" si="5"/>
        <v>373.905425244208</v>
      </c>
      <c r="G58">
        <f t="shared" si="6"/>
        <v>1220.6892642209009</v>
      </c>
      <c r="H58">
        <f t="shared" si="7"/>
        <v>78.489250899296479</v>
      </c>
      <c r="I58">
        <f t="shared" si="8"/>
        <v>533.34455145693607</v>
      </c>
      <c r="J58">
        <f t="shared" si="0"/>
        <v>535.4161743449115</v>
      </c>
      <c r="K58">
        <f t="shared" si="9"/>
        <v>533.34455145693607</v>
      </c>
      <c r="L58">
        <f t="shared" si="1"/>
        <v>245.34455145693607</v>
      </c>
      <c r="M58">
        <f t="shared" si="2"/>
        <v>85.189080366991689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5300.5583001100395</v>
      </c>
      <c r="F59">
        <f t="shared" si="5"/>
        <v>363.99719249442865</v>
      </c>
      <c r="G59">
        <f t="shared" si="6"/>
        <v>1000.7034959678803</v>
      </c>
      <c r="H59">
        <f t="shared" si="7"/>
        <v>64.344358611981974</v>
      </c>
      <c r="I59" t="str">
        <f t="shared" si="8"/>
        <v/>
      </c>
      <c r="J59">
        <f t="shared" si="0"/>
        <v>539.65283388244666</v>
      </c>
      <c r="K59">
        <f t="shared" si="9"/>
        <v>539.65283388244666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5160.0972054175427</v>
      </c>
      <c r="F60">
        <f t="shared" si="5"/>
        <v>354.35152099569211</v>
      </c>
      <c r="G60">
        <f t="shared" si="6"/>
        <v>820.36232823058447</v>
      </c>
      <c r="H60">
        <f t="shared" si="7"/>
        <v>52.748579426491247</v>
      </c>
      <c r="I60" t="str">
        <f t="shared" si="8"/>
        <v/>
      </c>
      <c r="J60">
        <f t="shared" si="0"/>
        <v>541.60294156920088</v>
      </c>
      <c r="K60">
        <f t="shared" si="9"/>
        <v>541.60294156920088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5023.3582316800794</v>
      </c>
      <c r="F61">
        <f t="shared" si="5"/>
        <v>344.96145305813678</v>
      </c>
      <c r="G61">
        <f t="shared" si="6"/>
        <v>672.52123360375106</v>
      </c>
      <c r="H61">
        <f t="shared" si="7"/>
        <v>43.2425264861483</v>
      </c>
      <c r="I61" t="str">
        <f t="shared" si="8"/>
        <v/>
      </c>
      <c r="J61">
        <f t="shared" si="0"/>
        <v>541.7189265719885</v>
      </c>
      <c r="K61">
        <f t="shared" si="9"/>
        <v>541.7189265719885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4890.2427452907123</v>
      </c>
      <c r="F62">
        <f t="shared" si="5"/>
        <v>335.82021536582539</v>
      </c>
      <c r="G62">
        <f t="shared" si="6"/>
        <v>551.32323131345026</v>
      </c>
      <c r="H62">
        <f t="shared" si="7"/>
        <v>35.44960105534394</v>
      </c>
      <c r="I62" t="str">
        <f t="shared" si="8"/>
        <v/>
      </c>
      <c r="J62">
        <f t="shared" si="0"/>
        <v>540.37061431048141</v>
      </c>
      <c r="K62">
        <f t="shared" si="9"/>
        <v>540.37061431048141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4760.6547263642324</v>
      </c>
      <c r="F63">
        <f t="shared" si="5"/>
        <v>326.9212140909645</v>
      </c>
      <c r="G63">
        <f t="shared" si="6"/>
        <v>451.96685278935826</v>
      </c>
      <c r="H63">
        <f t="shared" si="7"/>
        <v>29.061072908993584</v>
      </c>
      <c r="I63" t="str">
        <f t="shared" si="8"/>
        <v/>
      </c>
      <c r="J63">
        <f t="shared" si="0"/>
        <v>537.8601411819709</v>
      </c>
      <c r="K63">
        <f t="shared" si="9"/>
        <v>537.8601411819709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4634.5006994753585</v>
      </c>
      <c r="F64">
        <f t="shared" si="5"/>
        <v>318.25803013759429</v>
      </c>
      <c r="G64">
        <f t="shared" si="6"/>
        <v>370.51592317933563</v>
      </c>
      <c r="H64">
        <f t="shared" si="7"/>
        <v>23.823849450472945</v>
      </c>
      <c r="I64" t="str">
        <f t="shared" si="8"/>
        <v/>
      </c>
      <c r="J64">
        <f t="shared" si="0"/>
        <v>534.43418068712128</v>
      </c>
      <c r="K64">
        <f t="shared" si="9"/>
        <v>534.43418068712128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79</v>
      </c>
      <c r="D65" s="3">
        <v>288</v>
      </c>
      <c r="E65">
        <f t="shared" si="4"/>
        <v>4590.6896662323252</v>
      </c>
      <c r="F65">
        <f t="shared" si="5"/>
        <v>315.24946156842805</v>
      </c>
      <c r="G65">
        <f t="shared" si="6"/>
        <v>382.74362297187406</v>
      </c>
      <c r="H65">
        <f t="shared" si="7"/>
        <v>24.610079841014123</v>
      </c>
      <c r="I65">
        <f t="shared" si="8"/>
        <v>530.2939655008413</v>
      </c>
      <c r="J65">
        <f t="shared" si="0"/>
        <v>530.63938172741393</v>
      </c>
      <c r="K65">
        <f t="shared" si="9"/>
        <v>530.2939655008413</v>
      </c>
      <c r="L65">
        <f t="shared" si="1"/>
        <v>242.2939655008413</v>
      </c>
      <c r="M65">
        <f t="shared" si="2"/>
        <v>84.129849132236558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4469.0395947862407</v>
      </c>
      <c r="F66">
        <f t="shared" si="5"/>
        <v>306.89557090898523</v>
      </c>
      <c r="G66">
        <f t="shared" si="6"/>
        <v>313.76771533402712</v>
      </c>
      <c r="H66">
        <f t="shared" si="7"/>
        <v>20.174989372639239</v>
      </c>
      <c r="I66" t="str">
        <f t="shared" si="8"/>
        <v/>
      </c>
      <c r="J66">
        <f t="shared" si="0"/>
        <v>526.720581536346</v>
      </c>
      <c r="K66">
        <f t="shared" si="9"/>
        <v>526.720581536346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4350.6131653109242</v>
      </c>
      <c r="F67">
        <f t="shared" si="5"/>
        <v>298.76305252026003</v>
      </c>
      <c r="G67">
        <f t="shared" si="6"/>
        <v>257.22225865320218</v>
      </c>
      <c r="H67">
        <f t="shared" si="7"/>
        <v>16.539166017160451</v>
      </c>
      <c r="I67" t="str">
        <f t="shared" si="8"/>
        <v/>
      </c>
      <c r="J67">
        <f t="shared" ref="J67:J130" si="10">$O$2+F67-H67</f>
        <v>522.22388650309961</v>
      </c>
      <c r="K67">
        <f t="shared" si="9"/>
        <v>522.22388650309961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4235.3249535445384</v>
      </c>
      <c r="F68">
        <f t="shared" ref="F68:F131" si="15">E68*$O$3</f>
        <v>290.84604019161605</v>
      </c>
      <c r="G68">
        <f t="shared" ref="G68:G131" si="16">(G67*EXP(-1/$O$6)+C68)</f>
        <v>210.86710682206262</v>
      </c>
      <c r="H68">
        <f t="shared" ref="H68:H131" si="17">G68*$O$4</f>
        <v>13.558570341264609</v>
      </c>
      <c r="I68" t="str">
        <f t="shared" ref="I68:I131" si="18">IF(ISBLANK(D68),"",($O$2+((E67*EXP(-1/$O$5))*$O$3)-((G67*EXP(-1/$O$6))*$O$4)))</f>
        <v/>
      </c>
      <c r="J68">
        <f t="shared" si="10"/>
        <v>517.2874698503515</v>
      </c>
      <c r="K68">
        <f t="shared" ref="K68:K131" si="19">IF(I68="",J68,I68)</f>
        <v>517.2874698503515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4123.0917989085519</v>
      </c>
      <c r="F69">
        <f t="shared" si="15"/>
        <v>283.13882316290341</v>
      </c>
      <c r="G69">
        <f t="shared" si="16"/>
        <v>172.86582029223476</v>
      </c>
      <c r="H69">
        <f t="shared" si="17"/>
        <v>11.115120889909432</v>
      </c>
      <c r="I69" t="str">
        <f t="shared" si="18"/>
        <v/>
      </c>
      <c r="J69">
        <f t="shared" si="10"/>
        <v>512.023702272994</v>
      </c>
      <c r="K69">
        <f t="shared" si="19"/>
        <v>512.023702272994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4013.8327445217101</v>
      </c>
      <c r="F70">
        <f t="shared" si="15"/>
        <v>275.63584200512975</v>
      </c>
      <c r="G70">
        <f t="shared" si="16"/>
        <v>141.71291234399695</v>
      </c>
      <c r="H70">
        <f t="shared" si="17"/>
        <v>9.1120161851649843</v>
      </c>
      <c r="I70" t="str">
        <f t="shared" si="18"/>
        <v/>
      </c>
      <c r="J70">
        <f t="shared" si="10"/>
        <v>506.52382581996471</v>
      </c>
      <c r="K70">
        <f t="shared" si="19"/>
        <v>506.52382581996471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3907.4689788035967</v>
      </c>
      <c r="F71">
        <f t="shared" si="15"/>
        <v>268.33168461028987</v>
      </c>
      <c r="G71">
        <f t="shared" si="16"/>
        <v>116.17420662492574</v>
      </c>
      <c r="H71">
        <f t="shared" si="17"/>
        <v>7.4698997681693378</v>
      </c>
      <c r="I71" t="str">
        <f t="shared" si="18"/>
        <v/>
      </c>
      <c r="J71">
        <f t="shared" si="10"/>
        <v>500.86178484212053</v>
      </c>
      <c r="K71">
        <f t="shared" si="19"/>
        <v>500.86178484212053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76</v>
      </c>
      <c r="D72" s="3">
        <v>271</v>
      </c>
      <c r="E72">
        <f t="shared" si="14"/>
        <v>3879.923778625659</v>
      </c>
      <c r="F72">
        <f t="shared" si="15"/>
        <v>266.44011489936753</v>
      </c>
      <c r="G72">
        <f t="shared" si="16"/>
        <v>171.23794311819222</v>
      </c>
      <c r="H72">
        <f t="shared" si="17"/>
        <v>11.01044981292719</v>
      </c>
      <c r="I72">
        <f t="shared" si="18"/>
        <v>495.09736593176297</v>
      </c>
      <c r="J72">
        <f t="shared" si="10"/>
        <v>495.42966508644037</v>
      </c>
      <c r="K72">
        <f t="shared" si="19"/>
        <v>495.09736593176297</v>
      </c>
      <c r="L72">
        <f t="shared" si="11"/>
        <v>224.09736593176297</v>
      </c>
      <c r="M72">
        <f t="shared" si="12"/>
        <v>82.692754956370095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3777.1085070234403</v>
      </c>
      <c r="F73">
        <f t="shared" si="15"/>
        <v>259.37963785339616</v>
      </c>
      <c r="G73">
        <f t="shared" si="16"/>
        <v>140.37840205803124</v>
      </c>
      <c r="H73">
        <f t="shared" si="17"/>
        <v>9.0262083422249493</v>
      </c>
      <c r="I73" t="str">
        <f t="shared" si="18"/>
        <v/>
      </c>
      <c r="J73">
        <f t="shared" si="10"/>
        <v>490.35342951117121</v>
      </c>
      <c r="K73">
        <f t="shared" si="19"/>
        <v>490.35342951117121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3677.0177683444904</v>
      </c>
      <c r="F74">
        <f t="shared" si="15"/>
        <v>252.50625852030311</v>
      </c>
      <c r="G74">
        <f t="shared" si="16"/>
        <v>115.08019429294761</v>
      </c>
      <c r="H74">
        <f t="shared" si="17"/>
        <v>7.3995557330996418</v>
      </c>
      <c r="I74" t="str">
        <f t="shared" si="18"/>
        <v/>
      </c>
      <c r="J74">
        <f t="shared" si="10"/>
        <v>485.10670278720346</v>
      </c>
      <c r="K74">
        <f t="shared" si="19"/>
        <v>485.10670278720346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3579.5793643683082</v>
      </c>
      <c r="F75">
        <f t="shared" si="15"/>
        <v>245.81501894130781</v>
      </c>
      <c r="G75">
        <f t="shared" si="16"/>
        <v>94.341087548694574</v>
      </c>
      <c r="H75">
        <f t="shared" si="17"/>
        <v>6.0660493278344969</v>
      </c>
      <c r="I75" t="str">
        <f t="shared" si="18"/>
        <v/>
      </c>
      <c r="J75">
        <f t="shared" si="10"/>
        <v>479.74896961347332</v>
      </c>
      <c r="K75">
        <f t="shared" si="19"/>
        <v>479.74896961347332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3484.7230100768356</v>
      </c>
      <c r="F76">
        <f t="shared" si="15"/>
        <v>239.30109254007644</v>
      </c>
      <c r="G76">
        <f t="shared" si="16"/>
        <v>77.339466226604046</v>
      </c>
      <c r="H76">
        <f t="shared" si="17"/>
        <v>4.9728599628112082</v>
      </c>
      <c r="I76" t="str">
        <f t="shared" si="18"/>
        <v/>
      </c>
      <c r="J76">
        <f t="shared" si="10"/>
        <v>474.32823257726523</v>
      </c>
      <c r="K76">
        <f t="shared" si="19"/>
        <v>474.32823257726523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3392.3802829559281</v>
      </c>
      <c r="F77">
        <f t="shared" si="15"/>
        <v>232.95978064117861</v>
      </c>
      <c r="G77">
        <f t="shared" si="16"/>
        <v>63.401781679999239</v>
      </c>
      <c r="H77">
        <f t="shared" si="17"/>
        <v>4.0766790497825962</v>
      </c>
      <c r="I77" t="str">
        <f t="shared" si="18"/>
        <v/>
      </c>
      <c r="J77">
        <f t="shared" si="10"/>
        <v>468.88310159139604</v>
      </c>
      <c r="K77">
        <f t="shared" si="19"/>
        <v>468.88310159139604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3302.4845736403004</v>
      </c>
      <c r="F78">
        <f t="shared" si="15"/>
        <v>226.78650908080272</v>
      </c>
      <c r="G78">
        <f t="shared" si="16"/>
        <v>51.975868419111471</v>
      </c>
      <c r="H78">
        <f t="shared" si="17"/>
        <v>3.3420028312120951</v>
      </c>
      <c r="I78" t="str">
        <f t="shared" si="18"/>
        <v/>
      </c>
      <c r="J78">
        <f t="shared" si="10"/>
        <v>463.44450624959063</v>
      </c>
      <c r="K78">
        <f t="shared" si="19"/>
        <v>463.44450624959063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73</v>
      </c>
      <c r="D79" s="3">
        <v>256</v>
      </c>
      <c r="E79">
        <f t="shared" si="14"/>
        <v>3287.9710378663481</v>
      </c>
      <c r="F79">
        <f t="shared" si="15"/>
        <v>225.78984307398292</v>
      </c>
      <c r="G79">
        <f t="shared" si="16"/>
        <v>115.60906911978789</v>
      </c>
      <c r="H79">
        <f t="shared" si="17"/>
        <v>7.4335619214023492</v>
      </c>
      <c r="I79">
        <f t="shared" si="18"/>
        <v>458.03709906979839</v>
      </c>
      <c r="J79">
        <f t="shared" si="10"/>
        <v>458.35628115258055</v>
      </c>
      <c r="K79">
        <f t="shared" si="19"/>
        <v>458.03709906979839</v>
      </c>
      <c r="L79">
        <f t="shared" si="11"/>
        <v>202.03709906979839</v>
      </c>
      <c r="M79">
        <f t="shared" si="12"/>
        <v>78.920741824139995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3200.8421006586686</v>
      </c>
      <c r="F80">
        <f t="shared" si="15"/>
        <v>219.80656985388453</v>
      </c>
      <c r="G80">
        <f t="shared" si="16"/>
        <v>94.774651522476432</v>
      </c>
      <c r="H80">
        <f t="shared" si="17"/>
        <v>6.0939271117361846</v>
      </c>
      <c r="I80" t="str">
        <f t="shared" si="18"/>
        <v/>
      </c>
      <c r="J80">
        <f t="shared" si="10"/>
        <v>453.71264274214832</v>
      </c>
      <c r="K80">
        <f t="shared" si="19"/>
        <v>453.71264274214832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3116.022019463257</v>
      </c>
      <c r="F81">
        <f t="shared" si="15"/>
        <v>213.9818491972627</v>
      </c>
      <c r="G81">
        <f t="shared" si="16"/>
        <v>77.694895734347071</v>
      </c>
      <c r="H81">
        <f t="shared" si="17"/>
        <v>4.9957137689582307</v>
      </c>
      <c r="I81" t="str">
        <f t="shared" si="18"/>
        <v/>
      </c>
      <c r="J81">
        <f t="shared" si="10"/>
        <v>448.98613542830446</v>
      </c>
      <c r="K81">
        <f t="shared" si="19"/>
        <v>448.98613542830446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3033.4496112075744</v>
      </c>
      <c r="F82">
        <f t="shared" si="15"/>
        <v>208.31147957186903</v>
      </c>
      <c r="G82">
        <f t="shared" si="16"/>
        <v>63.69315767665438</v>
      </c>
      <c r="H82">
        <f t="shared" si="17"/>
        <v>4.0954142712495392</v>
      </c>
      <c r="I82" t="str">
        <f t="shared" si="18"/>
        <v/>
      </c>
      <c r="J82">
        <f t="shared" si="10"/>
        <v>444.2160653006195</v>
      </c>
      <c r="K82">
        <f t="shared" si="19"/>
        <v>444.2160653006195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2953.0653141277935</v>
      </c>
      <c r="F83">
        <f t="shared" si="15"/>
        <v>202.79137078312672</v>
      </c>
      <c r="G83">
        <f t="shared" si="16"/>
        <v>52.214734268955759</v>
      </c>
      <c r="H83">
        <f t="shared" si="17"/>
        <v>3.357361696215031</v>
      </c>
      <c r="I83" t="str">
        <f t="shared" si="18"/>
        <v/>
      </c>
      <c r="J83">
        <f t="shared" si="10"/>
        <v>439.43400908691166</v>
      </c>
      <c r="K83">
        <f t="shared" si="19"/>
        <v>439.43400908691166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2874.8111448052487</v>
      </c>
      <c r="F84">
        <f t="shared" si="15"/>
        <v>197.41754102375992</v>
      </c>
      <c r="G84">
        <f t="shared" si="16"/>
        <v>42.80488790677385</v>
      </c>
      <c r="H84">
        <f t="shared" si="17"/>
        <v>2.7523168140381422</v>
      </c>
      <c r="I84" t="str">
        <f t="shared" si="18"/>
        <v/>
      </c>
      <c r="J84">
        <f t="shared" si="10"/>
        <v>434.66522420972177</v>
      </c>
      <c r="K84">
        <f t="shared" si="19"/>
        <v>434.66522420972177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2798.6306563413918</v>
      </c>
      <c r="F85">
        <f t="shared" si="15"/>
        <v>192.18611400160597</v>
      </c>
      <c r="G85">
        <f t="shared" si="16"/>
        <v>35.090831244560064</v>
      </c>
      <c r="H85">
        <f t="shared" si="17"/>
        <v>2.2563097247988297</v>
      </c>
      <c r="I85" t="str">
        <f t="shared" si="18"/>
        <v/>
      </c>
      <c r="J85">
        <f t="shared" si="10"/>
        <v>429.92980427680715</v>
      </c>
      <c r="K85">
        <f t="shared" si="19"/>
        <v>429.92980427680715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2724.4688976410807</v>
      </c>
      <c r="F86">
        <f t="shared" si="15"/>
        <v>187.09331614353846</v>
      </c>
      <c r="G86">
        <f t="shared" si="16"/>
        <v>28.766958579964648</v>
      </c>
      <c r="H86">
        <f t="shared" si="17"/>
        <v>1.8496902494129877</v>
      </c>
      <c r="I86" t="str">
        <f t="shared" si="18"/>
        <v/>
      </c>
      <c r="J86">
        <f t="shared" si="10"/>
        <v>425.24362589412544</v>
      </c>
      <c r="K86">
        <f t="shared" si="19"/>
        <v>425.24362589412544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2652.2723737748343</v>
      </c>
      <c r="F87">
        <f t="shared" si="15"/>
        <v>182.13547387348453</v>
      </c>
      <c r="G87">
        <f t="shared" si="16"/>
        <v>23.582738755146767</v>
      </c>
      <c r="H87">
        <f t="shared" si="17"/>
        <v>1.5163494537872124</v>
      </c>
      <c r="I87" t="str">
        <f t="shared" si="18"/>
        <v/>
      </c>
      <c r="J87">
        <f t="shared" si="10"/>
        <v>420.61912441969736</v>
      </c>
      <c r="K87">
        <f t="shared" si="19"/>
        <v>420.61912441969736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2581.989007391458</v>
      </c>
      <c r="F88">
        <f t="shared" si="15"/>
        <v>177.30901096257281</v>
      </c>
      <c r="G88">
        <f t="shared" si="16"/>
        <v>19.332789931461178</v>
      </c>
      <c r="H88">
        <f t="shared" si="17"/>
        <v>1.2430814655213116</v>
      </c>
      <c r="I88" t="str">
        <f t="shared" si="18"/>
        <v/>
      </c>
      <c r="J88">
        <f t="shared" si="10"/>
        <v>416.06592949705151</v>
      </c>
      <c r="K88">
        <f t="shared" si="19"/>
        <v>416.06592949705151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2513.5681011532101</v>
      </c>
      <c r="F89">
        <f t="shared" si="15"/>
        <v>172.61044594950056</v>
      </c>
      <c r="G89">
        <f t="shared" si="16"/>
        <v>15.848743032546926</v>
      </c>
      <c r="H89">
        <f t="shared" si="17"/>
        <v>1.0190603004229757</v>
      </c>
      <c r="I89" t="str">
        <f t="shared" si="18"/>
        <v/>
      </c>
      <c r="J89">
        <f t="shared" si="10"/>
        <v>411.59138564907761</v>
      </c>
      <c r="K89">
        <f t="shared" si="19"/>
        <v>411.59138564907761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2446.9603011664067</v>
      </c>
      <c r="F90">
        <f t="shared" si="15"/>
        <v>168.03638962925908</v>
      </c>
      <c r="G90">
        <f t="shared" si="16"/>
        <v>12.992571512037335</v>
      </c>
      <c r="H90">
        <f t="shared" si="17"/>
        <v>0.83541097241173667</v>
      </c>
      <c r="I90" t="str">
        <f t="shared" si="18"/>
        <v/>
      </c>
      <c r="J90">
        <f t="shared" si="10"/>
        <v>407.20097865684733</v>
      </c>
      <c r="K90">
        <f t="shared" si="19"/>
        <v>407.20097865684733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2382.1175613810942</v>
      </c>
      <c r="F91">
        <f t="shared" si="15"/>
        <v>163.58354260840645</v>
      </c>
      <c r="G91">
        <f t="shared" si="16"/>
        <v>10.651123193097572</v>
      </c>
      <c r="H91">
        <f t="shared" si="17"/>
        <v>0.68485789558895094</v>
      </c>
      <c r="I91" t="str">
        <f t="shared" si="18"/>
        <v/>
      </c>
      <c r="J91">
        <f t="shared" si="10"/>
        <v>402.8986847128175</v>
      </c>
      <c r="K91">
        <f t="shared" si="19"/>
        <v>402.8986847128175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2318.9931089341017</v>
      </c>
      <c r="F92">
        <f t="shared" si="15"/>
        <v>159.24869292512378</v>
      </c>
      <c r="G92">
        <f t="shared" si="16"/>
        <v>8.7316375491514808</v>
      </c>
      <c r="H92">
        <f t="shared" si="17"/>
        <v>0.56143664931343806</v>
      </c>
      <c r="I92" t="str">
        <f t="shared" si="18"/>
        <v/>
      </c>
      <c r="J92">
        <f t="shared" si="10"/>
        <v>398.68725627581034</v>
      </c>
      <c r="K92">
        <f t="shared" si="19"/>
        <v>398.68725627581034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2257.5414104104807</v>
      </c>
      <c r="F93">
        <f t="shared" si="15"/>
        <v>155.02871373233805</v>
      </c>
      <c r="G93">
        <f t="shared" si="16"/>
        <v>7.1580708351171962</v>
      </c>
      <c r="H93">
        <f t="shared" si="17"/>
        <v>0.46025768735750833</v>
      </c>
      <c r="I93" t="str">
        <f t="shared" si="18"/>
        <v/>
      </c>
      <c r="J93">
        <f t="shared" si="10"/>
        <v>394.56845604498051</v>
      </c>
      <c r="K93">
        <f t="shared" si="19"/>
        <v>394.56845604498051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2197.7181389989928</v>
      </c>
      <c r="F94">
        <f t="shared" si="15"/>
        <v>150.92056104224091</v>
      </c>
      <c r="G94">
        <f t="shared" si="16"/>
        <v>5.8680834828668056</v>
      </c>
      <c r="H94">
        <f t="shared" si="17"/>
        <v>0.37731263007274346</v>
      </c>
      <c r="I94" t="str">
        <f t="shared" si="18"/>
        <v/>
      </c>
      <c r="J94">
        <f t="shared" si="10"/>
        <v>390.54324841216817</v>
      </c>
      <c r="K94">
        <f t="shared" si="19"/>
        <v>390.54324841216817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2139.480142517953</v>
      </c>
      <c r="F95">
        <f t="shared" si="15"/>
        <v>146.92127153057592</v>
      </c>
      <c r="G95">
        <f t="shared" si="16"/>
        <v>4.810570411368448</v>
      </c>
      <c r="H95">
        <f t="shared" si="17"/>
        <v>0.30931546549450267</v>
      </c>
      <c r="I95" t="str">
        <f t="shared" si="18"/>
        <v/>
      </c>
      <c r="J95">
        <f t="shared" si="10"/>
        <v>386.61195606508147</v>
      </c>
      <c r="K95">
        <f t="shared" si="19"/>
        <v>386.61195606508147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2082.7854122883673</v>
      </c>
      <c r="F96">
        <f t="shared" si="15"/>
        <v>143.02796039911081</v>
      </c>
      <c r="G96">
        <f t="shared" si="16"/>
        <v>3.9436364104738262</v>
      </c>
      <c r="H96">
        <f t="shared" si="17"/>
        <v>0.25357236829213786</v>
      </c>
      <c r="I96" t="str">
        <f t="shared" si="18"/>
        <v/>
      </c>
      <c r="J96">
        <f t="shared" si="10"/>
        <v>382.77438803081873</v>
      </c>
      <c r="K96">
        <f t="shared" si="19"/>
        <v>382.77438803081873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2027.5930528319091</v>
      </c>
      <c r="F97">
        <f t="shared" si="15"/>
        <v>139.2378192947526</v>
      </c>
      <c r="G97">
        <f t="shared" si="16"/>
        <v>3.2329363896766616</v>
      </c>
      <c r="H97">
        <f t="shared" si="17"/>
        <v>0.20787497921737882</v>
      </c>
      <c r="I97" t="str">
        <f t="shared" si="18"/>
        <v/>
      </c>
      <c r="J97">
        <f t="shared" si="10"/>
        <v>379.02994431553526</v>
      </c>
      <c r="K97">
        <f t="shared" si="19"/>
        <v>379.02994431553526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1973.8632523718786</v>
      </c>
      <c r="F98">
        <f t="shared" si="15"/>
        <v>135.54811428380481</v>
      </c>
      <c r="G98">
        <f t="shared" si="16"/>
        <v>2.6503147379247824</v>
      </c>
      <c r="H98">
        <f t="shared" si="17"/>
        <v>0.17041291713157647</v>
      </c>
      <c r="I98" t="str">
        <f t="shared" si="18"/>
        <v/>
      </c>
      <c r="J98">
        <f t="shared" si="10"/>
        <v>375.37770136667325</v>
      </c>
      <c r="K98">
        <f t="shared" si="19"/>
        <v>375.37770136667325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1921.5572541158667</v>
      </c>
      <c r="F99">
        <f t="shared" si="15"/>
        <v>131.95618387990535</v>
      </c>
      <c r="G99">
        <f t="shared" si="16"/>
        <v>2.1726898903704757</v>
      </c>
      <c r="H99">
        <f t="shared" si="17"/>
        <v>0.13970205762438237</v>
      </c>
      <c r="I99" t="str">
        <f t="shared" si="18"/>
        <v/>
      </c>
      <c r="J99">
        <f t="shared" si="10"/>
        <v>371.81648182228093</v>
      </c>
      <c r="K99">
        <f t="shared" si="19"/>
        <v>371.81648182228093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1870.6373282994073</v>
      </c>
      <c r="F100">
        <f t="shared" si="15"/>
        <v>128.45943712422283</v>
      </c>
      <c r="G100">
        <f t="shared" si="16"/>
        <v>1.7811399122408846</v>
      </c>
      <c r="H100">
        <f t="shared" si="17"/>
        <v>0.114525736857244</v>
      </c>
      <c r="I100" t="str">
        <f t="shared" si="18"/>
        <v/>
      </c>
      <c r="J100">
        <f t="shared" si="10"/>
        <v>368.34491138736564</v>
      </c>
      <c r="K100">
        <f t="shared" si="19"/>
        <v>368.34491138736564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1821.0667449704536</v>
      </c>
      <c r="F101">
        <f t="shared" si="15"/>
        <v>125.05535171652613</v>
      </c>
      <c r="G101">
        <f t="shared" si="16"/>
        <v>1.4601528736512486</v>
      </c>
      <c r="H101">
        <f t="shared" si="17"/>
        <v>9.3886551320239972E-2</v>
      </c>
      <c r="I101" t="str">
        <f t="shared" si="18"/>
        <v/>
      </c>
      <c r="J101">
        <f t="shared" si="10"/>
        <v>364.96146516520594</v>
      </c>
      <c r="K101">
        <f t="shared" si="19"/>
        <v>364.96146516520594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1772.8097474950478</v>
      </c>
      <c r="F102">
        <f t="shared" si="15"/>
        <v>121.74147219577945</v>
      </c>
      <c r="G102">
        <f t="shared" si="16"/>
        <v>1.1970123176621383</v>
      </c>
      <c r="H102">
        <f t="shared" si="17"/>
        <v>7.696684396622161E-2</v>
      </c>
      <c r="I102" t="str">
        <f t="shared" si="18"/>
        <v/>
      </c>
      <c r="J102">
        <f t="shared" si="10"/>
        <v>361.66450535181326</v>
      </c>
      <c r="K102">
        <f t="shared" si="19"/>
        <v>361.66450535181326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1725.8315267650705</v>
      </c>
      <c r="F103">
        <f t="shared" si="15"/>
        <v>118.51540816895037</v>
      </c>
      <c r="G103">
        <f t="shared" si="16"/>
        <v>0.98129347583444293</v>
      </c>
      <c r="H103">
        <f t="shared" si="17"/>
        <v>6.3096311312093492E-2</v>
      </c>
      <c r="I103" t="str">
        <f t="shared" si="18"/>
        <v/>
      </c>
      <c r="J103">
        <f t="shared" si="10"/>
        <v>358.45231185763828</v>
      </c>
      <c r="K103">
        <f t="shared" si="19"/>
        <v>358.45231185763828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1680.0981960894676</v>
      </c>
      <c r="F104">
        <f t="shared" si="15"/>
        <v>115.37483258675309</v>
      </c>
      <c r="G104">
        <f t="shared" si="16"/>
        <v>0.80445027298961791</v>
      </c>
      <c r="H104">
        <f t="shared" si="17"/>
        <v>5.1725448206500706E-2</v>
      </c>
      <c r="I104" t="str">
        <f t="shared" si="18"/>
        <v/>
      </c>
      <c r="J104">
        <f t="shared" si="10"/>
        <v>355.32310713854656</v>
      </c>
      <c r="K104">
        <f t="shared" si="19"/>
        <v>355.32310713854656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1635.5767667508419</v>
      </c>
      <c r="F105">
        <f t="shared" si="15"/>
        <v>112.31748006508336</v>
      </c>
      <c r="G105">
        <f t="shared" si="16"/>
        <v>0.65947675965416475</v>
      </c>
      <c r="H105">
        <f t="shared" si="17"/>
        <v>4.240377823244601E-2</v>
      </c>
      <c r="I105" t="str">
        <f t="shared" si="18"/>
        <v/>
      </c>
      <c r="J105">
        <f t="shared" si="10"/>
        <v>352.27507628685095</v>
      </c>
      <c r="K105">
        <f t="shared" si="19"/>
        <v>352.27507628685095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1592.2351242097782</v>
      </c>
      <c r="F106">
        <f t="shared" si="15"/>
        <v>109.34114525093429</v>
      </c>
      <c r="G106">
        <f t="shared" si="16"/>
        <v>0.54062955924880374</v>
      </c>
      <c r="H106">
        <f t="shared" si="17"/>
        <v>3.4762007304568597E-2</v>
      </c>
      <c r="I106" t="str">
        <f t="shared" si="18"/>
        <v/>
      </c>
      <c r="J106">
        <f t="shared" si="10"/>
        <v>349.30638324362974</v>
      </c>
      <c r="K106">
        <f t="shared" si="19"/>
        <v>349.30638324362974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1550.0420049397371</v>
      </c>
      <c r="F107">
        <f t="shared" si="15"/>
        <v>106.44368123161416</v>
      </c>
      <c r="G107">
        <f t="shared" si="16"/>
        <v>0.4432003342874889</v>
      </c>
      <c r="H107">
        <f t="shared" si="17"/>
        <v>2.8497393444960852E-2</v>
      </c>
      <c r="I107" t="str">
        <f t="shared" si="18"/>
        <v/>
      </c>
      <c r="J107">
        <f t="shared" si="10"/>
        <v>346.41518383816918</v>
      </c>
      <c r="K107">
        <f t="shared" si="19"/>
        <v>346.41518383816918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1508.966973875808</v>
      </c>
      <c r="F108">
        <f t="shared" si="15"/>
        <v>103.62299798611882</v>
      </c>
      <c r="G108">
        <f t="shared" si="16"/>
        <v>0.363329257441035</v>
      </c>
      <c r="H108">
        <f t="shared" si="17"/>
        <v>2.3361753135877374E-2</v>
      </c>
      <c r="I108" t="str">
        <f t="shared" si="18"/>
        <v/>
      </c>
      <c r="J108">
        <f t="shared" si="10"/>
        <v>343.59963623298296</v>
      </c>
      <c r="K108">
        <f t="shared" si="19"/>
        <v>343.59963623298296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1468.9804024610535</v>
      </c>
      <c r="F109">
        <f t="shared" si="15"/>
        <v>100.87706087754169</v>
      </c>
      <c r="G109">
        <f t="shared" si="16"/>
        <v>0.29785209779879074</v>
      </c>
      <c r="H109">
        <f t="shared" si="17"/>
        <v>1.9151629100246158E-2</v>
      </c>
      <c r="I109" t="str">
        <f t="shared" si="18"/>
        <v/>
      </c>
      <c r="J109">
        <f t="shared" si="10"/>
        <v>340.85790924844144</v>
      </c>
      <c r="K109">
        <f t="shared" si="19"/>
        <v>340.85790924844144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1430.0534472746122</v>
      </c>
      <c r="F110">
        <f t="shared" si="15"/>
        <v>98.203889185433923</v>
      </c>
      <c r="G110">
        <f t="shared" si="16"/>
        <v>0.24417486438602642</v>
      </c>
      <c r="H110">
        <f t="shared" si="17"/>
        <v>1.570022998959408E-2</v>
      </c>
      <c r="I110" t="str">
        <f t="shared" si="18"/>
        <v/>
      </c>
      <c r="J110">
        <f t="shared" si="10"/>
        <v>338.18818895544433</v>
      </c>
      <c r="K110">
        <f t="shared" si="19"/>
        <v>338.18818895544433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1392.1580292261397</v>
      </c>
      <c r="F111">
        <f t="shared" si="15"/>
        <v>95.601554677055745</v>
      </c>
      <c r="G111">
        <f t="shared" si="16"/>
        <v>0.20017104072307276</v>
      </c>
      <c r="H111">
        <f t="shared" si="17"/>
        <v>1.287082265617712E-2</v>
      </c>
      <c r="I111" t="str">
        <f t="shared" si="18"/>
        <v/>
      </c>
      <c r="J111">
        <f t="shared" si="10"/>
        <v>335.58868385439956</v>
      </c>
      <c r="K111">
        <f t="shared" si="19"/>
        <v>335.58868385439956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1355.2668133015845</v>
      </c>
      <c r="F112">
        <f t="shared" si="15"/>
        <v>93.068180216489012</v>
      </c>
      <c r="G112">
        <f t="shared" si="16"/>
        <v>0.16409733919545522</v>
      </c>
      <c r="H112">
        <f t="shared" si="17"/>
        <v>1.0551315232742348E-2</v>
      </c>
      <c r="I112" t="str">
        <f t="shared" si="18"/>
        <v/>
      </c>
      <c r="J112">
        <f t="shared" si="10"/>
        <v>333.05762890125624</v>
      </c>
      <c r="K112">
        <f t="shared" si="19"/>
        <v>333.05762890125624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1319.3531888456853</v>
      </c>
      <c r="F113">
        <f t="shared" si="15"/>
        <v>90.601938410606934</v>
      </c>
      <c r="G113">
        <f t="shared" si="16"/>
        <v>0.13452463769862605</v>
      </c>
      <c r="H113">
        <f t="shared" si="17"/>
        <v>8.6498164192534959E-3</v>
      </c>
      <c r="I113" t="str">
        <f t="shared" si="18"/>
        <v/>
      </c>
      <c r="J113">
        <f t="shared" si="10"/>
        <v>330.59328859418764</v>
      </c>
      <c r="K113">
        <f t="shared" si="19"/>
        <v>330.59328859418764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1284.3912503669681</v>
      </c>
      <c r="F114">
        <f t="shared" si="15"/>
        <v>88.20105029092494</v>
      </c>
      <c r="G114">
        <f t="shared" si="16"/>
        <v>0.11028136249297456</v>
      </c>
      <c r="H114">
        <f t="shared" si="17"/>
        <v>7.0909950500399723E-3</v>
      </c>
      <c r="I114" t="str">
        <f t="shared" si="18"/>
        <v/>
      </c>
      <c r="J114">
        <f t="shared" si="10"/>
        <v>328.19395929587495</v>
      </c>
      <c r="K114">
        <f t="shared" si="19"/>
        <v>328.19395929587495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1250.355778851399</v>
      </c>
      <c r="F115">
        <f t="shared" si="15"/>
        <v>85.863784030381396</v>
      </c>
      <c r="G115">
        <f t="shared" si="16"/>
        <v>9.0407074282951749E-2</v>
      </c>
      <c r="H115">
        <f t="shared" si="17"/>
        <v>5.8130957193228954E-3</v>
      </c>
      <c r="I115" t="str">
        <f t="shared" si="18"/>
        <v/>
      </c>
      <c r="J115">
        <f t="shared" si="10"/>
        <v>325.85797093466209</v>
      </c>
      <c r="K115">
        <f t="shared" si="19"/>
        <v>325.85797093466209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1217.2222235712109</v>
      </c>
      <c r="F116">
        <f t="shared" si="15"/>
        <v>83.588453694122848</v>
      </c>
      <c r="G116">
        <f t="shared" si="16"/>
        <v>7.4114418752523503E-2</v>
      </c>
      <c r="H116">
        <f t="shared" si="17"/>
        <v>4.7654922339594192E-3</v>
      </c>
      <c r="I116" t="str">
        <f t="shared" si="18"/>
        <v/>
      </c>
      <c r="J116">
        <f t="shared" si="10"/>
        <v>323.58368820188889</v>
      </c>
      <c r="K116">
        <f t="shared" si="19"/>
        <v>323.58368820188889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1184.9666843757836</v>
      </c>
      <c r="F117">
        <f t="shared" si="15"/>
        <v>81.373418023392503</v>
      </c>
      <c r="G117">
        <f t="shared" si="16"/>
        <v>6.0757934161577265E-2</v>
      </c>
      <c r="H117">
        <f t="shared" si="17"/>
        <v>3.9066819692025936E-3</v>
      </c>
      <c r="I117" t="str">
        <f t="shared" si="18"/>
        <v/>
      </c>
      <c r="J117">
        <f t="shared" si="10"/>
        <v>321.36951134142328</v>
      </c>
      <c r="K117">
        <f t="shared" si="19"/>
        <v>321.36951134142328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1153.5658944518043</v>
      </c>
      <c r="F118">
        <f t="shared" si="15"/>
        <v>79.217079251644904</v>
      </c>
      <c r="G118">
        <f t="shared" si="16"/>
        <v>4.9808480262241356E-2</v>
      </c>
      <c r="H118">
        <f t="shared" si="17"/>
        <v>3.2026416704097854E-3</v>
      </c>
      <c r="I118" t="str">
        <f t="shared" si="18"/>
        <v/>
      </c>
      <c r="J118">
        <f t="shared" si="10"/>
        <v>319.21387660997453</v>
      </c>
      <c r="K118">
        <f t="shared" si="19"/>
        <v>319.21387660997453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1122.9972035402704</v>
      </c>
      <c r="F119">
        <f t="shared" si="15"/>
        <v>77.117881952032661</v>
      </c>
      <c r="G119">
        <f t="shared" si="16"/>
        <v>4.0832275492391157E-2</v>
      </c>
      <c r="H119">
        <f t="shared" si="17"/>
        <v>2.6254795629393796E-3</v>
      </c>
      <c r="I119" t="str">
        <f t="shared" si="18"/>
        <v/>
      </c>
      <c r="J119">
        <f t="shared" si="10"/>
        <v>317.11525647246975</v>
      </c>
      <c r="K119">
        <f t="shared" si="19"/>
        <v>317.11525647246975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1093.2385615982312</v>
      </c>
      <c r="F120">
        <f t="shared" si="15"/>
        <v>75.074311915433995</v>
      </c>
      <c r="G120">
        <f t="shared" si="16"/>
        <v>3.3473711968490825E-2</v>
      </c>
      <c r="H120">
        <f t="shared" si="17"/>
        <v>2.1523303712370555E-3</v>
      </c>
      <c r="I120" t="str">
        <f t="shared" si="18"/>
        <v/>
      </c>
      <c r="J120">
        <f t="shared" si="10"/>
        <v>315.07215958506276</v>
      </c>
      <c r="K120">
        <f t="shared" si="19"/>
        <v>315.07215958506276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1064.2685028934811</v>
      </c>
      <c r="F121">
        <f t="shared" si="15"/>
        <v>73.084895058211814</v>
      </c>
      <c r="G121">
        <f t="shared" si="16"/>
        <v>2.7441267463976682E-2</v>
      </c>
      <c r="H121">
        <f t="shared" si="17"/>
        <v>1.764449471380784E-3</v>
      </c>
      <c r="I121" t="str">
        <f t="shared" si="18"/>
        <v/>
      </c>
      <c r="J121">
        <f t="shared" si="10"/>
        <v>313.08313060874042</v>
      </c>
      <c r="K121">
        <f t="shared" si="19"/>
        <v>313.08313060874042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1036.0661305207334</v>
      </c>
      <c r="F122">
        <f t="shared" si="15"/>
        <v>71.148196358916408</v>
      </c>
      <c r="G122">
        <f t="shared" si="16"/>
        <v>2.2495956251829322E-2</v>
      </c>
      <c r="H122">
        <f t="shared" si="17"/>
        <v>1.4464702903702299E-3</v>
      </c>
      <c r="I122" t="str">
        <f t="shared" si="18"/>
        <v/>
      </c>
      <c r="J122">
        <f t="shared" si="10"/>
        <v>311.146749888626</v>
      </c>
      <c r="K122">
        <f t="shared" si="19"/>
        <v>311.146749888626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1008.6111013281029</v>
      </c>
      <c r="F123">
        <f t="shared" si="15"/>
        <v>69.262818823164636</v>
      </c>
      <c r="G123">
        <f t="shared" si="16"/>
        <v>1.8441861271479381E-2</v>
      </c>
      <c r="H123">
        <f t="shared" si="17"/>
        <v>1.1857955327484722E-3</v>
      </c>
      <c r="I123" t="str">
        <f t="shared" si="18"/>
        <v/>
      </c>
      <c r="J123">
        <f t="shared" si="10"/>
        <v>309.26163302763189</v>
      </c>
      <c r="K123">
        <f t="shared" si="19"/>
        <v>309.26163302763189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981.88361124302855</v>
      </c>
      <c r="F124">
        <f t="shared" si="15"/>
        <v>67.427402475949322</v>
      </c>
      <c r="G124">
        <f t="shared" si="16"/>
        <v>1.5118372535456665E-2</v>
      </c>
      <c r="H124">
        <f t="shared" si="17"/>
        <v>9.7209811694530784E-4</v>
      </c>
      <c r="I124" t="str">
        <f t="shared" si="18"/>
        <v/>
      </c>
      <c r="J124">
        <f t="shared" si="10"/>
        <v>307.42643037783233</v>
      </c>
      <c r="K124">
        <f t="shared" si="19"/>
        <v>307.42643037783233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955.86438098704696</v>
      </c>
      <c r="F125">
        <f t="shared" si="15"/>
        <v>65.640623380651618</v>
      </c>
      <c r="G125">
        <f t="shared" si="16"/>
        <v>1.2393824286832151E-2</v>
      </c>
      <c r="H125">
        <f t="shared" si="17"/>
        <v>7.9691205007183903E-4</v>
      </c>
      <c r="I125" t="str">
        <f t="shared" si="18"/>
        <v/>
      </c>
      <c r="J125">
        <f t="shared" si="10"/>
        <v>305.63982646860154</v>
      </c>
      <c r="K125">
        <f t="shared" si="19"/>
        <v>305.63982646860154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930.5346421691155</v>
      </c>
      <c r="F126">
        <f t="shared" si="15"/>
        <v>63.901192684048809</v>
      </c>
      <c r="G126">
        <f t="shared" si="16"/>
        <v>1.0160278832435228E-2</v>
      </c>
      <c r="H126">
        <f t="shared" si="17"/>
        <v>6.5329703296342404E-4</v>
      </c>
      <c r="I126" t="str">
        <f t="shared" si="18"/>
        <v/>
      </c>
      <c r="J126">
        <f t="shared" si="10"/>
        <v>303.90053938701584</v>
      </c>
      <c r="K126">
        <f t="shared" si="19"/>
        <v>303.90053938701584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905.87612374745208</v>
      </c>
      <c r="F127">
        <f t="shared" si="15"/>
        <v>62.207855686628875</v>
      </c>
      <c r="G127">
        <f t="shared" si="16"/>
        <v>8.3292504043735466E-3</v>
      </c>
      <c r="H127">
        <f t="shared" si="17"/>
        <v>5.3556350821943124E-4</v>
      </c>
      <c r="I127" t="str">
        <f t="shared" si="18"/>
        <v/>
      </c>
      <c r="J127">
        <f t="shared" si="10"/>
        <v>302.20732012312067</v>
      </c>
      <c r="K127">
        <f t="shared" si="19"/>
        <v>302.20732012312067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881.87103885012698</v>
      </c>
      <c r="F128">
        <f t="shared" si="15"/>
        <v>60.559390937540961</v>
      </c>
      <c r="G128">
        <f t="shared" si="16"/>
        <v>6.8281996432305253E-3</v>
      </c>
      <c r="H128">
        <f t="shared" si="17"/>
        <v>4.3904725854213906E-4</v>
      </c>
      <c r="I128" t="str">
        <f t="shared" si="18"/>
        <v/>
      </c>
      <c r="J128">
        <f t="shared" si="10"/>
        <v>300.5589518902824</v>
      </c>
      <c r="K128">
        <f t="shared" si="19"/>
        <v>300.5589518902824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858.50207194489997</v>
      </c>
      <c r="F129">
        <f t="shared" si="15"/>
        <v>58.954609353529094</v>
      </c>
      <c r="G129">
        <f t="shared" si="16"/>
        <v>5.597659825826805E-3</v>
      </c>
      <c r="H129">
        <f t="shared" si="17"/>
        <v>3.5992462569796519E-4</v>
      </c>
      <c r="I129" t="str">
        <f t="shared" si="18"/>
        <v/>
      </c>
      <c r="J129">
        <f t="shared" si="10"/>
        <v>298.95424942890344</v>
      </c>
      <c r="K129">
        <f t="shared" si="19"/>
        <v>298.95424942890344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835.75236634904729</v>
      </c>
      <c r="F130">
        <f t="shared" si="15"/>
        <v>57.39235336121348</v>
      </c>
      <c r="G130">
        <f t="shared" si="16"/>
        <v>4.5888809880858849E-3</v>
      </c>
      <c r="H130">
        <f t="shared" si="17"/>
        <v>2.950610296804456E-4</v>
      </c>
      <c r="I130" t="str">
        <f t="shared" si="18"/>
        <v/>
      </c>
      <c r="J130">
        <f t="shared" si="10"/>
        <v>297.39205830018381</v>
      </c>
      <c r="K130">
        <f t="shared" si="19"/>
        <v>297.39205830018381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813.60551207016988</v>
      </c>
      <c r="F131">
        <f t="shared" si="15"/>
        <v>55.87149606210081</v>
      </c>
      <c r="G131">
        <f t="shared" si="16"/>
        <v>3.7618986108548906E-3</v>
      </c>
      <c r="H131">
        <f t="shared" si="17"/>
        <v>2.4188678689949662E-4</v>
      </c>
      <c r="I131" t="str">
        <f t="shared" si="18"/>
        <v/>
      </c>
      <c r="J131">
        <f t="shared" ref="J131:J150" si="20">$O$2+F131-H131</f>
        <v>295.87125417531388</v>
      </c>
      <c r="K131">
        <f t="shared" si="19"/>
        <v>295.87125417531388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792.04553396921153</v>
      </c>
      <c r="F132">
        <f t="shared" ref="F132:F150" si="25">E132*$O$3</f>
        <v>54.390940419721161</v>
      </c>
      <c r="G132">
        <f t="shared" ref="G132:G150" si="26">(G131*EXP(-1/$O$6)+C132)</f>
        <v>3.0839503563274999E-3</v>
      </c>
      <c r="H132">
        <f t="shared" ref="H132:H150" si="27">G132*$O$4</f>
        <v>1.9829530771965591E-4</v>
      </c>
      <c r="I132" t="str">
        <f t="shared" ref="I132:I150" si="28">IF(ISBLANK(D132),"",($O$2+((E131*EXP(-1/$O$5))*$O$3)-((G131*EXP(-1/$O$6))*$O$4)))</f>
        <v/>
      </c>
      <c r="J132">
        <f t="shared" si="20"/>
        <v>294.39074212441346</v>
      </c>
      <c r="K132">
        <f t="shared" ref="K132:K150" si="29">IF(I132="",J132,I132)</f>
        <v>294.39074212441346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771.05688023714924</v>
      </c>
      <c r="F133">
        <f t="shared" si="25"/>
        <v>52.949618468305253</v>
      </c>
      <c r="G133">
        <f t="shared" si="26"/>
        <v>2.5281781313428856E-3</v>
      </c>
      <c r="H133">
        <f t="shared" si="27"/>
        <v>1.6255964026662948E-4</v>
      </c>
      <c r="I133" t="str">
        <f t="shared" si="28"/>
        <v/>
      </c>
      <c r="J133">
        <f t="shared" si="20"/>
        <v>292.94945590866496</v>
      </c>
      <c r="K133">
        <f t="shared" si="29"/>
        <v>292.94945590866496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750.62441117704236</v>
      </c>
      <c r="F134">
        <f t="shared" si="25"/>
        <v>51.546490542431144</v>
      </c>
      <c r="G134">
        <f t="shared" si="26"/>
        <v>2.0725640575524362E-3</v>
      </c>
      <c r="H134">
        <f t="shared" si="27"/>
        <v>1.3326405424063674E-4</v>
      </c>
      <c r="I134" t="str">
        <f t="shared" si="28"/>
        <v/>
      </c>
      <c r="J134">
        <f t="shared" si="20"/>
        <v>291.54635727837689</v>
      </c>
      <c r="K134">
        <f t="shared" si="29"/>
        <v>291.54635727837689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730.73338828335034</v>
      </c>
      <c r="F135">
        <f t="shared" si="25"/>
        <v>50.180544527084805</v>
      </c>
      <c r="G135">
        <f t="shared" si="26"/>
        <v>1.699058195071317E-3</v>
      </c>
      <c r="H135">
        <f t="shared" si="27"/>
        <v>1.0924795431093874E-4</v>
      </c>
      <c r="I135" t="str">
        <f t="shared" si="28"/>
        <v/>
      </c>
      <c r="J135">
        <f t="shared" si="20"/>
        <v>290.18043527913051</v>
      </c>
      <c r="K135">
        <f t="shared" si="29"/>
        <v>290.18043527913051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711.36946361064076</v>
      </c>
      <c r="F136">
        <f t="shared" si="25"/>
        <v>48.850795127593514</v>
      </c>
      <c r="G136">
        <f t="shared" si="26"/>
        <v>1.3928634628780176E-3</v>
      </c>
      <c r="H136">
        <f t="shared" si="27"/>
        <v>8.9559901123625996E-5</v>
      </c>
      <c r="I136" t="str">
        <f t="shared" si="28"/>
        <v/>
      </c>
      <c r="J136">
        <f t="shared" si="20"/>
        <v>288.85070556769239</v>
      </c>
      <c r="K136">
        <f t="shared" si="29"/>
        <v>288.85070556769239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692.51866942401887</v>
      </c>
      <c r="F137">
        <f t="shared" si="25"/>
        <v>47.556283158905572</v>
      </c>
      <c r="G137">
        <f t="shared" si="26"/>
        <v>1.1418494268462121E-3</v>
      </c>
      <c r="H137">
        <f t="shared" si="27"/>
        <v>7.3419918385332582E-5</v>
      </c>
      <c r="I137" t="str">
        <f t="shared" si="28"/>
        <v/>
      </c>
      <c r="J137">
        <f t="shared" si="20"/>
        <v>287.55620973898715</v>
      </c>
      <c r="K137">
        <f t="shared" si="29"/>
        <v>287.55620973898715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674.16740812381408</v>
      </c>
      <c r="F138">
        <f t="shared" si="25"/>
        <v>46.296074853703544</v>
      </c>
      <c r="G138">
        <f t="shared" si="26"/>
        <v>9.3607173160748446E-4</v>
      </c>
      <c r="H138">
        <f t="shared" si="27"/>
        <v>6.0188592752776964E-5</v>
      </c>
      <c r="I138" t="str">
        <f t="shared" si="28"/>
        <v/>
      </c>
      <c r="J138">
        <f t="shared" si="20"/>
        <v>286.29601466511082</v>
      </c>
      <c r="K138">
        <f t="shared" si="29"/>
        <v>286.29601466511082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656.30244243725463</v>
      </c>
      <c r="F139">
        <f t="shared" si="25"/>
        <v>45.06926118885206</v>
      </c>
      <c r="G139">
        <f t="shared" si="26"/>
        <v>7.673781377066346E-4</v>
      </c>
      <c r="H139">
        <f t="shared" si="27"/>
        <v>4.9341742366787367E-5</v>
      </c>
      <c r="I139" t="str">
        <f t="shared" si="28"/>
        <v/>
      </c>
      <c r="J139">
        <f t="shared" si="20"/>
        <v>285.06921184710973</v>
      </c>
      <c r="K139">
        <f t="shared" si="29"/>
        <v>285.06921184710973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638.9108858700564</v>
      </c>
      <c r="F140">
        <f t="shared" si="25"/>
        <v>43.874957229694253</v>
      </c>
      <c r="G140">
        <f t="shared" si="26"/>
        <v>6.290855565297944E-4</v>
      </c>
      <c r="H140">
        <f t="shared" si="27"/>
        <v>4.0449650480955834E-5</v>
      </c>
      <c r="I140" t="str">
        <f t="shared" si="28"/>
        <v/>
      </c>
      <c r="J140">
        <f t="shared" si="20"/>
        <v>283.87491678004375</v>
      </c>
      <c r="K140">
        <f t="shared" si="29"/>
        <v>283.87491678004375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621.98019341103793</v>
      </c>
      <c r="F141">
        <f t="shared" si="25"/>
        <v>42.712301491723899</v>
      </c>
      <c r="G141">
        <f t="shared" si="26"/>
        <v>5.1571528818520262E-4</v>
      </c>
      <c r="H141">
        <f t="shared" si="27"/>
        <v>3.3160041489187927E-5</v>
      </c>
      <c r="I141" t="str">
        <f t="shared" si="28"/>
        <v/>
      </c>
      <c r="J141">
        <f t="shared" si="20"/>
        <v>282.71226833168242</v>
      </c>
      <c r="K141">
        <f t="shared" si="29"/>
        <v>282.71226833168242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605.49815248305651</v>
      </c>
      <c r="F142">
        <f t="shared" si="25"/>
        <v>41.580455319172806</v>
      </c>
      <c r="G142">
        <f t="shared" si="26"/>
        <v>4.2277597332716731E-4</v>
      </c>
      <c r="H142">
        <f t="shared" si="27"/>
        <v>2.7184124918022797E-5</v>
      </c>
      <c r="I142" t="str">
        <f t="shared" si="28"/>
        <v/>
      </c>
      <c r="J142">
        <f t="shared" si="20"/>
        <v>281.5804281350479</v>
      </c>
      <c r="K142">
        <f t="shared" si="29"/>
        <v>281.5804281350479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589.45287413373842</v>
      </c>
      <c r="F143">
        <f t="shared" si="25"/>
        <v>40.478602280065175</v>
      </c>
      <c r="G143">
        <f t="shared" si="26"/>
        <v>3.4658566018416174E-4</v>
      </c>
      <c r="H143">
        <f t="shared" si="27"/>
        <v>2.2285154492331282E-5</v>
      </c>
      <c r="I143" t="str">
        <f t="shared" si="28"/>
        <v/>
      </c>
      <c r="J143">
        <f t="shared" si="20"/>
        <v>280.47857999491066</v>
      </c>
      <c r="K143">
        <f t="shared" si="29"/>
        <v>280.47857999491066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573.832784459648</v>
      </c>
      <c r="F144">
        <f t="shared" si="25"/>
        <v>39.405947577302619</v>
      </c>
      <c r="G144">
        <f t="shared" si="26"/>
        <v>2.8412593766849312E-4</v>
      </c>
      <c r="H144">
        <f t="shared" si="27"/>
        <v>1.826904902198319E-5</v>
      </c>
      <c r="I144" t="str">
        <f t="shared" si="28"/>
        <v/>
      </c>
      <c r="J144">
        <f t="shared" si="20"/>
        <v>279.40592930825363</v>
      </c>
      <c r="K144">
        <f t="shared" si="29"/>
        <v>279.40592930825363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558.62661625771113</v>
      </c>
      <c r="F145">
        <f t="shared" si="25"/>
        <v>38.361717475355022</v>
      </c>
      <c r="G145">
        <f t="shared" si="26"/>
        <v>2.3292235579828967E-4</v>
      </c>
      <c r="H145">
        <f t="shared" si="27"/>
        <v>1.4976703539680507E-5</v>
      </c>
      <c r="I145" t="str">
        <f t="shared" si="28"/>
        <v/>
      </c>
      <c r="J145">
        <f t="shared" si="20"/>
        <v>278.36170249865148</v>
      </c>
      <c r="K145">
        <f t="shared" si="29"/>
        <v>278.36170249865148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543.82340089786987</v>
      </c>
      <c r="F146">
        <f t="shared" si="25"/>
        <v>37.345158742143703</v>
      </c>
      <c r="G146">
        <f t="shared" si="26"/>
        <v>1.9094639607991398E-4</v>
      </c>
      <c r="H146">
        <f t="shared" si="27"/>
        <v>1.2277686082377682E-5</v>
      </c>
      <c r="I146" t="str">
        <f t="shared" si="28"/>
        <v/>
      </c>
      <c r="J146">
        <f t="shared" si="20"/>
        <v>277.34514646445763</v>
      </c>
      <c r="K146">
        <f t="shared" si="29"/>
        <v>277.34514646445763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529.41246041110537</v>
      </c>
      <c r="F147">
        <f t="shared" si="25"/>
        <v>36.355538105714203</v>
      </c>
      <c r="G147">
        <f t="shared" si="26"/>
        <v>1.5653510823788051E-4</v>
      </c>
      <c r="H147">
        <f t="shared" si="27"/>
        <v>1.006507040337839E-5</v>
      </c>
      <c r="I147" t="str">
        <f t="shared" si="28"/>
        <v/>
      </c>
      <c r="J147">
        <f t="shared" si="20"/>
        <v>276.35552804064383</v>
      </c>
      <c r="K147">
        <f t="shared" si="29"/>
        <v>276.35552804064383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515.38339978712395</v>
      </c>
      <c r="F148">
        <f t="shared" si="25"/>
        <v>35.392141725306992</v>
      </c>
      <c r="G148">
        <f t="shared" si="26"/>
        <v>1.2832522956227982E-4</v>
      </c>
      <c r="H148">
        <f t="shared" si="27"/>
        <v>8.2511999040575656E-6</v>
      </c>
      <c r="I148" t="str">
        <f t="shared" si="28"/>
        <v/>
      </c>
      <c r="J148">
        <f t="shared" si="20"/>
        <v>275.39213347410708</v>
      </c>
      <c r="K148">
        <f t="shared" si="29"/>
        <v>275.39213347410708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501.72609947614779</v>
      </c>
      <c r="F149">
        <f t="shared" si="25"/>
        <v>34.454274676444349</v>
      </c>
      <c r="G149">
        <f t="shared" si="26"/>
        <v>1.0519917689766426E-4</v>
      </c>
      <c r="H149">
        <f t="shared" si="27"/>
        <v>6.764214966034159E-6</v>
      </c>
      <c r="I149" t="str">
        <f t="shared" si="28"/>
        <v/>
      </c>
      <c r="J149">
        <f t="shared" si="20"/>
        <v>274.4542679122294</v>
      </c>
      <c r="K149">
        <f t="shared" si="29"/>
        <v>274.4542679122294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488.43070808940405</v>
      </c>
      <c r="F150">
        <f t="shared" si="25"/>
        <v>33.541260449662076</v>
      </c>
      <c r="G150">
        <f t="shared" si="26"/>
        <v>8.6240771652584483E-5</v>
      </c>
      <c r="H150">
        <f t="shared" si="27"/>
        <v>5.5452061080498678E-6</v>
      </c>
      <c r="I150" t="str">
        <f t="shared" si="28"/>
        <v/>
      </c>
      <c r="J150">
        <f t="shared" si="20"/>
        <v>273.54125490445597</v>
      </c>
      <c r="K150">
        <f t="shared" si="29"/>
        <v>273.54125490445597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&amp;CThibaux Vandersteede&amp;RTSS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1</vt:i4>
      </vt:variant>
    </vt:vector>
  </HeadingPairs>
  <TitlesOfParts>
    <vt:vector size="8" baseType="lpstr">
      <vt:lpstr>Overzicht parameters</vt:lpstr>
      <vt:lpstr>Edwards</vt:lpstr>
      <vt:lpstr>Banister</vt:lpstr>
      <vt:lpstr>Lucia</vt:lpstr>
      <vt:lpstr>sRPE</vt:lpstr>
      <vt:lpstr>TSS</vt:lpstr>
      <vt:lpstr>kJ</vt:lpstr>
      <vt:lpstr>'Overzicht parameters'!Afdrukbereik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Kobe Vermeire</cp:lastModifiedBy>
  <cp:lastPrinted>2019-04-26T14:20:36Z</cp:lastPrinted>
  <dcterms:created xsi:type="dcterms:W3CDTF">2019-03-25T13:58:29Z</dcterms:created>
  <dcterms:modified xsi:type="dcterms:W3CDTF">2020-08-17T08:39:49Z</dcterms:modified>
</cp:coreProperties>
</file>