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en Mai\Downloads\CVM\OutilsdeGestion\git\lab 10\"/>
    </mc:Choice>
  </mc:AlternateContent>
  <xr:revisionPtr revIDLastSave="0" documentId="8_{AD98374B-B846-4A43-AB80-981E3EE64434}" xr6:coauthVersionLast="47" xr6:coauthVersionMax="47" xr10:uidLastSave="{00000000-0000-0000-0000-000000000000}"/>
  <bookViews>
    <workbookView xWindow="-120" yWindow="-120" windowWidth="38640" windowHeight="21240" activeTab="2" xr2:uid="{A2BCEE02-B672-47DF-9B32-4F6656D6E822}"/>
  </bookViews>
  <sheets>
    <sheet name="Dépenses" sheetId="1" r:id="rId1"/>
    <sheet name="Prix" sheetId="2" r:id="rId2"/>
    <sheet name="Clients" sheetId="4" r:id="rId3"/>
  </sheets>
  <definedNames>
    <definedName name="Case">Prix!$I$1:$I$11</definedName>
    <definedName name="Clients">Prix!$A$1:$A$11</definedName>
    <definedName name="Cooler">Prix!$C$1:$C$11</definedName>
    <definedName name="CPU">Prix!$B$1:$B$11</definedName>
    <definedName name="Date">Prix!$M$1:$M$11</definedName>
    <definedName name="Extra">Prix!$K$1:$K$11</definedName>
    <definedName name="GPU">Prix!$G$1:$G$11</definedName>
    <definedName name="Motherboard">Prix!$F$1:$F$11</definedName>
    <definedName name="PrixTotal">Prix!$O$1:$O$11</definedName>
    <definedName name="Profit">Prix!$P$1:$P$11</definedName>
    <definedName name="PSU">Prix!$E$1:$E$11</definedName>
    <definedName name="RAM">Prix!$D$1:$D$11</definedName>
    <definedName name="Ship">Prix!$L$1:$L$11</definedName>
    <definedName name="Storage">Prix!$H$1:$H$11</definedName>
    <definedName name="Syst">Prix!$J$1:$J$11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H4" i="2"/>
  <c r="H5" i="2"/>
  <c r="H6" i="2"/>
  <c r="H7" i="2"/>
  <c r="H8" i="2"/>
  <c r="H9" i="2"/>
  <c r="H10" i="2"/>
  <c r="H11" i="2"/>
  <c r="H3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  <c r="U18" i="1"/>
  <c r="S18" i="1"/>
  <c r="Q18" i="1"/>
  <c r="O18" i="1"/>
  <c r="M18" i="1"/>
  <c r="K18" i="1"/>
  <c r="I18" i="1"/>
  <c r="G18" i="1"/>
  <c r="E18" i="1"/>
  <c r="C18" i="1"/>
  <c r="M2" i="2"/>
  <c r="N2" i="2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4" i="1"/>
  <c r="O2" i="2" l="1"/>
  <c r="P2" i="2" s="1"/>
  <c r="O6" i="2"/>
  <c r="P6" i="2" s="1"/>
  <c r="O7" i="2"/>
  <c r="P7" i="2" s="1"/>
  <c r="O11" i="2"/>
  <c r="P11" i="2" s="1"/>
  <c r="O3" i="2"/>
  <c r="P3" i="2" s="1"/>
  <c r="O9" i="2"/>
  <c r="P9" i="2" s="1"/>
  <c r="O5" i="2"/>
  <c r="P5" i="2" s="1"/>
  <c r="O10" i="2"/>
  <c r="P10" i="2" s="1"/>
  <c r="O4" i="2"/>
  <c r="P4" i="2" s="1"/>
  <c r="O8" i="2"/>
  <c r="P8" i="2" s="1"/>
</calcChain>
</file>

<file path=xl/sharedStrings.xml><?xml version="1.0" encoding="utf-8"?>
<sst xmlns="http://schemas.openxmlformats.org/spreadsheetml/2006/main" count="198" uniqueCount="120">
  <si>
    <t>CPU</t>
  </si>
  <si>
    <t>GPU</t>
  </si>
  <si>
    <t>PSU</t>
  </si>
  <si>
    <t>RAM</t>
  </si>
  <si>
    <t>Case</t>
  </si>
  <si>
    <t>Motherboard</t>
  </si>
  <si>
    <t>Cooler</t>
  </si>
  <si>
    <t>Prix des pièces</t>
  </si>
  <si>
    <t>Système d'exploitation</t>
  </si>
  <si>
    <t>Silicon Power A60 1 TB M.2-2280 PCIe 3.0 X4 NVME Solid State Drive</t>
  </si>
  <si>
    <t xml:space="preserve">	Antec DF700 FLUX ATX Mid Tower Case</t>
  </si>
  <si>
    <t xml:space="preserve">	Antec NeoECO Gold ZEN 700 W 80+ Gold Certified ATX Power Supply</t>
  </si>
  <si>
    <t>Windows 11</t>
  </si>
  <si>
    <t xml:space="preserve">	Silicon Power A60 1 TB M.2-2280 PCIe 3.0 X4 NVME Solid State Drive</t>
  </si>
  <si>
    <t>Corsair 5000D AIRFLOW ATX Mid Tower Case</t>
  </si>
  <si>
    <t>Enermax Revolution D.F. 850 W 80+ Gold Certified Fully Modular ATX Power Supply</t>
  </si>
  <si>
    <t>Seagate FireCuda 520 2 TB M.2-2280 PCIe 4.0 X4 NVME Solid State Drive</t>
  </si>
  <si>
    <t>Lian Li O11 Dynamic EVO ATX Mid Tower Case</t>
  </si>
  <si>
    <t xml:space="preserve">	FSP Group Hydro G Pro 1000 W 80+ Gold Certified Fully Modular ATX Power Supply</t>
  </si>
  <si>
    <t>Storage (SSD, HDD)</t>
  </si>
  <si>
    <t>Extra</t>
  </si>
  <si>
    <t xml:space="preserve">	Lian Li UNI SL120 58.54 CFM 120 mm Fans 3-Pack</t>
  </si>
  <si>
    <t>Patriot P310 960 GB M.2-2280 PCIe 3.0 X4 NVME Solid State Drive</t>
  </si>
  <si>
    <t xml:space="preserve">	Fractal Design Core 1000 USB 3.0 MicroATX Mid Tower Case</t>
  </si>
  <si>
    <t>Thermaltake Smart BX1 RGB 550 550 W 80+ Bronze Certified ATX Power Supply</t>
  </si>
  <si>
    <t xml:space="preserve">	LG GH24NSC0 DVD/CD Writer</t>
  </si>
  <si>
    <t>Inland QN322 1 TB M.2-2280 PCIe 3.0 X4 NVME Solid State Drive</t>
  </si>
  <si>
    <t xml:space="preserve">	Cooler Master MasterBox MB311L ARGB MicroATX Mid Tower Case</t>
  </si>
  <si>
    <t xml:space="preserve">	Thermaltake Smart BX1 750 W 80+ Bronze Certified ATX Power Supply</t>
  </si>
  <si>
    <t>Fractal Design Torrent RGB ATX Mid Tower Case</t>
  </si>
  <si>
    <t xml:space="preserve">	Corsair 5000D AIRFLOW ATX Mid Tower Case</t>
  </si>
  <si>
    <t xml:space="preserve">	Enermax Revolution D.F. 850 W 80+ Gold Certified Fully Modular ATX Power Supply</t>
  </si>
  <si>
    <t>Neo Forza NFS01 480 GB 2.5" Solid State Drive</t>
  </si>
  <si>
    <t xml:space="preserve">	Fractal Design Focus G ATX Mid Tower Case</t>
  </si>
  <si>
    <t>Cooler Master MasterWatt 550 550 W 80+ Bronze Certified Semi-modular ATX Power Supply</t>
  </si>
  <si>
    <t xml:space="preserve">	Inland QN322 500 GB M.2-2280 PCIe 3.0 X4 NVME Solid State Drive</t>
  </si>
  <si>
    <t>Fractal Design Focus G ATX Mid Tower Case</t>
  </si>
  <si>
    <t xml:space="preserve">	Cooler Master MasterWatt 550 550 W 80+ Bronze Certified Semi-modular ATX Power Supply</t>
  </si>
  <si>
    <t>EVGA 550 B5 550 W 80+ Bronze Certified Fully Modular ATX Power Supply</t>
  </si>
  <si>
    <t>Shipping + main-d'oeuvre</t>
  </si>
  <si>
    <t>Prix</t>
  </si>
  <si>
    <t>Aucun</t>
  </si>
  <si>
    <t>Date montée</t>
  </si>
  <si>
    <t>Prix total</t>
  </si>
  <si>
    <t>Profit</t>
  </si>
  <si>
    <t>Paige Kennedy</t>
  </si>
  <si>
    <t>Miah Kemp</t>
  </si>
  <si>
    <t>Lailah Randolph</t>
  </si>
  <si>
    <t>Zachery Nolan</t>
  </si>
  <si>
    <t>Kelvin Duran</t>
  </si>
  <si>
    <t>Lilyana Farmer</t>
  </si>
  <si>
    <t>Sanai Avery</t>
  </si>
  <si>
    <t>Lacey Ayers</t>
  </si>
  <si>
    <t>Jaylan Roberts</t>
  </si>
  <si>
    <t>Raiden Krueger</t>
  </si>
  <si>
    <t>Clients</t>
  </si>
  <si>
    <t xml:space="preserve">	Intel Core i5-12400 </t>
  </si>
  <si>
    <t xml:space="preserve">	Intel Core i7-12700K</t>
  </si>
  <si>
    <t xml:space="preserve">	AMD Ryzen 9 7950X </t>
  </si>
  <si>
    <t xml:space="preserve">	Intel Core i3-12100 </t>
  </si>
  <si>
    <t xml:space="preserve">AMD Ryzen 5 5600G </t>
  </si>
  <si>
    <t xml:space="preserve">	Intel Core i9-12900K </t>
  </si>
  <si>
    <t>AMD Ryzen 5 5600G</t>
  </si>
  <si>
    <t xml:space="preserve">Intel Core i3-12100F </t>
  </si>
  <si>
    <t xml:space="preserve">Intel Core i5-12400F </t>
  </si>
  <si>
    <t xml:space="preserve">	ARCTIC Freezer 34 eSports DUO </t>
  </si>
  <si>
    <t xml:space="preserve">	be quiet! Dark Rock Pro 4 50.5 CFM </t>
  </si>
  <si>
    <t xml:space="preserve">	ARCTIC Liquid Freezer II 360 A-RGB 48.8 CFM </t>
  </si>
  <si>
    <t xml:space="preserve">	ARCTIC Liquid Freezer II 280 72.8 CFM </t>
  </si>
  <si>
    <t xml:space="preserve">	be quiet! Dark Rock Pro 4 50.5 CFM</t>
  </si>
  <si>
    <t xml:space="preserve">	Silicon Power GAMING 16 GB (2 x 8 GB) DDR4-3200 CL16 </t>
  </si>
  <si>
    <t xml:space="preserve">Silicon Power GAMING 32 GB (2 x 16 GB) DDR4-3200 CL16 </t>
  </si>
  <si>
    <t xml:space="preserve">	ADATA XPG LANCER RGB 32 GB (2 x 16 GB) DDR5-6000 CL40 </t>
  </si>
  <si>
    <t xml:space="preserve">Silicon Power SP016GXLZU320BDAAD 16 GB (2 x 8 GB) DDR4-3200 CL16 </t>
  </si>
  <si>
    <t xml:space="preserve">OLOy Blade RGB 32 GB (2 x 16 GB) DDR5-4800 CL40 </t>
  </si>
  <si>
    <t xml:space="preserve">Neo Forza FAYE 16 GB (2 x 8 GB) DDR4-3600 CL18 </t>
  </si>
  <si>
    <t xml:space="preserve">Silicon Power GAMING 16 GB (2 x 8 GB) DDR4-3200 CL16 </t>
  </si>
  <si>
    <t xml:space="preserve">	ASRock B660M Pro RS Micro ATX LGA1700 </t>
  </si>
  <si>
    <t xml:space="preserve">	ASRock Z690 Phantom Gaming 4 ATX LGA1700 </t>
  </si>
  <si>
    <t xml:space="preserve">ASRock X670E PG Lightning ATX AM5 </t>
  </si>
  <si>
    <t xml:space="preserve">Gigabyte H610M S2H DDR4 Micro ATX LGA1700 </t>
  </si>
  <si>
    <t xml:space="preserve">ASRock B550M PG RIPTIDE Micro ATX AM4 </t>
  </si>
  <si>
    <t xml:space="preserve">MSI PRO Z690-A ATX LGA1700 </t>
  </si>
  <si>
    <t xml:space="preserve">ASRock Z690 Phantom Gaming 4 ATX LGA1700 </t>
  </si>
  <si>
    <t xml:space="preserve">ASRock B550M-HDV Micro ATX AM4 </t>
  </si>
  <si>
    <t xml:space="preserve">ASRock B660M Pro RS Micro ATX LGA1700 </t>
  </si>
  <si>
    <t xml:space="preserve">ASRock B660M-HDV Micro ATX LGA1700 </t>
  </si>
  <si>
    <t xml:space="preserve">MSI RX 6600 XT MECH 2X 8G OC Radeon RX 6600 XT 8 GB </t>
  </si>
  <si>
    <t xml:space="preserve">Asus TUF GAMING OC GeForce RTX 3080 Ti 12 GB </t>
  </si>
  <si>
    <t xml:space="preserve">MSI GeForce RTX 3090 TI GAMING X TRIO 24G GeForce RTX 3090 Ti 24 GB </t>
  </si>
  <si>
    <t xml:space="preserve">	MSI Radeon RX 6600 MECH 2X 8G Radeon RX 6600 8 GB </t>
  </si>
  <si>
    <t xml:space="preserve">Zotac GAMING AMP Extreme Holo GeForce RTX 3090 24 GB </t>
  </si>
  <si>
    <t xml:space="preserve">MSI Radeon RX 6600 MECH 2X 8G Radeon RX 6600 8 GB </t>
  </si>
  <si>
    <t>Prix total CPU</t>
  </si>
  <si>
    <t>Prix total Cooler</t>
  </si>
  <si>
    <t>Prix total RAM</t>
  </si>
  <si>
    <t>Prix total PSU</t>
  </si>
  <si>
    <t>Prix total Motherboard</t>
  </si>
  <si>
    <t>Prix total GPU</t>
  </si>
  <si>
    <t>Prix total Storage</t>
  </si>
  <si>
    <t>Prix total Case</t>
  </si>
  <si>
    <t>Prix total Systeme</t>
  </si>
  <si>
    <t>Prix total Extra</t>
  </si>
  <si>
    <t>Total général</t>
  </si>
  <si>
    <t>(Tous)</t>
  </si>
  <si>
    <t>Années</t>
  </si>
  <si>
    <t>Prix du Motherboard</t>
  </si>
  <si>
    <t>Prix du GPU</t>
  </si>
  <si>
    <t>Prix du storage</t>
  </si>
  <si>
    <t>Prix de la boite</t>
  </si>
  <si>
    <t>Mois</t>
  </si>
  <si>
    <t>Prix du Cooler</t>
  </si>
  <si>
    <t>Prix du CPU</t>
  </si>
  <si>
    <t>Prix de la RAM</t>
  </si>
  <si>
    <t>Prix de la PSU</t>
  </si>
  <si>
    <t>Date montée (mois)</t>
  </si>
  <si>
    <t>Prix du système d'exploitation</t>
  </si>
  <si>
    <t>Prix extra</t>
  </si>
  <si>
    <t>Prix du shipping + main-d'oeuvre</t>
  </si>
  <si>
    <t>Montant du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</si>
</sst>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$&quot;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 style="thick">
        <color theme="4" tint="-0.249977111117893"/>
      </left>
      <right/>
      <top/>
      <bottom/>
      <diagonal/>
    </border>
    <border>
      <left style="thick">
        <color theme="4" tint="-0.249977111117893"/>
      </left>
      <right/>
      <top/>
      <bottom style="thick">
        <color theme="4"/>
      </bottom>
      <diagonal/>
    </border>
    <border>
      <left style="thick">
        <color theme="4" tint="-0.249977111117893"/>
      </left>
      <right/>
      <top style="thick">
        <color theme="4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thick">
        <color theme="4" tint="-0.249977111117893"/>
      </left>
      <right/>
      <top style="medium">
        <color theme="4" tint="-0.249977111117893"/>
      </top>
      <bottom/>
      <diagonal/>
    </border>
    <border>
      <left style="thick">
        <color theme="4" tint="-0.249977111117893"/>
      </left>
      <right/>
      <top/>
      <bottom style="medium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/>
      <diagonal/>
    </border>
    <border>
      <left/>
      <right style="thick">
        <color theme="4" tint="-0.249977111117893"/>
      </right>
      <top/>
      <bottom style="medium">
        <color theme="4" tint="-0.249977111117893"/>
      </bottom>
      <diagonal/>
    </border>
    <border>
      <left/>
      <right style="thick">
        <color theme="4" tint="-0.249977111117893"/>
      </right>
      <top style="medium">
        <color theme="4" tint="-0.249977111117893"/>
      </top>
      <bottom/>
      <diagonal/>
    </border>
    <border>
      <left style="thick">
        <color theme="4" tint="-0.249977111117893"/>
      </left>
      <right style="thick">
        <color theme="4" tint="-0.249977111117893"/>
      </right>
      <top style="medium">
        <color theme="4" tint="-0.249977111117893"/>
      </top>
      <bottom/>
      <diagonal/>
    </border>
    <border>
      <left style="thick">
        <color theme="4" tint="-0.249977111117893"/>
      </left>
      <right style="thick">
        <color theme="4" tint="-0.249977111117893"/>
      </right>
      <top/>
      <bottom style="medium">
        <color theme="4" tint="-0.249977111117893"/>
      </bottom>
      <diagonal/>
    </border>
    <border>
      <left/>
      <right/>
      <top style="thick">
        <color theme="4" tint="-0.249977111117893"/>
      </top>
      <bottom/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/>
      </top>
      <bottom/>
      <diagonal/>
    </border>
    <border>
      <left/>
      <right style="thick">
        <color theme="4" tint="-0.249977111117893"/>
      </right>
      <top style="medium">
        <color theme="4" tint="-0.249977111117893"/>
      </top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medium">
        <color theme="4" tint="-0.249977111117893"/>
      </top>
      <bottom style="thick">
        <color theme="4" tint="-0.249977111117893"/>
      </bottom>
      <diagonal/>
    </border>
    <border>
      <left style="medium">
        <color theme="4" tint="-0.249977111117893"/>
      </left>
      <right style="thick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/>
      </top>
      <bottom style="thick">
        <color theme="4" tint="-0.249977111117893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165" fontId="0" fillId="0" borderId="0" xfId="0" applyNumberFormat="1"/>
    <xf numFmtId="164" fontId="5" fillId="3" borderId="9" xfId="3" applyNumberFormat="1" applyFont="1" applyBorder="1" applyAlignment="1">
      <alignment horizontal="center" vertical="center" wrapText="1"/>
    </xf>
    <xf numFmtId="0" fontId="3" fillId="4" borderId="4" xfId="4" applyBorder="1" applyAlignment="1">
      <alignment horizontal="center" vertical="center"/>
    </xf>
    <xf numFmtId="164" fontId="5" fillId="3" borderId="9" xfId="3" applyNumberFormat="1" applyFont="1" applyBorder="1" applyAlignment="1">
      <alignment horizontal="center" vertical="center"/>
    </xf>
    <xf numFmtId="0" fontId="3" fillId="4" borderId="4" xfId="4" applyBorder="1" applyAlignment="1">
      <alignment horizontal="center" vertical="center" wrapText="1"/>
    </xf>
    <xf numFmtId="164" fontId="5" fillId="3" borderId="3" xfId="3" applyNumberFormat="1" applyFont="1" applyBorder="1" applyAlignment="1">
      <alignment horizontal="center" vertical="center"/>
    </xf>
    <xf numFmtId="164" fontId="3" fillId="3" borderId="9" xfId="3" applyNumberFormat="1" applyBorder="1" applyAlignment="1">
      <alignment horizontal="center" vertical="center"/>
    </xf>
    <xf numFmtId="0" fontId="3" fillId="4" borderId="4" xfId="4" applyBorder="1" applyAlignment="1">
      <alignment horizont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8" xfId="0" applyBorder="1"/>
    <xf numFmtId="0" fontId="3" fillId="3" borderId="19" xfId="3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7" xfId="3" applyBorder="1" applyAlignment="1">
      <alignment horizontal="center" vertical="center" wrapText="1"/>
    </xf>
    <xf numFmtId="0" fontId="3" fillId="3" borderId="12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0" fillId="0" borderId="6" xfId="0" applyBorder="1"/>
    <xf numFmtId="0" fontId="7" fillId="4" borderId="3" xfId="4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6" fillId="0" borderId="2" xfId="5" applyBorder="1" applyAlignment="1">
      <alignment vertical="center"/>
    </xf>
    <xf numFmtId="0" fontId="3" fillId="4" borderId="3" xfId="4" applyBorder="1" applyAlignment="1">
      <alignment vertical="center"/>
    </xf>
    <xf numFmtId="0" fontId="3" fillId="4" borderId="21" xfId="4" applyBorder="1" applyAlignment="1">
      <alignment vertical="center"/>
    </xf>
    <xf numFmtId="0" fontId="0" fillId="0" borderId="0" xfId="0" applyBorder="1"/>
    <xf numFmtId="164" fontId="5" fillId="3" borderId="15" xfId="3" applyNumberFormat="1" applyFont="1" applyBorder="1" applyAlignment="1">
      <alignment horizontal="center" vertical="center"/>
    </xf>
    <xf numFmtId="0" fontId="3" fillId="4" borderId="23" xfId="4" applyBorder="1" applyAlignment="1">
      <alignment horizontal="center" vertical="center" wrapText="1"/>
    </xf>
    <xf numFmtId="164" fontId="5" fillId="3" borderId="22" xfId="3" applyNumberFormat="1" applyFont="1" applyBorder="1" applyAlignment="1">
      <alignment horizontal="center" vertical="center"/>
    </xf>
    <xf numFmtId="0" fontId="1" fillId="0" borderId="1" xfId="1" applyAlignment="1">
      <alignment vertical="center"/>
    </xf>
    <xf numFmtId="164" fontId="8" fillId="2" borderId="0" xfId="2" applyNumberFormat="1" applyFont="1" applyAlignment="1">
      <alignment vertical="center"/>
    </xf>
    <xf numFmtId="0" fontId="2" fillId="0" borderId="0" xfId="0" applyFont="1"/>
    <xf numFmtId="0" fontId="3" fillId="4" borderId="9" xfId="4" applyBorder="1" applyAlignment="1">
      <alignment vertical="center"/>
    </xf>
    <xf numFmtId="0" fontId="3" fillId="4" borderId="24" xfId="4" applyBorder="1" applyAlignment="1">
      <alignment vertical="center"/>
    </xf>
    <xf numFmtId="164" fontId="0" fillId="0" borderId="25" xfId="0" applyNumberFormat="1" applyBorder="1" applyAlignment="1">
      <alignment horizontal="center" vertical="center"/>
    </xf>
    <xf numFmtId="0" fontId="0" fillId="0" borderId="13" xfId="0" quotePrefix="1" applyNumberFormat="1" applyBorder="1" applyAlignment="1">
      <alignment horizontal="center" vertical="center"/>
    </xf>
    <xf numFmtId="0" fontId="0" fillId="3" borderId="12" xfId="3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0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1" fillId="0" borderId="16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6">
    <cellStyle name="20 % - Accent1" xfId="3" builtinId="30"/>
    <cellStyle name="40 % - Accent1" xfId="4" builtinId="31"/>
    <cellStyle name="Accent1" xfId="2" builtinId="29"/>
    <cellStyle name="Normal" xfId="0" builtinId="0"/>
    <cellStyle name="Titre" xfId="5" builtinId="15"/>
    <cellStyle name="Titre 1" xfId="1" builtinId="16"/>
  </cellStyles>
  <dxfs count="80"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#,##0.00\ &quot;$&quot;"/>
    </dxf>
    <dxf>
      <numFmt numFmtId="164" formatCode="#,##0.00\ &quot;$&quot;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en Mai" refreshedDate="44881.938759259261" createdVersion="8" refreshedVersion="8" minRefreshableVersion="3" recordCount="10" xr:uid="{4286F84D-E6AD-4F3C-B8B0-6351C9ED7FAB}">
  <cacheSource type="worksheet">
    <worksheetSource ref="A1:P11" sheet="Prix"/>
  </cacheSource>
  <cacheFields count="17">
    <cacheField name="Clients" numFmtId="0">
      <sharedItems count="10">
        <s v="Paige Kennedy"/>
        <s v="Miah Kemp"/>
        <s v="Lailah Randolph"/>
        <s v="Zachery Nolan"/>
        <s v="Kelvin Duran"/>
        <s v="Lilyana Farmer"/>
        <s v="Sanai Avery"/>
        <s v="Lacey Ayers"/>
        <s v="Jaylan Roberts"/>
        <s v="Raiden Krueger"/>
      </sharedItems>
    </cacheField>
    <cacheField name="CPU" numFmtId="164">
      <sharedItems containsSemiMixedTypes="0" containsString="0" containsNumber="1" minValue="105.98" maxValue="699.99" count="8">
        <n v="206.99"/>
        <n v="365.99"/>
        <n v="699.99"/>
        <n v="137.99"/>
        <n v="128.99"/>
        <n v="499.89"/>
        <n v="105.98"/>
        <n v="176.98"/>
      </sharedItems>
    </cacheField>
    <cacheField name="Cooler" numFmtId="164">
      <sharedItems containsSemiMixedTypes="0" containsString="0" containsNumber="1" minValue="0" maxValue="249.99" count="5">
        <n v="53.99"/>
        <n v="89.9"/>
        <n v="249.99"/>
        <n v="0"/>
        <n v="175.99"/>
      </sharedItems>
    </cacheField>
    <cacheField name="RAM" numFmtId="164">
      <sharedItems containsSemiMixedTypes="0" containsString="0" containsNumber="1" minValue="40.97" maxValue="179.99" count="5">
        <n v="40.97"/>
        <n v="68.97"/>
        <n v="179.99"/>
        <n v="124.99"/>
        <n v="43.99"/>
      </sharedItems>
    </cacheField>
    <cacheField name="PSU" numFmtId="164">
      <sharedItems containsSemiMixedTypes="0" containsString="0" containsNumber="1" minValue="34.99" maxValue="158.99" count="6">
        <n v="89.99"/>
        <n v="114.99"/>
        <n v="158.99"/>
        <n v="54.99"/>
        <n v="68.98"/>
        <n v="34.99"/>
      </sharedItems>
    </cacheField>
    <cacheField name="Motherboard" numFmtId="164">
      <sharedItems containsSemiMixedTypes="0" containsString="0" containsNumber="1" minValue="72.98" maxValue="259.99"/>
    </cacheField>
    <cacheField name="GPU" numFmtId="164">
      <sharedItems containsSemiMixedTypes="0" containsString="0" containsNumber="1" minValue="0" maxValue="1199.67"/>
    </cacheField>
    <cacheField name="Storage (SSD, HDD)" numFmtId="164">
      <sharedItems containsSemiMixedTypes="0" containsString="0" containsNumber="1" minValue="24.39" maxValue="179.99"/>
    </cacheField>
    <cacheField name="Case" numFmtId="164">
      <sharedItems containsSemiMixedTypes="0" containsString="0" containsNumber="1" minValue="56.51" maxValue="246.98"/>
    </cacheField>
    <cacheField name="Système d'exploitation" numFmtId="164">
      <sharedItems containsSemiMixedTypes="0" containsString="0" containsNumber="1" minValue="119.99" maxValue="119.99"/>
    </cacheField>
    <cacheField name="Extra" numFmtId="164">
      <sharedItems containsSemiMixedTypes="0" containsString="0" containsNumber="1" minValue="0" maxValue="79.989999999999995"/>
    </cacheField>
    <cacheField name="Shipping + main-d'oeuvre" numFmtId="164">
      <sharedItems containsSemiMixedTypes="0" containsString="0" containsNumber="1" containsInteger="1" minValue="150" maxValue="350"/>
    </cacheField>
    <cacheField name="Date montée" numFmtId="165">
      <sharedItems containsSemiMixedTypes="0" containsNonDate="0" containsDate="1" containsString="0" minDate="2019-06-17T00:00:00" maxDate="2022-08-21T00:00:00" count="10">
        <d v="2022-05-12T00:00:00"/>
        <d v="2021-09-25T00:00:00"/>
        <d v="2021-06-16T00:00:00"/>
        <d v="2020-12-25T00:00:00"/>
        <d v="2021-10-23T00:00:00"/>
        <d v="2019-11-20T00:00:00"/>
        <d v="2022-08-20T00:00:00"/>
        <d v="2020-06-23T00:00:00"/>
        <d v="2021-08-26T00:00:00"/>
        <d v="2019-06-17T00:00:00"/>
      </sharedItems>
      <fieldGroup par="16" base="12">
        <rangePr groupBy="months" startDate="2019-06-17T00:00:00" endDate="2022-08-21T00:00:00"/>
        <groupItems count="14">
          <s v="&lt;2019-06-1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2-08-21"/>
        </groupItems>
      </fieldGroup>
    </cacheField>
    <cacheField name="Prix total" numFmtId="164">
      <sharedItems containsSemiMixedTypes="0" containsString="0" containsNumber="1" minValue="712.42" maxValue="3413.8999999999996" count="10">
        <n v="1292.6000000000001"/>
        <n v="2314.7999999999997"/>
        <n v="3413.8999999999996"/>
        <n v="712.42"/>
        <n v="1131.3900000000001"/>
        <n v="3052.48"/>
        <n v="2215.7999999999997"/>
        <n v="840.31000000000006"/>
        <n v="828.88"/>
        <n v="1280.3800000000001"/>
      </sharedItems>
    </cacheField>
    <cacheField name="Profit" numFmtId="164">
      <sharedItems containsSemiMixedTypes="0" containsString="0" containsNumber="1" containsInteger="1" minValue="150" maxValue="350" count="5">
        <n v="200"/>
        <n v="250"/>
        <n v="150"/>
        <n v="300"/>
        <n v="350"/>
      </sharedItems>
    </cacheField>
    <cacheField name="Trimestres" numFmtId="0" databaseField="0">
      <fieldGroup base="12">
        <rangePr groupBy="quarters" startDate="2019-06-17T00:00:00" endDate="2022-08-21T00:00:00"/>
        <groupItems count="6">
          <s v="&lt;2019-06-17"/>
          <s v="Trimestre1"/>
          <s v="Trimestre2"/>
          <s v="Trimestre3"/>
          <s v="Trimestre4"/>
          <s v="&gt;2022-08-21"/>
        </groupItems>
      </fieldGroup>
    </cacheField>
    <cacheField name="Années" numFmtId="0" databaseField="0">
      <fieldGroup base="12">
        <rangePr groupBy="years" startDate="2019-06-17T00:00:00" endDate="2022-08-21T00:00:00"/>
        <groupItems count="6">
          <s v="&lt;2019-06-17"/>
          <s v="2019"/>
          <s v="2020"/>
          <s v="2021"/>
          <s v="2022"/>
          <s v="&gt;2022-08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n v="89.99"/>
    <n v="279.99"/>
    <n v="105.7"/>
    <n v="104.99"/>
    <n v="119.99"/>
    <n v="0"/>
    <n v="200"/>
    <x v="0"/>
    <x v="0"/>
    <x v="0"/>
  </r>
  <r>
    <x v="1"/>
    <x v="1"/>
    <x v="1"/>
    <x v="1"/>
    <x v="1"/>
    <n v="131.99"/>
    <n v="949.99"/>
    <n v="57.99"/>
    <n v="164.99"/>
    <n v="119.99"/>
    <n v="0"/>
    <n v="250"/>
    <x v="1"/>
    <x v="1"/>
    <x v="1"/>
  </r>
  <r>
    <x v="2"/>
    <x v="2"/>
    <x v="2"/>
    <x v="2"/>
    <x v="2"/>
    <n v="259.99"/>
    <n v="1099.99"/>
    <n v="179.99"/>
    <n v="184.99"/>
    <n v="119.99"/>
    <n v="79.989999999999995"/>
    <n v="200"/>
    <x v="2"/>
    <x v="2"/>
    <x v="0"/>
  </r>
  <r>
    <x v="3"/>
    <x v="3"/>
    <x v="3"/>
    <x v="0"/>
    <x v="3"/>
    <n v="89.99"/>
    <n v="0"/>
    <n v="58.99"/>
    <n v="56.51"/>
    <n v="119.99"/>
    <n v="2.99"/>
    <n v="150"/>
    <x v="3"/>
    <x v="3"/>
    <x v="2"/>
  </r>
  <r>
    <x v="4"/>
    <x v="4"/>
    <x v="3"/>
    <x v="0"/>
    <x v="4"/>
    <n v="89.99"/>
    <n v="189.99"/>
    <n v="59.49"/>
    <n v="132.99"/>
    <n v="119.99"/>
    <n v="0"/>
    <n v="300"/>
    <x v="4"/>
    <x v="4"/>
    <x v="3"/>
  </r>
  <r>
    <x v="5"/>
    <x v="5"/>
    <x v="4"/>
    <x v="3"/>
    <x v="1"/>
    <n v="189.99"/>
    <n v="1199.67"/>
    <n v="179.99"/>
    <n v="246.98"/>
    <n v="119.99"/>
    <n v="0"/>
    <n v="200"/>
    <x v="5"/>
    <x v="5"/>
    <x v="0"/>
  </r>
  <r>
    <x v="6"/>
    <x v="1"/>
    <x v="1"/>
    <x v="1"/>
    <x v="1"/>
    <n v="131.99"/>
    <n v="949.99"/>
    <n v="58.99"/>
    <n v="164.99"/>
    <n v="119.99"/>
    <n v="0"/>
    <n v="150"/>
    <x v="6"/>
    <x v="6"/>
    <x v="2"/>
  </r>
  <r>
    <x v="7"/>
    <x v="4"/>
    <x v="3"/>
    <x v="4"/>
    <x v="5"/>
    <n v="72.98"/>
    <n v="0"/>
    <n v="24.39"/>
    <n v="64.98"/>
    <n v="119.99"/>
    <n v="0"/>
    <n v="350"/>
    <x v="7"/>
    <x v="7"/>
    <x v="4"/>
  </r>
  <r>
    <x v="8"/>
    <x v="6"/>
    <x v="3"/>
    <x v="0"/>
    <x v="5"/>
    <n v="89.99"/>
    <n v="189.99"/>
    <n v="31.99"/>
    <n v="64.98"/>
    <n v="119.99"/>
    <n v="0"/>
    <n v="150"/>
    <x v="8"/>
    <x v="8"/>
    <x v="2"/>
  </r>
  <r>
    <x v="9"/>
    <x v="7"/>
    <x v="3"/>
    <x v="0"/>
    <x v="0"/>
    <n v="79.989999999999995"/>
    <n v="379.98"/>
    <n v="59.49"/>
    <n v="132.99"/>
    <n v="119.99"/>
    <n v="0"/>
    <n v="200"/>
    <x v="9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4E737-8415-4223-B25B-92E59AB0A4A5}" name="Tableau croisé dynamique1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Clients">
  <location ref="A5:M16" firstHeaderRow="0" firstDataRow="1" firstDataCol="1" rowPageCount="3" colPageCount="1"/>
  <pivotFields count="17">
    <pivotField axis="axisRow" showAll="0">
      <items count="11">
        <item x="8"/>
        <item x="4"/>
        <item x="7"/>
        <item x="2"/>
        <item x="5"/>
        <item x="1"/>
        <item x="0"/>
        <item x="9"/>
        <item x="6"/>
        <item x="3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ame="Date montée (mois)" axis="axisPage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64" showAll="0">
      <items count="11">
        <item x="3"/>
        <item x="8"/>
        <item x="7"/>
        <item x="4"/>
        <item x="9"/>
        <item x="0"/>
        <item x="6"/>
        <item x="1"/>
        <item x="5"/>
        <item x="2"/>
        <item t="default"/>
      </items>
    </pivotField>
    <pivotField dataField="1" numFmtId="164" showAll="0"/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3">
    <pageField fld="12" hier="-1"/>
    <pageField fld="16" hier="-1"/>
    <pageField fld="13" hier="-1"/>
  </pageFields>
  <dataFields count="12">
    <dataField name="Prix du CPU" fld="1" baseField="0" baseItem="0"/>
    <dataField name="Prix du Cooler" fld="2" baseField="0" baseItem="0"/>
    <dataField name="Prix de la RAM" fld="3" baseField="0" baseItem="0"/>
    <dataField name="Prix de la PSU" fld="4" baseField="0" baseItem="0"/>
    <dataField name="Prix du Motherboard" fld="5" baseField="0" baseItem="0"/>
    <dataField name="Prix du GPU" fld="6" baseField="0" baseItem="0"/>
    <dataField name="Prix du storage" fld="7" baseField="0" baseItem="0"/>
    <dataField name="Prix de la boite" fld="8" baseField="0" baseItem="0"/>
    <dataField name="Prix du système d'exploitation" fld="9" baseField="0" baseItem="0"/>
    <dataField name="Prix extra" fld="10" baseField="0" baseItem="0"/>
    <dataField name="Prix du shipping + main-d'oeuvre" fld="11" baseField="0" baseItem="0"/>
    <dataField name="Montant du profit" fld="14" baseField="0" baseItem="0"/>
  </dataFields>
  <formats count="5">
    <format dxfId="79">
      <pivotArea outline="0" collapsedLevelsAreSubtotals="1" fieldPosition="0"/>
    </format>
    <format dxfId="78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7">
      <pivotArea outline="0" collapsedLevelsAreSubtotals="1" fieldPosition="0"/>
    </format>
    <format dxfId="7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A575-8D58-4B59-BDC9-7C44FF327849}">
  <dimension ref="A1:U19"/>
  <sheetViews>
    <sheetView zoomScale="80" zoomScaleNormal="80" workbookViewId="0">
      <selection activeCell="W10" sqref="W10"/>
    </sheetView>
  </sheetViews>
  <sheetFormatPr baseColWidth="10" defaultRowHeight="15" x14ac:dyDescent="0.25"/>
  <cols>
    <col min="1" max="1" width="20.5703125" customWidth="1"/>
    <col min="2" max="2" width="21.28515625" bestFit="1" customWidth="1"/>
    <col min="3" max="3" width="13.28515625" bestFit="1" customWidth="1"/>
    <col min="4" max="4" width="21" bestFit="1" customWidth="1"/>
    <col min="5" max="5" width="12.7109375" bestFit="1" customWidth="1"/>
    <col min="6" max="6" width="22.85546875" customWidth="1"/>
    <col min="7" max="7" width="16.140625" customWidth="1"/>
    <col min="8" max="8" width="24.5703125" customWidth="1"/>
    <col min="10" max="10" width="29.5703125" bestFit="1" customWidth="1"/>
    <col min="11" max="11" width="13.28515625" bestFit="1" customWidth="1"/>
    <col min="12" max="12" width="18.42578125" bestFit="1" customWidth="1"/>
    <col min="13" max="13" width="14.5703125" customWidth="1"/>
    <col min="14" max="14" width="27.7109375" customWidth="1"/>
    <col min="16" max="16" width="24.85546875" customWidth="1"/>
    <col min="17" max="17" width="14.28515625" customWidth="1"/>
    <col min="18" max="18" width="23.140625" bestFit="1" customWidth="1"/>
    <col min="19" max="19" width="13.7109375" customWidth="1"/>
    <col min="20" max="20" width="20.7109375" customWidth="1"/>
    <col min="21" max="21" width="10.5703125" customWidth="1"/>
    <col min="23" max="23" width="25.28515625" customWidth="1"/>
    <col min="25" max="25" width="11.42578125" customWidth="1"/>
  </cols>
  <sheetData>
    <row r="1" spans="1:21" ht="15" customHeight="1" x14ac:dyDescent="0.25">
      <c r="D1" s="37" t="s">
        <v>7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21" ht="15" customHeight="1" thickBot="1" x14ac:dyDescent="0.3"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21" ht="15" customHeight="1" x14ac:dyDescent="0.25">
      <c r="B3" s="38" t="s">
        <v>0</v>
      </c>
      <c r="C3" s="40" t="s">
        <v>40</v>
      </c>
      <c r="D3" s="42" t="s">
        <v>6</v>
      </c>
      <c r="E3" s="44" t="s">
        <v>40</v>
      </c>
      <c r="F3" s="42" t="s">
        <v>3</v>
      </c>
      <c r="G3" s="44" t="s">
        <v>40</v>
      </c>
      <c r="H3" s="42" t="s">
        <v>2</v>
      </c>
      <c r="I3" s="44" t="s">
        <v>40</v>
      </c>
      <c r="J3" s="42" t="s">
        <v>5</v>
      </c>
      <c r="K3" s="44" t="s">
        <v>40</v>
      </c>
      <c r="L3" s="42" t="s">
        <v>1</v>
      </c>
      <c r="M3" s="44" t="s">
        <v>40</v>
      </c>
      <c r="N3" s="42" t="s">
        <v>19</v>
      </c>
      <c r="O3" s="44" t="s">
        <v>40</v>
      </c>
      <c r="P3" s="42" t="s">
        <v>4</v>
      </c>
      <c r="Q3" s="44" t="s">
        <v>40</v>
      </c>
      <c r="R3" s="46" t="s">
        <v>8</v>
      </c>
      <c r="S3" s="44" t="s">
        <v>40</v>
      </c>
      <c r="T3" s="48" t="s">
        <v>20</v>
      </c>
      <c r="U3" s="50" t="s">
        <v>40</v>
      </c>
    </row>
    <row r="4" spans="1:21" ht="31.5" customHeight="1" thickBot="1" x14ac:dyDescent="0.5">
      <c r="A4" s="31" t="s">
        <v>55</v>
      </c>
      <c r="B4" s="39"/>
      <c r="C4" s="41"/>
      <c r="D4" s="43"/>
      <c r="E4" s="45"/>
      <c r="F4" s="43"/>
      <c r="G4" s="45"/>
      <c r="H4" s="43"/>
      <c r="I4" s="45"/>
      <c r="J4" s="43"/>
      <c r="K4" s="45"/>
      <c r="L4" s="43"/>
      <c r="M4" s="45"/>
      <c r="N4" s="43"/>
      <c r="O4" s="45"/>
      <c r="P4" s="43"/>
      <c r="Q4" s="45"/>
      <c r="R4" s="47"/>
      <c r="S4" s="45"/>
      <c r="T4" s="49"/>
      <c r="U4" s="51"/>
    </row>
    <row r="5" spans="1:21" ht="72" customHeight="1" thickBot="1" x14ac:dyDescent="0.3">
      <c r="A5" s="32" t="s">
        <v>45</v>
      </c>
      <c r="B5" s="19" t="s">
        <v>56</v>
      </c>
      <c r="C5" s="2">
        <v>206.99</v>
      </c>
      <c r="D5" s="5" t="s">
        <v>65</v>
      </c>
      <c r="E5" s="2">
        <v>53.99</v>
      </c>
      <c r="F5" s="5" t="s">
        <v>70</v>
      </c>
      <c r="G5" s="4">
        <v>40.97</v>
      </c>
      <c r="H5" s="5" t="s">
        <v>11</v>
      </c>
      <c r="I5" s="4">
        <v>89.99</v>
      </c>
      <c r="J5" s="5" t="s">
        <v>77</v>
      </c>
      <c r="K5" s="4">
        <v>89.99</v>
      </c>
      <c r="L5" s="8" t="s">
        <v>87</v>
      </c>
      <c r="M5" s="4">
        <v>279.99</v>
      </c>
      <c r="N5" s="5" t="s">
        <v>9</v>
      </c>
      <c r="O5" s="2">
        <v>105.7</v>
      </c>
      <c r="P5" s="5" t="s">
        <v>10</v>
      </c>
      <c r="Q5" s="2">
        <v>104.99</v>
      </c>
      <c r="R5" s="3" t="s">
        <v>12</v>
      </c>
      <c r="S5" s="4">
        <v>119.99</v>
      </c>
      <c r="T5" s="27" t="s">
        <v>41</v>
      </c>
      <c r="U5" s="26">
        <v>0</v>
      </c>
    </row>
    <row r="6" spans="1:21" ht="59.25" customHeight="1" thickBot="1" x14ac:dyDescent="0.3">
      <c r="A6" s="32" t="s">
        <v>46</v>
      </c>
      <c r="B6" s="19" t="s">
        <v>57</v>
      </c>
      <c r="C6" s="4">
        <v>365.99</v>
      </c>
      <c r="D6" s="5" t="s">
        <v>66</v>
      </c>
      <c r="E6" s="4">
        <v>89.9</v>
      </c>
      <c r="F6" s="5" t="s">
        <v>71</v>
      </c>
      <c r="G6" s="4">
        <v>68.97</v>
      </c>
      <c r="H6" s="5" t="s">
        <v>15</v>
      </c>
      <c r="I6" s="2">
        <v>114.99</v>
      </c>
      <c r="J6" s="5" t="s">
        <v>78</v>
      </c>
      <c r="K6" s="4">
        <v>131.99</v>
      </c>
      <c r="L6" s="5" t="s">
        <v>88</v>
      </c>
      <c r="M6" s="4">
        <v>949.99</v>
      </c>
      <c r="N6" s="5" t="s">
        <v>13</v>
      </c>
      <c r="O6" s="2">
        <v>57.99</v>
      </c>
      <c r="P6" s="5" t="s">
        <v>14</v>
      </c>
      <c r="Q6" s="2">
        <v>164.99</v>
      </c>
      <c r="R6" s="3" t="s">
        <v>12</v>
      </c>
      <c r="S6" s="4">
        <v>119.99</v>
      </c>
      <c r="T6" s="27" t="s">
        <v>41</v>
      </c>
      <c r="U6" s="26">
        <v>0</v>
      </c>
    </row>
    <row r="7" spans="1:21" ht="64.5" customHeight="1" thickBot="1" x14ac:dyDescent="0.3">
      <c r="A7" s="32" t="s">
        <v>47</v>
      </c>
      <c r="B7" s="19" t="s">
        <v>58</v>
      </c>
      <c r="C7" s="4">
        <v>699.99</v>
      </c>
      <c r="D7" s="5" t="s">
        <v>67</v>
      </c>
      <c r="E7" s="4">
        <v>249.99</v>
      </c>
      <c r="F7" s="5" t="s">
        <v>72</v>
      </c>
      <c r="G7" s="4">
        <v>179.99</v>
      </c>
      <c r="H7" s="5" t="s">
        <v>18</v>
      </c>
      <c r="I7" s="2">
        <v>158.99</v>
      </c>
      <c r="J7" s="5" t="s">
        <v>79</v>
      </c>
      <c r="K7" s="4">
        <v>259.99</v>
      </c>
      <c r="L7" s="5" t="s">
        <v>89</v>
      </c>
      <c r="M7" s="4">
        <v>1099.99</v>
      </c>
      <c r="N7" s="5" t="s">
        <v>16</v>
      </c>
      <c r="O7" s="2">
        <v>179.99</v>
      </c>
      <c r="P7" s="5" t="s">
        <v>17</v>
      </c>
      <c r="Q7" s="2">
        <v>184.99</v>
      </c>
      <c r="R7" s="3" t="s">
        <v>12</v>
      </c>
      <c r="S7" s="4">
        <v>119.99</v>
      </c>
      <c r="T7" s="27" t="s">
        <v>21</v>
      </c>
      <c r="U7" s="26">
        <v>79.989999999999995</v>
      </c>
    </row>
    <row r="8" spans="1:21" ht="60.75" customHeight="1" thickBot="1" x14ac:dyDescent="0.3">
      <c r="A8" s="32" t="s">
        <v>48</v>
      </c>
      <c r="B8" s="19" t="s">
        <v>59</v>
      </c>
      <c r="C8" s="4">
        <v>137.99</v>
      </c>
      <c r="D8" s="5" t="s">
        <v>41</v>
      </c>
      <c r="E8" s="6">
        <v>0</v>
      </c>
      <c r="F8" s="5" t="s">
        <v>73</v>
      </c>
      <c r="G8" s="4">
        <v>40.97</v>
      </c>
      <c r="H8" s="5" t="s">
        <v>24</v>
      </c>
      <c r="I8" s="2">
        <v>54.99</v>
      </c>
      <c r="J8" s="5" t="s">
        <v>80</v>
      </c>
      <c r="K8" s="4">
        <v>89.99</v>
      </c>
      <c r="L8" s="5" t="s">
        <v>41</v>
      </c>
      <c r="M8" s="6">
        <v>0</v>
      </c>
      <c r="N8" s="5" t="s">
        <v>22</v>
      </c>
      <c r="O8" s="2">
        <v>58.99</v>
      </c>
      <c r="P8" s="5" t="s">
        <v>23</v>
      </c>
      <c r="Q8" s="2">
        <v>56.51</v>
      </c>
      <c r="R8" s="3" t="s">
        <v>12</v>
      </c>
      <c r="S8" s="4">
        <v>119.99</v>
      </c>
      <c r="T8" s="27" t="s">
        <v>25</v>
      </c>
      <c r="U8" s="26">
        <v>2.99</v>
      </c>
    </row>
    <row r="9" spans="1:21" ht="61.5" customHeight="1" thickBot="1" x14ac:dyDescent="0.3">
      <c r="A9" s="32" t="s">
        <v>49</v>
      </c>
      <c r="B9" s="19" t="s">
        <v>60</v>
      </c>
      <c r="C9" s="4">
        <v>128.99</v>
      </c>
      <c r="D9" s="5" t="s">
        <v>41</v>
      </c>
      <c r="E9" s="6">
        <v>0</v>
      </c>
      <c r="F9" s="5" t="s">
        <v>70</v>
      </c>
      <c r="G9" s="4">
        <v>40.97</v>
      </c>
      <c r="H9" s="5" t="s">
        <v>28</v>
      </c>
      <c r="I9" s="2">
        <v>68.98</v>
      </c>
      <c r="J9" s="5" t="s">
        <v>81</v>
      </c>
      <c r="K9" s="4">
        <v>89.99</v>
      </c>
      <c r="L9" s="5" t="s">
        <v>90</v>
      </c>
      <c r="M9" s="4">
        <v>189.99</v>
      </c>
      <c r="N9" s="5" t="s">
        <v>26</v>
      </c>
      <c r="O9" s="2">
        <v>59.49</v>
      </c>
      <c r="P9" s="5" t="s">
        <v>27</v>
      </c>
      <c r="Q9" s="2">
        <v>132.99</v>
      </c>
      <c r="R9" s="3" t="s">
        <v>12</v>
      </c>
      <c r="S9" s="4">
        <v>119.99</v>
      </c>
      <c r="T9" s="27" t="s">
        <v>41</v>
      </c>
      <c r="U9" s="26">
        <v>0</v>
      </c>
    </row>
    <row r="10" spans="1:21" ht="63.75" customHeight="1" thickBot="1" x14ac:dyDescent="0.3">
      <c r="A10" s="32" t="s">
        <v>50</v>
      </c>
      <c r="B10" s="19" t="s">
        <v>61</v>
      </c>
      <c r="C10" s="7">
        <v>499.89</v>
      </c>
      <c r="D10" s="5" t="s">
        <v>68</v>
      </c>
      <c r="E10" s="4">
        <v>175.99</v>
      </c>
      <c r="F10" s="5" t="s">
        <v>74</v>
      </c>
      <c r="G10" s="4">
        <v>124.99</v>
      </c>
      <c r="H10" s="5" t="s">
        <v>15</v>
      </c>
      <c r="I10" s="2">
        <v>114.99</v>
      </c>
      <c r="J10" s="5" t="s">
        <v>82</v>
      </c>
      <c r="K10" s="4">
        <v>189.99</v>
      </c>
      <c r="L10" s="5" t="s">
        <v>91</v>
      </c>
      <c r="M10" s="4">
        <v>1199.67</v>
      </c>
      <c r="N10" s="5" t="s">
        <v>16</v>
      </c>
      <c r="O10" s="2">
        <v>179.99</v>
      </c>
      <c r="P10" s="5" t="s">
        <v>29</v>
      </c>
      <c r="Q10" s="2">
        <v>246.98</v>
      </c>
      <c r="R10" s="3" t="s">
        <v>12</v>
      </c>
      <c r="S10" s="4">
        <v>119.99</v>
      </c>
      <c r="T10" s="27" t="s">
        <v>41</v>
      </c>
      <c r="U10" s="26">
        <v>0</v>
      </c>
    </row>
    <row r="11" spans="1:21" ht="81" customHeight="1" thickBot="1" x14ac:dyDescent="0.3">
      <c r="A11" s="32" t="s">
        <v>51</v>
      </c>
      <c r="B11" s="19" t="s">
        <v>57</v>
      </c>
      <c r="C11" s="7">
        <v>365.99</v>
      </c>
      <c r="D11" s="5" t="s">
        <v>69</v>
      </c>
      <c r="E11" s="4">
        <v>89.9</v>
      </c>
      <c r="F11" s="5" t="s">
        <v>71</v>
      </c>
      <c r="G11" s="4">
        <v>68.97</v>
      </c>
      <c r="H11" s="5" t="s">
        <v>31</v>
      </c>
      <c r="I11" s="2">
        <v>114.99</v>
      </c>
      <c r="J11" s="5" t="s">
        <v>83</v>
      </c>
      <c r="K11" s="4">
        <v>131.99</v>
      </c>
      <c r="L11" s="5" t="s">
        <v>88</v>
      </c>
      <c r="M11" s="4">
        <v>949.99</v>
      </c>
      <c r="N11" s="5" t="s">
        <v>22</v>
      </c>
      <c r="O11" s="2">
        <v>58.99</v>
      </c>
      <c r="P11" s="5" t="s">
        <v>30</v>
      </c>
      <c r="Q11" s="2">
        <v>164.99</v>
      </c>
      <c r="R11" s="3" t="s">
        <v>12</v>
      </c>
      <c r="S11" s="4">
        <v>119.99</v>
      </c>
      <c r="T11" s="27" t="s">
        <v>41</v>
      </c>
      <c r="U11" s="26">
        <v>0</v>
      </c>
    </row>
    <row r="12" spans="1:21" ht="99.75" customHeight="1" thickBot="1" x14ac:dyDescent="0.3">
      <c r="A12" s="32" t="s">
        <v>52</v>
      </c>
      <c r="B12" s="19" t="s">
        <v>62</v>
      </c>
      <c r="C12" s="7">
        <v>128.99</v>
      </c>
      <c r="D12" s="5" t="s">
        <v>41</v>
      </c>
      <c r="E12" s="6">
        <v>0</v>
      </c>
      <c r="F12" s="5" t="s">
        <v>75</v>
      </c>
      <c r="G12" s="4">
        <v>43.99</v>
      </c>
      <c r="H12" s="5" t="s">
        <v>34</v>
      </c>
      <c r="I12" s="2">
        <v>34.99</v>
      </c>
      <c r="J12" s="5" t="s">
        <v>84</v>
      </c>
      <c r="K12" s="4">
        <v>72.98</v>
      </c>
      <c r="L12" s="5" t="s">
        <v>41</v>
      </c>
      <c r="M12" s="6">
        <v>0</v>
      </c>
      <c r="N12" s="5" t="s">
        <v>32</v>
      </c>
      <c r="O12" s="2">
        <v>24.39</v>
      </c>
      <c r="P12" s="5" t="s">
        <v>33</v>
      </c>
      <c r="Q12" s="2">
        <v>64.98</v>
      </c>
      <c r="R12" s="3" t="s">
        <v>12</v>
      </c>
      <c r="S12" s="4">
        <v>119.99</v>
      </c>
      <c r="T12" s="27" t="s">
        <v>41</v>
      </c>
      <c r="U12" s="26">
        <v>0</v>
      </c>
    </row>
    <row r="13" spans="1:21" ht="75.75" customHeight="1" thickBot="1" x14ac:dyDescent="0.3">
      <c r="A13" s="33" t="s">
        <v>53</v>
      </c>
      <c r="B13" s="19" t="s">
        <v>63</v>
      </c>
      <c r="C13" s="7">
        <v>105.98</v>
      </c>
      <c r="D13" s="5" t="s">
        <v>41</v>
      </c>
      <c r="E13" s="6">
        <v>0</v>
      </c>
      <c r="F13" s="5" t="s">
        <v>76</v>
      </c>
      <c r="G13" s="4">
        <v>40.97</v>
      </c>
      <c r="H13" s="5" t="s">
        <v>37</v>
      </c>
      <c r="I13" s="2">
        <v>34.99</v>
      </c>
      <c r="J13" s="5" t="s">
        <v>85</v>
      </c>
      <c r="K13" s="4">
        <v>89.99</v>
      </c>
      <c r="L13" s="5" t="s">
        <v>92</v>
      </c>
      <c r="M13" s="4">
        <v>189.99</v>
      </c>
      <c r="N13" s="5" t="s">
        <v>35</v>
      </c>
      <c r="O13" s="2">
        <v>31.99</v>
      </c>
      <c r="P13" s="5" t="s">
        <v>36</v>
      </c>
      <c r="Q13" s="2">
        <v>64.98</v>
      </c>
      <c r="R13" s="3" t="s">
        <v>12</v>
      </c>
      <c r="S13" s="4">
        <v>119.99</v>
      </c>
      <c r="T13" s="27" t="s">
        <v>41</v>
      </c>
      <c r="U13" s="26">
        <v>0</v>
      </c>
    </row>
    <row r="14" spans="1:21" ht="77.25" customHeight="1" thickBot="1" x14ac:dyDescent="0.3">
      <c r="A14" s="24" t="s">
        <v>54</v>
      </c>
      <c r="B14" s="19" t="s">
        <v>64</v>
      </c>
      <c r="C14" s="7">
        <v>176.98</v>
      </c>
      <c r="D14" s="5" t="s">
        <v>41</v>
      </c>
      <c r="E14" s="6">
        <v>0</v>
      </c>
      <c r="F14" s="5" t="s">
        <v>76</v>
      </c>
      <c r="G14" s="4">
        <v>40.97</v>
      </c>
      <c r="H14" s="5" t="s">
        <v>38</v>
      </c>
      <c r="I14" s="2">
        <v>89.99</v>
      </c>
      <c r="J14" s="5" t="s">
        <v>86</v>
      </c>
      <c r="K14" s="4">
        <v>79.989999999999995</v>
      </c>
      <c r="L14" s="5" t="s">
        <v>90</v>
      </c>
      <c r="M14" s="4">
        <f>189.99*2</f>
        <v>379.98</v>
      </c>
      <c r="N14" s="5" t="s">
        <v>26</v>
      </c>
      <c r="O14" s="2">
        <v>59.49</v>
      </c>
      <c r="P14" s="5" t="s">
        <v>27</v>
      </c>
      <c r="Q14" s="2">
        <v>132.99</v>
      </c>
      <c r="R14" s="3" t="s">
        <v>12</v>
      </c>
      <c r="S14" s="4">
        <v>119.99</v>
      </c>
      <c r="T14" s="27" t="s">
        <v>41</v>
      </c>
      <c r="U14" s="28">
        <v>0</v>
      </c>
    </row>
    <row r="15" spans="1:21" ht="15.75" thickTop="1" x14ac:dyDescent="0.25"/>
    <row r="18" spans="2:21" ht="39" customHeight="1" thickBot="1" x14ac:dyDescent="0.3">
      <c r="B18" s="29" t="s">
        <v>93</v>
      </c>
      <c r="C18" s="30">
        <f>SUM(C5:C14)</f>
        <v>2817.7799999999997</v>
      </c>
      <c r="D18" s="29" t="s">
        <v>94</v>
      </c>
      <c r="E18" s="30">
        <f>SUM(E5:E14)</f>
        <v>659.77</v>
      </c>
      <c r="F18" s="29" t="s">
        <v>95</v>
      </c>
      <c r="G18" s="30">
        <f>SUM(G5:G14)</f>
        <v>691.7600000000001</v>
      </c>
      <c r="H18" s="29" t="s">
        <v>96</v>
      </c>
      <c r="I18" s="30">
        <f>SUM(I5:I14)</f>
        <v>877.8900000000001</v>
      </c>
      <c r="J18" s="29" t="s">
        <v>97</v>
      </c>
      <c r="K18" s="30">
        <f>SUM(K5:K14)</f>
        <v>1226.8900000000001</v>
      </c>
      <c r="L18" s="29" t="s">
        <v>98</v>
      </c>
      <c r="M18" s="30">
        <f>SUM(M5:M14)</f>
        <v>5239.59</v>
      </c>
      <c r="N18" s="29" t="s">
        <v>99</v>
      </c>
      <c r="O18" s="30">
        <f>SUM(O5:O14)</f>
        <v>817.0100000000001</v>
      </c>
      <c r="P18" s="29" t="s">
        <v>100</v>
      </c>
      <c r="Q18" s="30">
        <f>SUM(Q5:Q14)</f>
        <v>1319.39</v>
      </c>
      <c r="R18" s="29" t="s">
        <v>101</v>
      </c>
      <c r="S18" s="30">
        <f>SUM(S5:S14)</f>
        <v>1199.8999999999999</v>
      </c>
      <c r="T18" s="29" t="s">
        <v>102</v>
      </c>
      <c r="U18" s="30">
        <f>SUM(U5:U14)</f>
        <v>82.97999999999999</v>
      </c>
    </row>
    <row r="19" spans="2:21" ht="15" customHeight="1" thickTop="1" x14ac:dyDescent="0.25"/>
  </sheetData>
  <mergeCells count="21">
    <mergeCell ref="Q3:Q4"/>
    <mergeCell ref="R3:R4"/>
    <mergeCell ref="S3:S4"/>
    <mergeCell ref="T3:T4"/>
    <mergeCell ref="U3:U4"/>
    <mergeCell ref="D1:S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1806-A212-4DF5-BB86-A26CB2BEAC43}">
  <dimension ref="A1:Q34"/>
  <sheetViews>
    <sheetView zoomScaleNormal="100" workbookViewId="0">
      <selection activeCell="D19" sqref="D19"/>
    </sheetView>
  </sheetViews>
  <sheetFormatPr baseColWidth="10" defaultRowHeight="15" x14ac:dyDescent="0.25"/>
  <cols>
    <col min="1" max="1" width="21" bestFit="1" customWidth="1"/>
    <col min="2" max="2" width="14.5703125" customWidth="1"/>
    <col min="3" max="3" width="16.85546875" bestFit="1" customWidth="1"/>
    <col min="4" max="4" width="15.140625" bestFit="1" customWidth="1"/>
    <col min="5" max="5" width="14.42578125" bestFit="1" customWidth="1"/>
    <col min="6" max="6" width="19.28515625" customWidth="1"/>
    <col min="7" max="7" width="16.7109375" customWidth="1"/>
    <col min="8" max="8" width="19" customWidth="1"/>
    <col min="9" max="9" width="14.5703125" customWidth="1"/>
    <col min="10" max="10" width="16.7109375" customWidth="1"/>
    <col min="12" max="12" width="24.140625" customWidth="1"/>
    <col min="13" max="13" width="21.5703125" customWidth="1"/>
    <col min="14" max="14" width="29.85546875" customWidth="1"/>
    <col min="15" max="15" width="14.85546875" customWidth="1"/>
  </cols>
  <sheetData>
    <row r="1" spans="1:17" ht="34.5" customHeight="1" thickBot="1" x14ac:dyDescent="0.3">
      <c r="A1" s="22" t="s">
        <v>55</v>
      </c>
      <c r="B1" s="13" t="s">
        <v>0</v>
      </c>
      <c r="C1" s="14" t="s">
        <v>6</v>
      </c>
      <c r="D1" s="14" t="s">
        <v>3</v>
      </c>
      <c r="E1" s="14" t="s">
        <v>2</v>
      </c>
      <c r="F1" s="14" t="s">
        <v>5</v>
      </c>
      <c r="G1" s="14" t="s">
        <v>1</v>
      </c>
      <c r="H1" s="14" t="s">
        <v>19</v>
      </c>
      <c r="I1" s="14" t="s">
        <v>4</v>
      </c>
      <c r="J1" s="15" t="s">
        <v>8</v>
      </c>
      <c r="K1" s="14" t="s">
        <v>20</v>
      </c>
      <c r="L1" s="14" t="s">
        <v>39</v>
      </c>
      <c r="M1" s="16" t="s">
        <v>42</v>
      </c>
      <c r="N1" s="36" t="s">
        <v>110</v>
      </c>
      <c r="O1" s="16" t="s">
        <v>43</v>
      </c>
      <c r="P1" s="17" t="s">
        <v>44</v>
      </c>
      <c r="Q1" s="18"/>
    </row>
    <row r="2" spans="1:17" ht="32.25" customHeight="1" thickTop="1" thickBot="1" x14ac:dyDescent="0.3">
      <c r="A2" s="23" t="s">
        <v>45</v>
      </c>
      <c r="B2" s="10">
        <f>VLOOKUP(A2,Dépenses!A5:C14,3,FALSE)</f>
        <v>206.99</v>
      </c>
      <c r="C2" s="9">
        <f>VLOOKUP(A2,Dépenses!A5:E14,5,FALSE)</f>
        <v>53.99</v>
      </c>
      <c r="D2" s="9">
        <f>VLOOKUP(A2,Dépenses!A5:G14,7,FALSE)</f>
        <v>40.97</v>
      </c>
      <c r="E2" s="9">
        <f>VLOOKUP(A2,Dépenses!A5:I14,9,FALSE)</f>
        <v>89.99</v>
      </c>
      <c r="F2" s="9">
        <f>VLOOKUP(A2,Dépenses!A5:K14,11,FALSE)</f>
        <v>89.99</v>
      </c>
      <c r="G2" s="9">
        <f>VLOOKUP(A2,Dépenses!A5:M14,13,FALSE)</f>
        <v>279.99</v>
      </c>
      <c r="H2" s="9">
        <f>_xlfn.XLOOKUP(A2,Dépenses!A5:A14,Dépenses!O5:O14)</f>
        <v>105.7</v>
      </c>
      <c r="I2" s="9">
        <f>_xlfn.XLOOKUP(A2,Dépenses!A5:A14,Dépenses!Q5:Q14)</f>
        <v>104.99</v>
      </c>
      <c r="J2" s="9">
        <f>_xlfn.XLOOKUP(A2,Dépenses!A5:A14,Dépenses!S5:S14)</f>
        <v>119.99</v>
      </c>
      <c r="K2" s="9">
        <f>_xlfn.XLOOKUP(A2,Dépenses!A5:A14,Dépenses!U5:U14)</f>
        <v>0</v>
      </c>
      <c r="L2" s="9">
        <v>200</v>
      </c>
      <c r="M2" s="20">
        <f ca="1">RANDBETWEEN(DATE(2018,12,1),DATE(2022,12,31))</f>
        <v>44847</v>
      </c>
      <c r="N2" s="35" t="str">
        <f ca="1">TEXT(M2,"mmmm")</f>
        <v>octobre</v>
      </c>
      <c r="O2" s="21">
        <f>SUM(B2:L2)</f>
        <v>1292.6000000000001</v>
      </c>
      <c r="P2" s="21">
        <f t="shared" ref="P2:P11" si="0">O2-(SUM(B2:K2))</f>
        <v>200</v>
      </c>
    </row>
    <row r="3" spans="1:17" ht="26.25" customHeight="1" thickTop="1" thickBot="1" x14ac:dyDescent="0.3">
      <c r="A3" s="23" t="s">
        <v>46</v>
      </c>
      <c r="B3" s="10">
        <f>VLOOKUP(A3,Dépenses!A6:C15,3,FALSE)</f>
        <v>365.99</v>
      </c>
      <c r="C3" s="9">
        <f>VLOOKUP(A3,Dépenses!A6:E15,5,FALSE)</f>
        <v>89.9</v>
      </c>
      <c r="D3" s="9">
        <f>VLOOKUP(A3,Dépenses!A6:G15,7,FALSE)</f>
        <v>68.97</v>
      </c>
      <c r="E3" s="9">
        <f>VLOOKUP(A3,Dépenses!A6:I15,9,FALSE)</f>
        <v>114.99</v>
      </c>
      <c r="F3" s="9">
        <f>VLOOKUP(A3,Dépenses!A6:K15,11,FALSE)</f>
        <v>131.99</v>
      </c>
      <c r="G3" s="9">
        <f>VLOOKUP(A3,Dépenses!A6:M15,13,FALSE)</f>
        <v>949.99</v>
      </c>
      <c r="H3" s="9">
        <f>_xlfn.XLOOKUP(A3,Dépenses!A6:A15,Dépenses!O6:O15)</f>
        <v>57.99</v>
      </c>
      <c r="I3" s="9">
        <f>_xlfn.XLOOKUP(A3,Dépenses!A6:A15,Dépenses!Q6:Q15)</f>
        <v>164.99</v>
      </c>
      <c r="J3" s="9">
        <f>_xlfn.XLOOKUP(A3,Dépenses!A6:A15,Dépenses!S6:S15)</f>
        <v>119.99</v>
      </c>
      <c r="K3" s="9">
        <f>_xlfn.XLOOKUP(A3,Dépenses!A6:A15,Dépenses!U6:U15)</f>
        <v>0</v>
      </c>
      <c r="L3" s="11">
        <v>250</v>
      </c>
      <c r="M3" s="20">
        <f t="shared" ref="M3" ca="1" si="1">RANDBETWEEN(DATE(2018,12,1),DATE(2022,12,31))</f>
        <v>44692</v>
      </c>
      <c r="N3" s="35" t="str">
        <f t="shared" ref="N3:N11" ca="1" si="2">TEXT(M3,"mmmm")</f>
        <v>mai</v>
      </c>
      <c r="O3" s="21">
        <f t="shared" ref="O3:O11" si="3">SUM(B3:L3)</f>
        <v>2314.7999999999997</v>
      </c>
      <c r="P3" s="21">
        <f t="shared" si="0"/>
        <v>250</v>
      </c>
    </row>
    <row r="4" spans="1:17" ht="27.75" customHeight="1" thickTop="1" thickBot="1" x14ac:dyDescent="0.3">
      <c r="A4" s="23" t="s">
        <v>47</v>
      </c>
      <c r="B4" s="10">
        <f>VLOOKUP(A4,Dépenses!A7:C16,3,FALSE)</f>
        <v>699.99</v>
      </c>
      <c r="C4" s="9">
        <f>VLOOKUP(A4,Dépenses!A7:E16,5,FALSE)</f>
        <v>249.99</v>
      </c>
      <c r="D4" s="9">
        <f>VLOOKUP(A4,Dépenses!A7:G16,7,FALSE)</f>
        <v>179.99</v>
      </c>
      <c r="E4" s="9">
        <f>VLOOKUP(A4,Dépenses!A7:I16,9,FALSE)</f>
        <v>158.99</v>
      </c>
      <c r="F4" s="9">
        <f>VLOOKUP(A4,Dépenses!A7:K16,11,FALSE)</f>
        <v>259.99</v>
      </c>
      <c r="G4" s="9">
        <f>VLOOKUP(A4,Dépenses!A7:M16,13,FALSE)</f>
        <v>1099.99</v>
      </c>
      <c r="H4" s="9">
        <f>_xlfn.XLOOKUP(A4,Dépenses!A7:A16,Dépenses!O7:O16)</f>
        <v>179.99</v>
      </c>
      <c r="I4" s="9">
        <f>_xlfn.XLOOKUP(A4,Dépenses!A7:A16,Dépenses!Q7:Q16)</f>
        <v>184.99</v>
      </c>
      <c r="J4" s="9">
        <f>_xlfn.XLOOKUP(A4,Dépenses!A7:A16,Dépenses!S7:S16)</f>
        <v>119.99</v>
      </c>
      <c r="K4" s="9">
        <f>_xlfn.XLOOKUP(A4,Dépenses!A7:A16,Dépenses!U7:U16)</f>
        <v>79.989999999999995</v>
      </c>
      <c r="L4" s="11">
        <v>200</v>
      </c>
      <c r="M4" s="20">
        <f t="shared" ref="M4" ca="1" si="4">RANDBETWEEN(DATE(2018,12,1),DATE(2022,12,31))</f>
        <v>44539</v>
      </c>
      <c r="N4" s="35" t="str">
        <f t="shared" ca="1" si="2"/>
        <v>décembre</v>
      </c>
      <c r="O4" s="21">
        <f t="shared" si="3"/>
        <v>3413.8999999999996</v>
      </c>
      <c r="P4" s="21">
        <f t="shared" si="0"/>
        <v>200</v>
      </c>
    </row>
    <row r="5" spans="1:17" ht="30.75" customHeight="1" thickTop="1" thickBot="1" x14ac:dyDescent="0.3">
      <c r="A5" s="23" t="s">
        <v>48</v>
      </c>
      <c r="B5" s="10">
        <f>VLOOKUP(A5,Dépenses!A8:C17,3,FALSE)</f>
        <v>137.99</v>
      </c>
      <c r="C5" s="9">
        <f>VLOOKUP(A5,Dépenses!A8:E17,5,FALSE)</f>
        <v>0</v>
      </c>
      <c r="D5" s="9">
        <f>VLOOKUP(A5,Dépenses!A8:G17,7,FALSE)</f>
        <v>40.97</v>
      </c>
      <c r="E5" s="9">
        <f>VLOOKUP(A5,Dépenses!A8:I17,9,FALSE)</f>
        <v>54.99</v>
      </c>
      <c r="F5" s="9">
        <f>VLOOKUP(A5,Dépenses!A8:K17,11,FALSE)</f>
        <v>89.99</v>
      </c>
      <c r="G5" s="9">
        <f>VLOOKUP(A5,Dépenses!A8:M17,13,FALSE)</f>
        <v>0</v>
      </c>
      <c r="H5" s="9">
        <f>_xlfn.XLOOKUP(A5,Dépenses!A8:A17,Dépenses!O8:O17)</f>
        <v>58.99</v>
      </c>
      <c r="I5" s="9">
        <f>_xlfn.XLOOKUP(A5,Dépenses!A8:A17,Dépenses!Q8:Q17)</f>
        <v>56.51</v>
      </c>
      <c r="J5" s="9">
        <f>_xlfn.XLOOKUP(A5,Dépenses!A8:A17,Dépenses!S8:S17)</f>
        <v>119.99</v>
      </c>
      <c r="K5" s="9">
        <f>_xlfn.XLOOKUP(A5,Dépenses!A8:A17,Dépenses!U8:U17)</f>
        <v>2.99</v>
      </c>
      <c r="L5" s="11">
        <v>150</v>
      </c>
      <c r="M5" s="20">
        <f t="shared" ref="M5" ca="1" si="5">RANDBETWEEN(DATE(2018,12,1),DATE(2022,12,31))</f>
        <v>44409</v>
      </c>
      <c r="N5" s="35" t="str">
        <f t="shared" ca="1" si="2"/>
        <v>août</v>
      </c>
      <c r="O5" s="21">
        <f t="shared" si="3"/>
        <v>712.42</v>
      </c>
      <c r="P5" s="21">
        <f t="shared" si="0"/>
        <v>150</v>
      </c>
    </row>
    <row r="6" spans="1:17" ht="36" customHeight="1" thickTop="1" thickBot="1" x14ac:dyDescent="0.3">
      <c r="A6" s="23" t="s">
        <v>49</v>
      </c>
      <c r="B6" s="10">
        <f>VLOOKUP(A6,Dépenses!A9:C18,3,FALSE)</f>
        <v>128.99</v>
      </c>
      <c r="C6" s="9">
        <f>VLOOKUP(A6,Dépenses!A9:E18,5,FALSE)</f>
        <v>0</v>
      </c>
      <c r="D6" s="9">
        <f>VLOOKUP(A6,Dépenses!A9:G18,7,FALSE)</f>
        <v>40.97</v>
      </c>
      <c r="E6" s="9">
        <f>VLOOKUP(A6,Dépenses!A9:I18,9,FALSE)</f>
        <v>68.98</v>
      </c>
      <c r="F6" s="9">
        <f>VLOOKUP(A6,Dépenses!A9:K18,11,FALSE)</f>
        <v>89.99</v>
      </c>
      <c r="G6" s="9">
        <f>VLOOKUP(A6,Dépenses!A9:M18,13,FALSE)</f>
        <v>189.99</v>
      </c>
      <c r="H6" s="9">
        <f>_xlfn.XLOOKUP(A6,Dépenses!A9:A18,Dépenses!O9:O18)</f>
        <v>59.49</v>
      </c>
      <c r="I6" s="9">
        <f>_xlfn.XLOOKUP(A6,Dépenses!A9:A18,Dépenses!Q9:Q18)</f>
        <v>132.99</v>
      </c>
      <c r="J6" s="9">
        <f>_xlfn.XLOOKUP(A6,Dépenses!A9:A18,Dépenses!S9:S18)</f>
        <v>119.99</v>
      </c>
      <c r="K6" s="9">
        <f>_xlfn.XLOOKUP(A6,Dépenses!A9:A18,Dépenses!U9:U18)</f>
        <v>0</v>
      </c>
      <c r="L6" s="11">
        <v>300</v>
      </c>
      <c r="M6" s="20">
        <f t="shared" ref="M6" ca="1" si="6">RANDBETWEEN(DATE(2018,12,1),DATE(2022,12,31))</f>
        <v>43545</v>
      </c>
      <c r="N6" s="35" t="str">
        <f t="shared" ca="1" si="2"/>
        <v>mars</v>
      </c>
      <c r="O6" s="21">
        <f t="shared" si="3"/>
        <v>1131.3900000000001</v>
      </c>
      <c r="P6" s="21">
        <f t="shared" si="0"/>
        <v>300</v>
      </c>
    </row>
    <row r="7" spans="1:17" ht="27" customHeight="1" thickTop="1" thickBot="1" x14ac:dyDescent="0.3">
      <c r="A7" s="23" t="s">
        <v>50</v>
      </c>
      <c r="B7" s="10">
        <f>VLOOKUP(A7,Dépenses!A10:C19,3,FALSE)</f>
        <v>499.89</v>
      </c>
      <c r="C7" s="9">
        <f>VLOOKUP(A7,Dépenses!A10:E19,5,FALSE)</f>
        <v>175.99</v>
      </c>
      <c r="D7" s="9">
        <f>VLOOKUP(A7,Dépenses!A10:G19,7,FALSE)</f>
        <v>124.99</v>
      </c>
      <c r="E7" s="9">
        <f>VLOOKUP(A7,Dépenses!A10:I19,9,FALSE)</f>
        <v>114.99</v>
      </c>
      <c r="F7" s="9">
        <f>VLOOKUP(A7,Dépenses!A10:K19,11,FALSE)</f>
        <v>189.99</v>
      </c>
      <c r="G7" s="9">
        <f>VLOOKUP(A7,Dépenses!A10:M19,13,FALSE)</f>
        <v>1199.67</v>
      </c>
      <c r="H7" s="9">
        <f>_xlfn.XLOOKUP(A7,Dépenses!A10:A19,Dépenses!O10:O19)</f>
        <v>179.99</v>
      </c>
      <c r="I7" s="9">
        <f>_xlfn.XLOOKUP(A7,Dépenses!A10:A19,Dépenses!Q10:Q19)</f>
        <v>246.98</v>
      </c>
      <c r="J7" s="9">
        <f>_xlfn.XLOOKUP(A7,Dépenses!A10:A19,Dépenses!S10:S19)</f>
        <v>119.99</v>
      </c>
      <c r="K7" s="9">
        <f>_xlfn.XLOOKUP(A7,Dépenses!A10:A19,Dépenses!U10:U19)</f>
        <v>0</v>
      </c>
      <c r="L7" s="11">
        <v>200</v>
      </c>
      <c r="M7" s="20">
        <f t="shared" ref="M7" ca="1" si="7">RANDBETWEEN(DATE(2018,12,1),DATE(2022,12,31))</f>
        <v>44216</v>
      </c>
      <c r="N7" s="35" t="str">
        <f t="shared" ca="1" si="2"/>
        <v>janvier</v>
      </c>
      <c r="O7" s="21">
        <f t="shared" si="3"/>
        <v>3052.48</v>
      </c>
      <c r="P7" s="21">
        <f t="shared" si="0"/>
        <v>200</v>
      </c>
    </row>
    <row r="8" spans="1:17" ht="35.25" customHeight="1" thickTop="1" thickBot="1" x14ac:dyDescent="0.3">
      <c r="A8" s="23" t="s">
        <v>51</v>
      </c>
      <c r="B8" s="10">
        <f>VLOOKUP(A8,Dépenses!A11:C20,3,FALSE)</f>
        <v>365.99</v>
      </c>
      <c r="C8" s="9">
        <f>VLOOKUP(A8,Dépenses!A11:E20,5,FALSE)</f>
        <v>89.9</v>
      </c>
      <c r="D8" s="9">
        <f>VLOOKUP(A8,Dépenses!A11:G20,7,FALSE)</f>
        <v>68.97</v>
      </c>
      <c r="E8" s="9">
        <f>VLOOKUP(A8,Dépenses!A11:I20,9,FALSE)</f>
        <v>114.99</v>
      </c>
      <c r="F8" s="9">
        <f>VLOOKUP(A8,Dépenses!A11:K20,11,FALSE)</f>
        <v>131.99</v>
      </c>
      <c r="G8" s="9">
        <f>VLOOKUP(A8,Dépenses!A11:M20,13,FALSE)</f>
        <v>949.99</v>
      </c>
      <c r="H8" s="9">
        <f>_xlfn.XLOOKUP(A8,Dépenses!A11:A20,Dépenses!O11:O20)</f>
        <v>58.99</v>
      </c>
      <c r="I8" s="9">
        <f>_xlfn.XLOOKUP(A8,Dépenses!A11:A20,Dépenses!Q11:Q20)</f>
        <v>164.99</v>
      </c>
      <c r="J8" s="9">
        <f>_xlfn.XLOOKUP(A8,Dépenses!A11:A20,Dépenses!S11:S20)</f>
        <v>119.99</v>
      </c>
      <c r="K8" s="9">
        <f>_xlfn.XLOOKUP(A8,Dépenses!A11:A20,Dépenses!U11:U20)</f>
        <v>0</v>
      </c>
      <c r="L8" s="11">
        <v>150</v>
      </c>
      <c r="M8" s="20">
        <f t="shared" ref="M8" ca="1" si="8">RANDBETWEEN(DATE(2018,12,1),DATE(2022,12,31))</f>
        <v>44443</v>
      </c>
      <c r="N8" s="35" t="str">
        <f t="shared" ca="1" si="2"/>
        <v>septembre</v>
      </c>
      <c r="O8" s="21">
        <f t="shared" si="3"/>
        <v>2215.7999999999997</v>
      </c>
      <c r="P8" s="21">
        <f t="shared" si="0"/>
        <v>150</v>
      </c>
    </row>
    <row r="9" spans="1:17" ht="27" customHeight="1" thickTop="1" thickBot="1" x14ac:dyDescent="0.3">
      <c r="A9" s="23" t="s">
        <v>52</v>
      </c>
      <c r="B9" s="10">
        <f>VLOOKUP(A9,Dépenses!A12:C21,3,FALSE)</f>
        <v>128.99</v>
      </c>
      <c r="C9" s="9">
        <f>VLOOKUP(A9,Dépenses!A12:E21,5,FALSE)</f>
        <v>0</v>
      </c>
      <c r="D9" s="9">
        <f>VLOOKUP(A9,Dépenses!A12:G21,7,FALSE)</f>
        <v>43.99</v>
      </c>
      <c r="E9" s="9">
        <f>VLOOKUP(A9,Dépenses!A12:I21,9,FALSE)</f>
        <v>34.99</v>
      </c>
      <c r="F9" s="9">
        <f>VLOOKUP(A9,Dépenses!A12:K21,11,FALSE)</f>
        <v>72.98</v>
      </c>
      <c r="G9" s="9">
        <f>VLOOKUP(A9,Dépenses!A12:M21,13,FALSE)</f>
        <v>0</v>
      </c>
      <c r="H9" s="9">
        <f>_xlfn.XLOOKUP(A9,Dépenses!A12:A21,Dépenses!O12:O21)</f>
        <v>24.39</v>
      </c>
      <c r="I9" s="9">
        <f>_xlfn.XLOOKUP(A9,Dépenses!A12:A21,Dépenses!Q12:Q21)</f>
        <v>64.98</v>
      </c>
      <c r="J9" s="9">
        <f>_xlfn.XLOOKUP(A9,Dépenses!A12:A21,Dépenses!S12:S21)</f>
        <v>119.99</v>
      </c>
      <c r="K9" s="9">
        <f>_xlfn.XLOOKUP(A9,Dépenses!A12:A21,Dépenses!U12:U21)</f>
        <v>0</v>
      </c>
      <c r="L9" s="11">
        <v>350</v>
      </c>
      <c r="M9" s="20">
        <f t="shared" ref="M9" ca="1" si="9">RANDBETWEEN(DATE(2018,12,1),DATE(2022,12,31))</f>
        <v>43891</v>
      </c>
      <c r="N9" s="35" t="str">
        <f t="shared" ca="1" si="2"/>
        <v>mars</v>
      </c>
      <c r="O9" s="21">
        <f t="shared" si="3"/>
        <v>840.31000000000006</v>
      </c>
      <c r="P9" s="21">
        <f t="shared" si="0"/>
        <v>350</v>
      </c>
    </row>
    <row r="10" spans="1:17" ht="30" customHeight="1" thickTop="1" thickBot="1" x14ac:dyDescent="0.3">
      <c r="A10" s="23" t="s">
        <v>53</v>
      </c>
      <c r="B10" s="10">
        <f>VLOOKUP(A10,Dépenses!A13:C22,3,FALSE)</f>
        <v>105.98</v>
      </c>
      <c r="C10" s="9">
        <f>VLOOKUP(A10,Dépenses!A13:E22,5,FALSE)</f>
        <v>0</v>
      </c>
      <c r="D10" s="9">
        <f>VLOOKUP(A10,Dépenses!A13:G22,7,FALSE)</f>
        <v>40.97</v>
      </c>
      <c r="E10" s="9">
        <f>VLOOKUP(A10,Dépenses!A13:I22,9,FALSE)</f>
        <v>34.99</v>
      </c>
      <c r="F10" s="9">
        <f>VLOOKUP(A10,Dépenses!A13:K22,11,FALSE)</f>
        <v>89.99</v>
      </c>
      <c r="G10" s="9">
        <f>VLOOKUP(A10,Dépenses!A13:M22,13,FALSE)</f>
        <v>189.99</v>
      </c>
      <c r="H10" s="9">
        <f>_xlfn.XLOOKUP(A10,Dépenses!A13:A22,Dépenses!O13:O22)</f>
        <v>31.99</v>
      </c>
      <c r="I10" s="9">
        <f>_xlfn.XLOOKUP(A10,Dépenses!A13:A22,Dépenses!Q13:Q22)</f>
        <v>64.98</v>
      </c>
      <c r="J10" s="9">
        <f>_xlfn.XLOOKUP(A10,Dépenses!A13:A22,Dépenses!S13:S22)</f>
        <v>119.99</v>
      </c>
      <c r="K10" s="9">
        <f>_xlfn.XLOOKUP(A10,Dépenses!A13:A22,Dépenses!U13:U22)</f>
        <v>0</v>
      </c>
      <c r="L10" s="11">
        <v>150</v>
      </c>
      <c r="M10" s="20">
        <f t="shared" ref="M10" ca="1" si="10">RANDBETWEEN(DATE(2018,12,1),DATE(2022,12,31))</f>
        <v>43441</v>
      </c>
      <c r="N10" s="35" t="str">
        <f t="shared" ca="1" si="2"/>
        <v>décembre</v>
      </c>
      <c r="O10" s="21">
        <f t="shared" si="3"/>
        <v>828.88</v>
      </c>
      <c r="P10" s="21">
        <f t="shared" si="0"/>
        <v>150</v>
      </c>
    </row>
    <row r="11" spans="1:17" ht="34.5" customHeight="1" thickTop="1" thickBot="1" x14ac:dyDescent="0.3">
      <c r="A11" s="24" t="s">
        <v>54</v>
      </c>
      <c r="B11" s="34">
        <f>VLOOKUP(A11,Dépenses!A14:C23,3,FALSE)</f>
        <v>176.98</v>
      </c>
      <c r="C11" s="34">
        <f>VLOOKUP(A11,Dépenses!A14:E23,5,FALSE)</f>
        <v>0</v>
      </c>
      <c r="D11" s="34">
        <f>VLOOKUP(A11,Dépenses!A14:G23,7,FALSE)</f>
        <v>40.97</v>
      </c>
      <c r="E11" s="34">
        <f>VLOOKUP(A11,Dépenses!A14:I23,9,FALSE)</f>
        <v>89.99</v>
      </c>
      <c r="F11" s="34">
        <f>VLOOKUP(A11,Dépenses!A14:K23,11,FALSE)</f>
        <v>79.989999999999995</v>
      </c>
      <c r="G11" s="34">
        <f>VLOOKUP(A11,Dépenses!A14:M23,13,FALSE)</f>
        <v>379.98</v>
      </c>
      <c r="H11" s="34">
        <f>_xlfn.XLOOKUP(A11,Dépenses!A14:A23,Dépenses!O14:O23)</f>
        <v>59.49</v>
      </c>
      <c r="I11" s="34">
        <f>_xlfn.XLOOKUP(A11,Dépenses!A14:A23,Dépenses!Q14:Q23)</f>
        <v>132.99</v>
      </c>
      <c r="J11" s="9">
        <f>_xlfn.XLOOKUP(A11,Dépenses!A14:A23,Dépenses!S14:S23)</f>
        <v>119.99</v>
      </c>
      <c r="K11" s="34">
        <f>_xlfn.XLOOKUP(A11,Dépenses!A14:A23,Dépenses!U14:U23)</f>
        <v>0</v>
      </c>
      <c r="L11" s="11">
        <v>200</v>
      </c>
      <c r="M11" s="20">
        <f t="shared" ref="M11" ca="1" si="11">RANDBETWEEN(DATE(2018,12,1),DATE(2022,12,31))</f>
        <v>43626</v>
      </c>
      <c r="N11" s="35" t="str">
        <f t="shared" ca="1" si="2"/>
        <v>juin</v>
      </c>
      <c r="O11" s="21">
        <f t="shared" si="3"/>
        <v>1280.3800000000001</v>
      </c>
      <c r="P11" s="21">
        <f t="shared" si="0"/>
        <v>200</v>
      </c>
    </row>
    <row r="12" spans="1:17" ht="15.75" thickTop="1" x14ac:dyDescent="0.25">
      <c r="J12" s="12"/>
      <c r="K12" s="25"/>
      <c r="L12" s="12"/>
      <c r="M12" s="12"/>
      <c r="N12" s="12"/>
      <c r="O12" s="12"/>
      <c r="P12" s="12"/>
    </row>
    <row r="15" spans="1:17" ht="15" customHeight="1" x14ac:dyDescent="0.25"/>
    <row r="16" spans="1:17" ht="15" customHeight="1" x14ac:dyDescent="0.25"/>
    <row r="33" spans="2:2" x14ac:dyDescent="0.25">
      <c r="B33" s="1"/>
    </row>
    <row r="34" spans="2:2" x14ac:dyDescent="0.25">
      <c r="B3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4A87-7280-4E53-A4FE-6F46BD4F09F5}">
  <dimension ref="A1:M16"/>
  <sheetViews>
    <sheetView tabSelected="1" zoomScale="120" zoomScaleNormal="120" workbookViewId="0">
      <selection activeCell="D20" sqref="D20"/>
    </sheetView>
  </sheetViews>
  <sheetFormatPr baseColWidth="10" defaultRowHeight="15" x14ac:dyDescent="0.25"/>
  <cols>
    <col min="1" max="1" width="18.85546875" bestFit="1" customWidth="1"/>
    <col min="2" max="2" width="11.5703125" bestFit="1" customWidth="1"/>
    <col min="3" max="3" width="13.5703125" bestFit="1" customWidth="1"/>
    <col min="4" max="4" width="14.140625" bestFit="1" customWidth="1"/>
    <col min="5" max="5" width="13.42578125" bestFit="1" customWidth="1"/>
    <col min="6" max="6" width="20" bestFit="1" customWidth="1"/>
    <col min="7" max="7" width="11.7109375" bestFit="1" customWidth="1"/>
    <col min="8" max="8" width="14.42578125" bestFit="1" customWidth="1"/>
    <col min="9" max="9" width="14.28515625" bestFit="1" customWidth="1"/>
    <col min="10" max="10" width="28.42578125" bestFit="1" customWidth="1"/>
    <col min="11" max="11" width="9.42578125" bestFit="1" customWidth="1"/>
    <col min="12" max="12" width="31" bestFit="1" customWidth="1"/>
    <col min="13" max="13" width="17.5703125" bestFit="1" customWidth="1"/>
  </cols>
  <sheetData>
    <row r="1" spans="1:13" x14ac:dyDescent="0.25">
      <c r="A1" s="52" t="s">
        <v>115</v>
      </c>
      <c r="B1" t="s">
        <v>104</v>
      </c>
    </row>
    <row r="2" spans="1:13" x14ac:dyDescent="0.25">
      <c r="A2" s="52" t="s">
        <v>105</v>
      </c>
      <c r="B2" t="s">
        <v>104</v>
      </c>
    </row>
    <row r="3" spans="1:13" x14ac:dyDescent="0.25">
      <c r="A3" s="52" t="s">
        <v>43</v>
      </c>
      <c r="B3" t="s">
        <v>104</v>
      </c>
    </row>
    <row r="5" spans="1:13" x14ac:dyDescent="0.25">
      <c r="A5" s="52" t="s">
        <v>55</v>
      </c>
      <c r="B5" s="54" t="s">
        <v>112</v>
      </c>
      <c r="C5" s="54" t="s">
        <v>111</v>
      </c>
      <c r="D5" s="54" t="s">
        <v>113</v>
      </c>
      <c r="E5" s="54" t="s">
        <v>114</v>
      </c>
      <c r="F5" s="54" t="s">
        <v>106</v>
      </c>
      <c r="G5" s="54" t="s">
        <v>107</v>
      </c>
      <c r="H5" s="54" t="s">
        <v>108</v>
      </c>
      <c r="I5" s="54" t="s">
        <v>109</v>
      </c>
      <c r="J5" s="54" t="s">
        <v>116</v>
      </c>
      <c r="K5" s="54" t="s">
        <v>117</v>
      </c>
      <c r="L5" s="54" t="s">
        <v>118</v>
      </c>
      <c r="M5" s="54" t="s">
        <v>119</v>
      </c>
    </row>
    <row r="6" spans="1:13" x14ac:dyDescent="0.25">
      <c r="A6" s="53" t="s">
        <v>53</v>
      </c>
      <c r="B6" s="55">
        <v>105.98</v>
      </c>
      <c r="C6" s="55">
        <v>0</v>
      </c>
      <c r="D6" s="55">
        <v>40.97</v>
      </c>
      <c r="E6" s="55">
        <v>34.99</v>
      </c>
      <c r="F6" s="55">
        <v>89.99</v>
      </c>
      <c r="G6" s="55">
        <v>189.99</v>
      </c>
      <c r="H6" s="55">
        <v>31.99</v>
      </c>
      <c r="I6" s="55">
        <v>64.98</v>
      </c>
      <c r="J6" s="55">
        <v>119.99</v>
      </c>
      <c r="K6" s="55">
        <v>0</v>
      </c>
      <c r="L6" s="55">
        <v>150</v>
      </c>
      <c r="M6" s="55">
        <v>150</v>
      </c>
    </row>
    <row r="7" spans="1:13" x14ac:dyDescent="0.25">
      <c r="A7" s="53" t="s">
        <v>49</v>
      </c>
      <c r="B7" s="55">
        <v>128.99</v>
      </c>
      <c r="C7" s="55">
        <v>0</v>
      </c>
      <c r="D7" s="55">
        <v>40.97</v>
      </c>
      <c r="E7" s="55">
        <v>68.98</v>
      </c>
      <c r="F7" s="55">
        <v>89.99</v>
      </c>
      <c r="G7" s="55">
        <v>189.99</v>
      </c>
      <c r="H7" s="55">
        <v>59.49</v>
      </c>
      <c r="I7" s="55">
        <v>132.99</v>
      </c>
      <c r="J7" s="55">
        <v>119.99</v>
      </c>
      <c r="K7" s="55">
        <v>0</v>
      </c>
      <c r="L7" s="55">
        <v>300</v>
      </c>
      <c r="M7" s="55">
        <v>300</v>
      </c>
    </row>
    <row r="8" spans="1:13" x14ac:dyDescent="0.25">
      <c r="A8" s="53" t="s">
        <v>52</v>
      </c>
      <c r="B8" s="55">
        <v>128.99</v>
      </c>
      <c r="C8" s="55">
        <v>0</v>
      </c>
      <c r="D8" s="55">
        <v>43.99</v>
      </c>
      <c r="E8" s="55">
        <v>34.99</v>
      </c>
      <c r="F8" s="55">
        <v>72.98</v>
      </c>
      <c r="G8" s="55">
        <v>0</v>
      </c>
      <c r="H8" s="55">
        <v>24.39</v>
      </c>
      <c r="I8" s="55">
        <v>64.98</v>
      </c>
      <c r="J8" s="55">
        <v>119.99</v>
      </c>
      <c r="K8" s="55">
        <v>0</v>
      </c>
      <c r="L8" s="55">
        <v>350</v>
      </c>
      <c r="M8" s="55">
        <v>350</v>
      </c>
    </row>
    <row r="9" spans="1:13" x14ac:dyDescent="0.25">
      <c r="A9" s="53" t="s">
        <v>47</v>
      </c>
      <c r="B9" s="55">
        <v>699.99</v>
      </c>
      <c r="C9" s="55">
        <v>249.99</v>
      </c>
      <c r="D9" s="55">
        <v>179.99</v>
      </c>
      <c r="E9" s="55">
        <v>158.99</v>
      </c>
      <c r="F9" s="55">
        <v>259.99</v>
      </c>
      <c r="G9" s="55">
        <v>1099.99</v>
      </c>
      <c r="H9" s="55">
        <v>179.99</v>
      </c>
      <c r="I9" s="55">
        <v>184.99</v>
      </c>
      <c r="J9" s="55">
        <v>119.99</v>
      </c>
      <c r="K9" s="55">
        <v>79.989999999999995</v>
      </c>
      <c r="L9" s="55">
        <v>200</v>
      </c>
      <c r="M9" s="55">
        <v>200</v>
      </c>
    </row>
    <row r="10" spans="1:13" x14ac:dyDescent="0.25">
      <c r="A10" s="53" t="s">
        <v>50</v>
      </c>
      <c r="B10" s="55">
        <v>499.89</v>
      </c>
      <c r="C10" s="55">
        <v>175.99</v>
      </c>
      <c r="D10" s="55">
        <v>124.99</v>
      </c>
      <c r="E10" s="55">
        <v>114.99</v>
      </c>
      <c r="F10" s="55">
        <v>189.99</v>
      </c>
      <c r="G10" s="55">
        <v>1199.67</v>
      </c>
      <c r="H10" s="55">
        <v>179.99</v>
      </c>
      <c r="I10" s="55">
        <v>246.98</v>
      </c>
      <c r="J10" s="55">
        <v>119.99</v>
      </c>
      <c r="K10" s="55">
        <v>0</v>
      </c>
      <c r="L10" s="55">
        <v>200</v>
      </c>
      <c r="M10" s="55">
        <v>200</v>
      </c>
    </row>
    <row r="11" spans="1:13" x14ac:dyDescent="0.25">
      <c r="A11" s="53" t="s">
        <v>46</v>
      </c>
      <c r="B11" s="55">
        <v>365.99</v>
      </c>
      <c r="C11" s="55">
        <v>89.9</v>
      </c>
      <c r="D11" s="55">
        <v>68.97</v>
      </c>
      <c r="E11" s="55">
        <v>114.99</v>
      </c>
      <c r="F11" s="55">
        <v>131.99</v>
      </c>
      <c r="G11" s="55">
        <v>949.99</v>
      </c>
      <c r="H11" s="55">
        <v>57.99</v>
      </c>
      <c r="I11" s="55">
        <v>164.99</v>
      </c>
      <c r="J11" s="55">
        <v>119.99</v>
      </c>
      <c r="K11" s="55">
        <v>0</v>
      </c>
      <c r="L11" s="55">
        <v>250</v>
      </c>
      <c r="M11" s="55">
        <v>250</v>
      </c>
    </row>
    <row r="12" spans="1:13" x14ac:dyDescent="0.25">
      <c r="A12" s="53" t="s">
        <v>45</v>
      </c>
      <c r="B12" s="55">
        <v>206.99</v>
      </c>
      <c r="C12" s="55">
        <v>53.99</v>
      </c>
      <c r="D12" s="55">
        <v>40.97</v>
      </c>
      <c r="E12" s="55">
        <v>89.99</v>
      </c>
      <c r="F12" s="55">
        <v>89.99</v>
      </c>
      <c r="G12" s="55">
        <v>279.99</v>
      </c>
      <c r="H12" s="55">
        <v>105.7</v>
      </c>
      <c r="I12" s="55">
        <v>104.99</v>
      </c>
      <c r="J12" s="55">
        <v>119.99</v>
      </c>
      <c r="K12" s="55">
        <v>0</v>
      </c>
      <c r="L12" s="55">
        <v>200</v>
      </c>
      <c r="M12" s="55">
        <v>200</v>
      </c>
    </row>
    <row r="13" spans="1:13" x14ac:dyDescent="0.25">
      <c r="A13" s="53" t="s">
        <v>54</v>
      </c>
      <c r="B13" s="55">
        <v>176.98</v>
      </c>
      <c r="C13" s="55">
        <v>0</v>
      </c>
      <c r="D13" s="55">
        <v>40.97</v>
      </c>
      <c r="E13" s="55">
        <v>89.99</v>
      </c>
      <c r="F13" s="55">
        <v>79.989999999999995</v>
      </c>
      <c r="G13" s="55">
        <v>379.98</v>
      </c>
      <c r="H13" s="55">
        <v>59.49</v>
      </c>
      <c r="I13" s="55">
        <v>132.99</v>
      </c>
      <c r="J13" s="55">
        <v>119.99</v>
      </c>
      <c r="K13" s="55">
        <v>0</v>
      </c>
      <c r="L13" s="55">
        <v>200</v>
      </c>
      <c r="M13" s="55">
        <v>200</v>
      </c>
    </row>
    <row r="14" spans="1:13" x14ac:dyDescent="0.25">
      <c r="A14" s="53" t="s">
        <v>51</v>
      </c>
      <c r="B14" s="55">
        <v>365.99</v>
      </c>
      <c r="C14" s="55">
        <v>89.9</v>
      </c>
      <c r="D14" s="55">
        <v>68.97</v>
      </c>
      <c r="E14" s="55">
        <v>114.99</v>
      </c>
      <c r="F14" s="55">
        <v>131.99</v>
      </c>
      <c r="G14" s="55">
        <v>949.99</v>
      </c>
      <c r="H14" s="55">
        <v>58.99</v>
      </c>
      <c r="I14" s="55">
        <v>164.99</v>
      </c>
      <c r="J14" s="55">
        <v>119.99</v>
      </c>
      <c r="K14" s="55">
        <v>0</v>
      </c>
      <c r="L14" s="55">
        <v>150</v>
      </c>
      <c r="M14" s="55">
        <v>150</v>
      </c>
    </row>
    <row r="15" spans="1:13" x14ac:dyDescent="0.25">
      <c r="A15" s="53" t="s">
        <v>48</v>
      </c>
      <c r="B15" s="55">
        <v>137.99</v>
      </c>
      <c r="C15" s="55">
        <v>0</v>
      </c>
      <c r="D15" s="55">
        <v>40.97</v>
      </c>
      <c r="E15" s="55">
        <v>54.99</v>
      </c>
      <c r="F15" s="55">
        <v>89.99</v>
      </c>
      <c r="G15" s="55">
        <v>0</v>
      </c>
      <c r="H15" s="55">
        <v>58.99</v>
      </c>
      <c r="I15" s="55">
        <v>56.51</v>
      </c>
      <c r="J15" s="55">
        <v>119.99</v>
      </c>
      <c r="K15" s="55">
        <v>2.99</v>
      </c>
      <c r="L15" s="55">
        <v>150</v>
      </c>
      <c r="M15" s="55">
        <v>150</v>
      </c>
    </row>
    <row r="16" spans="1:13" x14ac:dyDescent="0.25">
      <c r="A16" s="53" t="s">
        <v>103</v>
      </c>
      <c r="B16" s="55">
        <v>2817.7799999999997</v>
      </c>
      <c r="C16" s="55">
        <v>659.77</v>
      </c>
      <c r="D16" s="55">
        <v>691.7600000000001</v>
      </c>
      <c r="E16" s="55">
        <v>877.8900000000001</v>
      </c>
      <c r="F16" s="55">
        <v>1226.8900000000001</v>
      </c>
      <c r="G16" s="55">
        <v>5239.59</v>
      </c>
      <c r="H16" s="55">
        <v>817.0100000000001</v>
      </c>
      <c r="I16" s="55">
        <v>1319.39</v>
      </c>
      <c r="J16" s="55">
        <v>1199.8999999999999</v>
      </c>
      <c r="K16" s="55">
        <v>82.97999999999999</v>
      </c>
      <c r="L16" s="55">
        <v>2150</v>
      </c>
      <c r="M16" s="55">
        <v>2150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22B74-BB83-4404-AB35-D0F6890F16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671773-C625-421F-ADE7-E648314D227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dcmitype/"/>
    <ds:schemaRef ds:uri="9de94308-2297-4d04-a77d-26fce9df9395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22375818-dcd7-42e4-9660-6b33e030de66"/>
  </ds:schemaRefs>
</ds:datastoreItem>
</file>

<file path=customXml/itemProps3.xml><?xml version="1.0" encoding="utf-8"?>
<ds:datastoreItem xmlns:ds="http://schemas.openxmlformats.org/officeDocument/2006/customXml" ds:itemID="{A8858EC8-1A38-4C3F-9D8C-19A100787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15</vt:i4>
      </vt:variant>
    </vt:vector>
  </HeadingPairs>
  <TitlesOfParts>
    <vt:vector size="18" baseType="lpstr">
      <vt:lpstr>Dépenses</vt:lpstr>
      <vt:lpstr>Prix</vt:lpstr>
      <vt:lpstr>Clients</vt:lpstr>
      <vt:lpstr>Case</vt:lpstr>
      <vt:lpstr>Clients</vt:lpstr>
      <vt:lpstr>Cooler</vt:lpstr>
      <vt:lpstr>CPU</vt:lpstr>
      <vt:lpstr>Date</vt:lpstr>
      <vt:lpstr>Extra</vt:lpstr>
      <vt:lpstr>GPU</vt:lpstr>
      <vt:lpstr>Motherboard</vt:lpstr>
      <vt:lpstr>PrixTotal</vt:lpstr>
      <vt:lpstr>Profit</vt:lpstr>
      <vt:lpstr>PSU</vt:lpstr>
      <vt:lpstr>RAM</vt:lpstr>
      <vt:lpstr>Ship</vt:lpstr>
      <vt:lpstr>Storage</vt:lpstr>
      <vt:lpstr>Syst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Giang Tien</dc:creator>
  <cp:lastModifiedBy>Giang Tien Mai</cp:lastModifiedBy>
  <dcterms:created xsi:type="dcterms:W3CDTF">2022-11-10T14:04:11Z</dcterms:created>
  <dcterms:modified xsi:type="dcterms:W3CDTF">2022-11-18T14:14:17Z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