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elgietzmann-sanders/schooling/population_dynamics/lab_8/"/>
    </mc:Choice>
  </mc:AlternateContent>
  <xr:revisionPtr revIDLastSave="0" documentId="13_ncr:1_{2EBC8B41-1D63-DD4B-8CBE-405B5988AA1D}" xr6:coauthVersionLast="47" xr6:coauthVersionMax="47" xr10:uidLastSave="{00000000-0000-0000-0000-000000000000}"/>
  <bookViews>
    <workbookView xWindow="28800" yWindow="-140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">Sheet1!$B$15</definedName>
    <definedName name="Age">Sheet1!$F$3:$AN$3</definedName>
    <definedName name="b">Sheet1!$B$16</definedName>
    <definedName name="bha">Sheet1!$B$43</definedName>
    <definedName name="bhb">Sheet1!$B$44</definedName>
    <definedName name="cap">Sheet1!$B$22</definedName>
    <definedName name="D">Sheet1!$B$9</definedName>
    <definedName name="Eo">Sheet1!$B$41</definedName>
    <definedName name="eprf">Sheet1!$B$40</definedName>
    <definedName name="epro">Sheet1!$B$39</definedName>
    <definedName name="fec">Sheet1!$F$10:$AN$10</definedName>
    <definedName name="K">Sheet1!$B$4</definedName>
    <definedName name="lafished">Sheet1!$F$9:$AN$9</definedName>
    <definedName name="launfished">Sheet1!$F$8:$AN$8</definedName>
    <definedName name="Linf">Sheet1!$B$3</definedName>
    <definedName name="Lmat">Sheet1!$B$18</definedName>
    <definedName name="M">Sheet1!$B$7</definedName>
    <definedName name="maxLL">Sheet1!$B$27</definedName>
    <definedName name="minLL">Sheet1!$B$25</definedName>
    <definedName name="phivb">Sheet1!$B$33</definedName>
    <definedName name="phivbfish">Sheet1!$B$34</definedName>
    <definedName name="recK">Sheet1!$B$42</definedName>
    <definedName name="Ro">Sheet1!$B$38</definedName>
    <definedName name="sig_cap">Sheet1!$B$23</definedName>
    <definedName name="sig_maxLL">Sheet1!$B$28</definedName>
    <definedName name="sig_minLL">Sheet1!$B$26</definedName>
    <definedName name="sig_rec">Sheet1!$B$45</definedName>
    <definedName name="sig_trophy">Sheet1!$B$31</definedName>
    <definedName name="So">Sheet1!$B$8</definedName>
    <definedName name="SPR">Sheet1!$B$36</definedName>
    <definedName name="t_0">Sheet1!$B$5</definedName>
    <definedName name="TL">Sheet1!$F$4:$AN$4</definedName>
    <definedName name="trophy">Sheet1!$B$30</definedName>
    <definedName name="trophyvul">Sheet1!$F$11:$AN$11</definedName>
    <definedName name="U">Sheet1!$B$11</definedName>
    <definedName name="Ucaught">Sheet1!$B$12</definedName>
    <definedName name="Uo">Sheet1!$B$13</definedName>
    <definedName name="Vul_Cap">Sheet1!$F$7:$AN$7</definedName>
    <definedName name="Vul_Ret">Sheet1!$F$6:$AN$6</definedName>
    <definedName name="Wmat">Sheet1!$B$19</definedName>
    <definedName name="Wt">Sheet1!$F$5:$AN$5</definedName>
    <definedName name="YPR">Sheet1!$B$35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38" i="1" l="1"/>
  <c r="AF152" i="1"/>
  <c r="AF151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9" i="1"/>
  <c r="F19" i="1"/>
  <c r="G4" i="1"/>
  <c r="H4" i="1"/>
  <c r="I4" i="1"/>
  <c r="J4" i="1"/>
  <c r="K4" i="1"/>
  <c r="L4" i="1"/>
  <c r="M4" i="1"/>
  <c r="N4" i="1"/>
  <c r="N5" i="1" s="1"/>
  <c r="O4" i="1"/>
  <c r="O5" i="1" s="1"/>
  <c r="P4" i="1"/>
  <c r="P5" i="1" s="1"/>
  <c r="Q4" i="1"/>
  <c r="R4" i="1"/>
  <c r="S4" i="1"/>
  <c r="T4" i="1"/>
  <c r="T5" i="1" s="1"/>
  <c r="U4" i="1"/>
  <c r="V4" i="1"/>
  <c r="V5" i="1" s="1"/>
  <c r="W4" i="1"/>
  <c r="W5" i="1" s="1"/>
  <c r="X4" i="1"/>
  <c r="Y4" i="1"/>
  <c r="Z4" i="1"/>
  <c r="AA4" i="1"/>
  <c r="AB4" i="1"/>
  <c r="AB5" i="1" s="1"/>
  <c r="AC4" i="1"/>
  <c r="AC5" i="1" s="1"/>
  <c r="AD4" i="1"/>
  <c r="AD5" i="1" s="1"/>
  <c r="AE4" i="1"/>
  <c r="AF4" i="1"/>
  <c r="AF5" i="1" s="1"/>
  <c r="AG4" i="1"/>
  <c r="AH4" i="1"/>
  <c r="AI4" i="1"/>
  <c r="AJ4" i="1"/>
  <c r="AK4" i="1"/>
  <c r="AL4" i="1"/>
  <c r="AL5" i="1" s="1"/>
  <c r="AM4" i="1"/>
  <c r="AM5" i="1" s="1"/>
  <c r="AN4" i="1"/>
  <c r="F4" i="1"/>
  <c r="B28" i="1"/>
  <c r="B26" i="1"/>
  <c r="B13" i="1"/>
  <c r="B7" i="1"/>
  <c r="B8" i="1" s="1"/>
  <c r="G8" i="1" s="1"/>
  <c r="H8" i="1" s="1"/>
  <c r="AK6" i="1" l="1"/>
  <c r="AJ6" i="1"/>
  <c r="AH11" i="1"/>
  <c r="R11" i="1"/>
  <c r="F6" i="1"/>
  <c r="AG6" i="1"/>
  <c r="AE11" i="1"/>
  <c r="G11" i="1"/>
  <c r="Z11" i="1"/>
  <c r="J11" i="1"/>
  <c r="Y6" i="1"/>
  <c r="AC11" i="1"/>
  <c r="U11" i="1"/>
  <c r="M11" i="1"/>
  <c r="AB6" i="1"/>
  <c r="L6" i="1"/>
  <c r="AA5" i="1"/>
  <c r="T6" i="1"/>
  <c r="U6" i="1"/>
  <c r="AM11" i="1"/>
  <c r="W11" i="1"/>
  <c r="V6" i="1"/>
  <c r="M5" i="1"/>
  <c r="AL11" i="1"/>
  <c r="K5" i="1"/>
  <c r="V11" i="1"/>
  <c r="AC6" i="1"/>
  <c r="L5" i="1"/>
  <c r="Q6" i="1"/>
  <c r="I6" i="1"/>
  <c r="I5" i="1"/>
  <c r="U5" i="1"/>
  <c r="AL6" i="1"/>
  <c r="Q11" i="1"/>
  <c r="AJ5" i="1"/>
  <c r="N6" i="1"/>
  <c r="O11" i="1"/>
  <c r="AI5" i="1"/>
  <c r="S5" i="1"/>
  <c r="M6" i="1"/>
  <c r="AD11" i="1"/>
  <c r="N11" i="1"/>
  <c r="Y11" i="1"/>
  <c r="F5" i="1"/>
  <c r="AG5" i="1"/>
  <c r="Q5" i="1"/>
  <c r="AD6" i="1"/>
  <c r="F11" i="1"/>
  <c r="I11" i="1"/>
  <c r="AK11" i="1"/>
  <c r="AK5" i="1"/>
  <c r="AG11" i="1"/>
  <c r="G19" i="1"/>
  <c r="Y5" i="1"/>
  <c r="I8" i="1"/>
  <c r="H19" i="1"/>
  <c r="AN6" i="1"/>
  <c r="AF6" i="1"/>
  <c r="X6" i="1"/>
  <c r="P6" i="1"/>
  <c r="H6" i="1"/>
  <c r="AM6" i="1"/>
  <c r="AE6" i="1"/>
  <c r="W6" i="1"/>
  <c r="O6" i="1"/>
  <c r="G6" i="1"/>
  <c r="AN11" i="1"/>
  <c r="AF11" i="1"/>
  <c r="X11" i="1"/>
  <c r="P11" i="1"/>
  <c r="J5" i="1"/>
  <c r="AN5" i="1"/>
  <c r="X5" i="1"/>
  <c r="H5" i="1"/>
  <c r="AI6" i="1"/>
  <c r="AA6" i="1"/>
  <c r="S6" i="1"/>
  <c r="K6" i="1"/>
  <c r="AJ11" i="1"/>
  <c r="AB11" i="1"/>
  <c r="T11" i="1"/>
  <c r="L11" i="1"/>
  <c r="AH5" i="1"/>
  <c r="R5" i="1"/>
  <c r="AE5" i="1"/>
  <c r="G5" i="1"/>
  <c r="AH6" i="1"/>
  <c r="Z6" i="1"/>
  <c r="R6" i="1"/>
  <c r="J6" i="1"/>
  <c r="Z5" i="1"/>
  <c r="B19" i="1"/>
  <c r="P10" i="1" s="1"/>
  <c r="B23" i="1"/>
  <c r="AD7" i="1" s="1"/>
  <c r="B31" i="1"/>
  <c r="AI11" i="1" s="1"/>
  <c r="B33" i="1" l="1"/>
  <c r="K11" i="1"/>
  <c r="S11" i="1"/>
  <c r="H11" i="1"/>
  <c r="AA11" i="1"/>
  <c r="F10" i="1"/>
  <c r="AL7" i="1"/>
  <c r="J7" i="1"/>
  <c r="Q10" i="1"/>
  <c r="W7" i="1"/>
  <c r="AN7" i="1"/>
  <c r="AH10" i="1"/>
  <c r="I10" i="1"/>
  <c r="S10" i="1"/>
  <c r="K10" i="1"/>
  <c r="AA10" i="1"/>
  <c r="L7" i="1"/>
  <c r="AI10" i="1"/>
  <c r="P7" i="1"/>
  <c r="Y10" i="1"/>
  <c r="R10" i="1"/>
  <c r="M10" i="1"/>
  <c r="AC10" i="1"/>
  <c r="AJ7" i="1"/>
  <c r="AN10" i="1"/>
  <c r="AG10" i="1"/>
  <c r="AK10" i="1"/>
  <c r="J8" i="1"/>
  <c r="I19" i="1"/>
  <c r="Q7" i="1"/>
  <c r="F7" i="1"/>
  <c r="G20" i="1" s="1"/>
  <c r="Y7" i="1"/>
  <c r="I7" i="1"/>
  <c r="K7" i="1"/>
  <c r="S7" i="1"/>
  <c r="AA7" i="1"/>
  <c r="AI7" i="1"/>
  <c r="AG7" i="1"/>
  <c r="R7" i="1"/>
  <c r="J10" i="1"/>
  <c r="Z7" i="1"/>
  <c r="N10" i="1"/>
  <c r="O10" i="1"/>
  <c r="T7" i="1"/>
  <c r="AE10" i="1"/>
  <c r="AH7" i="1"/>
  <c r="V10" i="1"/>
  <c r="M7" i="1"/>
  <c r="W10" i="1"/>
  <c r="AF7" i="1"/>
  <c r="G7" i="1"/>
  <c r="H20" i="1" s="1"/>
  <c r="T10" i="1"/>
  <c r="L10" i="1"/>
  <c r="AB10" i="1"/>
  <c r="AJ10" i="1"/>
  <c r="U10" i="1"/>
  <c r="H7" i="1"/>
  <c r="I20" i="1" s="1"/>
  <c r="J21" i="1" s="1"/>
  <c r="Z10" i="1"/>
  <c r="O7" i="1"/>
  <c r="N7" i="1"/>
  <c r="H10" i="1"/>
  <c r="AD10" i="1"/>
  <c r="AK7" i="1"/>
  <c r="AE7" i="1"/>
  <c r="X7" i="1"/>
  <c r="U7" i="1"/>
  <c r="AB7" i="1"/>
  <c r="AC7" i="1"/>
  <c r="G10" i="1"/>
  <c r="AM7" i="1"/>
  <c r="V7" i="1"/>
  <c r="X10" i="1"/>
  <c r="AL10" i="1"/>
  <c r="AM10" i="1"/>
  <c r="AF10" i="1"/>
  <c r="I21" i="1" l="1"/>
  <c r="J22" i="1" s="1"/>
  <c r="K23" i="1" s="1"/>
  <c r="L24" i="1" s="1"/>
  <c r="M25" i="1" s="1"/>
  <c r="N26" i="1" s="1"/>
  <c r="O27" i="1" s="1"/>
  <c r="P28" i="1" s="1"/>
  <c r="Q29" i="1" s="1"/>
  <c r="R30" i="1" s="1"/>
  <c r="S31" i="1" s="1"/>
  <c r="T32" i="1" s="1"/>
  <c r="U33" i="1" s="1"/>
  <c r="V34" i="1" s="1"/>
  <c r="W35" i="1" s="1"/>
  <c r="X36" i="1" s="1"/>
  <c r="Y37" i="1" s="1"/>
  <c r="Z38" i="1" s="1"/>
  <c r="AA39" i="1" s="1"/>
  <c r="AB40" i="1" s="1"/>
  <c r="AC41" i="1" s="1"/>
  <c r="AD42" i="1" s="1"/>
  <c r="AE43" i="1" s="1"/>
  <c r="AF44" i="1" s="1"/>
  <c r="AG45" i="1" s="1"/>
  <c r="AH46" i="1" s="1"/>
  <c r="AI47" i="1" s="1"/>
  <c r="AJ48" i="1" s="1"/>
  <c r="AK49" i="1" s="1"/>
  <c r="AL50" i="1" s="1"/>
  <c r="AM51" i="1" s="1"/>
  <c r="AN52" i="1" s="1"/>
  <c r="K22" i="1"/>
  <c r="L23" i="1" s="1"/>
  <c r="M24" i="1" s="1"/>
  <c r="N25" i="1" s="1"/>
  <c r="O26" i="1" s="1"/>
  <c r="P27" i="1" s="1"/>
  <c r="Q28" i="1" s="1"/>
  <c r="R29" i="1" s="1"/>
  <c r="S30" i="1" s="1"/>
  <c r="T31" i="1" s="1"/>
  <c r="U32" i="1" s="1"/>
  <c r="V33" i="1" s="1"/>
  <c r="W34" i="1" s="1"/>
  <c r="X35" i="1" s="1"/>
  <c r="Y36" i="1" s="1"/>
  <c r="Z37" i="1" s="1"/>
  <c r="AA38" i="1" s="1"/>
  <c r="AB39" i="1" s="1"/>
  <c r="AC40" i="1" s="1"/>
  <c r="AD41" i="1" s="1"/>
  <c r="AE42" i="1" s="1"/>
  <c r="AF43" i="1" s="1"/>
  <c r="AG44" i="1" s="1"/>
  <c r="AH45" i="1" s="1"/>
  <c r="AI46" i="1" s="1"/>
  <c r="AJ47" i="1" s="1"/>
  <c r="AK48" i="1" s="1"/>
  <c r="AL49" i="1" s="1"/>
  <c r="AM50" i="1" s="1"/>
  <c r="AN51" i="1" s="1"/>
  <c r="J20" i="1"/>
  <c r="K21" i="1" s="1"/>
  <c r="L22" i="1" s="1"/>
  <c r="M23" i="1" s="1"/>
  <c r="N24" i="1" s="1"/>
  <c r="O25" i="1" s="1"/>
  <c r="P26" i="1" s="1"/>
  <c r="Q27" i="1" s="1"/>
  <c r="R28" i="1" s="1"/>
  <c r="S29" i="1" s="1"/>
  <c r="T30" i="1" s="1"/>
  <c r="U31" i="1" s="1"/>
  <c r="V32" i="1" s="1"/>
  <c r="W33" i="1" s="1"/>
  <c r="X34" i="1" s="1"/>
  <c r="Y35" i="1" s="1"/>
  <c r="Z36" i="1" s="1"/>
  <c r="AA37" i="1" s="1"/>
  <c r="AB38" i="1" s="1"/>
  <c r="AC39" i="1" s="1"/>
  <c r="AD40" i="1" s="1"/>
  <c r="AE41" i="1" s="1"/>
  <c r="AF42" i="1" s="1"/>
  <c r="AG43" i="1" s="1"/>
  <c r="AH44" i="1" s="1"/>
  <c r="AI45" i="1" s="1"/>
  <c r="AJ46" i="1" s="1"/>
  <c r="AK47" i="1" s="1"/>
  <c r="AL48" i="1" s="1"/>
  <c r="AM49" i="1" s="1"/>
  <c r="AN50" i="1" s="1"/>
  <c r="H21" i="1"/>
  <c r="I22" i="1" s="1"/>
  <c r="J23" i="1" s="1"/>
  <c r="K24" i="1" s="1"/>
  <c r="L25" i="1" s="1"/>
  <c r="M26" i="1" s="1"/>
  <c r="N27" i="1" s="1"/>
  <c r="O28" i="1" s="1"/>
  <c r="P29" i="1" s="1"/>
  <c r="Q30" i="1" s="1"/>
  <c r="R31" i="1" s="1"/>
  <c r="S32" i="1" s="1"/>
  <c r="T33" i="1" s="1"/>
  <c r="U34" i="1" s="1"/>
  <c r="V35" i="1" s="1"/>
  <c r="W36" i="1" s="1"/>
  <c r="X37" i="1" s="1"/>
  <c r="Y38" i="1" s="1"/>
  <c r="Z39" i="1" s="1"/>
  <c r="AA40" i="1" s="1"/>
  <c r="AB41" i="1" s="1"/>
  <c r="AC42" i="1" s="1"/>
  <c r="AD43" i="1" s="1"/>
  <c r="AE44" i="1" s="1"/>
  <c r="AF45" i="1" s="1"/>
  <c r="AG46" i="1" s="1"/>
  <c r="AH47" i="1" s="1"/>
  <c r="AI48" i="1" s="1"/>
  <c r="AJ49" i="1" s="1"/>
  <c r="AK50" i="1" s="1"/>
  <c r="AL51" i="1" s="1"/>
  <c r="AM52" i="1" s="1"/>
  <c r="AN53" i="1" s="1"/>
  <c r="G9" i="1"/>
  <c r="K8" i="1"/>
  <c r="J19" i="1"/>
  <c r="K20" i="1" s="1"/>
  <c r="L21" i="1" s="1"/>
  <c r="M22" i="1" s="1"/>
  <c r="N23" i="1" s="1"/>
  <c r="O24" i="1" s="1"/>
  <c r="P25" i="1" s="1"/>
  <c r="Q26" i="1" s="1"/>
  <c r="R27" i="1" s="1"/>
  <c r="S28" i="1" s="1"/>
  <c r="T29" i="1" s="1"/>
  <c r="U30" i="1" s="1"/>
  <c r="V31" i="1" s="1"/>
  <c r="W32" i="1" s="1"/>
  <c r="X33" i="1" s="1"/>
  <c r="Y34" i="1" s="1"/>
  <c r="Z35" i="1" s="1"/>
  <c r="AA36" i="1" s="1"/>
  <c r="AB37" i="1" s="1"/>
  <c r="AC38" i="1" s="1"/>
  <c r="AD39" i="1" s="1"/>
  <c r="AE40" i="1" s="1"/>
  <c r="AF41" i="1" s="1"/>
  <c r="AG42" i="1" s="1"/>
  <c r="AH43" i="1" s="1"/>
  <c r="AI44" i="1" s="1"/>
  <c r="AJ45" i="1" s="1"/>
  <c r="AK46" i="1" s="1"/>
  <c r="AL47" i="1" s="1"/>
  <c r="AM48" i="1" s="1"/>
  <c r="AN49" i="1" s="1"/>
  <c r="H9" i="1" l="1"/>
  <c r="I9" i="1" s="1"/>
  <c r="L8" i="1"/>
  <c r="K19" i="1"/>
  <c r="L20" i="1" s="1"/>
  <c r="M21" i="1" s="1"/>
  <c r="N22" i="1" s="1"/>
  <c r="O23" i="1" s="1"/>
  <c r="P24" i="1" s="1"/>
  <c r="Q25" i="1" s="1"/>
  <c r="R26" i="1" s="1"/>
  <c r="S27" i="1" s="1"/>
  <c r="T28" i="1" s="1"/>
  <c r="U29" i="1" s="1"/>
  <c r="V30" i="1" s="1"/>
  <c r="W31" i="1" s="1"/>
  <c r="X32" i="1" s="1"/>
  <c r="Y33" i="1" s="1"/>
  <c r="Z34" i="1" s="1"/>
  <c r="AA35" i="1" s="1"/>
  <c r="AB36" i="1" s="1"/>
  <c r="AC37" i="1" s="1"/>
  <c r="AD38" i="1" s="1"/>
  <c r="AE39" i="1" s="1"/>
  <c r="AF40" i="1" s="1"/>
  <c r="AG41" i="1" s="1"/>
  <c r="AH42" i="1" s="1"/>
  <c r="AI43" i="1" s="1"/>
  <c r="AJ44" i="1" s="1"/>
  <c r="AK45" i="1" s="1"/>
  <c r="AL46" i="1" s="1"/>
  <c r="AM47" i="1" s="1"/>
  <c r="AN48" i="1" s="1"/>
  <c r="J9" i="1" l="1"/>
  <c r="M8" i="1"/>
  <c r="L19" i="1"/>
  <c r="M20" i="1" s="1"/>
  <c r="N21" i="1" s="1"/>
  <c r="O22" i="1" s="1"/>
  <c r="P23" i="1" s="1"/>
  <c r="Q24" i="1" s="1"/>
  <c r="R25" i="1" s="1"/>
  <c r="S26" i="1" s="1"/>
  <c r="T27" i="1" s="1"/>
  <c r="U28" i="1" s="1"/>
  <c r="V29" i="1" s="1"/>
  <c r="W30" i="1" s="1"/>
  <c r="X31" i="1" s="1"/>
  <c r="Y32" i="1" s="1"/>
  <c r="Z33" i="1" s="1"/>
  <c r="AA34" i="1" s="1"/>
  <c r="AB35" i="1" s="1"/>
  <c r="AC36" i="1" s="1"/>
  <c r="AD37" i="1" s="1"/>
  <c r="AE38" i="1" s="1"/>
  <c r="AF39" i="1" s="1"/>
  <c r="AG40" i="1" s="1"/>
  <c r="AH41" i="1" s="1"/>
  <c r="AI42" i="1" s="1"/>
  <c r="AJ43" i="1" s="1"/>
  <c r="AK44" i="1" s="1"/>
  <c r="AL45" i="1" s="1"/>
  <c r="AM46" i="1" s="1"/>
  <c r="AN47" i="1" s="1"/>
  <c r="K9" i="1" l="1"/>
  <c r="N8" i="1"/>
  <c r="M19" i="1"/>
  <c r="N20" i="1" s="1"/>
  <c r="O21" i="1" s="1"/>
  <c r="P22" i="1" s="1"/>
  <c r="Q23" i="1" s="1"/>
  <c r="R24" i="1" s="1"/>
  <c r="S25" i="1" s="1"/>
  <c r="T26" i="1" s="1"/>
  <c r="U27" i="1" s="1"/>
  <c r="V28" i="1" s="1"/>
  <c r="W29" i="1" s="1"/>
  <c r="X30" i="1" s="1"/>
  <c r="Y31" i="1" s="1"/>
  <c r="Z32" i="1" s="1"/>
  <c r="AA33" i="1" s="1"/>
  <c r="AB34" i="1" s="1"/>
  <c r="AC35" i="1" s="1"/>
  <c r="AD36" i="1" s="1"/>
  <c r="AE37" i="1" s="1"/>
  <c r="AF38" i="1" s="1"/>
  <c r="AG39" i="1" s="1"/>
  <c r="AH40" i="1" s="1"/>
  <c r="AI41" i="1" s="1"/>
  <c r="AJ42" i="1" s="1"/>
  <c r="AK43" i="1" s="1"/>
  <c r="AL44" i="1" s="1"/>
  <c r="AM45" i="1" s="1"/>
  <c r="AN46" i="1" s="1"/>
  <c r="L9" i="1" l="1"/>
  <c r="O8" i="1"/>
  <c r="N19" i="1"/>
  <c r="O20" i="1" s="1"/>
  <c r="P21" i="1" s="1"/>
  <c r="Q22" i="1" s="1"/>
  <c r="R23" i="1" s="1"/>
  <c r="S24" i="1" s="1"/>
  <c r="T25" i="1" s="1"/>
  <c r="U26" i="1" s="1"/>
  <c r="V27" i="1" s="1"/>
  <c r="W28" i="1" s="1"/>
  <c r="X29" i="1" s="1"/>
  <c r="Y30" i="1" s="1"/>
  <c r="Z31" i="1" s="1"/>
  <c r="AA32" i="1" s="1"/>
  <c r="AB33" i="1" s="1"/>
  <c r="AC34" i="1" s="1"/>
  <c r="AD35" i="1" s="1"/>
  <c r="AE36" i="1" s="1"/>
  <c r="AF37" i="1" s="1"/>
  <c r="AG38" i="1" s="1"/>
  <c r="AH39" i="1" s="1"/>
  <c r="AI40" i="1" s="1"/>
  <c r="AJ41" i="1" s="1"/>
  <c r="AK42" i="1" s="1"/>
  <c r="AL43" i="1" s="1"/>
  <c r="AM44" i="1" s="1"/>
  <c r="AN45" i="1" s="1"/>
  <c r="M9" i="1" l="1"/>
  <c r="P8" i="1"/>
  <c r="O19" i="1"/>
  <c r="P20" i="1" s="1"/>
  <c r="Q21" i="1" s="1"/>
  <c r="R22" i="1" s="1"/>
  <c r="S23" i="1" s="1"/>
  <c r="T24" i="1" s="1"/>
  <c r="U25" i="1" s="1"/>
  <c r="V26" i="1" s="1"/>
  <c r="W27" i="1" s="1"/>
  <c r="X28" i="1" s="1"/>
  <c r="Y29" i="1" s="1"/>
  <c r="Z30" i="1" s="1"/>
  <c r="AA31" i="1" s="1"/>
  <c r="AB32" i="1" s="1"/>
  <c r="AC33" i="1" s="1"/>
  <c r="AD34" i="1" s="1"/>
  <c r="AE35" i="1" s="1"/>
  <c r="AF36" i="1" s="1"/>
  <c r="AG37" i="1" s="1"/>
  <c r="AH38" i="1" s="1"/>
  <c r="AI39" i="1" s="1"/>
  <c r="AJ40" i="1" s="1"/>
  <c r="AK41" i="1" s="1"/>
  <c r="AL42" i="1" s="1"/>
  <c r="AM43" i="1" s="1"/>
  <c r="AN44" i="1" s="1"/>
  <c r="N9" i="1" l="1"/>
  <c r="Q8" i="1"/>
  <c r="P19" i="1"/>
  <c r="Q20" i="1" s="1"/>
  <c r="R21" i="1" s="1"/>
  <c r="S22" i="1" s="1"/>
  <c r="T23" i="1" s="1"/>
  <c r="U24" i="1" s="1"/>
  <c r="V25" i="1" s="1"/>
  <c r="W26" i="1" s="1"/>
  <c r="X27" i="1" s="1"/>
  <c r="Y28" i="1" s="1"/>
  <c r="Z29" i="1" s="1"/>
  <c r="AA30" i="1" s="1"/>
  <c r="AB31" i="1" s="1"/>
  <c r="AC32" i="1" s="1"/>
  <c r="AD33" i="1" s="1"/>
  <c r="AE34" i="1" s="1"/>
  <c r="AF35" i="1" s="1"/>
  <c r="AG36" i="1" s="1"/>
  <c r="AH37" i="1" s="1"/>
  <c r="AI38" i="1" s="1"/>
  <c r="AJ39" i="1" s="1"/>
  <c r="AK40" i="1" s="1"/>
  <c r="AL41" i="1" s="1"/>
  <c r="AM42" i="1" s="1"/>
  <c r="AN43" i="1" s="1"/>
  <c r="O9" i="1" l="1"/>
  <c r="R8" i="1"/>
  <c r="Q19" i="1"/>
  <c r="R20" i="1" s="1"/>
  <c r="S21" i="1" s="1"/>
  <c r="T22" i="1" s="1"/>
  <c r="U23" i="1" s="1"/>
  <c r="V24" i="1" s="1"/>
  <c r="W25" i="1" s="1"/>
  <c r="X26" i="1" s="1"/>
  <c r="Y27" i="1" s="1"/>
  <c r="Z28" i="1" s="1"/>
  <c r="AA29" i="1" s="1"/>
  <c r="AB30" i="1" s="1"/>
  <c r="AC31" i="1" s="1"/>
  <c r="AD32" i="1" s="1"/>
  <c r="AE33" i="1" s="1"/>
  <c r="AF34" i="1" s="1"/>
  <c r="AG35" i="1" s="1"/>
  <c r="AH36" i="1" s="1"/>
  <c r="AI37" i="1" s="1"/>
  <c r="AJ38" i="1" s="1"/>
  <c r="AK39" i="1" s="1"/>
  <c r="AL40" i="1" s="1"/>
  <c r="AM41" i="1" s="1"/>
  <c r="AN42" i="1" s="1"/>
  <c r="P9" i="1" l="1"/>
  <c r="S8" i="1"/>
  <c r="R19" i="1"/>
  <c r="S20" i="1" s="1"/>
  <c r="T21" i="1" s="1"/>
  <c r="U22" i="1" s="1"/>
  <c r="V23" i="1" s="1"/>
  <c r="W24" i="1" s="1"/>
  <c r="X25" i="1" s="1"/>
  <c r="Y26" i="1" s="1"/>
  <c r="Z27" i="1" s="1"/>
  <c r="AA28" i="1" s="1"/>
  <c r="AB29" i="1" s="1"/>
  <c r="AC30" i="1" s="1"/>
  <c r="AD31" i="1" s="1"/>
  <c r="AE32" i="1" s="1"/>
  <c r="AF33" i="1" s="1"/>
  <c r="AG34" i="1" s="1"/>
  <c r="AH35" i="1" s="1"/>
  <c r="AI36" i="1" s="1"/>
  <c r="AJ37" i="1" s="1"/>
  <c r="AK38" i="1" s="1"/>
  <c r="AL39" i="1" s="1"/>
  <c r="AM40" i="1" s="1"/>
  <c r="AN41" i="1" s="1"/>
  <c r="Q9" i="1" l="1"/>
  <c r="T8" i="1"/>
  <c r="S19" i="1"/>
  <c r="T20" i="1" s="1"/>
  <c r="U21" i="1" s="1"/>
  <c r="V22" i="1" s="1"/>
  <c r="W23" i="1" s="1"/>
  <c r="X24" i="1" s="1"/>
  <c r="Y25" i="1" s="1"/>
  <c r="Z26" i="1" s="1"/>
  <c r="AA27" i="1" s="1"/>
  <c r="AB28" i="1" s="1"/>
  <c r="AC29" i="1" s="1"/>
  <c r="AD30" i="1" s="1"/>
  <c r="AE31" i="1" s="1"/>
  <c r="AF32" i="1" s="1"/>
  <c r="AG33" i="1" s="1"/>
  <c r="AH34" i="1" s="1"/>
  <c r="AI35" i="1" s="1"/>
  <c r="AJ36" i="1" s="1"/>
  <c r="AK37" i="1" s="1"/>
  <c r="AL38" i="1" s="1"/>
  <c r="AM39" i="1" s="1"/>
  <c r="AN40" i="1" s="1"/>
  <c r="R9" i="1" l="1"/>
  <c r="U8" i="1"/>
  <c r="T19" i="1"/>
  <c r="U20" i="1" s="1"/>
  <c r="V21" i="1" s="1"/>
  <c r="W22" i="1" s="1"/>
  <c r="X23" i="1" s="1"/>
  <c r="Y24" i="1" s="1"/>
  <c r="Z25" i="1" s="1"/>
  <c r="AA26" i="1" s="1"/>
  <c r="AB27" i="1" s="1"/>
  <c r="AC28" i="1" s="1"/>
  <c r="AD29" i="1" s="1"/>
  <c r="AE30" i="1" s="1"/>
  <c r="AF31" i="1" s="1"/>
  <c r="AG32" i="1" s="1"/>
  <c r="AH33" i="1" s="1"/>
  <c r="AI34" i="1" s="1"/>
  <c r="AJ35" i="1" s="1"/>
  <c r="AK36" i="1" s="1"/>
  <c r="AL37" i="1" s="1"/>
  <c r="AM38" i="1" s="1"/>
  <c r="AN39" i="1" s="1"/>
  <c r="S9" i="1" l="1"/>
  <c r="V8" i="1"/>
  <c r="U19" i="1"/>
  <c r="V20" i="1" s="1"/>
  <c r="W21" i="1" s="1"/>
  <c r="X22" i="1" s="1"/>
  <c r="Y23" i="1" s="1"/>
  <c r="Z24" i="1" s="1"/>
  <c r="AA25" i="1" s="1"/>
  <c r="AB26" i="1" s="1"/>
  <c r="AC27" i="1" s="1"/>
  <c r="AD28" i="1" s="1"/>
  <c r="AE29" i="1" s="1"/>
  <c r="AF30" i="1" s="1"/>
  <c r="AG31" i="1" s="1"/>
  <c r="AH32" i="1" s="1"/>
  <c r="AI33" i="1" s="1"/>
  <c r="AJ34" i="1" s="1"/>
  <c r="AK35" i="1" s="1"/>
  <c r="AL36" i="1" s="1"/>
  <c r="AM37" i="1" s="1"/>
  <c r="AN38" i="1" s="1"/>
  <c r="T9" i="1" l="1"/>
  <c r="W8" i="1"/>
  <c r="V19" i="1"/>
  <c r="W20" i="1" s="1"/>
  <c r="X21" i="1" s="1"/>
  <c r="Y22" i="1" s="1"/>
  <c r="Z23" i="1" s="1"/>
  <c r="AA24" i="1" s="1"/>
  <c r="AB25" i="1" s="1"/>
  <c r="AC26" i="1" s="1"/>
  <c r="AD27" i="1" s="1"/>
  <c r="AE28" i="1" s="1"/>
  <c r="AF29" i="1" s="1"/>
  <c r="AG30" i="1" s="1"/>
  <c r="AH31" i="1" s="1"/>
  <c r="AI32" i="1" s="1"/>
  <c r="AJ33" i="1" s="1"/>
  <c r="AK34" i="1" s="1"/>
  <c r="AL35" i="1" s="1"/>
  <c r="AM36" i="1" s="1"/>
  <c r="AN37" i="1" s="1"/>
  <c r="U9" i="1" l="1"/>
  <c r="X8" i="1"/>
  <c r="W19" i="1"/>
  <c r="X20" i="1" s="1"/>
  <c r="Y21" i="1" s="1"/>
  <c r="Z22" i="1" s="1"/>
  <c r="AA23" i="1" s="1"/>
  <c r="AB24" i="1" s="1"/>
  <c r="AC25" i="1" s="1"/>
  <c r="AD26" i="1" s="1"/>
  <c r="AE27" i="1" s="1"/>
  <c r="AF28" i="1" s="1"/>
  <c r="AG29" i="1" s="1"/>
  <c r="AH30" i="1" s="1"/>
  <c r="AI31" i="1" s="1"/>
  <c r="AJ32" i="1" s="1"/>
  <c r="AK33" i="1" s="1"/>
  <c r="AL34" i="1" s="1"/>
  <c r="AM35" i="1" s="1"/>
  <c r="AN36" i="1" s="1"/>
  <c r="V9" i="1" l="1"/>
  <c r="Y8" i="1"/>
  <c r="X19" i="1"/>
  <c r="Y20" i="1" s="1"/>
  <c r="Z21" i="1" s="1"/>
  <c r="AA22" i="1" s="1"/>
  <c r="AB23" i="1" s="1"/>
  <c r="AC24" i="1" s="1"/>
  <c r="AD25" i="1" s="1"/>
  <c r="AE26" i="1" s="1"/>
  <c r="AF27" i="1" s="1"/>
  <c r="AG28" i="1" s="1"/>
  <c r="AH29" i="1" s="1"/>
  <c r="AI30" i="1" s="1"/>
  <c r="AJ31" i="1" s="1"/>
  <c r="AK32" i="1" s="1"/>
  <c r="AL33" i="1" s="1"/>
  <c r="AM34" i="1" s="1"/>
  <c r="AN35" i="1" s="1"/>
  <c r="W9" i="1" l="1"/>
  <c r="Z8" i="1"/>
  <c r="Y19" i="1"/>
  <c r="Z20" i="1" s="1"/>
  <c r="AA21" i="1" s="1"/>
  <c r="AB22" i="1" s="1"/>
  <c r="AC23" i="1" s="1"/>
  <c r="AD24" i="1" s="1"/>
  <c r="AE25" i="1" s="1"/>
  <c r="AF26" i="1" s="1"/>
  <c r="AG27" i="1" s="1"/>
  <c r="AH28" i="1" s="1"/>
  <c r="AI29" i="1" s="1"/>
  <c r="AJ30" i="1" s="1"/>
  <c r="AK31" i="1" s="1"/>
  <c r="AL32" i="1" s="1"/>
  <c r="AM33" i="1" s="1"/>
  <c r="AN34" i="1" s="1"/>
  <c r="X9" i="1" l="1"/>
  <c r="AA8" i="1"/>
  <c r="Z19" i="1"/>
  <c r="AA20" i="1" s="1"/>
  <c r="AB21" i="1" s="1"/>
  <c r="AC22" i="1" s="1"/>
  <c r="AD23" i="1" s="1"/>
  <c r="AE24" i="1" s="1"/>
  <c r="AF25" i="1" s="1"/>
  <c r="AG26" i="1" s="1"/>
  <c r="AH27" i="1" s="1"/>
  <c r="AI28" i="1" s="1"/>
  <c r="AJ29" i="1" s="1"/>
  <c r="AK30" i="1" s="1"/>
  <c r="AL31" i="1" s="1"/>
  <c r="AM32" i="1" s="1"/>
  <c r="AN33" i="1" s="1"/>
  <c r="Y9" i="1" l="1"/>
  <c r="AB8" i="1"/>
  <c r="AA19" i="1"/>
  <c r="AB20" i="1" s="1"/>
  <c r="AC21" i="1" s="1"/>
  <c r="AD22" i="1" s="1"/>
  <c r="AE23" i="1" s="1"/>
  <c r="AF24" i="1" s="1"/>
  <c r="AG25" i="1" s="1"/>
  <c r="AH26" i="1" s="1"/>
  <c r="AI27" i="1" s="1"/>
  <c r="AJ28" i="1" s="1"/>
  <c r="AK29" i="1" s="1"/>
  <c r="AL30" i="1" s="1"/>
  <c r="AM31" i="1" s="1"/>
  <c r="AN32" i="1" s="1"/>
  <c r="Z9" i="1" l="1"/>
  <c r="AC8" i="1"/>
  <c r="AB19" i="1"/>
  <c r="AC20" i="1" s="1"/>
  <c r="AD21" i="1" s="1"/>
  <c r="AE22" i="1" s="1"/>
  <c r="AF23" i="1" s="1"/>
  <c r="AG24" i="1" s="1"/>
  <c r="AH25" i="1" s="1"/>
  <c r="AI26" i="1" s="1"/>
  <c r="AJ27" i="1" s="1"/>
  <c r="AK28" i="1" s="1"/>
  <c r="AL29" i="1" s="1"/>
  <c r="AM30" i="1" s="1"/>
  <c r="AN31" i="1" s="1"/>
  <c r="AA9" i="1" l="1"/>
  <c r="AD8" i="1"/>
  <c r="AC19" i="1"/>
  <c r="AD20" i="1" s="1"/>
  <c r="AE21" i="1" s="1"/>
  <c r="AF22" i="1" s="1"/>
  <c r="AG23" i="1" s="1"/>
  <c r="AH24" i="1" s="1"/>
  <c r="AI25" i="1" s="1"/>
  <c r="AJ26" i="1" s="1"/>
  <c r="AK27" i="1" s="1"/>
  <c r="AL28" i="1" s="1"/>
  <c r="AM29" i="1" s="1"/>
  <c r="AN30" i="1" s="1"/>
  <c r="AB9" i="1" l="1"/>
  <c r="AE8" i="1"/>
  <c r="AD19" i="1"/>
  <c r="AE20" i="1" s="1"/>
  <c r="AF21" i="1" s="1"/>
  <c r="AG22" i="1" s="1"/>
  <c r="AH23" i="1" s="1"/>
  <c r="AI24" i="1" s="1"/>
  <c r="AJ25" i="1" s="1"/>
  <c r="AK26" i="1" s="1"/>
  <c r="AL27" i="1" s="1"/>
  <c r="AM28" i="1" s="1"/>
  <c r="AN29" i="1" s="1"/>
  <c r="AC9" i="1" l="1"/>
  <c r="AF8" i="1"/>
  <c r="AE19" i="1"/>
  <c r="AF20" i="1" s="1"/>
  <c r="AG21" i="1" s="1"/>
  <c r="AH22" i="1" s="1"/>
  <c r="AI23" i="1" s="1"/>
  <c r="AJ24" i="1" s="1"/>
  <c r="AK25" i="1" s="1"/>
  <c r="AL26" i="1" s="1"/>
  <c r="AM27" i="1" s="1"/>
  <c r="AN28" i="1" s="1"/>
  <c r="AD9" i="1" l="1"/>
  <c r="AG8" i="1"/>
  <c r="AF19" i="1"/>
  <c r="AG20" i="1" s="1"/>
  <c r="AH21" i="1" s="1"/>
  <c r="AI22" i="1" s="1"/>
  <c r="AJ23" i="1" s="1"/>
  <c r="AK24" i="1" s="1"/>
  <c r="AL25" i="1" s="1"/>
  <c r="AM26" i="1" s="1"/>
  <c r="AN27" i="1" s="1"/>
  <c r="AE9" i="1" l="1"/>
  <c r="AH8" i="1"/>
  <c r="AG19" i="1"/>
  <c r="AH20" i="1" s="1"/>
  <c r="AI21" i="1" s="1"/>
  <c r="AJ22" i="1" s="1"/>
  <c r="AK23" i="1" s="1"/>
  <c r="AL24" i="1" s="1"/>
  <c r="AM25" i="1" s="1"/>
  <c r="AN26" i="1" s="1"/>
  <c r="AF9" i="1" l="1"/>
  <c r="AI8" i="1"/>
  <c r="AH19" i="1"/>
  <c r="AI20" i="1" s="1"/>
  <c r="AJ21" i="1" s="1"/>
  <c r="AK22" i="1" s="1"/>
  <c r="AL23" i="1" s="1"/>
  <c r="AM24" i="1" s="1"/>
  <c r="AN25" i="1" s="1"/>
  <c r="AG9" i="1" l="1"/>
  <c r="AJ8" i="1"/>
  <c r="AI19" i="1"/>
  <c r="AJ20" i="1" s="1"/>
  <c r="AK21" i="1" s="1"/>
  <c r="AL22" i="1" s="1"/>
  <c r="AM23" i="1" s="1"/>
  <c r="AN24" i="1" s="1"/>
  <c r="AH9" i="1" l="1"/>
  <c r="AK8" i="1"/>
  <c r="AJ19" i="1"/>
  <c r="AK20" i="1" s="1"/>
  <c r="AL21" i="1" s="1"/>
  <c r="AM22" i="1" s="1"/>
  <c r="AN23" i="1" s="1"/>
  <c r="AI9" i="1" l="1"/>
  <c r="AL8" i="1"/>
  <c r="AK19" i="1"/>
  <c r="AL20" i="1" s="1"/>
  <c r="AM21" i="1" s="1"/>
  <c r="AN22" i="1" s="1"/>
  <c r="AJ9" i="1" l="1"/>
  <c r="AM8" i="1"/>
  <c r="AL19" i="1"/>
  <c r="AM20" i="1" s="1"/>
  <c r="AN21" i="1" s="1"/>
  <c r="AK9" i="1" l="1"/>
  <c r="AN8" i="1"/>
  <c r="AM19" i="1"/>
  <c r="AN20" i="1" s="1"/>
  <c r="AL9" i="1" l="1"/>
  <c r="AN19" i="1"/>
  <c r="B39" i="1"/>
  <c r="AM9" i="1" l="1"/>
  <c r="AP19" i="1"/>
  <c r="AU19" i="1"/>
  <c r="AS19" i="1"/>
  <c r="AQ19" i="1"/>
  <c r="AR19" i="1" s="1"/>
  <c r="B41" i="1"/>
  <c r="B44" i="1" s="1"/>
  <c r="B43" i="1"/>
  <c r="AO19" i="1"/>
  <c r="F20" i="1" l="1"/>
  <c r="G21" i="1" s="1"/>
  <c r="H22" i="1" s="1"/>
  <c r="I23" i="1" s="1"/>
  <c r="J24" i="1" s="1"/>
  <c r="K25" i="1" s="1"/>
  <c r="L26" i="1" s="1"/>
  <c r="M27" i="1" s="1"/>
  <c r="N28" i="1" s="1"/>
  <c r="O29" i="1" s="1"/>
  <c r="P30" i="1" s="1"/>
  <c r="Q31" i="1" s="1"/>
  <c r="R32" i="1" s="1"/>
  <c r="S33" i="1" s="1"/>
  <c r="T34" i="1" s="1"/>
  <c r="U35" i="1" s="1"/>
  <c r="V36" i="1" s="1"/>
  <c r="W37" i="1" s="1"/>
  <c r="X38" i="1" s="1"/>
  <c r="Y39" i="1" s="1"/>
  <c r="Z40" i="1" s="1"/>
  <c r="AA41" i="1" s="1"/>
  <c r="AB42" i="1" s="1"/>
  <c r="AC43" i="1" s="1"/>
  <c r="AD44" i="1" s="1"/>
  <c r="AE45" i="1" s="1"/>
  <c r="AF46" i="1" s="1"/>
  <c r="AG47" i="1" s="1"/>
  <c r="AH48" i="1" s="1"/>
  <c r="AI49" i="1" s="1"/>
  <c r="AJ50" i="1" s="1"/>
  <c r="AK51" i="1" s="1"/>
  <c r="AL52" i="1" s="1"/>
  <c r="AM53" i="1" s="1"/>
  <c r="AN54" i="1" s="1"/>
  <c r="AN9" i="1"/>
  <c r="B40" i="1" l="1"/>
  <c r="B36" i="1"/>
  <c r="B34" i="1"/>
  <c r="B35" i="1" s="1"/>
  <c r="AO20" i="1"/>
  <c r="F21" i="1" s="1"/>
  <c r="AP20" i="1"/>
  <c r="AQ20" i="1"/>
  <c r="AR20" i="1" s="1"/>
  <c r="AU20" i="1"/>
  <c r="AS20" i="1"/>
  <c r="AT20" i="1" s="1"/>
  <c r="G22" i="1" l="1"/>
  <c r="H23" i="1" s="1"/>
  <c r="I24" i="1" s="1"/>
  <c r="J25" i="1" s="1"/>
  <c r="K26" i="1" s="1"/>
  <c r="L27" i="1" s="1"/>
  <c r="M28" i="1" s="1"/>
  <c r="N29" i="1" s="1"/>
  <c r="O30" i="1" s="1"/>
  <c r="P31" i="1" s="1"/>
  <c r="Q32" i="1" s="1"/>
  <c r="R33" i="1" s="1"/>
  <c r="S34" i="1" s="1"/>
  <c r="T35" i="1" s="1"/>
  <c r="U36" i="1" s="1"/>
  <c r="V37" i="1" s="1"/>
  <c r="W38" i="1" s="1"/>
  <c r="X39" i="1" s="1"/>
  <c r="Y40" i="1" s="1"/>
  <c r="Z41" i="1" s="1"/>
  <c r="AA42" i="1" s="1"/>
  <c r="AB43" i="1" s="1"/>
  <c r="AC44" i="1" s="1"/>
  <c r="AD45" i="1" s="1"/>
  <c r="AE46" i="1" s="1"/>
  <c r="AF47" i="1" s="1"/>
  <c r="AG48" i="1" s="1"/>
  <c r="AH49" i="1" s="1"/>
  <c r="AI50" i="1" s="1"/>
  <c r="AJ51" i="1" s="1"/>
  <c r="AK52" i="1" s="1"/>
  <c r="AL53" i="1" s="1"/>
  <c r="AM54" i="1" s="1"/>
  <c r="AN55" i="1" s="1"/>
  <c r="AP21" i="1"/>
  <c r="AQ21" i="1"/>
  <c r="AR21" i="1" s="1"/>
  <c r="AS21" i="1"/>
  <c r="AT21" i="1" s="1"/>
  <c r="AO21" i="1"/>
  <c r="F22" i="1" s="1"/>
  <c r="AU21" i="1"/>
  <c r="AS22" i="1" l="1"/>
  <c r="AT22" i="1" s="1"/>
  <c r="AU22" i="1"/>
  <c r="AO22" i="1"/>
  <c r="F23" i="1" s="1"/>
  <c r="AP22" i="1"/>
  <c r="G23" i="1"/>
  <c r="H24" i="1" s="1"/>
  <c r="I25" i="1" s="1"/>
  <c r="J26" i="1" s="1"/>
  <c r="K27" i="1" s="1"/>
  <c r="L28" i="1" s="1"/>
  <c r="M29" i="1" s="1"/>
  <c r="N30" i="1" s="1"/>
  <c r="O31" i="1" s="1"/>
  <c r="P32" i="1" s="1"/>
  <c r="Q33" i="1" s="1"/>
  <c r="R34" i="1" s="1"/>
  <c r="S35" i="1" s="1"/>
  <c r="T36" i="1" s="1"/>
  <c r="U37" i="1" s="1"/>
  <c r="V38" i="1" s="1"/>
  <c r="W39" i="1" s="1"/>
  <c r="X40" i="1" s="1"/>
  <c r="Y41" i="1" s="1"/>
  <c r="Z42" i="1" s="1"/>
  <c r="AA43" i="1" s="1"/>
  <c r="AB44" i="1" s="1"/>
  <c r="AC45" i="1" s="1"/>
  <c r="AD46" i="1" s="1"/>
  <c r="AE47" i="1" s="1"/>
  <c r="AF48" i="1" s="1"/>
  <c r="AG49" i="1" s="1"/>
  <c r="AH50" i="1" s="1"/>
  <c r="AI51" i="1" s="1"/>
  <c r="AJ52" i="1" s="1"/>
  <c r="AK53" i="1" s="1"/>
  <c r="AL54" i="1" s="1"/>
  <c r="AM55" i="1" s="1"/>
  <c r="AN56" i="1" s="1"/>
  <c r="AQ22" i="1"/>
  <c r="AR22" i="1" s="1"/>
  <c r="AP23" i="1" l="1"/>
  <c r="AQ23" i="1"/>
  <c r="AR23" i="1" s="1"/>
  <c r="AU23" i="1"/>
  <c r="AS23" i="1"/>
  <c r="AT23" i="1" s="1"/>
  <c r="AO23" i="1"/>
  <c r="F24" i="1" s="1"/>
  <c r="G24" i="1"/>
  <c r="H25" i="1" s="1"/>
  <c r="I26" i="1" s="1"/>
  <c r="J27" i="1" s="1"/>
  <c r="K28" i="1" s="1"/>
  <c r="L29" i="1" s="1"/>
  <c r="M30" i="1" s="1"/>
  <c r="N31" i="1" s="1"/>
  <c r="O32" i="1" s="1"/>
  <c r="P33" i="1" s="1"/>
  <c r="Q34" i="1" s="1"/>
  <c r="R35" i="1" s="1"/>
  <c r="S36" i="1" s="1"/>
  <c r="T37" i="1" s="1"/>
  <c r="U38" i="1" s="1"/>
  <c r="V39" i="1" s="1"/>
  <c r="W40" i="1" s="1"/>
  <c r="X41" i="1" s="1"/>
  <c r="Y42" i="1" s="1"/>
  <c r="Z43" i="1" s="1"/>
  <c r="AA44" i="1" s="1"/>
  <c r="AB45" i="1" s="1"/>
  <c r="AC46" i="1" s="1"/>
  <c r="AD47" i="1" s="1"/>
  <c r="AE48" i="1" s="1"/>
  <c r="AF49" i="1" s="1"/>
  <c r="AG50" i="1" s="1"/>
  <c r="AH51" i="1" s="1"/>
  <c r="AI52" i="1" s="1"/>
  <c r="AJ53" i="1" s="1"/>
  <c r="AK54" i="1" s="1"/>
  <c r="AL55" i="1" s="1"/>
  <c r="AM56" i="1" s="1"/>
  <c r="AN57" i="1" s="1"/>
  <c r="AS24" i="1" l="1"/>
  <c r="AT24" i="1" s="1"/>
  <c r="AP24" i="1"/>
  <c r="AU24" i="1"/>
  <c r="AO24" i="1"/>
  <c r="F25" i="1" s="1"/>
  <c r="G25" i="1"/>
  <c r="H26" i="1" s="1"/>
  <c r="I27" i="1" s="1"/>
  <c r="J28" i="1" s="1"/>
  <c r="K29" i="1" s="1"/>
  <c r="L30" i="1" s="1"/>
  <c r="M31" i="1" s="1"/>
  <c r="N32" i="1" s="1"/>
  <c r="O33" i="1" s="1"/>
  <c r="P34" i="1" s="1"/>
  <c r="Q35" i="1" s="1"/>
  <c r="R36" i="1" s="1"/>
  <c r="S37" i="1" s="1"/>
  <c r="T38" i="1" s="1"/>
  <c r="U39" i="1" s="1"/>
  <c r="V40" i="1" s="1"/>
  <c r="W41" i="1" s="1"/>
  <c r="X42" i="1" s="1"/>
  <c r="Y43" i="1" s="1"/>
  <c r="Z44" i="1" s="1"/>
  <c r="AA45" i="1" s="1"/>
  <c r="AB46" i="1" s="1"/>
  <c r="AC47" i="1" s="1"/>
  <c r="AD48" i="1" s="1"/>
  <c r="AE49" i="1" s="1"/>
  <c r="AF50" i="1" s="1"/>
  <c r="AG51" i="1" s="1"/>
  <c r="AH52" i="1" s="1"/>
  <c r="AI53" i="1" s="1"/>
  <c r="AJ54" i="1" s="1"/>
  <c r="AK55" i="1" s="1"/>
  <c r="AL56" i="1" s="1"/>
  <c r="AM57" i="1" s="1"/>
  <c r="AN58" i="1" s="1"/>
  <c r="AQ24" i="1"/>
  <c r="AR24" i="1" s="1"/>
  <c r="AU25" i="1" l="1"/>
  <c r="AS25" i="1"/>
  <c r="AT25" i="1" s="1"/>
  <c r="AO25" i="1"/>
  <c r="F26" i="1" s="1"/>
  <c r="AP25" i="1"/>
  <c r="AQ25" i="1"/>
  <c r="AR25" i="1" s="1"/>
  <c r="G26" i="1"/>
  <c r="H27" i="1" s="1"/>
  <c r="I28" i="1" s="1"/>
  <c r="J29" i="1" s="1"/>
  <c r="K30" i="1" s="1"/>
  <c r="L31" i="1" s="1"/>
  <c r="M32" i="1" s="1"/>
  <c r="N33" i="1" s="1"/>
  <c r="O34" i="1" s="1"/>
  <c r="P35" i="1" s="1"/>
  <c r="Q36" i="1" s="1"/>
  <c r="R37" i="1" s="1"/>
  <c r="S38" i="1" s="1"/>
  <c r="T39" i="1" s="1"/>
  <c r="U40" i="1" s="1"/>
  <c r="V41" i="1" s="1"/>
  <c r="W42" i="1" s="1"/>
  <c r="X43" i="1" s="1"/>
  <c r="Y44" i="1" s="1"/>
  <c r="Z45" i="1" s="1"/>
  <c r="AA46" i="1" s="1"/>
  <c r="AB47" i="1" s="1"/>
  <c r="AC48" i="1" s="1"/>
  <c r="AD49" i="1" s="1"/>
  <c r="AE50" i="1" s="1"/>
  <c r="AF51" i="1" s="1"/>
  <c r="AG52" i="1" s="1"/>
  <c r="AH53" i="1" s="1"/>
  <c r="AI54" i="1" s="1"/>
  <c r="AJ55" i="1" s="1"/>
  <c r="AK56" i="1" s="1"/>
  <c r="AL57" i="1" s="1"/>
  <c r="AM58" i="1" s="1"/>
  <c r="AN59" i="1" s="1"/>
  <c r="AO26" i="1" l="1"/>
  <c r="F27" i="1" s="1"/>
  <c r="AP26" i="1"/>
  <c r="G27" i="1"/>
  <c r="H28" i="1" s="1"/>
  <c r="I29" i="1" s="1"/>
  <c r="J30" i="1" s="1"/>
  <c r="K31" i="1" s="1"/>
  <c r="L32" i="1" s="1"/>
  <c r="M33" i="1" s="1"/>
  <c r="N34" i="1" s="1"/>
  <c r="O35" i="1" s="1"/>
  <c r="P36" i="1" s="1"/>
  <c r="Q37" i="1" s="1"/>
  <c r="R38" i="1" s="1"/>
  <c r="S39" i="1" s="1"/>
  <c r="T40" i="1" s="1"/>
  <c r="U41" i="1" s="1"/>
  <c r="V42" i="1" s="1"/>
  <c r="W43" i="1" s="1"/>
  <c r="X44" i="1" s="1"/>
  <c r="Y45" i="1" s="1"/>
  <c r="Z46" i="1" s="1"/>
  <c r="AA47" i="1" s="1"/>
  <c r="AB48" i="1" s="1"/>
  <c r="AC49" i="1" s="1"/>
  <c r="AD50" i="1" s="1"/>
  <c r="AE51" i="1" s="1"/>
  <c r="AF52" i="1" s="1"/>
  <c r="AG53" i="1" s="1"/>
  <c r="AH54" i="1" s="1"/>
  <c r="AI55" i="1" s="1"/>
  <c r="AJ56" i="1" s="1"/>
  <c r="AK57" i="1" s="1"/>
  <c r="AL58" i="1" s="1"/>
  <c r="AM59" i="1" s="1"/>
  <c r="AN60" i="1" s="1"/>
  <c r="AQ26" i="1"/>
  <c r="AR26" i="1" s="1"/>
  <c r="AS26" i="1"/>
  <c r="AT26" i="1" s="1"/>
  <c r="AU26" i="1"/>
  <c r="AQ27" i="1" l="1"/>
  <c r="AR27" i="1" s="1"/>
  <c r="AU27" i="1"/>
  <c r="AO27" i="1"/>
  <c r="F28" i="1" s="1"/>
  <c r="AP27" i="1"/>
  <c r="G28" i="1"/>
  <c r="H29" i="1" s="1"/>
  <c r="I30" i="1" s="1"/>
  <c r="J31" i="1" s="1"/>
  <c r="K32" i="1" s="1"/>
  <c r="L33" i="1" s="1"/>
  <c r="M34" i="1" s="1"/>
  <c r="N35" i="1" s="1"/>
  <c r="O36" i="1" s="1"/>
  <c r="P37" i="1" s="1"/>
  <c r="Q38" i="1" s="1"/>
  <c r="R39" i="1" s="1"/>
  <c r="S40" i="1" s="1"/>
  <c r="T41" i="1" s="1"/>
  <c r="U42" i="1" s="1"/>
  <c r="V43" i="1" s="1"/>
  <c r="W44" i="1" s="1"/>
  <c r="X45" i="1" s="1"/>
  <c r="Y46" i="1" s="1"/>
  <c r="Z47" i="1" s="1"/>
  <c r="AA48" i="1" s="1"/>
  <c r="AB49" i="1" s="1"/>
  <c r="AC50" i="1" s="1"/>
  <c r="AD51" i="1" s="1"/>
  <c r="AE52" i="1" s="1"/>
  <c r="AF53" i="1" s="1"/>
  <c r="AG54" i="1" s="1"/>
  <c r="AH55" i="1" s="1"/>
  <c r="AI56" i="1" s="1"/>
  <c r="AJ57" i="1" s="1"/>
  <c r="AK58" i="1" s="1"/>
  <c r="AL59" i="1" s="1"/>
  <c r="AM60" i="1" s="1"/>
  <c r="AN61" i="1" s="1"/>
  <c r="AS27" i="1"/>
  <c r="AT27" i="1" s="1"/>
  <c r="AP28" i="1" l="1"/>
  <c r="AU28" i="1"/>
  <c r="G29" i="1"/>
  <c r="H30" i="1" s="1"/>
  <c r="I31" i="1" s="1"/>
  <c r="J32" i="1" s="1"/>
  <c r="K33" i="1" s="1"/>
  <c r="L34" i="1" s="1"/>
  <c r="M35" i="1" s="1"/>
  <c r="N36" i="1" s="1"/>
  <c r="O37" i="1" s="1"/>
  <c r="P38" i="1" s="1"/>
  <c r="Q39" i="1" s="1"/>
  <c r="R40" i="1" s="1"/>
  <c r="S41" i="1" s="1"/>
  <c r="T42" i="1" s="1"/>
  <c r="U43" i="1" s="1"/>
  <c r="V44" i="1" s="1"/>
  <c r="W45" i="1" s="1"/>
  <c r="X46" i="1" s="1"/>
  <c r="Y47" i="1" s="1"/>
  <c r="Z48" i="1" s="1"/>
  <c r="AA49" i="1" s="1"/>
  <c r="AB50" i="1" s="1"/>
  <c r="AC51" i="1" s="1"/>
  <c r="AD52" i="1" s="1"/>
  <c r="AE53" i="1" s="1"/>
  <c r="AF54" i="1" s="1"/>
  <c r="AG55" i="1" s="1"/>
  <c r="AH56" i="1" s="1"/>
  <c r="AI57" i="1" s="1"/>
  <c r="AJ58" i="1" s="1"/>
  <c r="AK59" i="1" s="1"/>
  <c r="AL60" i="1" s="1"/>
  <c r="AM61" i="1" s="1"/>
  <c r="AN62" i="1" s="1"/>
  <c r="AQ28" i="1"/>
  <c r="AR28" i="1" s="1"/>
  <c r="AS28" i="1"/>
  <c r="AT28" i="1" s="1"/>
  <c r="AO28" i="1"/>
  <c r="F29" i="1" s="1"/>
  <c r="G30" i="1" l="1"/>
  <c r="H31" i="1" s="1"/>
  <c r="I32" i="1" s="1"/>
  <c r="J33" i="1" s="1"/>
  <c r="K34" i="1" s="1"/>
  <c r="L35" i="1" s="1"/>
  <c r="M36" i="1" s="1"/>
  <c r="N37" i="1" s="1"/>
  <c r="O38" i="1" s="1"/>
  <c r="P39" i="1" s="1"/>
  <c r="Q40" i="1" s="1"/>
  <c r="R41" i="1" s="1"/>
  <c r="S42" i="1" s="1"/>
  <c r="T43" i="1" s="1"/>
  <c r="U44" i="1" s="1"/>
  <c r="V45" i="1" s="1"/>
  <c r="W46" i="1" s="1"/>
  <c r="X47" i="1" s="1"/>
  <c r="Y48" i="1" s="1"/>
  <c r="Z49" i="1" s="1"/>
  <c r="AA50" i="1" s="1"/>
  <c r="AB51" i="1" s="1"/>
  <c r="AC52" i="1" s="1"/>
  <c r="AD53" i="1" s="1"/>
  <c r="AE54" i="1" s="1"/>
  <c r="AF55" i="1" s="1"/>
  <c r="AG56" i="1" s="1"/>
  <c r="AH57" i="1" s="1"/>
  <c r="AI58" i="1" s="1"/>
  <c r="AJ59" i="1" s="1"/>
  <c r="AK60" i="1" s="1"/>
  <c r="AL61" i="1" s="1"/>
  <c r="AM62" i="1" s="1"/>
  <c r="AN63" i="1" s="1"/>
  <c r="AP29" i="1"/>
  <c r="AQ29" i="1"/>
  <c r="AR29" i="1" s="1"/>
  <c r="AS29" i="1"/>
  <c r="AT29" i="1" s="1"/>
  <c r="AU29" i="1"/>
  <c r="AO29" i="1"/>
  <c r="F30" i="1" s="1"/>
  <c r="AO30" i="1" l="1"/>
  <c r="F31" i="1" s="1"/>
  <c r="AQ30" i="1"/>
  <c r="AR30" i="1" s="1"/>
  <c r="G31" i="1"/>
  <c r="H32" i="1" s="1"/>
  <c r="I33" i="1" s="1"/>
  <c r="J34" i="1" s="1"/>
  <c r="K35" i="1" s="1"/>
  <c r="L36" i="1" s="1"/>
  <c r="M37" i="1" s="1"/>
  <c r="N38" i="1" s="1"/>
  <c r="O39" i="1" s="1"/>
  <c r="P40" i="1" s="1"/>
  <c r="Q41" i="1" s="1"/>
  <c r="R42" i="1" s="1"/>
  <c r="S43" i="1" s="1"/>
  <c r="T44" i="1" s="1"/>
  <c r="U45" i="1" s="1"/>
  <c r="V46" i="1" s="1"/>
  <c r="W47" i="1" s="1"/>
  <c r="X48" i="1" s="1"/>
  <c r="Y49" i="1" s="1"/>
  <c r="Z50" i="1" s="1"/>
  <c r="AA51" i="1" s="1"/>
  <c r="AB52" i="1" s="1"/>
  <c r="AC53" i="1" s="1"/>
  <c r="AD54" i="1" s="1"/>
  <c r="AE55" i="1" s="1"/>
  <c r="AF56" i="1" s="1"/>
  <c r="AG57" i="1" s="1"/>
  <c r="AH58" i="1" s="1"/>
  <c r="AI59" i="1" s="1"/>
  <c r="AJ60" i="1" s="1"/>
  <c r="AK61" i="1" s="1"/>
  <c r="AL62" i="1" s="1"/>
  <c r="AM63" i="1" s="1"/>
  <c r="AN64" i="1" s="1"/>
  <c r="AS30" i="1"/>
  <c r="AT30" i="1" s="1"/>
  <c r="AP30" i="1"/>
  <c r="AU30" i="1"/>
  <c r="AU31" i="1" l="1"/>
  <c r="G32" i="1"/>
  <c r="H33" i="1" s="1"/>
  <c r="I34" i="1" s="1"/>
  <c r="J35" i="1" s="1"/>
  <c r="K36" i="1" s="1"/>
  <c r="L37" i="1" s="1"/>
  <c r="M38" i="1" s="1"/>
  <c r="N39" i="1" s="1"/>
  <c r="O40" i="1" s="1"/>
  <c r="P41" i="1" s="1"/>
  <c r="Q42" i="1" s="1"/>
  <c r="R43" i="1" s="1"/>
  <c r="S44" i="1" s="1"/>
  <c r="T45" i="1" s="1"/>
  <c r="U46" i="1" s="1"/>
  <c r="V47" i="1" s="1"/>
  <c r="W48" i="1" s="1"/>
  <c r="X49" i="1" s="1"/>
  <c r="Y50" i="1" s="1"/>
  <c r="Z51" i="1" s="1"/>
  <c r="AA52" i="1" s="1"/>
  <c r="AB53" i="1" s="1"/>
  <c r="AC54" i="1" s="1"/>
  <c r="AD55" i="1" s="1"/>
  <c r="AE56" i="1" s="1"/>
  <c r="AF57" i="1" s="1"/>
  <c r="AG58" i="1" s="1"/>
  <c r="AH59" i="1" s="1"/>
  <c r="AI60" i="1" s="1"/>
  <c r="AJ61" i="1" s="1"/>
  <c r="AK62" i="1" s="1"/>
  <c r="AL63" i="1" s="1"/>
  <c r="AM64" i="1" s="1"/>
  <c r="AN65" i="1" s="1"/>
  <c r="AO31" i="1"/>
  <c r="F32" i="1" s="1"/>
  <c r="AP31" i="1"/>
  <c r="AQ31" i="1"/>
  <c r="AR31" i="1" s="1"/>
  <c r="AS31" i="1"/>
  <c r="AT31" i="1" s="1"/>
  <c r="G33" i="1" l="1"/>
  <c r="H34" i="1" s="1"/>
  <c r="I35" i="1" s="1"/>
  <c r="J36" i="1" s="1"/>
  <c r="K37" i="1" s="1"/>
  <c r="L38" i="1" s="1"/>
  <c r="M39" i="1" s="1"/>
  <c r="N40" i="1" s="1"/>
  <c r="O41" i="1" s="1"/>
  <c r="P42" i="1" s="1"/>
  <c r="Q43" i="1" s="1"/>
  <c r="R44" i="1" s="1"/>
  <c r="S45" i="1" s="1"/>
  <c r="T46" i="1" s="1"/>
  <c r="U47" i="1" s="1"/>
  <c r="V48" i="1" s="1"/>
  <c r="W49" i="1" s="1"/>
  <c r="X50" i="1" s="1"/>
  <c r="Y51" i="1" s="1"/>
  <c r="Z52" i="1" s="1"/>
  <c r="AA53" i="1" s="1"/>
  <c r="AB54" i="1" s="1"/>
  <c r="AC55" i="1" s="1"/>
  <c r="AD56" i="1" s="1"/>
  <c r="AE57" i="1" s="1"/>
  <c r="AF58" i="1" s="1"/>
  <c r="AG59" i="1" s="1"/>
  <c r="AH60" i="1" s="1"/>
  <c r="AI61" i="1" s="1"/>
  <c r="AJ62" i="1" s="1"/>
  <c r="AK63" i="1" s="1"/>
  <c r="AL64" i="1" s="1"/>
  <c r="AM65" i="1" s="1"/>
  <c r="AN66" i="1" s="1"/>
  <c r="AP32" i="1"/>
  <c r="AQ32" i="1"/>
  <c r="AR32" i="1" s="1"/>
  <c r="AO32" i="1"/>
  <c r="F33" i="1" s="1"/>
  <c r="AS32" i="1"/>
  <c r="AT32" i="1" s="1"/>
  <c r="AU32" i="1"/>
  <c r="AS33" i="1" l="1"/>
  <c r="AT33" i="1" s="1"/>
  <c r="AU33" i="1"/>
  <c r="G34" i="1"/>
  <c r="H35" i="1" s="1"/>
  <c r="I36" i="1" s="1"/>
  <c r="J37" i="1" s="1"/>
  <c r="K38" i="1" s="1"/>
  <c r="L39" i="1" s="1"/>
  <c r="M40" i="1" s="1"/>
  <c r="N41" i="1" s="1"/>
  <c r="O42" i="1" s="1"/>
  <c r="P43" i="1" s="1"/>
  <c r="Q44" i="1" s="1"/>
  <c r="R45" i="1" s="1"/>
  <c r="S46" i="1" s="1"/>
  <c r="T47" i="1" s="1"/>
  <c r="U48" i="1" s="1"/>
  <c r="V49" i="1" s="1"/>
  <c r="W50" i="1" s="1"/>
  <c r="X51" i="1" s="1"/>
  <c r="Y52" i="1" s="1"/>
  <c r="Z53" i="1" s="1"/>
  <c r="AA54" i="1" s="1"/>
  <c r="AB55" i="1" s="1"/>
  <c r="AC56" i="1" s="1"/>
  <c r="AD57" i="1" s="1"/>
  <c r="AE58" i="1" s="1"/>
  <c r="AF59" i="1" s="1"/>
  <c r="AG60" i="1" s="1"/>
  <c r="AH61" i="1" s="1"/>
  <c r="AI62" i="1" s="1"/>
  <c r="AJ63" i="1" s="1"/>
  <c r="AK64" i="1" s="1"/>
  <c r="AL65" i="1" s="1"/>
  <c r="AM66" i="1" s="1"/>
  <c r="AN67" i="1" s="1"/>
  <c r="AP33" i="1"/>
  <c r="AQ33" i="1"/>
  <c r="AR33" i="1" s="1"/>
  <c r="AO33" i="1"/>
  <c r="F34" i="1" s="1"/>
  <c r="AU34" i="1" l="1"/>
  <c r="AQ34" i="1"/>
  <c r="AR34" i="1" s="1"/>
  <c r="G35" i="1"/>
  <c r="H36" i="1" s="1"/>
  <c r="I37" i="1" s="1"/>
  <c r="J38" i="1" s="1"/>
  <c r="K39" i="1" s="1"/>
  <c r="L40" i="1" s="1"/>
  <c r="M41" i="1" s="1"/>
  <c r="N42" i="1" s="1"/>
  <c r="O43" i="1" s="1"/>
  <c r="P44" i="1" s="1"/>
  <c r="Q45" i="1" s="1"/>
  <c r="R46" i="1" s="1"/>
  <c r="S47" i="1" s="1"/>
  <c r="T48" i="1" s="1"/>
  <c r="U49" i="1" s="1"/>
  <c r="V50" i="1" s="1"/>
  <c r="W51" i="1" s="1"/>
  <c r="X52" i="1" s="1"/>
  <c r="Y53" i="1" s="1"/>
  <c r="Z54" i="1" s="1"/>
  <c r="AA55" i="1" s="1"/>
  <c r="AB56" i="1" s="1"/>
  <c r="AC57" i="1" s="1"/>
  <c r="AD58" i="1" s="1"/>
  <c r="AE59" i="1" s="1"/>
  <c r="AF60" i="1" s="1"/>
  <c r="AG61" i="1" s="1"/>
  <c r="AH62" i="1" s="1"/>
  <c r="AI63" i="1" s="1"/>
  <c r="AJ64" i="1" s="1"/>
  <c r="AK65" i="1" s="1"/>
  <c r="AL66" i="1" s="1"/>
  <c r="AM67" i="1" s="1"/>
  <c r="AN68" i="1" s="1"/>
  <c r="AP34" i="1"/>
  <c r="AO34" i="1"/>
  <c r="F35" i="1" s="1"/>
  <c r="AS34" i="1"/>
  <c r="AT34" i="1" s="1"/>
  <c r="AS35" i="1" l="1"/>
  <c r="AT35" i="1" s="1"/>
  <c r="AU35" i="1"/>
  <c r="G36" i="1"/>
  <c r="H37" i="1" s="1"/>
  <c r="I38" i="1" s="1"/>
  <c r="J39" i="1" s="1"/>
  <c r="K40" i="1" s="1"/>
  <c r="L41" i="1" s="1"/>
  <c r="M42" i="1" s="1"/>
  <c r="N43" i="1" s="1"/>
  <c r="O44" i="1" s="1"/>
  <c r="P45" i="1" s="1"/>
  <c r="Q46" i="1" s="1"/>
  <c r="R47" i="1" s="1"/>
  <c r="S48" i="1" s="1"/>
  <c r="T49" i="1" s="1"/>
  <c r="U50" i="1" s="1"/>
  <c r="V51" i="1" s="1"/>
  <c r="W52" i="1" s="1"/>
  <c r="X53" i="1" s="1"/>
  <c r="Y54" i="1" s="1"/>
  <c r="Z55" i="1" s="1"/>
  <c r="AA56" i="1" s="1"/>
  <c r="AB57" i="1" s="1"/>
  <c r="AC58" i="1" s="1"/>
  <c r="AD59" i="1" s="1"/>
  <c r="AE60" i="1" s="1"/>
  <c r="AF61" i="1" s="1"/>
  <c r="AG62" i="1" s="1"/>
  <c r="AH63" i="1" s="1"/>
  <c r="AI64" i="1" s="1"/>
  <c r="AJ65" i="1" s="1"/>
  <c r="AK66" i="1" s="1"/>
  <c r="AL67" i="1" s="1"/>
  <c r="AM68" i="1" s="1"/>
  <c r="AN69" i="1" s="1"/>
  <c r="AQ35" i="1"/>
  <c r="AR35" i="1" s="1"/>
  <c r="AO35" i="1"/>
  <c r="F36" i="1" s="1"/>
  <c r="AP35" i="1"/>
  <c r="AP36" i="1" l="1"/>
  <c r="G37" i="1"/>
  <c r="H38" i="1" s="1"/>
  <c r="I39" i="1" s="1"/>
  <c r="J40" i="1" s="1"/>
  <c r="K41" i="1" s="1"/>
  <c r="L42" i="1" s="1"/>
  <c r="M43" i="1" s="1"/>
  <c r="N44" i="1" s="1"/>
  <c r="O45" i="1" s="1"/>
  <c r="P46" i="1" s="1"/>
  <c r="Q47" i="1" s="1"/>
  <c r="R48" i="1" s="1"/>
  <c r="S49" i="1" s="1"/>
  <c r="T50" i="1" s="1"/>
  <c r="U51" i="1" s="1"/>
  <c r="V52" i="1" s="1"/>
  <c r="W53" i="1" s="1"/>
  <c r="X54" i="1" s="1"/>
  <c r="Y55" i="1" s="1"/>
  <c r="Z56" i="1" s="1"/>
  <c r="AA57" i="1" s="1"/>
  <c r="AB58" i="1" s="1"/>
  <c r="AC59" i="1" s="1"/>
  <c r="AD60" i="1" s="1"/>
  <c r="AE61" i="1" s="1"/>
  <c r="AF62" i="1" s="1"/>
  <c r="AG63" i="1" s="1"/>
  <c r="AH64" i="1" s="1"/>
  <c r="AI65" i="1" s="1"/>
  <c r="AJ66" i="1" s="1"/>
  <c r="AK67" i="1" s="1"/>
  <c r="AL68" i="1" s="1"/>
  <c r="AM69" i="1" s="1"/>
  <c r="AN70" i="1" s="1"/>
  <c r="AU36" i="1"/>
  <c r="AO36" i="1"/>
  <c r="F37" i="1" s="1"/>
  <c r="AQ36" i="1"/>
  <c r="AR36" i="1" s="1"/>
  <c r="AS36" i="1"/>
  <c r="AT36" i="1" s="1"/>
  <c r="AP37" i="1" l="1"/>
  <c r="AO37" i="1"/>
  <c r="F38" i="1" s="1"/>
  <c r="AQ37" i="1"/>
  <c r="AR37" i="1" s="1"/>
  <c r="G38" i="1"/>
  <c r="H39" i="1" s="1"/>
  <c r="I40" i="1" s="1"/>
  <c r="J41" i="1" s="1"/>
  <c r="K42" i="1" s="1"/>
  <c r="L43" i="1" s="1"/>
  <c r="M44" i="1" s="1"/>
  <c r="N45" i="1" s="1"/>
  <c r="O46" i="1" s="1"/>
  <c r="P47" i="1" s="1"/>
  <c r="Q48" i="1" s="1"/>
  <c r="R49" i="1" s="1"/>
  <c r="S50" i="1" s="1"/>
  <c r="T51" i="1" s="1"/>
  <c r="U52" i="1" s="1"/>
  <c r="V53" i="1" s="1"/>
  <c r="W54" i="1" s="1"/>
  <c r="X55" i="1" s="1"/>
  <c r="Y56" i="1" s="1"/>
  <c r="Z57" i="1" s="1"/>
  <c r="AA58" i="1" s="1"/>
  <c r="AB59" i="1" s="1"/>
  <c r="AC60" i="1" s="1"/>
  <c r="AD61" i="1" s="1"/>
  <c r="AE62" i="1" s="1"/>
  <c r="AF63" i="1" s="1"/>
  <c r="AG64" i="1" s="1"/>
  <c r="AH65" i="1" s="1"/>
  <c r="AI66" i="1" s="1"/>
  <c r="AJ67" i="1" s="1"/>
  <c r="AK68" i="1" s="1"/>
  <c r="AL69" i="1" s="1"/>
  <c r="AM70" i="1" s="1"/>
  <c r="AN71" i="1" s="1"/>
  <c r="AU37" i="1"/>
  <c r="AS37" i="1"/>
  <c r="AT37" i="1" s="1"/>
  <c r="AO38" i="1" l="1"/>
  <c r="F39" i="1" s="1"/>
  <c r="AP38" i="1"/>
  <c r="AQ38" i="1"/>
  <c r="AR38" i="1" s="1"/>
  <c r="AU38" i="1"/>
  <c r="AS38" i="1"/>
  <c r="AT38" i="1" s="1"/>
  <c r="G39" i="1"/>
  <c r="H40" i="1" s="1"/>
  <c r="I41" i="1" s="1"/>
  <c r="J42" i="1" s="1"/>
  <c r="K43" i="1" s="1"/>
  <c r="L44" i="1" s="1"/>
  <c r="M45" i="1" s="1"/>
  <c r="N46" i="1" s="1"/>
  <c r="O47" i="1" s="1"/>
  <c r="P48" i="1" s="1"/>
  <c r="Q49" i="1" s="1"/>
  <c r="R50" i="1" s="1"/>
  <c r="S51" i="1" s="1"/>
  <c r="T52" i="1" s="1"/>
  <c r="U53" i="1" s="1"/>
  <c r="V54" i="1" s="1"/>
  <c r="W55" i="1" s="1"/>
  <c r="X56" i="1" s="1"/>
  <c r="Y57" i="1" s="1"/>
  <c r="Z58" i="1" s="1"/>
  <c r="AA59" i="1" s="1"/>
  <c r="AB60" i="1" s="1"/>
  <c r="AC61" i="1" s="1"/>
  <c r="AD62" i="1" s="1"/>
  <c r="AE63" i="1" s="1"/>
  <c r="AF64" i="1" s="1"/>
  <c r="AG65" i="1" s="1"/>
  <c r="AH66" i="1" s="1"/>
  <c r="AI67" i="1" s="1"/>
  <c r="AJ68" i="1" s="1"/>
  <c r="AK69" i="1" s="1"/>
  <c r="AL70" i="1" s="1"/>
  <c r="AM71" i="1" s="1"/>
  <c r="AN72" i="1" s="1"/>
  <c r="AO39" i="1" l="1"/>
  <c r="F40" i="1" s="1"/>
  <c r="AP39" i="1"/>
  <c r="AQ39" i="1"/>
  <c r="AR39" i="1" s="1"/>
  <c r="G40" i="1"/>
  <c r="H41" i="1" s="1"/>
  <c r="I42" i="1" s="1"/>
  <c r="J43" i="1" s="1"/>
  <c r="K44" i="1" s="1"/>
  <c r="L45" i="1" s="1"/>
  <c r="M46" i="1" s="1"/>
  <c r="N47" i="1" s="1"/>
  <c r="O48" i="1" s="1"/>
  <c r="P49" i="1" s="1"/>
  <c r="Q50" i="1" s="1"/>
  <c r="R51" i="1" s="1"/>
  <c r="S52" i="1" s="1"/>
  <c r="T53" i="1" s="1"/>
  <c r="U54" i="1" s="1"/>
  <c r="V55" i="1" s="1"/>
  <c r="W56" i="1" s="1"/>
  <c r="X57" i="1" s="1"/>
  <c r="Y58" i="1" s="1"/>
  <c r="Z59" i="1" s="1"/>
  <c r="AA60" i="1" s="1"/>
  <c r="AB61" i="1" s="1"/>
  <c r="AC62" i="1" s="1"/>
  <c r="AD63" i="1" s="1"/>
  <c r="AE64" i="1" s="1"/>
  <c r="AF65" i="1" s="1"/>
  <c r="AG66" i="1" s="1"/>
  <c r="AH67" i="1" s="1"/>
  <c r="AI68" i="1" s="1"/>
  <c r="AJ69" i="1" s="1"/>
  <c r="AK70" i="1" s="1"/>
  <c r="AL71" i="1" s="1"/>
  <c r="AM72" i="1" s="1"/>
  <c r="AN73" i="1" s="1"/>
  <c r="AU39" i="1"/>
  <c r="AS39" i="1"/>
  <c r="AT39" i="1" s="1"/>
  <c r="AP40" i="1" l="1"/>
  <c r="AO40" i="1"/>
  <c r="F41" i="1" s="1"/>
  <c r="AU40" i="1"/>
  <c r="AQ40" i="1"/>
  <c r="AR40" i="1" s="1"/>
  <c r="G41" i="1"/>
  <c r="H42" i="1" s="1"/>
  <c r="I43" i="1" s="1"/>
  <c r="J44" i="1" s="1"/>
  <c r="K45" i="1" s="1"/>
  <c r="L46" i="1" s="1"/>
  <c r="M47" i="1" s="1"/>
  <c r="N48" i="1" s="1"/>
  <c r="O49" i="1" s="1"/>
  <c r="P50" i="1" s="1"/>
  <c r="Q51" i="1" s="1"/>
  <c r="R52" i="1" s="1"/>
  <c r="S53" i="1" s="1"/>
  <c r="T54" i="1" s="1"/>
  <c r="U55" i="1" s="1"/>
  <c r="V56" i="1" s="1"/>
  <c r="W57" i="1" s="1"/>
  <c r="X58" i="1" s="1"/>
  <c r="Y59" i="1" s="1"/>
  <c r="Z60" i="1" s="1"/>
  <c r="AA61" i="1" s="1"/>
  <c r="AB62" i="1" s="1"/>
  <c r="AC63" i="1" s="1"/>
  <c r="AD64" i="1" s="1"/>
  <c r="AE65" i="1" s="1"/>
  <c r="AF66" i="1" s="1"/>
  <c r="AG67" i="1" s="1"/>
  <c r="AH68" i="1" s="1"/>
  <c r="AI69" i="1" s="1"/>
  <c r="AJ70" i="1" s="1"/>
  <c r="AK71" i="1" s="1"/>
  <c r="AL72" i="1" s="1"/>
  <c r="AM73" i="1" s="1"/>
  <c r="AN74" i="1" s="1"/>
  <c r="AS40" i="1"/>
  <c r="AT40" i="1" s="1"/>
  <c r="AP41" i="1" l="1"/>
  <c r="AO41" i="1"/>
  <c r="F42" i="1" s="1"/>
  <c r="AQ41" i="1"/>
  <c r="AR41" i="1" s="1"/>
  <c r="AS41" i="1"/>
  <c r="AT41" i="1" s="1"/>
  <c r="G42" i="1"/>
  <c r="H43" i="1" s="1"/>
  <c r="I44" i="1" s="1"/>
  <c r="J45" i="1" s="1"/>
  <c r="K46" i="1" s="1"/>
  <c r="L47" i="1" s="1"/>
  <c r="M48" i="1" s="1"/>
  <c r="N49" i="1" s="1"/>
  <c r="O50" i="1" s="1"/>
  <c r="P51" i="1" s="1"/>
  <c r="Q52" i="1" s="1"/>
  <c r="R53" i="1" s="1"/>
  <c r="S54" i="1" s="1"/>
  <c r="T55" i="1" s="1"/>
  <c r="U56" i="1" s="1"/>
  <c r="V57" i="1" s="1"/>
  <c r="W58" i="1" s="1"/>
  <c r="X59" i="1" s="1"/>
  <c r="Y60" i="1" s="1"/>
  <c r="Z61" i="1" s="1"/>
  <c r="AA62" i="1" s="1"/>
  <c r="AB63" i="1" s="1"/>
  <c r="AC64" i="1" s="1"/>
  <c r="AD65" i="1" s="1"/>
  <c r="AE66" i="1" s="1"/>
  <c r="AF67" i="1" s="1"/>
  <c r="AG68" i="1" s="1"/>
  <c r="AH69" i="1" s="1"/>
  <c r="AI70" i="1" s="1"/>
  <c r="AJ71" i="1" s="1"/>
  <c r="AK72" i="1" s="1"/>
  <c r="AL73" i="1" s="1"/>
  <c r="AM74" i="1" s="1"/>
  <c r="AN75" i="1" s="1"/>
  <c r="AU41" i="1"/>
  <c r="AQ42" i="1" l="1"/>
  <c r="AR42" i="1" s="1"/>
  <c r="AS42" i="1"/>
  <c r="AT42" i="1" s="1"/>
  <c r="AP42" i="1"/>
  <c r="AO42" i="1"/>
  <c r="F43" i="1" s="1"/>
  <c r="G43" i="1"/>
  <c r="H44" i="1" s="1"/>
  <c r="I45" i="1" s="1"/>
  <c r="J46" i="1" s="1"/>
  <c r="K47" i="1" s="1"/>
  <c r="L48" i="1" s="1"/>
  <c r="M49" i="1" s="1"/>
  <c r="N50" i="1" s="1"/>
  <c r="O51" i="1" s="1"/>
  <c r="P52" i="1" s="1"/>
  <c r="Q53" i="1" s="1"/>
  <c r="R54" i="1" s="1"/>
  <c r="S55" i="1" s="1"/>
  <c r="T56" i="1" s="1"/>
  <c r="U57" i="1" s="1"/>
  <c r="V58" i="1" s="1"/>
  <c r="W59" i="1" s="1"/>
  <c r="X60" i="1" s="1"/>
  <c r="Y61" i="1" s="1"/>
  <c r="Z62" i="1" s="1"/>
  <c r="AA63" i="1" s="1"/>
  <c r="AB64" i="1" s="1"/>
  <c r="AC65" i="1" s="1"/>
  <c r="AD66" i="1" s="1"/>
  <c r="AE67" i="1" s="1"/>
  <c r="AF68" i="1" s="1"/>
  <c r="AG69" i="1" s="1"/>
  <c r="AH70" i="1" s="1"/>
  <c r="AI71" i="1" s="1"/>
  <c r="AJ72" i="1" s="1"/>
  <c r="AK73" i="1" s="1"/>
  <c r="AL74" i="1" s="1"/>
  <c r="AM75" i="1" s="1"/>
  <c r="AN76" i="1" s="1"/>
  <c r="AU42" i="1"/>
  <c r="AS43" i="1" l="1"/>
  <c r="AT43" i="1" s="1"/>
  <c r="G44" i="1"/>
  <c r="H45" i="1" s="1"/>
  <c r="I46" i="1" s="1"/>
  <c r="J47" i="1" s="1"/>
  <c r="K48" i="1" s="1"/>
  <c r="L49" i="1" s="1"/>
  <c r="M50" i="1" s="1"/>
  <c r="N51" i="1" s="1"/>
  <c r="O52" i="1" s="1"/>
  <c r="P53" i="1" s="1"/>
  <c r="Q54" i="1" s="1"/>
  <c r="R55" i="1" s="1"/>
  <c r="S56" i="1" s="1"/>
  <c r="T57" i="1" s="1"/>
  <c r="U58" i="1" s="1"/>
  <c r="V59" i="1" s="1"/>
  <c r="W60" i="1" s="1"/>
  <c r="X61" i="1" s="1"/>
  <c r="Y62" i="1" s="1"/>
  <c r="Z63" i="1" s="1"/>
  <c r="AA64" i="1" s="1"/>
  <c r="AB65" i="1" s="1"/>
  <c r="AC66" i="1" s="1"/>
  <c r="AD67" i="1" s="1"/>
  <c r="AE68" i="1" s="1"/>
  <c r="AF69" i="1" s="1"/>
  <c r="AG70" i="1" s="1"/>
  <c r="AH71" i="1" s="1"/>
  <c r="AI72" i="1" s="1"/>
  <c r="AJ73" i="1" s="1"/>
  <c r="AK74" i="1" s="1"/>
  <c r="AL75" i="1" s="1"/>
  <c r="AM76" i="1" s="1"/>
  <c r="AN77" i="1" s="1"/>
  <c r="AO43" i="1"/>
  <c r="F44" i="1" s="1"/>
  <c r="AU43" i="1"/>
  <c r="AP43" i="1"/>
  <c r="AQ43" i="1"/>
  <c r="AR43" i="1" s="1"/>
  <c r="AS44" i="1" l="1"/>
  <c r="AT44" i="1" s="1"/>
  <c r="AU44" i="1"/>
  <c r="G45" i="1"/>
  <c r="H46" i="1" s="1"/>
  <c r="I47" i="1" s="1"/>
  <c r="J48" i="1" s="1"/>
  <c r="K49" i="1" s="1"/>
  <c r="L50" i="1" s="1"/>
  <c r="M51" i="1" s="1"/>
  <c r="N52" i="1" s="1"/>
  <c r="O53" i="1" s="1"/>
  <c r="P54" i="1" s="1"/>
  <c r="Q55" i="1" s="1"/>
  <c r="R56" i="1" s="1"/>
  <c r="S57" i="1" s="1"/>
  <c r="T58" i="1" s="1"/>
  <c r="U59" i="1" s="1"/>
  <c r="V60" i="1" s="1"/>
  <c r="W61" i="1" s="1"/>
  <c r="X62" i="1" s="1"/>
  <c r="Y63" i="1" s="1"/>
  <c r="Z64" i="1" s="1"/>
  <c r="AA65" i="1" s="1"/>
  <c r="AB66" i="1" s="1"/>
  <c r="AC67" i="1" s="1"/>
  <c r="AD68" i="1" s="1"/>
  <c r="AE69" i="1" s="1"/>
  <c r="AF70" i="1" s="1"/>
  <c r="AG71" i="1" s="1"/>
  <c r="AH72" i="1" s="1"/>
  <c r="AI73" i="1" s="1"/>
  <c r="AJ74" i="1" s="1"/>
  <c r="AK75" i="1" s="1"/>
  <c r="AL76" i="1" s="1"/>
  <c r="AM77" i="1" s="1"/>
  <c r="AN78" i="1" s="1"/>
  <c r="AP44" i="1"/>
  <c r="AQ44" i="1"/>
  <c r="AR44" i="1" s="1"/>
  <c r="AO44" i="1"/>
  <c r="F45" i="1" s="1"/>
  <c r="AS45" i="1" l="1"/>
  <c r="AT45" i="1" s="1"/>
  <c r="G46" i="1"/>
  <c r="H47" i="1" s="1"/>
  <c r="I48" i="1" s="1"/>
  <c r="J49" i="1" s="1"/>
  <c r="K50" i="1" s="1"/>
  <c r="L51" i="1" s="1"/>
  <c r="M52" i="1" s="1"/>
  <c r="N53" i="1" s="1"/>
  <c r="O54" i="1" s="1"/>
  <c r="P55" i="1" s="1"/>
  <c r="Q56" i="1" s="1"/>
  <c r="R57" i="1" s="1"/>
  <c r="S58" i="1" s="1"/>
  <c r="T59" i="1" s="1"/>
  <c r="U60" i="1" s="1"/>
  <c r="V61" i="1" s="1"/>
  <c r="W62" i="1" s="1"/>
  <c r="X63" i="1" s="1"/>
  <c r="Y64" i="1" s="1"/>
  <c r="Z65" i="1" s="1"/>
  <c r="AA66" i="1" s="1"/>
  <c r="AB67" i="1" s="1"/>
  <c r="AC68" i="1" s="1"/>
  <c r="AD69" i="1" s="1"/>
  <c r="AE70" i="1" s="1"/>
  <c r="AF71" i="1" s="1"/>
  <c r="AG72" i="1" s="1"/>
  <c r="AH73" i="1" s="1"/>
  <c r="AI74" i="1" s="1"/>
  <c r="AJ75" i="1" s="1"/>
  <c r="AK76" i="1" s="1"/>
  <c r="AL77" i="1" s="1"/>
  <c r="AM78" i="1" s="1"/>
  <c r="AN79" i="1" s="1"/>
  <c r="AO45" i="1"/>
  <c r="F46" i="1" s="1"/>
  <c r="AU45" i="1"/>
  <c r="AP45" i="1"/>
  <c r="AQ45" i="1"/>
  <c r="AR45" i="1" s="1"/>
  <c r="AS46" i="1" l="1"/>
  <c r="AT46" i="1" s="1"/>
  <c r="AU46" i="1"/>
  <c r="AO46" i="1"/>
  <c r="F47" i="1" s="1"/>
  <c r="G47" i="1"/>
  <c r="H48" i="1" s="1"/>
  <c r="I49" i="1" s="1"/>
  <c r="J50" i="1" s="1"/>
  <c r="K51" i="1" s="1"/>
  <c r="L52" i="1" s="1"/>
  <c r="M53" i="1" s="1"/>
  <c r="N54" i="1" s="1"/>
  <c r="O55" i="1" s="1"/>
  <c r="P56" i="1" s="1"/>
  <c r="Q57" i="1" s="1"/>
  <c r="R58" i="1" s="1"/>
  <c r="S59" i="1" s="1"/>
  <c r="T60" i="1" s="1"/>
  <c r="U61" i="1" s="1"/>
  <c r="V62" i="1" s="1"/>
  <c r="W63" i="1" s="1"/>
  <c r="X64" i="1" s="1"/>
  <c r="Y65" i="1" s="1"/>
  <c r="Z66" i="1" s="1"/>
  <c r="AA67" i="1" s="1"/>
  <c r="AB68" i="1" s="1"/>
  <c r="AC69" i="1" s="1"/>
  <c r="AD70" i="1" s="1"/>
  <c r="AE71" i="1" s="1"/>
  <c r="AF72" i="1" s="1"/>
  <c r="AG73" i="1" s="1"/>
  <c r="AH74" i="1" s="1"/>
  <c r="AI75" i="1" s="1"/>
  <c r="AJ76" i="1" s="1"/>
  <c r="AK77" i="1" s="1"/>
  <c r="AL78" i="1" s="1"/>
  <c r="AM79" i="1" s="1"/>
  <c r="AN80" i="1" s="1"/>
  <c r="AQ46" i="1"/>
  <c r="AR46" i="1" s="1"/>
  <c r="AP46" i="1"/>
  <c r="AU47" i="1" l="1"/>
  <c r="AO47" i="1"/>
  <c r="F48" i="1" s="1"/>
  <c r="AQ47" i="1"/>
  <c r="AR47" i="1" s="1"/>
  <c r="AS47" i="1"/>
  <c r="AT47" i="1" s="1"/>
  <c r="G48" i="1"/>
  <c r="H49" i="1" s="1"/>
  <c r="I50" i="1" s="1"/>
  <c r="J51" i="1" s="1"/>
  <c r="K52" i="1" s="1"/>
  <c r="L53" i="1" s="1"/>
  <c r="M54" i="1" s="1"/>
  <c r="N55" i="1" s="1"/>
  <c r="O56" i="1" s="1"/>
  <c r="P57" i="1" s="1"/>
  <c r="Q58" i="1" s="1"/>
  <c r="R59" i="1" s="1"/>
  <c r="S60" i="1" s="1"/>
  <c r="T61" i="1" s="1"/>
  <c r="U62" i="1" s="1"/>
  <c r="V63" i="1" s="1"/>
  <c r="W64" i="1" s="1"/>
  <c r="X65" i="1" s="1"/>
  <c r="Y66" i="1" s="1"/>
  <c r="Z67" i="1" s="1"/>
  <c r="AA68" i="1" s="1"/>
  <c r="AB69" i="1" s="1"/>
  <c r="AC70" i="1" s="1"/>
  <c r="AD71" i="1" s="1"/>
  <c r="AE72" i="1" s="1"/>
  <c r="AF73" i="1" s="1"/>
  <c r="AG74" i="1" s="1"/>
  <c r="AH75" i="1" s="1"/>
  <c r="AI76" i="1" s="1"/>
  <c r="AJ77" i="1" s="1"/>
  <c r="AK78" i="1" s="1"/>
  <c r="AL79" i="1" s="1"/>
  <c r="AM80" i="1" s="1"/>
  <c r="AN81" i="1" s="1"/>
  <c r="AP47" i="1"/>
  <c r="AS48" i="1" l="1"/>
  <c r="AT48" i="1" s="1"/>
  <c r="AU48" i="1"/>
  <c r="G49" i="1"/>
  <c r="H50" i="1" s="1"/>
  <c r="I51" i="1" s="1"/>
  <c r="J52" i="1" s="1"/>
  <c r="K53" i="1" s="1"/>
  <c r="L54" i="1" s="1"/>
  <c r="M55" i="1" s="1"/>
  <c r="N56" i="1" s="1"/>
  <c r="O57" i="1" s="1"/>
  <c r="P58" i="1" s="1"/>
  <c r="Q59" i="1" s="1"/>
  <c r="R60" i="1" s="1"/>
  <c r="S61" i="1" s="1"/>
  <c r="T62" i="1" s="1"/>
  <c r="U63" i="1" s="1"/>
  <c r="V64" i="1" s="1"/>
  <c r="W65" i="1" s="1"/>
  <c r="X66" i="1" s="1"/>
  <c r="Y67" i="1" s="1"/>
  <c r="Z68" i="1" s="1"/>
  <c r="AA69" i="1" s="1"/>
  <c r="AB70" i="1" s="1"/>
  <c r="AC71" i="1" s="1"/>
  <c r="AD72" i="1" s="1"/>
  <c r="AE73" i="1" s="1"/>
  <c r="AF74" i="1" s="1"/>
  <c r="AG75" i="1" s="1"/>
  <c r="AH76" i="1" s="1"/>
  <c r="AI77" i="1" s="1"/>
  <c r="AJ78" i="1" s="1"/>
  <c r="AK79" i="1" s="1"/>
  <c r="AL80" i="1" s="1"/>
  <c r="AM81" i="1" s="1"/>
  <c r="AN82" i="1" s="1"/>
  <c r="AP48" i="1"/>
  <c r="AQ48" i="1"/>
  <c r="AR48" i="1" s="1"/>
  <c r="AO48" i="1"/>
  <c r="F49" i="1" s="1"/>
  <c r="AP49" i="1" l="1"/>
  <c r="AQ49" i="1"/>
  <c r="AR49" i="1" s="1"/>
  <c r="AO49" i="1"/>
  <c r="F50" i="1" s="1"/>
  <c r="G50" i="1"/>
  <c r="H51" i="1" s="1"/>
  <c r="I52" i="1" s="1"/>
  <c r="J53" i="1" s="1"/>
  <c r="K54" i="1" s="1"/>
  <c r="L55" i="1" s="1"/>
  <c r="M56" i="1" s="1"/>
  <c r="N57" i="1" s="1"/>
  <c r="O58" i="1" s="1"/>
  <c r="P59" i="1" s="1"/>
  <c r="Q60" i="1" s="1"/>
  <c r="R61" i="1" s="1"/>
  <c r="S62" i="1" s="1"/>
  <c r="T63" i="1" s="1"/>
  <c r="U64" i="1" s="1"/>
  <c r="V65" i="1" s="1"/>
  <c r="W66" i="1" s="1"/>
  <c r="X67" i="1" s="1"/>
  <c r="Y68" i="1" s="1"/>
  <c r="Z69" i="1" s="1"/>
  <c r="AA70" i="1" s="1"/>
  <c r="AB71" i="1" s="1"/>
  <c r="AC72" i="1" s="1"/>
  <c r="AD73" i="1" s="1"/>
  <c r="AE74" i="1" s="1"/>
  <c r="AF75" i="1" s="1"/>
  <c r="AG76" i="1" s="1"/>
  <c r="AH77" i="1" s="1"/>
  <c r="AI78" i="1" s="1"/>
  <c r="AJ79" i="1" s="1"/>
  <c r="AK80" i="1" s="1"/>
  <c r="AL81" i="1" s="1"/>
  <c r="AM82" i="1" s="1"/>
  <c r="AN83" i="1" s="1"/>
  <c r="AU49" i="1"/>
  <c r="AS49" i="1"/>
  <c r="AT49" i="1" s="1"/>
  <c r="AO50" i="1" l="1"/>
  <c r="F51" i="1" s="1"/>
  <c r="G51" i="1"/>
  <c r="H52" i="1" s="1"/>
  <c r="I53" i="1" s="1"/>
  <c r="J54" i="1" s="1"/>
  <c r="K55" i="1" s="1"/>
  <c r="L56" i="1" s="1"/>
  <c r="M57" i="1" s="1"/>
  <c r="N58" i="1" s="1"/>
  <c r="O59" i="1" s="1"/>
  <c r="P60" i="1" s="1"/>
  <c r="Q61" i="1" s="1"/>
  <c r="R62" i="1" s="1"/>
  <c r="S63" i="1" s="1"/>
  <c r="T64" i="1" s="1"/>
  <c r="U65" i="1" s="1"/>
  <c r="V66" i="1" s="1"/>
  <c r="W67" i="1" s="1"/>
  <c r="X68" i="1" s="1"/>
  <c r="Y69" i="1" s="1"/>
  <c r="Z70" i="1" s="1"/>
  <c r="AA71" i="1" s="1"/>
  <c r="AB72" i="1" s="1"/>
  <c r="AC73" i="1" s="1"/>
  <c r="AD74" i="1" s="1"/>
  <c r="AE75" i="1" s="1"/>
  <c r="AF76" i="1" s="1"/>
  <c r="AG77" i="1" s="1"/>
  <c r="AH78" i="1" s="1"/>
  <c r="AI79" i="1" s="1"/>
  <c r="AJ80" i="1" s="1"/>
  <c r="AK81" i="1" s="1"/>
  <c r="AL82" i="1" s="1"/>
  <c r="AM83" i="1" s="1"/>
  <c r="AN84" i="1" s="1"/>
  <c r="AP50" i="1"/>
  <c r="AU50" i="1"/>
  <c r="AS50" i="1"/>
  <c r="AT50" i="1" s="1"/>
  <c r="AQ50" i="1"/>
  <c r="AR50" i="1" s="1"/>
  <c r="AO51" i="1" l="1"/>
  <c r="F52" i="1" s="1"/>
  <c r="AP51" i="1"/>
  <c r="AS51" i="1"/>
  <c r="AT51" i="1" s="1"/>
  <c r="AQ51" i="1"/>
  <c r="AR51" i="1" s="1"/>
  <c r="G52" i="1"/>
  <c r="H53" i="1" s="1"/>
  <c r="I54" i="1" s="1"/>
  <c r="J55" i="1" s="1"/>
  <c r="K56" i="1" s="1"/>
  <c r="L57" i="1" s="1"/>
  <c r="M58" i="1" s="1"/>
  <c r="N59" i="1" s="1"/>
  <c r="O60" i="1" s="1"/>
  <c r="P61" i="1" s="1"/>
  <c r="Q62" i="1" s="1"/>
  <c r="R63" i="1" s="1"/>
  <c r="S64" i="1" s="1"/>
  <c r="T65" i="1" s="1"/>
  <c r="U66" i="1" s="1"/>
  <c r="V67" i="1" s="1"/>
  <c r="W68" i="1" s="1"/>
  <c r="X69" i="1" s="1"/>
  <c r="Y70" i="1" s="1"/>
  <c r="Z71" i="1" s="1"/>
  <c r="AA72" i="1" s="1"/>
  <c r="AB73" i="1" s="1"/>
  <c r="AC74" i="1" s="1"/>
  <c r="AD75" i="1" s="1"/>
  <c r="AE76" i="1" s="1"/>
  <c r="AF77" i="1" s="1"/>
  <c r="AG78" i="1" s="1"/>
  <c r="AH79" i="1" s="1"/>
  <c r="AI80" i="1" s="1"/>
  <c r="AJ81" i="1" s="1"/>
  <c r="AK82" i="1" s="1"/>
  <c r="AL83" i="1" s="1"/>
  <c r="AM84" i="1" s="1"/>
  <c r="AN85" i="1" s="1"/>
  <c r="AU51" i="1"/>
  <c r="AU52" i="1" l="1"/>
  <c r="G53" i="1"/>
  <c r="H54" i="1" s="1"/>
  <c r="I55" i="1" s="1"/>
  <c r="J56" i="1" s="1"/>
  <c r="K57" i="1" s="1"/>
  <c r="L58" i="1" s="1"/>
  <c r="M59" i="1" s="1"/>
  <c r="N60" i="1" s="1"/>
  <c r="O61" i="1" s="1"/>
  <c r="P62" i="1" s="1"/>
  <c r="Q63" i="1" s="1"/>
  <c r="R64" i="1" s="1"/>
  <c r="S65" i="1" s="1"/>
  <c r="T66" i="1" s="1"/>
  <c r="U67" i="1" s="1"/>
  <c r="V68" i="1" s="1"/>
  <c r="W69" i="1" s="1"/>
  <c r="X70" i="1" s="1"/>
  <c r="Y71" i="1" s="1"/>
  <c r="Z72" i="1" s="1"/>
  <c r="AA73" i="1" s="1"/>
  <c r="AB74" i="1" s="1"/>
  <c r="AC75" i="1" s="1"/>
  <c r="AD76" i="1" s="1"/>
  <c r="AE77" i="1" s="1"/>
  <c r="AF78" i="1" s="1"/>
  <c r="AG79" i="1" s="1"/>
  <c r="AH80" i="1" s="1"/>
  <c r="AI81" i="1" s="1"/>
  <c r="AJ82" i="1" s="1"/>
  <c r="AK83" i="1" s="1"/>
  <c r="AL84" i="1" s="1"/>
  <c r="AM85" i="1" s="1"/>
  <c r="AN86" i="1" s="1"/>
  <c r="AO52" i="1"/>
  <c r="F53" i="1" s="1"/>
  <c r="AQ52" i="1"/>
  <c r="AR52" i="1" s="1"/>
  <c r="AP52" i="1"/>
  <c r="AS52" i="1"/>
  <c r="AT52" i="1" s="1"/>
  <c r="AP53" i="1" l="1"/>
  <c r="G54" i="1"/>
  <c r="H55" i="1" s="1"/>
  <c r="I56" i="1" s="1"/>
  <c r="J57" i="1" s="1"/>
  <c r="K58" i="1" s="1"/>
  <c r="L59" i="1" s="1"/>
  <c r="M60" i="1" s="1"/>
  <c r="N61" i="1" s="1"/>
  <c r="O62" i="1" s="1"/>
  <c r="P63" i="1" s="1"/>
  <c r="Q64" i="1" s="1"/>
  <c r="R65" i="1" s="1"/>
  <c r="S66" i="1" s="1"/>
  <c r="T67" i="1" s="1"/>
  <c r="U68" i="1" s="1"/>
  <c r="V69" i="1" s="1"/>
  <c r="W70" i="1" s="1"/>
  <c r="X71" i="1" s="1"/>
  <c r="Y72" i="1" s="1"/>
  <c r="Z73" i="1" s="1"/>
  <c r="AA74" i="1" s="1"/>
  <c r="AB75" i="1" s="1"/>
  <c r="AC76" i="1" s="1"/>
  <c r="AD77" i="1" s="1"/>
  <c r="AE78" i="1" s="1"/>
  <c r="AF79" i="1" s="1"/>
  <c r="AG80" i="1" s="1"/>
  <c r="AH81" i="1" s="1"/>
  <c r="AI82" i="1" s="1"/>
  <c r="AJ83" i="1" s="1"/>
  <c r="AK84" i="1" s="1"/>
  <c r="AL85" i="1" s="1"/>
  <c r="AM86" i="1" s="1"/>
  <c r="AN87" i="1" s="1"/>
  <c r="AU53" i="1"/>
  <c r="AQ53" i="1"/>
  <c r="AR53" i="1" s="1"/>
  <c r="AO53" i="1"/>
  <c r="F54" i="1" s="1"/>
  <c r="AS53" i="1"/>
  <c r="AT53" i="1" s="1"/>
  <c r="AU54" i="1" l="1"/>
  <c r="AO54" i="1"/>
  <c r="F55" i="1" s="1"/>
  <c r="G55" i="1"/>
  <c r="H56" i="1" s="1"/>
  <c r="I57" i="1" s="1"/>
  <c r="J58" i="1" s="1"/>
  <c r="K59" i="1" s="1"/>
  <c r="L60" i="1" s="1"/>
  <c r="M61" i="1" s="1"/>
  <c r="N62" i="1" s="1"/>
  <c r="O63" i="1" s="1"/>
  <c r="P64" i="1" s="1"/>
  <c r="Q65" i="1" s="1"/>
  <c r="R66" i="1" s="1"/>
  <c r="S67" i="1" s="1"/>
  <c r="T68" i="1" s="1"/>
  <c r="U69" i="1" s="1"/>
  <c r="V70" i="1" s="1"/>
  <c r="W71" i="1" s="1"/>
  <c r="X72" i="1" s="1"/>
  <c r="Y73" i="1" s="1"/>
  <c r="Z74" i="1" s="1"/>
  <c r="AA75" i="1" s="1"/>
  <c r="AB76" i="1" s="1"/>
  <c r="AC77" i="1" s="1"/>
  <c r="AD78" i="1" s="1"/>
  <c r="AE79" i="1" s="1"/>
  <c r="AF80" i="1" s="1"/>
  <c r="AG81" i="1" s="1"/>
  <c r="AH82" i="1" s="1"/>
  <c r="AI83" i="1" s="1"/>
  <c r="AJ84" i="1" s="1"/>
  <c r="AK85" i="1" s="1"/>
  <c r="AL86" i="1" s="1"/>
  <c r="AM87" i="1" s="1"/>
  <c r="AN88" i="1" s="1"/>
  <c r="AQ54" i="1"/>
  <c r="AR54" i="1" s="1"/>
  <c r="AS54" i="1"/>
  <c r="AT54" i="1" s="1"/>
  <c r="AP54" i="1"/>
  <c r="AQ55" i="1" l="1"/>
  <c r="AR55" i="1" s="1"/>
  <c r="AS55" i="1"/>
  <c r="AT55" i="1" s="1"/>
  <c r="G56" i="1"/>
  <c r="H57" i="1" s="1"/>
  <c r="I58" i="1" s="1"/>
  <c r="J59" i="1" s="1"/>
  <c r="K60" i="1" s="1"/>
  <c r="L61" i="1" s="1"/>
  <c r="M62" i="1" s="1"/>
  <c r="N63" i="1" s="1"/>
  <c r="O64" i="1" s="1"/>
  <c r="P65" i="1" s="1"/>
  <c r="Q66" i="1" s="1"/>
  <c r="R67" i="1" s="1"/>
  <c r="S68" i="1" s="1"/>
  <c r="T69" i="1" s="1"/>
  <c r="U70" i="1" s="1"/>
  <c r="V71" i="1" s="1"/>
  <c r="W72" i="1" s="1"/>
  <c r="X73" i="1" s="1"/>
  <c r="Y74" i="1" s="1"/>
  <c r="Z75" i="1" s="1"/>
  <c r="AA76" i="1" s="1"/>
  <c r="AB77" i="1" s="1"/>
  <c r="AC78" i="1" s="1"/>
  <c r="AD79" i="1" s="1"/>
  <c r="AE80" i="1" s="1"/>
  <c r="AF81" i="1" s="1"/>
  <c r="AG82" i="1" s="1"/>
  <c r="AH83" i="1" s="1"/>
  <c r="AI84" i="1" s="1"/>
  <c r="AJ85" i="1" s="1"/>
  <c r="AK86" i="1" s="1"/>
  <c r="AL87" i="1" s="1"/>
  <c r="AM88" i="1" s="1"/>
  <c r="AN89" i="1" s="1"/>
  <c r="AO55" i="1"/>
  <c r="F56" i="1" s="1"/>
  <c r="AP55" i="1"/>
  <c r="AU55" i="1"/>
  <c r="AQ56" i="1" l="1"/>
  <c r="AR56" i="1" s="1"/>
  <c r="AO56" i="1"/>
  <c r="F57" i="1" s="1"/>
  <c r="AS56" i="1"/>
  <c r="AT56" i="1" s="1"/>
  <c r="G57" i="1"/>
  <c r="H58" i="1" s="1"/>
  <c r="I59" i="1" s="1"/>
  <c r="J60" i="1" s="1"/>
  <c r="K61" i="1" s="1"/>
  <c r="L62" i="1" s="1"/>
  <c r="M63" i="1" s="1"/>
  <c r="N64" i="1" s="1"/>
  <c r="O65" i="1" s="1"/>
  <c r="P66" i="1" s="1"/>
  <c r="Q67" i="1" s="1"/>
  <c r="R68" i="1" s="1"/>
  <c r="S69" i="1" s="1"/>
  <c r="T70" i="1" s="1"/>
  <c r="U71" i="1" s="1"/>
  <c r="V72" i="1" s="1"/>
  <c r="W73" i="1" s="1"/>
  <c r="X74" i="1" s="1"/>
  <c r="Y75" i="1" s="1"/>
  <c r="Z76" i="1" s="1"/>
  <c r="AA77" i="1" s="1"/>
  <c r="AB78" i="1" s="1"/>
  <c r="AC79" i="1" s="1"/>
  <c r="AD80" i="1" s="1"/>
  <c r="AE81" i="1" s="1"/>
  <c r="AF82" i="1" s="1"/>
  <c r="AG83" i="1" s="1"/>
  <c r="AH84" i="1" s="1"/>
  <c r="AI85" i="1" s="1"/>
  <c r="AJ86" i="1" s="1"/>
  <c r="AK87" i="1" s="1"/>
  <c r="AL88" i="1" s="1"/>
  <c r="AM89" i="1" s="1"/>
  <c r="AN90" i="1" s="1"/>
  <c r="AP56" i="1"/>
  <c r="AU56" i="1"/>
  <c r="G58" i="1" l="1"/>
  <c r="H59" i="1" s="1"/>
  <c r="I60" i="1" s="1"/>
  <c r="J61" i="1" s="1"/>
  <c r="K62" i="1" s="1"/>
  <c r="L63" i="1" s="1"/>
  <c r="M64" i="1" s="1"/>
  <c r="N65" i="1" s="1"/>
  <c r="O66" i="1" s="1"/>
  <c r="P67" i="1" s="1"/>
  <c r="Q68" i="1" s="1"/>
  <c r="R69" i="1" s="1"/>
  <c r="S70" i="1" s="1"/>
  <c r="T71" i="1" s="1"/>
  <c r="U72" i="1" s="1"/>
  <c r="V73" i="1" s="1"/>
  <c r="W74" i="1" s="1"/>
  <c r="X75" i="1" s="1"/>
  <c r="Y76" i="1" s="1"/>
  <c r="Z77" i="1" s="1"/>
  <c r="AA78" i="1" s="1"/>
  <c r="AB79" i="1" s="1"/>
  <c r="AC80" i="1" s="1"/>
  <c r="AD81" i="1" s="1"/>
  <c r="AE82" i="1" s="1"/>
  <c r="AF83" i="1" s="1"/>
  <c r="AG84" i="1" s="1"/>
  <c r="AH85" i="1" s="1"/>
  <c r="AI86" i="1" s="1"/>
  <c r="AJ87" i="1" s="1"/>
  <c r="AK88" i="1" s="1"/>
  <c r="AL89" i="1" s="1"/>
  <c r="AM90" i="1" s="1"/>
  <c r="AN91" i="1" s="1"/>
  <c r="AS57" i="1"/>
  <c r="AT57" i="1" s="1"/>
  <c r="AP57" i="1"/>
  <c r="AU57" i="1"/>
  <c r="AO57" i="1"/>
  <c r="F58" i="1" s="1"/>
  <c r="AQ57" i="1"/>
  <c r="AR57" i="1" s="1"/>
  <c r="AP58" i="1" l="1"/>
  <c r="AO58" i="1"/>
  <c r="F59" i="1" s="1"/>
  <c r="AQ58" i="1"/>
  <c r="AR58" i="1" s="1"/>
  <c r="AS58" i="1"/>
  <c r="AT58" i="1" s="1"/>
  <c r="AU58" i="1"/>
  <c r="G59" i="1"/>
  <c r="H60" i="1" s="1"/>
  <c r="I61" i="1" s="1"/>
  <c r="J62" i="1" s="1"/>
  <c r="K63" i="1" s="1"/>
  <c r="L64" i="1" s="1"/>
  <c r="M65" i="1" s="1"/>
  <c r="N66" i="1" s="1"/>
  <c r="O67" i="1" s="1"/>
  <c r="P68" i="1" s="1"/>
  <c r="Q69" i="1" s="1"/>
  <c r="R70" i="1" s="1"/>
  <c r="S71" i="1" s="1"/>
  <c r="T72" i="1" s="1"/>
  <c r="U73" i="1" s="1"/>
  <c r="V74" i="1" s="1"/>
  <c r="W75" i="1" s="1"/>
  <c r="X76" i="1" s="1"/>
  <c r="Y77" i="1" s="1"/>
  <c r="Z78" i="1" s="1"/>
  <c r="AA79" i="1" s="1"/>
  <c r="AB80" i="1" s="1"/>
  <c r="AC81" i="1" s="1"/>
  <c r="AD82" i="1" s="1"/>
  <c r="AE83" i="1" s="1"/>
  <c r="AF84" i="1" s="1"/>
  <c r="AG85" i="1" s="1"/>
  <c r="AH86" i="1" s="1"/>
  <c r="AI87" i="1" s="1"/>
  <c r="AJ88" i="1" s="1"/>
  <c r="AK89" i="1" s="1"/>
  <c r="AL90" i="1" s="1"/>
  <c r="AM91" i="1" s="1"/>
  <c r="AN92" i="1" s="1"/>
  <c r="G60" i="1" l="1"/>
  <c r="H61" i="1" s="1"/>
  <c r="I62" i="1" s="1"/>
  <c r="J63" i="1" s="1"/>
  <c r="K64" i="1" s="1"/>
  <c r="L65" i="1" s="1"/>
  <c r="M66" i="1" s="1"/>
  <c r="N67" i="1" s="1"/>
  <c r="O68" i="1" s="1"/>
  <c r="P69" i="1" s="1"/>
  <c r="Q70" i="1" s="1"/>
  <c r="R71" i="1" s="1"/>
  <c r="S72" i="1" s="1"/>
  <c r="T73" i="1" s="1"/>
  <c r="U74" i="1" s="1"/>
  <c r="V75" i="1" s="1"/>
  <c r="W76" i="1" s="1"/>
  <c r="X77" i="1" s="1"/>
  <c r="Y78" i="1" s="1"/>
  <c r="Z79" i="1" s="1"/>
  <c r="AA80" i="1" s="1"/>
  <c r="AB81" i="1" s="1"/>
  <c r="AC82" i="1" s="1"/>
  <c r="AD83" i="1" s="1"/>
  <c r="AE84" i="1" s="1"/>
  <c r="AF85" i="1" s="1"/>
  <c r="AG86" i="1" s="1"/>
  <c r="AH87" i="1" s="1"/>
  <c r="AI88" i="1" s="1"/>
  <c r="AJ89" i="1" s="1"/>
  <c r="AK90" i="1" s="1"/>
  <c r="AL91" i="1" s="1"/>
  <c r="AM92" i="1" s="1"/>
  <c r="AN93" i="1" s="1"/>
  <c r="AP59" i="1"/>
  <c r="AS59" i="1"/>
  <c r="AT59" i="1" s="1"/>
  <c r="AU59" i="1"/>
  <c r="AQ59" i="1"/>
  <c r="AR59" i="1" s="1"/>
  <c r="AO59" i="1"/>
  <c r="F60" i="1" s="1"/>
  <c r="AQ60" i="1" l="1"/>
  <c r="AR60" i="1" s="1"/>
  <c r="AS60" i="1"/>
  <c r="AT60" i="1" s="1"/>
  <c r="G61" i="1"/>
  <c r="H62" i="1" s="1"/>
  <c r="I63" i="1" s="1"/>
  <c r="J64" i="1" s="1"/>
  <c r="K65" i="1" s="1"/>
  <c r="L66" i="1" s="1"/>
  <c r="M67" i="1" s="1"/>
  <c r="N68" i="1" s="1"/>
  <c r="O69" i="1" s="1"/>
  <c r="P70" i="1" s="1"/>
  <c r="Q71" i="1" s="1"/>
  <c r="R72" i="1" s="1"/>
  <c r="S73" i="1" s="1"/>
  <c r="T74" i="1" s="1"/>
  <c r="U75" i="1" s="1"/>
  <c r="V76" i="1" s="1"/>
  <c r="W77" i="1" s="1"/>
  <c r="X78" i="1" s="1"/>
  <c r="Y79" i="1" s="1"/>
  <c r="Z80" i="1" s="1"/>
  <c r="AA81" i="1" s="1"/>
  <c r="AB82" i="1" s="1"/>
  <c r="AC83" i="1" s="1"/>
  <c r="AD84" i="1" s="1"/>
  <c r="AE85" i="1" s="1"/>
  <c r="AF86" i="1" s="1"/>
  <c r="AG87" i="1" s="1"/>
  <c r="AH88" i="1" s="1"/>
  <c r="AI89" i="1" s="1"/>
  <c r="AJ90" i="1" s="1"/>
  <c r="AK91" i="1" s="1"/>
  <c r="AL92" i="1" s="1"/>
  <c r="AM93" i="1" s="1"/>
  <c r="AN94" i="1" s="1"/>
  <c r="AO60" i="1"/>
  <c r="F61" i="1" s="1"/>
  <c r="AP60" i="1"/>
  <c r="AU60" i="1"/>
  <c r="G62" i="1" l="1"/>
  <c r="H63" i="1" s="1"/>
  <c r="I64" i="1" s="1"/>
  <c r="J65" i="1" s="1"/>
  <c r="K66" i="1" s="1"/>
  <c r="L67" i="1" s="1"/>
  <c r="M68" i="1" s="1"/>
  <c r="N69" i="1" s="1"/>
  <c r="O70" i="1" s="1"/>
  <c r="P71" i="1" s="1"/>
  <c r="Q72" i="1" s="1"/>
  <c r="R73" i="1" s="1"/>
  <c r="S74" i="1" s="1"/>
  <c r="T75" i="1" s="1"/>
  <c r="U76" i="1" s="1"/>
  <c r="V77" i="1" s="1"/>
  <c r="W78" i="1" s="1"/>
  <c r="X79" i="1" s="1"/>
  <c r="Y80" i="1" s="1"/>
  <c r="Z81" i="1" s="1"/>
  <c r="AA82" i="1" s="1"/>
  <c r="AB83" i="1" s="1"/>
  <c r="AC84" i="1" s="1"/>
  <c r="AD85" i="1" s="1"/>
  <c r="AE86" i="1" s="1"/>
  <c r="AF87" i="1" s="1"/>
  <c r="AG88" i="1" s="1"/>
  <c r="AH89" i="1" s="1"/>
  <c r="AI90" i="1" s="1"/>
  <c r="AJ91" i="1" s="1"/>
  <c r="AK92" i="1" s="1"/>
  <c r="AL93" i="1" s="1"/>
  <c r="AM94" i="1" s="1"/>
  <c r="AN95" i="1" s="1"/>
  <c r="AQ61" i="1"/>
  <c r="AR61" i="1" s="1"/>
  <c r="AP61" i="1"/>
  <c r="AS61" i="1"/>
  <c r="AT61" i="1" s="1"/>
  <c r="AO61" i="1"/>
  <c r="F62" i="1" s="1"/>
  <c r="AU61" i="1"/>
  <c r="AS62" i="1" l="1"/>
  <c r="AT62" i="1" s="1"/>
  <c r="AU62" i="1"/>
  <c r="G63" i="1"/>
  <c r="H64" i="1" s="1"/>
  <c r="I65" i="1" s="1"/>
  <c r="J66" i="1" s="1"/>
  <c r="K67" i="1" s="1"/>
  <c r="L68" i="1" s="1"/>
  <c r="M69" i="1" s="1"/>
  <c r="N70" i="1" s="1"/>
  <c r="O71" i="1" s="1"/>
  <c r="P72" i="1" s="1"/>
  <c r="Q73" i="1" s="1"/>
  <c r="R74" i="1" s="1"/>
  <c r="S75" i="1" s="1"/>
  <c r="T76" i="1" s="1"/>
  <c r="U77" i="1" s="1"/>
  <c r="V78" i="1" s="1"/>
  <c r="W79" i="1" s="1"/>
  <c r="X80" i="1" s="1"/>
  <c r="Y81" i="1" s="1"/>
  <c r="Z82" i="1" s="1"/>
  <c r="AA83" i="1" s="1"/>
  <c r="AB84" i="1" s="1"/>
  <c r="AC85" i="1" s="1"/>
  <c r="AD86" i="1" s="1"/>
  <c r="AE87" i="1" s="1"/>
  <c r="AF88" i="1" s="1"/>
  <c r="AG89" i="1" s="1"/>
  <c r="AH90" i="1" s="1"/>
  <c r="AI91" i="1" s="1"/>
  <c r="AJ92" i="1" s="1"/>
  <c r="AK93" i="1" s="1"/>
  <c r="AL94" i="1" s="1"/>
  <c r="AM95" i="1" s="1"/>
  <c r="AN96" i="1" s="1"/>
  <c r="AO62" i="1"/>
  <c r="F63" i="1" s="1"/>
  <c r="AP62" i="1"/>
  <c r="AQ62" i="1"/>
  <c r="AR62" i="1" s="1"/>
  <c r="AP63" i="1" l="1"/>
  <c r="AQ63" i="1"/>
  <c r="AR63" i="1" s="1"/>
  <c r="AO63" i="1"/>
  <c r="F64" i="1" s="1"/>
  <c r="AU63" i="1"/>
  <c r="AS63" i="1"/>
  <c r="AT63" i="1" s="1"/>
  <c r="G64" i="1"/>
  <c r="H65" i="1" s="1"/>
  <c r="I66" i="1" s="1"/>
  <c r="J67" i="1" s="1"/>
  <c r="K68" i="1" s="1"/>
  <c r="L69" i="1" s="1"/>
  <c r="M70" i="1" s="1"/>
  <c r="N71" i="1" s="1"/>
  <c r="O72" i="1" s="1"/>
  <c r="P73" i="1" s="1"/>
  <c r="Q74" i="1" s="1"/>
  <c r="R75" i="1" s="1"/>
  <c r="S76" i="1" s="1"/>
  <c r="T77" i="1" s="1"/>
  <c r="U78" i="1" s="1"/>
  <c r="V79" i="1" s="1"/>
  <c r="W80" i="1" s="1"/>
  <c r="X81" i="1" s="1"/>
  <c r="Y82" i="1" s="1"/>
  <c r="Z83" i="1" s="1"/>
  <c r="AA84" i="1" s="1"/>
  <c r="AB85" i="1" s="1"/>
  <c r="AC86" i="1" s="1"/>
  <c r="AD87" i="1" s="1"/>
  <c r="AE88" i="1" s="1"/>
  <c r="AF89" i="1" s="1"/>
  <c r="AG90" i="1" s="1"/>
  <c r="AH91" i="1" s="1"/>
  <c r="AI92" i="1" s="1"/>
  <c r="AJ93" i="1" s="1"/>
  <c r="AK94" i="1" s="1"/>
  <c r="AL95" i="1" s="1"/>
  <c r="AM96" i="1" s="1"/>
  <c r="AN97" i="1" s="1"/>
  <c r="AU64" i="1" l="1"/>
  <c r="AP64" i="1"/>
  <c r="AQ64" i="1"/>
  <c r="AR64" i="1" s="1"/>
  <c r="AO64" i="1"/>
  <c r="F65" i="1" s="1"/>
  <c r="AS64" i="1"/>
  <c r="AT64" i="1" s="1"/>
  <c r="G65" i="1"/>
  <c r="H66" i="1" s="1"/>
  <c r="I67" i="1" s="1"/>
  <c r="J68" i="1" s="1"/>
  <c r="K69" i="1" s="1"/>
  <c r="L70" i="1" s="1"/>
  <c r="M71" i="1" s="1"/>
  <c r="N72" i="1" s="1"/>
  <c r="O73" i="1" s="1"/>
  <c r="P74" i="1" s="1"/>
  <c r="Q75" i="1" s="1"/>
  <c r="R76" i="1" s="1"/>
  <c r="S77" i="1" s="1"/>
  <c r="T78" i="1" s="1"/>
  <c r="U79" i="1" s="1"/>
  <c r="V80" i="1" s="1"/>
  <c r="W81" i="1" s="1"/>
  <c r="X82" i="1" s="1"/>
  <c r="Y83" i="1" s="1"/>
  <c r="Z84" i="1" s="1"/>
  <c r="AA85" i="1" s="1"/>
  <c r="AB86" i="1" s="1"/>
  <c r="AC87" i="1" s="1"/>
  <c r="AD88" i="1" s="1"/>
  <c r="AE89" i="1" s="1"/>
  <c r="AF90" i="1" s="1"/>
  <c r="AG91" i="1" s="1"/>
  <c r="AH92" i="1" s="1"/>
  <c r="AI93" i="1" s="1"/>
  <c r="AJ94" i="1" s="1"/>
  <c r="AK95" i="1" s="1"/>
  <c r="AL96" i="1" s="1"/>
  <c r="AM97" i="1" s="1"/>
  <c r="AN98" i="1" s="1"/>
  <c r="G66" i="1" l="1"/>
  <c r="H67" i="1" s="1"/>
  <c r="I68" i="1" s="1"/>
  <c r="J69" i="1" s="1"/>
  <c r="K70" i="1" s="1"/>
  <c r="L71" i="1" s="1"/>
  <c r="M72" i="1" s="1"/>
  <c r="N73" i="1" s="1"/>
  <c r="O74" i="1" s="1"/>
  <c r="P75" i="1" s="1"/>
  <c r="Q76" i="1" s="1"/>
  <c r="R77" i="1" s="1"/>
  <c r="S78" i="1" s="1"/>
  <c r="T79" i="1" s="1"/>
  <c r="U80" i="1" s="1"/>
  <c r="V81" i="1" s="1"/>
  <c r="W82" i="1" s="1"/>
  <c r="X83" i="1" s="1"/>
  <c r="Y84" i="1" s="1"/>
  <c r="Z85" i="1" s="1"/>
  <c r="AA86" i="1" s="1"/>
  <c r="AB87" i="1" s="1"/>
  <c r="AC88" i="1" s="1"/>
  <c r="AD89" i="1" s="1"/>
  <c r="AE90" i="1" s="1"/>
  <c r="AF91" i="1" s="1"/>
  <c r="AG92" i="1" s="1"/>
  <c r="AH93" i="1" s="1"/>
  <c r="AI94" i="1" s="1"/>
  <c r="AJ95" i="1" s="1"/>
  <c r="AK96" i="1" s="1"/>
  <c r="AL97" i="1" s="1"/>
  <c r="AM98" i="1" s="1"/>
  <c r="AN99" i="1" s="1"/>
  <c r="AQ65" i="1"/>
  <c r="AR65" i="1" s="1"/>
  <c r="AU65" i="1"/>
  <c r="AS65" i="1"/>
  <c r="AT65" i="1" s="1"/>
  <c r="AP65" i="1"/>
  <c r="AO65" i="1"/>
  <c r="F66" i="1" s="1"/>
  <c r="AS66" i="1" l="1"/>
  <c r="AT66" i="1" s="1"/>
  <c r="AQ66" i="1"/>
  <c r="AR66" i="1" s="1"/>
  <c r="G67" i="1"/>
  <c r="H68" i="1" s="1"/>
  <c r="I69" i="1" s="1"/>
  <c r="J70" i="1" s="1"/>
  <c r="K71" i="1" s="1"/>
  <c r="L72" i="1" s="1"/>
  <c r="M73" i="1" s="1"/>
  <c r="N74" i="1" s="1"/>
  <c r="O75" i="1" s="1"/>
  <c r="P76" i="1" s="1"/>
  <c r="Q77" i="1" s="1"/>
  <c r="R78" i="1" s="1"/>
  <c r="S79" i="1" s="1"/>
  <c r="T80" i="1" s="1"/>
  <c r="U81" i="1" s="1"/>
  <c r="V82" i="1" s="1"/>
  <c r="W83" i="1" s="1"/>
  <c r="X84" i="1" s="1"/>
  <c r="Y85" i="1" s="1"/>
  <c r="Z86" i="1" s="1"/>
  <c r="AA87" i="1" s="1"/>
  <c r="AB88" i="1" s="1"/>
  <c r="AC89" i="1" s="1"/>
  <c r="AD90" i="1" s="1"/>
  <c r="AE91" i="1" s="1"/>
  <c r="AF92" i="1" s="1"/>
  <c r="AG93" i="1" s="1"/>
  <c r="AH94" i="1" s="1"/>
  <c r="AI95" i="1" s="1"/>
  <c r="AJ96" i="1" s="1"/>
  <c r="AK97" i="1" s="1"/>
  <c r="AL98" i="1" s="1"/>
  <c r="AM99" i="1" s="1"/>
  <c r="AN100" i="1" s="1"/>
  <c r="AU66" i="1"/>
  <c r="AO66" i="1"/>
  <c r="F67" i="1" s="1"/>
  <c r="AP66" i="1"/>
  <c r="AS67" i="1" l="1"/>
  <c r="AT67" i="1" s="1"/>
  <c r="AP67" i="1"/>
  <c r="G68" i="1"/>
  <c r="H69" i="1" s="1"/>
  <c r="I70" i="1" s="1"/>
  <c r="J71" i="1" s="1"/>
  <c r="K72" i="1" s="1"/>
  <c r="L73" i="1" s="1"/>
  <c r="M74" i="1" s="1"/>
  <c r="N75" i="1" s="1"/>
  <c r="O76" i="1" s="1"/>
  <c r="P77" i="1" s="1"/>
  <c r="Q78" i="1" s="1"/>
  <c r="R79" i="1" s="1"/>
  <c r="S80" i="1" s="1"/>
  <c r="T81" i="1" s="1"/>
  <c r="U82" i="1" s="1"/>
  <c r="V83" i="1" s="1"/>
  <c r="W84" i="1" s="1"/>
  <c r="X85" i="1" s="1"/>
  <c r="Y86" i="1" s="1"/>
  <c r="Z87" i="1" s="1"/>
  <c r="AA88" i="1" s="1"/>
  <c r="AB89" i="1" s="1"/>
  <c r="AC90" i="1" s="1"/>
  <c r="AD91" i="1" s="1"/>
  <c r="AE92" i="1" s="1"/>
  <c r="AF93" i="1" s="1"/>
  <c r="AG94" i="1" s="1"/>
  <c r="AH95" i="1" s="1"/>
  <c r="AI96" i="1" s="1"/>
  <c r="AJ97" i="1" s="1"/>
  <c r="AK98" i="1" s="1"/>
  <c r="AL99" i="1" s="1"/>
  <c r="AM100" i="1" s="1"/>
  <c r="AN101" i="1" s="1"/>
  <c r="AQ67" i="1"/>
  <c r="AR67" i="1" s="1"/>
  <c r="AO67" i="1"/>
  <c r="F68" i="1" s="1"/>
  <c r="AU67" i="1"/>
  <c r="AP68" i="1" l="1"/>
  <c r="G69" i="1"/>
  <c r="H70" i="1" s="1"/>
  <c r="I71" i="1" s="1"/>
  <c r="J72" i="1" s="1"/>
  <c r="K73" i="1" s="1"/>
  <c r="L74" i="1" s="1"/>
  <c r="M75" i="1" s="1"/>
  <c r="N76" i="1" s="1"/>
  <c r="O77" i="1" s="1"/>
  <c r="P78" i="1" s="1"/>
  <c r="Q79" i="1" s="1"/>
  <c r="R80" i="1" s="1"/>
  <c r="S81" i="1" s="1"/>
  <c r="T82" i="1" s="1"/>
  <c r="U83" i="1" s="1"/>
  <c r="V84" i="1" s="1"/>
  <c r="W85" i="1" s="1"/>
  <c r="X86" i="1" s="1"/>
  <c r="Y87" i="1" s="1"/>
  <c r="Z88" i="1" s="1"/>
  <c r="AA89" i="1" s="1"/>
  <c r="AB90" i="1" s="1"/>
  <c r="AC91" i="1" s="1"/>
  <c r="AD92" i="1" s="1"/>
  <c r="AE93" i="1" s="1"/>
  <c r="AF94" i="1" s="1"/>
  <c r="AG95" i="1" s="1"/>
  <c r="AH96" i="1" s="1"/>
  <c r="AI97" i="1" s="1"/>
  <c r="AJ98" i="1" s="1"/>
  <c r="AK99" i="1" s="1"/>
  <c r="AL100" i="1" s="1"/>
  <c r="AM101" i="1" s="1"/>
  <c r="AN102" i="1" s="1"/>
  <c r="AU68" i="1"/>
  <c r="AQ68" i="1"/>
  <c r="AR68" i="1" s="1"/>
  <c r="AS68" i="1"/>
  <c r="AT68" i="1" s="1"/>
  <c r="AO68" i="1"/>
  <c r="F69" i="1" s="1"/>
  <c r="G70" i="1" l="1"/>
  <c r="H71" i="1" s="1"/>
  <c r="I72" i="1" s="1"/>
  <c r="J73" i="1" s="1"/>
  <c r="K74" i="1" s="1"/>
  <c r="L75" i="1" s="1"/>
  <c r="M76" i="1" s="1"/>
  <c r="N77" i="1" s="1"/>
  <c r="O78" i="1" s="1"/>
  <c r="P79" i="1" s="1"/>
  <c r="Q80" i="1" s="1"/>
  <c r="R81" i="1" s="1"/>
  <c r="S82" i="1" s="1"/>
  <c r="T83" i="1" s="1"/>
  <c r="U84" i="1" s="1"/>
  <c r="V85" i="1" s="1"/>
  <c r="W86" i="1" s="1"/>
  <c r="X87" i="1" s="1"/>
  <c r="Y88" i="1" s="1"/>
  <c r="Z89" i="1" s="1"/>
  <c r="AA90" i="1" s="1"/>
  <c r="AB91" i="1" s="1"/>
  <c r="AC92" i="1" s="1"/>
  <c r="AD93" i="1" s="1"/>
  <c r="AE94" i="1" s="1"/>
  <c r="AF95" i="1" s="1"/>
  <c r="AG96" i="1" s="1"/>
  <c r="AH97" i="1" s="1"/>
  <c r="AI98" i="1" s="1"/>
  <c r="AJ99" i="1" s="1"/>
  <c r="AK100" i="1" s="1"/>
  <c r="AL101" i="1" s="1"/>
  <c r="AM102" i="1" s="1"/>
  <c r="AN103" i="1" s="1"/>
  <c r="AP69" i="1"/>
  <c r="AS69" i="1"/>
  <c r="AT69" i="1" s="1"/>
  <c r="AU69" i="1"/>
  <c r="AO69" i="1"/>
  <c r="F70" i="1" s="1"/>
  <c r="AQ69" i="1"/>
  <c r="AR69" i="1" s="1"/>
  <c r="AQ70" i="1" l="1"/>
  <c r="AR70" i="1" s="1"/>
  <c r="AS70" i="1"/>
  <c r="AT70" i="1" s="1"/>
  <c r="AU70" i="1"/>
  <c r="G71" i="1"/>
  <c r="H72" i="1" s="1"/>
  <c r="I73" i="1" s="1"/>
  <c r="J74" i="1" s="1"/>
  <c r="K75" i="1" s="1"/>
  <c r="L76" i="1" s="1"/>
  <c r="M77" i="1" s="1"/>
  <c r="N78" i="1" s="1"/>
  <c r="O79" i="1" s="1"/>
  <c r="P80" i="1" s="1"/>
  <c r="Q81" i="1" s="1"/>
  <c r="R82" i="1" s="1"/>
  <c r="S83" i="1" s="1"/>
  <c r="T84" i="1" s="1"/>
  <c r="U85" i="1" s="1"/>
  <c r="V86" i="1" s="1"/>
  <c r="W87" i="1" s="1"/>
  <c r="X88" i="1" s="1"/>
  <c r="Y89" i="1" s="1"/>
  <c r="Z90" i="1" s="1"/>
  <c r="AA91" i="1" s="1"/>
  <c r="AB92" i="1" s="1"/>
  <c r="AC93" i="1" s="1"/>
  <c r="AD94" i="1" s="1"/>
  <c r="AE95" i="1" s="1"/>
  <c r="AF96" i="1" s="1"/>
  <c r="AG97" i="1" s="1"/>
  <c r="AH98" i="1" s="1"/>
  <c r="AI99" i="1" s="1"/>
  <c r="AJ100" i="1" s="1"/>
  <c r="AK101" i="1" s="1"/>
  <c r="AL102" i="1" s="1"/>
  <c r="AM103" i="1" s="1"/>
  <c r="AN104" i="1" s="1"/>
  <c r="AO70" i="1"/>
  <c r="F71" i="1" s="1"/>
  <c r="AP70" i="1"/>
  <c r="AP71" i="1" l="1"/>
  <c r="AO71" i="1"/>
  <c r="F72" i="1" s="1"/>
  <c r="G72" i="1"/>
  <c r="H73" i="1" s="1"/>
  <c r="I74" i="1" s="1"/>
  <c r="J75" i="1" s="1"/>
  <c r="K76" i="1" s="1"/>
  <c r="L77" i="1" s="1"/>
  <c r="M78" i="1" s="1"/>
  <c r="N79" i="1" s="1"/>
  <c r="O80" i="1" s="1"/>
  <c r="P81" i="1" s="1"/>
  <c r="Q82" i="1" s="1"/>
  <c r="R83" i="1" s="1"/>
  <c r="S84" i="1" s="1"/>
  <c r="T85" i="1" s="1"/>
  <c r="U86" i="1" s="1"/>
  <c r="V87" i="1" s="1"/>
  <c r="W88" i="1" s="1"/>
  <c r="X89" i="1" s="1"/>
  <c r="Y90" i="1" s="1"/>
  <c r="Z91" i="1" s="1"/>
  <c r="AA92" i="1" s="1"/>
  <c r="AB93" i="1" s="1"/>
  <c r="AC94" i="1" s="1"/>
  <c r="AD95" i="1" s="1"/>
  <c r="AE96" i="1" s="1"/>
  <c r="AF97" i="1" s="1"/>
  <c r="AG98" i="1" s="1"/>
  <c r="AH99" i="1" s="1"/>
  <c r="AI100" i="1" s="1"/>
  <c r="AJ101" i="1" s="1"/>
  <c r="AK102" i="1" s="1"/>
  <c r="AL103" i="1" s="1"/>
  <c r="AM104" i="1" s="1"/>
  <c r="AN105" i="1" s="1"/>
  <c r="AS71" i="1"/>
  <c r="AT71" i="1" s="1"/>
  <c r="AU71" i="1"/>
  <c r="AQ71" i="1"/>
  <c r="AR71" i="1" s="1"/>
  <c r="AS72" i="1" l="1"/>
  <c r="AT72" i="1" s="1"/>
  <c r="AQ72" i="1"/>
  <c r="AR72" i="1" s="1"/>
  <c r="AP72" i="1"/>
  <c r="G73" i="1"/>
  <c r="H74" i="1" s="1"/>
  <c r="I75" i="1" s="1"/>
  <c r="J76" i="1" s="1"/>
  <c r="K77" i="1" s="1"/>
  <c r="L78" i="1" s="1"/>
  <c r="M79" i="1" s="1"/>
  <c r="N80" i="1" s="1"/>
  <c r="O81" i="1" s="1"/>
  <c r="P82" i="1" s="1"/>
  <c r="Q83" i="1" s="1"/>
  <c r="R84" i="1" s="1"/>
  <c r="S85" i="1" s="1"/>
  <c r="T86" i="1" s="1"/>
  <c r="U87" i="1" s="1"/>
  <c r="V88" i="1" s="1"/>
  <c r="W89" i="1" s="1"/>
  <c r="X90" i="1" s="1"/>
  <c r="Y91" i="1" s="1"/>
  <c r="Z92" i="1" s="1"/>
  <c r="AA93" i="1" s="1"/>
  <c r="AB94" i="1" s="1"/>
  <c r="AC95" i="1" s="1"/>
  <c r="AD96" i="1" s="1"/>
  <c r="AE97" i="1" s="1"/>
  <c r="AF98" i="1" s="1"/>
  <c r="AG99" i="1" s="1"/>
  <c r="AH100" i="1" s="1"/>
  <c r="AI101" i="1" s="1"/>
  <c r="AJ102" i="1" s="1"/>
  <c r="AK103" i="1" s="1"/>
  <c r="AL104" i="1" s="1"/>
  <c r="AM105" i="1" s="1"/>
  <c r="AN106" i="1" s="1"/>
  <c r="AO72" i="1"/>
  <c r="F73" i="1" s="1"/>
  <c r="AU72" i="1"/>
  <c r="AS73" i="1" l="1"/>
  <c r="AT73" i="1" s="1"/>
  <c r="AU73" i="1"/>
  <c r="G74" i="1"/>
  <c r="H75" i="1" s="1"/>
  <c r="I76" i="1" s="1"/>
  <c r="J77" i="1" s="1"/>
  <c r="K78" i="1" s="1"/>
  <c r="L79" i="1" s="1"/>
  <c r="M80" i="1" s="1"/>
  <c r="N81" i="1" s="1"/>
  <c r="O82" i="1" s="1"/>
  <c r="P83" i="1" s="1"/>
  <c r="Q84" i="1" s="1"/>
  <c r="R85" i="1" s="1"/>
  <c r="S86" i="1" s="1"/>
  <c r="T87" i="1" s="1"/>
  <c r="U88" i="1" s="1"/>
  <c r="V89" i="1" s="1"/>
  <c r="W90" i="1" s="1"/>
  <c r="X91" i="1" s="1"/>
  <c r="Y92" i="1" s="1"/>
  <c r="Z93" i="1" s="1"/>
  <c r="AA94" i="1" s="1"/>
  <c r="AB95" i="1" s="1"/>
  <c r="AC96" i="1" s="1"/>
  <c r="AD97" i="1" s="1"/>
  <c r="AE98" i="1" s="1"/>
  <c r="AF99" i="1" s="1"/>
  <c r="AG100" i="1" s="1"/>
  <c r="AH101" i="1" s="1"/>
  <c r="AI102" i="1" s="1"/>
  <c r="AJ103" i="1" s="1"/>
  <c r="AK104" i="1" s="1"/>
  <c r="AL105" i="1" s="1"/>
  <c r="AM106" i="1" s="1"/>
  <c r="AN107" i="1" s="1"/>
  <c r="AO73" i="1"/>
  <c r="F74" i="1" s="1"/>
  <c r="AP73" i="1"/>
  <c r="AQ73" i="1"/>
  <c r="AR73" i="1" s="1"/>
  <c r="AP74" i="1" l="1"/>
  <c r="G75" i="1"/>
  <c r="H76" i="1" s="1"/>
  <c r="I77" i="1" s="1"/>
  <c r="J78" i="1" s="1"/>
  <c r="K79" i="1" s="1"/>
  <c r="L80" i="1" s="1"/>
  <c r="M81" i="1" s="1"/>
  <c r="N82" i="1" s="1"/>
  <c r="O83" i="1" s="1"/>
  <c r="P84" i="1" s="1"/>
  <c r="Q85" i="1" s="1"/>
  <c r="R86" i="1" s="1"/>
  <c r="S87" i="1" s="1"/>
  <c r="T88" i="1" s="1"/>
  <c r="U89" i="1" s="1"/>
  <c r="V90" i="1" s="1"/>
  <c r="W91" i="1" s="1"/>
  <c r="X92" i="1" s="1"/>
  <c r="Y93" i="1" s="1"/>
  <c r="Z94" i="1" s="1"/>
  <c r="AA95" i="1" s="1"/>
  <c r="AB96" i="1" s="1"/>
  <c r="AC97" i="1" s="1"/>
  <c r="AD98" i="1" s="1"/>
  <c r="AE99" i="1" s="1"/>
  <c r="AF100" i="1" s="1"/>
  <c r="AG101" i="1" s="1"/>
  <c r="AH102" i="1" s="1"/>
  <c r="AI103" i="1" s="1"/>
  <c r="AJ104" i="1" s="1"/>
  <c r="AK105" i="1" s="1"/>
  <c r="AL106" i="1" s="1"/>
  <c r="AM107" i="1" s="1"/>
  <c r="AN108" i="1" s="1"/>
  <c r="AS74" i="1"/>
  <c r="AT74" i="1" s="1"/>
  <c r="AU74" i="1"/>
  <c r="AQ74" i="1"/>
  <c r="AR74" i="1" s="1"/>
  <c r="AO74" i="1"/>
  <c r="F75" i="1" s="1"/>
  <c r="AS75" i="1" l="1"/>
  <c r="AT75" i="1" s="1"/>
  <c r="AO75" i="1"/>
  <c r="F76" i="1" s="1"/>
  <c r="AP75" i="1"/>
  <c r="AQ75" i="1"/>
  <c r="AR75" i="1" s="1"/>
  <c r="AU75" i="1"/>
  <c r="G76" i="1"/>
  <c r="H77" i="1" s="1"/>
  <c r="I78" i="1" s="1"/>
  <c r="J79" i="1" s="1"/>
  <c r="K80" i="1" s="1"/>
  <c r="L81" i="1" s="1"/>
  <c r="M82" i="1" s="1"/>
  <c r="N83" i="1" s="1"/>
  <c r="O84" i="1" s="1"/>
  <c r="P85" i="1" s="1"/>
  <c r="Q86" i="1" s="1"/>
  <c r="R87" i="1" s="1"/>
  <c r="S88" i="1" s="1"/>
  <c r="T89" i="1" s="1"/>
  <c r="U90" i="1" s="1"/>
  <c r="V91" i="1" s="1"/>
  <c r="W92" i="1" s="1"/>
  <c r="X93" i="1" s="1"/>
  <c r="Y94" i="1" s="1"/>
  <c r="Z95" i="1" s="1"/>
  <c r="AA96" i="1" s="1"/>
  <c r="AB97" i="1" s="1"/>
  <c r="AC98" i="1" s="1"/>
  <c r="AD99" i="1" s="1"/>
  <c r="AE100" i="1" s="1"/>
  <c r="AF101" i="1" s="1"/>
  <c r="AG102" i="1" s="1"/>
  <c r="AH103" i="1" s="1"/>
  <c r="AI104" i="1" s="1"/>
  <c r="AJ105" i="1" s="1"/>
  <c r="AK106" i="1" s="1"/>
  <c r="AL107" i="1" s="1"/>
  <c r="AM108" i="1" s="1"/>
  <c r="AN109" i="1" s="1"/>
  <c r="AO76" i="1" l="1"/>
  <c r="F77" i="1" s="1"/>
  <c r="AS76" i="1"/>
  <c r="AT76" i="1" s="1"/>
  <c r="AP76" i="1"/>
  <c r="AQ76" i="1"/>
  <c r="AR76" i="1" s="1"/>
  <c r="G77" i="1"/>
  <c r="H78" i="1" s="1"/>
  <c r="I79" i="1" s="1"/>
  <c r="J80" i="1" s="1"/>
  <c r="K81" i="1" s="1"/>
  <c r="L82" i="1" s="1"/>
  <c r="M83" i="1" s="1"/>
  <c r="N84" i="1" s="1"/>
  <c r="O85" i="1" s="1"/>
  <c r="P86" i="1" s="1"/>
  <c r="Q87" i="1" s="1"/>
  <c r="R88" i="1" s="1"/>
  <c r="S89" i="1" s="1"/>
  <c r="T90" i="1" s="1"/>
  <c r="U91" i="1" s="1"/>
  <c r="V92" i="1" s="1"/>
  <c r="W93" i="1" s="1"/>
  <c r="X94" i="1" s="1"/>
  <c r="Y95" i="1" s="1"/>
  <c r="Z96" i="1" s="1"/>
  <c r="AA97" i="1" s="1"/>
  <c r="AB98" i="1" s="1"/>
  <c r="AC99" i="1" s="1"/>
  <c r="AD100" i="1" s="1"/>
  <c r="AE101" i="1" s="1"/>
  <c r="AF102" i="1" s="1"/>
  <c r="AG103" i="1" s="1"/>
  <c r="AH104" i="1" s="1"/>
  <c r="AI105" i="1" s="1"/>
  <c r="AJ106" i="1" s="1"/>
  <c r="AK107" i="1" s="1"/>
  <c r="AL108" i="1" s="1"/>
  <c r="AM109" i="1" s="1"/>
  <c r="AN110" i="1" s="1"/>
  <c r="AU76" i="1"/>
  <c r="AS77" i="1" l="1"/>
  <c r="AT77" i="1" s="1"/>
  <c r="AU77" i="1"/>
  <c r="AP77" i="1"/>
  <c r="AQ77" i="1"/>
  <c r="AR77" i="1" s="1"/>
  <c r="AO77" i="1"/>
  <c r="F78" i="1" s="1"/>
  <c r="G78" i="1"/>
  <c r="H79" i="1" s="1"/>
  <c r="I80" i="1" s="1"/>
  <c r="J81" i="1" s="1"/>
  <c r="K82" i="1" s="1"/>
  <c r="L83" i="1" s="1"/>
  <c r="M84" i="1" s="1"/>
  <c r="N85" i="1" s="1"/>
  <c r="O86" i="1" s="1"/>
  <c r="P87" i="1" s="1"/>
  <c r="Q88" i="1" s="1"/>
  <c r="R89" i="1" s="1"/>
  <c r="S90" i="1" s="1"/>
  <c r="T91" i="1" s="1"/>
  <c r="U92" i="1" s="1"/>
  <c r="V93" i="1" s="1"/>
  <c r="W94" i="1" s="1"/>
  <c r="X95" i="1" s="1"/>
  <c r="Y96" i="1" s="1"/>
  <c r="Z97" i="1" s="1"/>
  <c r="AA98" i="1" s="1"/>
  <c r="AB99" i="1" s="1"/>
  <c r="AC100" i="1" s="1"/>
  <c r="AD101" i="1" s="1"/>
  <c r="AE102" i="1" s="1"/>
  <c r="AF103" i="1" s="1"/>
  <c r="AG104" i="1" s="1"/>
  <c r="AH105" i="1" s="1"/>
  <c r="AI106" i="1" s="1"/>
  <c r="AJ107" i="1" s="1"/>
  <c r="AK108" i="1" s="1"/>
  <c r="AL109" i="1" s="1"/>
  <c r="AM110" i="1" s="1"/>
  <c r="AN111" i="1" s="1"/>
  <c r="AP78" i="1" l="1"/>
  <c r="AQ78" i="1"/>
  <c r="AR78" i="1" s="1"/>
  <c r="G79" i="1"/>
  <c r="H80" i="1" s="1"/>
  <c r="I81" i="1" s="1"/>
  <c r="J82" i="1" s="1"/>
  <c r="K83" i="1" s="1"/>
  <c r="L84" i="1" s="1"/>
  <c r="M85" i="1" s="1"/>
  <c r="N86" i="1" s="1"/>
  <c r="O87" i="1" s="1"/>
  <c r="P88" i="1" s="1"/>
  <c r="Q89" i="1" s="1"/>
  <c r="R90" i="1" s="1"/>
  <c r="S91" i="1" s="1"/>
  <c r="T92" i="1" s="1"/>
  <c r="U93" i="1" s="1"/>
  <c r="V94" i="1" s="1"/>
  <c r="W95" i="1" s="1"/>
  <c r="X96" i="1" s="1"/>
  <c r="Y97" i="1" s="1"/>
  <c r="Z98" i="1" s="1"/>
  <c r="AA99" i="1" s="1"/>
  <c r="AB100" i="1" s="1"/>
  <c r="AC101" i="1" s="1"/>
  <c r="AD102" i="1" s="1"/>
  <c r="AE103" i="1" s="1"/>
  <c r="AF104" i="1" s="1"/>
  <c r="AG105" i="1" s="1"/>
  <c r="AH106" i="1" s="1"/>
  <c r="AI107" i="1" s="1"/>
  <c r="AJ108" i="1" s="1"/>
  <c r="AK109" i="1" s="1"/>
  <c r="AL110" i="1" s="1"/>
  <c r="AM111" i="1" s="1"/>
  <c r="AN112" i="1" s="1"/>
  <c r="AO78" i="1"/>
  <c r="F79" i="1" s="1"/>
  <c r="AS78" i="1"/>
  <c r="AT78" i="1" s="1"/>
  <c r="AU78" i="1"/>
  <c r="G80" i="1" l="1"/>
  <c r="H81" i="1" s="1"/>
  <c r="I82" i="1" s="1"/>
  <c r="J83" i="1" s="1"/>
  <c r="K84" i="1" s="1"/>
  <c r="L85" i="1" s="1"/>
  <c r="M86" i="1" s="1"/>
  <c r="N87" i="1" s="1"/>
  <c r="O88" i="1" s="1"/>
  <c r="P89" i="1" s="1"/>
  <c r="Q90" i="1" s="1"/>
  <c r="R91" i="1" s="1"/>
  <c r="S92" i="1" s="1"/>
  <c r="T93" i="1" s="1"/>
  <c r="U94" i="1" s="1"/>
  <c r="V95" i="1" s="1"/>
  <c r="W96" i="1" s="1"/>
  <c r="X97" i="1" s="1"/>
  <c r="Y98" i="1" s="1"/>
  <c r="Z99" i="1" s="1"/>
  <c r="AA100" i="1" s="1"/>
  <c r="AB101" i="1" s="1"/>
  <c r="AC102" i="1" s="1"/>
  <c r="AD103" i="1" s="1"/>
  <c r="AE104" i="1" s="1"/>
  <c r="AF105" i="1" s="1"/>
  <c r="AG106" i="1" s="1"/>
  <c r="AH107" i="1" s="1"/>
  <c r="AI108" i="1" s="1"/>
  <c r="AJ109" i="1" s="1"/>
  <c r="AK110" i="1" s="1"/>
  <c r="AL111" i="1" s="1"/>
  <c r="AM112" i="1" s="1"/>
  <c r="AN113" i="1" s="1"/>
  <c r="AO79" i="1"/>
  <c r="F80" i="1" s="1"/>
  <c r="AP79" i="1"/>
  <c r="AQ79" i="1"/>
  <c r="AR79" i="1" s="1"/>
  <c r="AU79" i="1"/>
  <c r="AS79" i="1"/>
  <c r="AT79" i="1" s="1"/>
  <c r="AP80" i="1" l="1"/>
  <c r="AU80" i="1"/>
  <c r="AS80" i="1"/>
  <c r="AT80" i="1" s="1"/>
  <c r="AQ80" i="1"/>
  <c r="AR80" i="1" s="1"/>
  <c r="AO80" i="1"/>
  <c r="F81" i="1" s="1"/>
  <c r="G81" i="1"/>
  <c r="H82" i="1" s="1"/>
  <c r="I83" i="1" s="1"/>
  <c r="J84" i="1" s="1"/>
  <c r="K85" i="1" s="1"/>
  <c r="L86" i="1" s="1"/>
  <c r="M87" i="1" s="1"/>
  <c r="N88" i="1" s="1"/>
  <c r="O89" i="1" s="1"/>
  <c r="P90" i="1" s="1"/>
  <c r="Q91" i="1" s="1"/>
  <c r="R92" i="1" s="1"/>
  <c r="S93" i="1" s="1"/>
  <c r="T94" i="1" s="1"/>
  <c r="U95" i="1" s="1"/>
  <c r="V96" i="1" s="1"/>
  <c r="W97" i="1" s="1"/>
  <c r="X98" i="1" s="1"/>
  <c r="Y99" i="1" s="1"/>
  <c r="Z100" i="1" s="1"/>
  <c r="AA101" i="1" s="1"/>
  <c r="AB102" i="1" s="1"/>
  <c r="AC103" i="1" s="1"/>
  <c r="AD104" i="1" s="1"/>
  <c r="AE105" i="1" s="1"/>
  <c r="AF106" i="1" s="1"/>
  <c r="AG107" i="1" s="1"/>
  <c r="AH108" i="1" s="1"/>
  <c r="AI109" i="1" s="1"/>
  <c r="AJ110" i="1" s="1"/>
  <c r="AK111" i="1" s="1"/>
  <c r="AL112" i="1" s="1"/>
  <c r="AM113" i="1" s="1"/>
  <c r="AN114" i="1" s="1"/>
  <c r="AU81" i="1" l="1"/>
  <c r="AP81" i="1"/>
  <c r="AS81" i="1"/>
  <c r="AT81" i="1" s="1"/>
  <c r="AO81" i="1"/>
  <c r="F82" i="1" s="1"/>
  <c r="AQ81" i="1"/>
  <c r="AR81" i="1" s="1"/>
  <c r="G82" i="1"/>
  <c r="H83" i="1" s="1"/>
  <c r="I84" i="1" s="1"/>
  <c r="J85" i="1" s="1"/>
  <c r="K86" i="1" s="1"/>
  <c r="L87" i="1" s="1"/>
  <c r="M88" i="1" s="1"/>
  <c r="N89" i="1" s="1"/>
  <c r="O90" i="1" s="1"/>
  <c r="P91" i="1" s="1"/>
  <c r="Q92" i="1" s="1"/>
  <c r="R93" i="1" s="1"/>
  <c r="S94" i="1" s="1"/>
  <c r="T95" i="1" s="1"/>
  <c r="U96" i="1" s="1"/>
  <c r="V97" i="1" s="1"/>
  <c r="W98" i="1" s="1"/>
  <c r="X99" i="1" s="1"/>
  <c r="Y100" i="1" s="1"/>
  <c r="Z101" i="1" s="1"/>
  <c r="AA102" i="1" s="1"/>
  <c r="AB103" i="1" s="1"/>
  <c r="AC104" i="1" s="1"/>
  <c r="AD105" i="1" s="1"/>
  <c r="AE106" i="1" s="1"/>
  <c r="AF107" i="1" s="1"/>
  <c r="AG108" i="1" s="1"/>
  <c r="AH109" i="1" s="1"/>
  <c r="AI110" i="1" s="1"/>
  <c r="AJ111" i="1" s="1"/>
  <c r="AK112" i="1" s="1"/>
  <c r="AL113" i="1" s="1"/>
  <c r="AM114" i="1" s="1"/>
  <c r="AN115" i="1" s="1"/>
  <c r="AS82" i="1" l="1"/>
  <c r="AT82" i="1" s="1"/>
  <c r="G83" i="1"/>
  <c r="H84" i="1" s="1"/>
  <c r="I85" i="1" s="1"/>
  <c r="J86" i="1" s="1"/>
  <c r="K87" i="1" s="1"/>
  <c r="L88" i="1" s="1"/>
  <c r="M89" i="1" s="1"/>
  <c r="N90" i="1" s="1"/>
  <c r="O91" i="1" s="1"/>
  <c r="P92" i="1" s="1"/>
  <c r="Q93" i="1" s="1"/>
  <c r="R94" i="1" s="1"/>
  <c r="S95" i="1" s="1"/>
  <c r="T96" i="1" s="1"/>
  <c r="U97" i="1" s="1"/>
  <c r="V98" i="1" s="1"/>
  <c r="W99" i="1" s="1"/>
  <c r="X100" i="1" s="1"/>
  <c r="Y101" i="1" s="1"/>
  <c r="Z102" i="1" s="1"/>
  <c r="AA103" i="1" s="1"/>
  <c r="AB104" i="1" s="1"/>
  <c r="AC105" i="1" s="1"/>
  <c r="AD106" i="1" s="1"/>
  <c r="AE107" i="1" s="1"/>
  <c r="AF108" i="1" s="1"/>
  <c r="AG109" i="1" s="1"/>
  <c r="AH110" i="1" s="1"/>
  <c r="AI111" i="1" s="1"/>
  <c r="AJ112" i="1" s="1"/>
  <c r="AK113" i="1" s="1"/>
  <c r="AL114" i="1" s="1"/>
  <c r="AM115" i="1" s="1"/>
  <c r="AN116" i="1" s="1"/>
  <c r="AO82" i="1"/>
  <c r="F83" i="1" s="1"/>
  <c r="AP82" i="1"/>
  <c r="AQ82" i="1"/>
  <c r="AR82" i="1" s="1"/>
  <c r="AU82" i="1"/>
  <c r="AQ83" i="1" l="1"/>
  <c r="AR83" i="1" s="1"/>
  <c r="G84" i="1"/>
  <c r="H85" i="1" s="1"/>
  <c r="I86" i="1" s="1"/>
  <c r="J87" i="1" s="1"/>
  <c r="K88" i="1" s="1"/>
  <c r="L89" i="1" s="1"/>
  <c r="M90" i="1" s="1"/>
  <c r="N91" i="1" s="1"/>
  <c r="O92" i="1" s="1"/>
  <c r="P93" i="1" s="1"/>
  <c r="Q94" i="1" s="1"/>
  <c r="R95" i="1" s="1"/>
  <c r="S96" i="1" s="1"/>
  <c r="T97" i="1" s="1"/>
  <c r="U98" i="1" s="1"/>
  <c r="V99" i="1" s="1"/>
  <c r="W100" i="1" s="1"/>
  <c r="X101" i="1" s="1"/>
  <c r="Y102" i="1" s="1"/>
  <c r="Z103" i="1" s="1"/>
  <c r="AA104" i="1" s="1"/>
  <c r="AB105" i="1" s="1"/>
  <c r="AC106" i="1" s="1"/>
  <c r="AD107" i="1" s="1"/>
  <c r="AE108" i="1" s="1"/>
  <c r="AF109" i="1" s="1"/>
  <c r="AG110" i="1" s="1"/>
  <c r="AH111" i="1" s="1"/>
  <c r="AI112" i="1" s="1"/>
  <c r="AJ113" i="1" s="1"/>
  <c r="AK114" i="1" s="1"/>
  <c r="AL115" i="1" s="1"/>
  <c r="AM116" i="1" s="1"/>
  <c r="AN117" i="1" s="1"/>
  <c r="AU83" i="1"/>
  <c r="AS83" i="1"/>
  <c r="AT83" i="1" s="1"/>
  <c r="AO83" i="1"/>
  <c r="F84" i="1" s="1"/>
  <c r="AP83" i="1"/>
  <c r="AU84" i="1" l="1"/>
  <c r="AP84" i="1"/>
  <c r="AQ84" i="1"/>
  <c r="AR84" i="1" s="1"/>
  <c r="G85" i="1"/>
  <c r="H86" i="1" s="1"/>
  <c r="I87" i="1" s="1"/>
  <c r="J88" i="1" s="1"/>
  <c r="K89" i="1" s="1"/>
  <c r="L90" i="1" s="1"/>
  <c r="M91" i="1" s="1"/>
  <c r="N92" i="1" s="1"/>
  <c r="O93" i="1" s="1"/>
  <c r="P94" i="1" s="1"/>
  <c r="Q95" i="1" s="1"/>
  <c r="R96" i="1" s="1"/>
  <c r="S97" i="1" s="1"/>
  <c r="T98" i="1" s="1"/>
  <c r="U99" i="1" s="1"/>
  <c r="V100" i="1" s="1"/>
  <c r="W101" i="1" s="1"/>
  <c r="X102" i="1" s="1"/>
  <c r="Y103" i="1" s="1"/>
  <c r="Z104" i="1" s="1"/>
  <c r="AA105" i="1" s="1"/>
  <c r="AB106" i="1" s="1"/>
  <c r="AC107" i="1" s="1"/>
  <c r="AD108" i="1" s="1"/>
  <c r="AE109" i="1" s="1"/>
  <c r="AF110" i="1" s="1"/>
  <c r="AG111" i="1" s="1"/>
  <c r="AH112" i="1" s="1"/>
  <c r="AI113" i="1" s="1"/>
  <c r="AJ114" i="1" s="1"/>
  <c r="AK115" i="1" s="1"/>
  <c r="AL116" i="1" s="1"/>
  <c r="AM117" i="1" s="1"/>
  <c r="AN118" i="1" s="1"/>
  <c r="AS84" i="1"/>
  <c r="AT84" i="1" s="1"/>
  <c r="AO84" i="1"/>
  <c r="F85" i="1" s="1"/>
  <c r="AP85" i="1" l="1"/>
  <c r="AS85" i="1"/>
  <c r="AT85" i="1" s="1"/>
  <c r="AO85" i="1"/>
  <c r="F86" i="1" s="1"/>
  <c r="AU85" i="1"/>
  <c r="AQ85" i="1"/>
  <c r="AR85" i="1" s="1"/>
  <c r="G86" i="1"/>
  <c r="H87" i="1" s="1"/>
  <c r="I88" i="1" s="1"/>
  <c r="J89" i="1" s="1"/>
  <c r="K90" i="1" s="1"/>
  <c r="L91" i="1" s="1"/>
  <c r="M92" i="1" s="1"/>
  <c r="N93" i="1" s="1"/>
  <c r="O94" i="1" s="1"/>
  <c r="P95" i="1" s="1"/>
  <c r="Q96" i="1" s="1"/>
  <c r="R97" i="1" s="1"/>
  <c r="S98" i="1" s="1"/>
  <c r="T99" i="1" s="1"/>
  <c r="U100" i="1" s="1"/>
  <c r="V101" i="1" s="1"/>
  <c r="W102" i="1" s="1"/>
  <c r="X103" i="1" s="1"/>
  <c r="Y104" i="1" s="1"/>
  <c r="Z105" i="1" s="1"/>
  <c r="AA106" i="1" s="1"/>
  <c r="AB107" i="1" s="1"/>
  <c r="AC108" i="1" s="1"/>
  <c r="AD109" i="1" s="1"/>
  <c r="AE110" i="1" s="1"/>
  <c r="AF111" i="1" s="1"/>
  <c r="AG112" i="1" s="1"/>
  <c r="AH113" i="1" s="1"/>
  <c r="AI114" i="1" s="1"/>
  <c r="AJ115" i="1" s="1"/>
  <c r="AK116" i="1" s="1"/>
  <c r="AL117" i="1" s="1"/>
  <c r="AM118" i="1" s="1"/>
  <c r="AN119" i="1" s="1"/>
  <c r="AU86" i="1" l="1"/>
  <c r="AP86" i="1"/>
  <c r="AQ86" i="1"/>
  <c r="AR86" i="1" s="1"/>
  <c r="AO86" i="1"/>
  <c r="F87" i="1" s="1"/>
  <c r="AS86" i="1"/>
  <c r="AT86" i="1" s="1"/>
  <c r="G87" i="1"/>
  <c r="H88" i="1" s="1"/>
  <c r="I89" i="1" s="1"/>
  <c r="J90" i="1" s="1"/>
  <c r="K91" i="1" s="1"/>
  <c r="L92" i="1" s="1"/>
  <c r="M93" i="1" s="1"/>
  <c r="N94" i="1" s="1"/>
  <c r="O95" i="1" s="1"/>
  <c r="P96" i="1" s="1"/>
  <c r="Q97" i="1" s="1"/>
  <c r="R98" i="1" s="1"/>
  <c r="S99" i="1" s="1"/>
  <c r="T100" i="1" s="1"/>
  <c r="U101" i="1" s="1"/>
  <c r="V102" i="1" s="1"/>
  <c r="W103" i="1" s="1"/>
  <c r="X104" i="1" s="1"/>
  <c r="Y105" i="1" s="1"/>
  <c r="Z106" i="1" s="1"/>
  <c r="AA107" i="1" s="1"/>
  <c r="AB108" i="1" s="1"/>
  <c r="AC109" i="1" s="1"/>
  <c r="AD110" i="1" s="1"/>
  <c r="AE111" i="1" s="1"/>
  <c r="AF112" i="1" s="1"/>
  <c r="AG113" i="1" s="1"/>
  <c r="AH114" i="1" s="1"/>
  <c r="AI115" i="1" s="1"/>
  <c r="AJ116" i="1" s="1"/>
  <c r="AK117" i="1" s="1"/>
  <c r="AL118" i="1" s="1"/>
  <c r="AM119" i="1" s="1"/>
  <c r="AN120" i="1" s="1"/>
  <c r="AU87" i="1" l="1"/>
  <c r="AQ87" i="1"/>
  <c r="AR87" i="1" s="1"/>
  <c r="AS87" i="1"/>
  <c r="AT87" i="1" s="1"/>
  <c r="AO87" i="1"/>
  <c r="F88" i="1" s="1"/>
  <c r="G88" i="1"/>
  <c r="H89" i="1" s="1"/>
  <c r="I90" i="1" s="1"/>
  <c r="J91" i="1" s="1"/>
  <c r="K92" i="1" s="1"/>
  <c r="L93" i="1" s="1"/>
  <c r="M94" i="1" s="1"/>
  <c r="N95" i="1" s="1"/>
  <c r="O96" i="1" s="1"/>
  <c r="P97" i="1" s="1"/>
  <c r="Q98" i="1" s="1"/>
  <c r="R99" i="1" s="1"/>
  <c r="S100" i="1" s="1"/>
  <c r="T101" i="1" s="1"/>
  <c r="U102" i="1" s="1"/>
  <c r="V103" i="1" s="1"/>
  <c r="W104" i="1" s="1"/>
  <c r="X105" i="1" s="1"/>
  <c r="Y106" i="1" s="1"/>
  <c r="Z107" i="1" s="1"/>
  <c r="AA108" i="1" s="1"/>
  <c r="AB109" i="1" s="1"/>
  <c r="AC110" i="1" s="1"/>
  <c r="AD111" i="1" s="1"/>
  <c r="AE112" i="1" s="1"/>
  <c r="AF113" i="1" s="1"/>
  <c r="AG114" i="1" s="1"/>
  <c r="AH115" i="1" s="1"/>
  <c r="AI116" i="1" s="1"/>
  <c r="AJ117" i="1" s="1"/>
  <c r="AK118" i="1" s="1"/>
  <c r="AL119" i="1" s="1"/>
  <c r="AM120" i="1" s="1"/>
  <c r="AN121" i="1" s="1"/>
  <c r="AP87" i="1"/>
  <c r="AO88" i="1" l="1"/>
  <c r="F89" i="1" s="1"/>
  <c r="G89" i="1"/>
  <c r="H90" i="1" s="1"/>
  <c r="I91" i="1" s="1"/>
  <c r="J92" i="1" s="1"/>
  <c r="K93" i="1" s="1"/>
  <c r="L94" i="1" s="1"/>
  <c r="M95" i="1" s="1"/>
  <c r="N96" i="1" s="1"/>
  <c r="O97" i="1" s="1"/>
  <c r="P98" i="1" s="1"/>
  <c r="Q99" i="1" s="1"/>
  <c r="R100" i="1" s="1"/>
  <c r="S101" i="1" s="1"/>
  <c r="T102" i="1" s="1"/>
  <c r="U103" i="1" s="1"/>
  <c r="V104" i="1" s="1"/>
  <c r="W105" i="1" s="1"/>
  <c r="X106" i="1" s="1"/>
  <c r="Y107" i="1" s="1"/>
  <c r="Z108" i="1" s="1"/>
  <c r="AA109" i="1" s="1"/>
  <c r="AB110" i="1" s="1"/>
  <c r="AC111" i="1" s="1"/>
  <c r="AD112" i="1" s="1"/>
  <c r="AE113" i="1" s="1"/>
  <c r="AF114" i="1" s="1"/>
  <c r="AG115" i="1" s="1"/>
  <c r="AH116" i="1" s="1"/>
  <c r="AI117" i="1" s="1"/>
  <c r="AJ118" i="1" s="1"/>
  <c r="AK119" i="1" s="1"/>
  <c r="AL120" i="1" s="1"/>
  <c r="AM121" i="1" s="1"/>
  <c r="AN122" i="1" s="1"/>
  <c r="AU88" i="1"/>
  <c r="AS88" i="1"/>
  <c r="AT88" i="1" s="1"/>
  <c r="AQ88" i="1"/>
  <c r="AR88" i="1" s="1"/>
  <c r="AP88" i="1"/>
  <c r="G90" i="1" l="1"/>
  <c r="H91" i="1" s="1"/>
  <c r="I92" i="1" s="1"/>
  <c r="J93" i="1" s="1"/>
  <c r="K94" i="1" s="1"/>
  <c r="L95" i="1" s="1"/>
  <c r="M96" i="1" s="1"/>
  <c r="N97" i="1" s="1"/>
  <c r="O98" i="1" s="1"/>
  <c r="P99" i="1" s="1"/>
  <c r="Q100" i="1" s="1"/>
  <c r="R101" i="1" s="1"/>
  <c r="S102" i="1" s="1"/>
  <c r="T103" i="1" s="1"/>
  <c r="U104" i="1" s="1"/>
  <c r="V105" i="1" s="1"/>
  <c r="W106" i="1" s="1"/>
  <c r="X107" i="1" s="1"/>
  <c r="Y108" i="1" s="1"/>
  <c r="Z109" i="1" s="1"/>
  <c r="AA110" i="1" s="1"/>
  <c r="AB111" i="1" s="1"/>
  <c r="AC112" i="1" s="1"/>
  <c r="AD113" i="1" s="1"/>
  <c r="AE114" i="1" s="1"/>
  <c r="AF115" i="1" s="1"/>
  <c r="AG116" i="1" s="1"/>
  <c r="AH117" i="1" s="1"/>
  <c r="AI118" i="1" s="1"/>
  <c r="AJ119" i="1" s="1"/>
  <c r="AK120" i="1" s="1"/>
  <c r="AL121" i="1" s="1"/>
  <c r="AM122" i="1" s="1"/>
  <c r="AN123" i="1" s="1"/>
  <c r="AS89" i="1"/>
  <c r="AT89" i="1" s="1"/>
  <c r="AP89" i="1"/>
  <c r="AQ89" i="1"/>
  <c r="AR89" i="1" s="1"/>
  <c r="AO89" i="1"/>
  <c r="F90" i="1" s="1"/>
  <c r="AU89" i="1"/>
  <c r="AQ90" i="1" l="1"/>
  <c r="AR90" i="1" s="1"/>
  <c r="AS90" i="1"/>
  <c r="AT90" i="1" s="1"/>
  <c r="AO90" i="1"/>
  <c r="F91" i="1" s="1"/>
  <c r="G91" i="1"/>
  <c r="H92" i="1" s="1"/>
  <c r="I93" i="1" s="1"/>
  <c r="J94" i="1" s="1"/>
  <c r="K95" i="1" s="1"/>
  <c r="L96" i="1" s="1"/>
  <c r="M97" i="1" s="1"/>
  <c r="N98" i="1" s="1"/>
  <c r="O99" i="1" s="1"/>
  <c r="P100" i="1" s="1"/>
  <c r="Q101" i="1" s="1"/>
  <c r="R102" i="1" s="1"/>
  <c r="S103" i="1" s="1"/>
  <c r="T104" i="1" s="1"/>
  <c r="U105" i="1" s="1"/>
  <c r="V106" i="1" s="1"/>
  <c r="W107" i="1" s="1"/>
  <c r="X108" i="1" s="1"/>
  <c r="Y109" i="1" s="1"/>
  <c r="Z110" i="1" s="1"/>
  <c r="AA111" i="1" s="1"/>
  <c r="AB112" i="1" s="1"/>
  <c r="AC113" i="1" s="1"/>
  <c r="AD114" i="1" s="1"/>
  <c r="AE115" i="1" s="1"/>
  <c r="AF116" i="1" s="1"/>
  <c r="AG117" i="1" s="1"/>
  <c r="AH118" i="1" s="1"/>
  <c r="AI119" i="1" s="1"/>
  <c r="AJ120" i="1" s="1"/>
  <c r="AK121" i="1" s="1"/>
  <c r="AL122" i="1" s="1"/>
  <c r="AM123" i="1" s="1"/>
  <c r="AN124" i="1" s="1"/>
  <c r="AP90" i="1"/>
  <c r="AU90" i="1"/>
  <c r="AO91" i="1" l="1"/>
  <c r="F92" i="1" s="1"/>
  <c r="AP91" i="1"/>
  <c r="AQ91" i="1"/>
  <c r="AR91" i="1" s="1"/>
  <c r="AS91" i="1"/>
  <c r="AT91" i="1" s="1"/>
  <c r="AU91" i="1"/>
  <c r="G92" i="1"/>
  <c r="H93" i="1" s="1"/>
  <c r="I94" i="1" s="1"/>
  <c r="J95" i="1" s="1"/>
  <c r="K96" i="1" s="1"/>
  <c r="L97" i="1" s="1"/>
  <c r="M98" i="1" s="1"/>
  <c r="N99" i="1" s="1"/>
  <c r="O100" i="1" s="1"/>
  <c r="P101" i="1" s="1"/>
  <c r="Q102" i="1" s="1"/>
  <c r="R103" i="1" s="1"/>
  <c r="S104" i="1" s="1"/>
  <c r="T105" i="1" s="1"/>
  <c r="U106" i="1" s="1"/>
  <c r="V107" i="1" s="1"/>
  <c r="W108" i="1" s="1"/>
  <c r="X109" i="1" s="1"/>
  <c r="Y110" i="1" s="1"/>
  <c r="Z111" i="1" s="1"/>
  <c r="AA112" i="1" s="1"/>
  <c r="AB113" i="1" s="1"/>
  <c r="AC114" i="1" s="1"/>
  <c r="AD115" i="1" s="1"/>
  <c r="AE116" i="1" s="1"/>
  <c r="AF117" i="1" s="1"/>
  <c r="AG118" i="1" s="1"/>
  <c r="AH119" i="1" s="1"/>
  <c r="AI120" i="1" s="1"/>
  <c r="AJ121" i="1" s="1"/>
  <c r="AK122" i="1" s="1"/>
  <c r="AL123" i="1" s="1"/>
  <c r="AM124" i="1" s="1"/>
  <c r="AN125" i="1" s="1"/>
  <c r="AS92" i="1" l="1"/>
  <c r="AT92" i="1" s="1"/>
  <c r="AP92" i="1"/>
  <c r="AQ92" i="1"/>
  <c r="AR92" i="1" s="1"/>
  <c r="AU92" i="1"/>
  <c r="G93" i="1"/>
  <c r="H94" i="1" s="1"/>
  <c r="I95" i="1" s="1"/>
  <c r="J96" i="1" s="1"/>
  <c r="K97" i="1" s="1"/>
  <c r="L98" i="1" s="1"/>
  <c r="M99" i="1" s="1"/>
  <c r="N100" i="1" s="1"/>
  <c r="O101" i="1" s="1"/>
  <c r="P102" i="1" s="1"/>
  <c r="Q103" i="1" s="1"/>
  <c r="R104" i="1" s="1"/>
  <c r="S105" i="1" s="1"/>
  <c r="T106" i="1" s="1"/>
  <c r="U107" i="1" s="1"/>
  <c r="V108" i="1" s="1"/>
  <c r="W109" i="1" s="1"/>
  <c r="X110" i="1" s="1"/>
  <c r="Y111" i="1" s="1"/>
  <c r="Z112" i="1" s="1"/>
  <c r="AA113" i="1" s="1"/>
  <c r="AB114" i="1" s="1"/>
  <c r="AC115" i="1" s="1"/>
  <c r="AD116" i="1" s="1"/>
  <c r="AE117" i="1" s="1"/>
  <c r="AF118" i="1" s="1"/>
  <c r="AG119" i="1" s="1"/>
  <c r="AH120" i="1" s="1"/>
  <c r="AI121" i="1" s="1"/>
  <c r="AJ122" i="1" s="1"/>
  <c r="AK123" i="1" s="1"/>
  <c r="AL124" i="1" s="1"/>
  <c r="AM125" i="1" s="1"/>
  <c r="AN126" i="1" s="1"/>
  <c r="AO92" i="1"/>
  <c r="F93" i="1" s="1"/>
  <c r="AU93" i="1" l="1"/>
  <c r="G94" i="1"/>
  <c r="H95" i="1" s="1"/>
  <c r="I96" i="1" s="1"/>
  <c r="J97" i="1" s="1"/>
  <c r="K98" i="1" s="1"/>
  <c r="L99" i="1" s="1"/>
  <c r="M100" i="1" s="1"/>
  <c r="N101" i="1" s="1"/>
  <c r="O102" i="1" s="1"/>
  <c r="P103" i="1" s="1"/>
  <c r="Q104" i="1" s="1"/>
  <c r="R105" i="1" s="1"/>
  <c r="S106" i="1" s="1"/>
  <c r="T107" i="1" s="1"/>
  <c r="U108" i="1" s="1"/>
  <c r="V109" i="1" s="1"/>
  <c r="W110" i="1" s="1"/>
  <c r="X111" i="1" s="1"/>
  <c r="Y112" i="1" s="1"/>
  <c r="Z113" i="1" s="1"/>
  <c r="AA114" i="1" s="1"/>
  <c r="AB115" i="1" s="1"/>
  <c r="AC116" i="1" s="1"/>
  <c r="AD117" i="1" s="1"/>
  <c r="AE118" i="1" s="1"/>
  <c r="AF119" i="1" s="1"/>
  <c r="AG120" i="1" s="1"/>
  <c r="AH121" i="1" s="1"/>
  <c r="AI122" i="1" s="1"/>
  <c r="AJ123" i="1" s="1"/>
  <c r="AK124" i="1" s="1"/>
  <c r="AL125" i="1" s="1"/>
  <c r="AM126" i="1" s="1"/>
  <c r="AN127" i="1" s="1"/>
  <c r="AS93" i="1"/>
  <c r="AT93" i="1" s="1"/>
  <c r="AQ93" i="1"/>
  <c r="AR93" i="1" s="1"/>
  <c r="AO93" i="1"/>
  <c r="F94" i="1" s="1"/>
  <c r="AP93" i="1"/>
  <c r="AP94" i="1" l="1"/>
  <c r="AQ94" i="1"/>
  <c r="AR94" i="1" s="1"/>
  <c r="G95" i="1"/>
  <c r="H96" i="1" s="1"/>
  <c r="I97" i="1" s="1"/>
  <c r="J98" i="1" s="1"/>
  <c r="K99" i="1" s="1"/>
  <c r="L100" i="1" s="1"/>
  <c r="M101" i="1" s="1"/>
  <c r="N102" i="1" s="1"/>
  <c r="O103" i="1" s="1"/>
  <c r="P104" i="1" s="1"/>
  <c r="Q105" i="1" s="1"/>
  <c r="R106" i="1" s="1"/>
  <c r="S107" i="1" s="1"/>
  <c r="T108" i="1" s="1"/>
  <c r="U109" i="1" s="1"/>
  <c r="V110" i="1" s="1"/>
  <c r="W111" i="1" s="1"/>
  <c r="X112" i="1" s="1"/>
  <c r="Y113" i="1" s="1"/>
  <c r="Z114" i="1" s="1"/>
  <c r="AA115" i="1" s="1"/>
  <c r="AB116" i="1" s="1"/>
  <c r="AC117" i="1" s="1"/>
  <c r="AD118" i="1" s="1"/>
  <c r="AE119" i="1" s="1"/>
  <c r="AF120" i="1" s="1"/>
  <c r="AG121" i="1" s="1"/>
  <c r="AH122" i="1" s="1"/>
  <c r="AI123" i="1" s="1"/>
  <c r="AJ124" i="1" s="1"/>
  <c r="AK125" i="1" s="1"/>
  <c r="AL126" i="1" s="1"/>
  <c r="AM127" i="1" s="1"/>
  <c r="AN128" i="1" s="1"/>
  <c r="AO94" i="1"/>
  <c r="F95" i="1" s="1"/>
  <c r="AU94" i="1"/>
  <c r="AS94" i="1"/>
  <c r="AT94" i="1" s="1"/>
  <c r="AS95" i="1" l="1"/>
  <c r="AT95" i="1" s="1"/>
  <c r="G96" i="1"/>
  <c r="H97" i="1" s="1"/>
  <c r="I98" i="1" s="1"/>
  <c r="J99" i="1" s="1"/>
  <c r="K100" i="1" s="1"/>
  <c r="L101" i="1" s="1"/>
  <c r="M102" i="1" s="1"/>
  <c r="N103" i="1" s="1"/>
  <c r="O104" i="1" s="1"/>
  <c r="P105" i="1" s="1"/>
  <c r="Q106" i="1" s="1"/>
  <c r="R107" i="1" s="1"/>
  <c r="S108" i="1" s="1"/>
  <c r="T109" i="1" s="1"/>
  <c r="U110" i="1" s="1"/>
  <c r="V111" i="1" s="1"/>
  <c r="W112" i="1" s="1"/>
  <c r="X113" i="1" s="1"/>
  <c r="Y114" i="1" s="1"/>
  <c r="Z115" i="1" s="1"/>
  <c r="AA116" i="1" s="1"/>
  <c r="AB117" i="1" s="1"/>
  <c r="AC118" i="1" s="1"/>
  <c r="AD119" i="1" s="1"/>
  <c r="AE120" i="1" s="1"/>
  <c r="AF121" i="1" s="1"/>
  <c r="AG122" i="1" s="1"/>
  <c r="AH123" i="1" s="1"/>
  <c r="AI124" i="1" s="1"/>
  <c r="AJ125" i="1" s="1"/>
  <c r="AK126" i="1" s="1"/>
  <c r="AL127" i="1" s="1"/>
  <c r="AM128" i="1" s="1"/>
  <c r="AN129" i="1" s="1"/>
  <c r="AO95" i="1"/>
  <c r="F96" i="1" s="1"/>
  <c r="AU95" i="1"/>
  <c r="AP95" i="1"/>
  <c r="AQ95" i="1"/>
  <c r="AR95" i="1" s="1"/>
  <c r="AP96" i="1" l="1"/>
  <c r="AQ96" i="1"/>
  <c r="AR96" i="1" s="1"/>
  <c r="AU96" i="1"/>
  <c r="AS96" i="1"/>
  <c r="AT96" i="1" s="1"/>
  <c r="G97" i="1"/>
  <c r="H98" i="1" s="1"/>
  <c r="I99" i="1" s="1"/>
  <c r="J100" i="1" s="1"/>
  <c r="K101" i="1" s="1"/>
  <c r="L102" i="1" s="1"/>
  <c r="M103" i="1" s="1"/>
  <c r="N104" i="1" s="1"/>
  <c r="O105" i="1" s="1"/>
  <c r="P106" i="1" s="1"/>
  <c r="Q107" i="1" s="1"/>
  <c r="R108" i="1" s="1"/>
  <c r="S109" i="1" s="1"/>
  <c r="T110" i="1" s="1"/>
  <c r="U111" i="1" s="1"/>
  <c r="V112" i="1" s="1"/>
  <c r="W113" i="1" s="1"/>
  <c r="X114" i="1" s="1"/>
  <c r="Y115" i="1" s="1"/>
  <c r="Z116" i="1" s="1"/>
  <c r="AA117" i="1" s="1"/>
  <c r="AB118" i="1" s="1"/>
  <c r="AC119" i="1" s="1"/>
  <c r="AD120" i="1" s="1"/>
  <c r="AE121" i="1" s="1"/>
  <c r="AF122" i="1" s="1"/>
  <c r="AG123" i="1" s="1"/>
  <c r="AH124" i="1" s="1"/>
  <c r="AI125" i="1" s="1"/>
  <c r="AJ126" i="1" s="1"/>
  <c r="AK127" i="1" s="1"/>
  <c r="AL128" i="1" s="1"/>
  <c r="AM129" i="1" s="1"/>
  <c r="AO96" i="1"/>
  <c r="F97" i="1" s="1"/>
  <c r="AU97" i="1" l="1"/>
  <c r="AO97" i="1"/>
  <c r="F98" i="1" s="1"/>
  <c r="G98" i="1"/>
  <c r="H99" i="1" s="1"/>
  <c r="I100" i="1" s="1"/>
  <c r="J101" i="1" s="1"/>
  <c r="K102" i="1" s="1"/>
  <c r="L103" i="1" s="1"/>
  <c r="M104" i="1" s="1"/>
  <c r="N105" i="1" s="1"/>
  <c r="O106" i="1" s="1"/>
  <c r="P107" i="1" s="1"/>
  <c r="Q108" i="1" s="1"/>
  <c r="R109" i="1" s="1"/>
  <c r="S110" i="1" s="1"/>
  <c r="T111" i="1" s="1"/>
  <c r="U112" i="1" s="1"/>
  <c r="V113" i="1" s="1"/>
  <c r="W114" i="1" s="1"/>
  <c r="X115" i="1" s="1"/>
  <c r="Y116" i="1" s="1"/>
  <c r="Z117" i="1" s="1"/>
  <c r="AA118" i="1" s="1"/>
  <c r="AB119" i="1" s="1"/>
  <c r="AC120" i="1" s="1"/>
  <c r="AD121" i="1" s="1"/>
  <c r="AE122" i="1" s="1"/>
  <c r="AF123" i="1" s="1"/>
  <c r="AG124" i="1" s="1"/>
  <c r="AH125" i="1" s="1"/>
  <c r="AI126" i="1" s="1"/>
  <c r="AJ127" i="1" s="1"/>
  <c r="AK128" i="1" s="1"/>
  <c r="AL129" i="1" s="1"/>
  <c r="AQ97" i="1"/>
  <c r="AR97" i="1" s="1"/>
  <c r="AS97" i="1"/>
  <c r="AT97" i="1" s="1"/>
  <c r="AP97" i="1"/>
  <c r="AS98" i="1" l="1"/>
  <c r="AT98" i="1" s="1"/>
  <c r="AU98" i="1"/>
  <c r="AO98" i="1"/>
  <c r="F99" i="1" s="1"/>
  <c r="AP98" i="1"/>
  <c r="G99" i="1"/>
  <c r="H100" i="1" s="1"/>
  <c r="I101" i="1" s="1"/>
  <c r="J102" i="1" s="1"/>
  <c r="K103" i="1" s="1"/>
  <c r="L104" i="1" s="1"/>
  <c r="M105" i="1" s="1"/>
  <c r="N106" i="1" s="1"/>
  <c r="O107" i="1" s="1"/>
  <c r="P108" i="1" s="1"/>
  <c r="Q109" i="1" s="1"/>
  <c r="R110" i="1" s="1"/>
  <c r="S111" i="1" s="1"/>
  <c r="T112" i="1" s="1"/>
  <c r="U113" i="1" s="1"/>
  <c r="V114" i="1" s="1"/>
  <c r="W115" i="1" s="1"/>
  <c r="X116" i="1" s="1"/>
  <c r="Y117" i="1" s="1"/>
  <c r="Z118" i="1" s="1"/>
  <c r="AA119" i="1" s="1"/>
  <c r="AB120" i="1" s="1"/>
  <c r="AC121" i="1" s="1"/>
  <c r="AD122" i="1" s="1"/>
  <c r="AE123" i="1" s="1"/>
  <c r="AF124" i="1" s="1"/>
  <c r="AG125" i="1" s="1"/>
  <c r="AH126" i="1" s="1"/>
  <c r="AI127" i="1" s="1"/>
  <c r="AJ128" i="1" s="1"/>
  <c r="AK129" i="1" s="1"/>
  <c r="AQ98" i="1"/>
  <c r="AR98" i="1" s="1"/>
  <c r="AQ99" i="1" l="1"/>
  <c r="AR99" i="1" s="1"/>
  <c r="AS99" i="1"/>
  <c r="AT99" i="1" s="1"/>
  <c r="G100" i="1"/>
  <c r="H101" i="1" s="1"/>
  <c r="I102" i="1" s="1"/>
  <c r="J103" i="1" s="1"/>
  <c r="K104" i="1" s="1"/>
  <c r="L105" i="1" s="1"/>
  <c r="M106" i="1" s="1"/>
  <c r="N107" i="1" s="1"/>
  <c r="O108" i="1" s="1"/>
  <c r="P109" i="1" s="1"/>
  <c r="Q110" i="1" s="1"/>
  <c r="R111" i="1" s="1"/>
  <c r="S112" i="1" s="1"/>
  <c r="T113" i="1" s="1"/>
  <c r="U114" i="1" s="1"/>
  <c r="V115" i="1" s="1"/>
  <c r="W116" i="1" s="1"/>
  <c r="X117" i="1" s="1"/>
  <c r="Y118" i="1" s="1"/>
  <c r="Z119" i="1" s="1"/>
  <c r="AA120" i="1" s="1"/>
  <c r="AB121" i="1" s="1"/>
  <c r="AC122" i="1" s="1"/>
  <c r="AD123" i="1" s="1"/>
  <c r="AE124" i="1" s="1"/>
  <c r="AF125" i="1" s="1"/>
  <c r="AG126" i="1" s="1"/>
  <c r="AH127" i="1" s="1"/>
  <c r="AI128" i="1" s="1"/>
  <c r="AJ129" i="1" s="1"/>
  <c r="AU99" i="1"/>
  <c r="AO99" i="1"/>
  <c r="F100" i="1" s="1"/>
  <c r="AP99" i="1"/>
  <c r="AO100" i="1" l="1"/>
  <c r="F101" i="1" s="1"/>
  <c r="G101" i="1"/>
  <c r="H102" i="1" s="1"/>
  <c r="I103" i="1" s="1"/>
  <c r="J104" i="1" s="1"/>
  <c r="K105" i="1" s="1"/>
  <c r="L106" i="1" s="1"/>
  <c r="M107" i="1" s="1"/>
  <c r="N108" i="1" s="1"/>
  <c r="O109" i="1" s="1"/>
  <c r="P110" i="1" s="1"/>
  <c r="Q111" i="1" s="1"/>
  <c r="R112" i="1" s="1"/>
  <c r="S113" i="1" s="1"/>
  <c r="T114" i="1" s="1"/>
  <c r="U115" i="1" s="1"/>
  <c r="V116" i="1" s="1"/>
  <c r="W117" i="1" s="1"/>
  <c r="X118" i="1" s="1"/>
  <c r="Y119" i="1" s="1"/>
  <c r="Z120" i="1" s="1"/>
  <c r="AA121" i="1" s="1"/>
  <c r="AB122" i="1" s="1"/>
  <c r="AC123" i="1" s="1"/>
  <c r="AD124" i="1" s="1"/>
  <c r="AE125" i="1" s="1"/>
  <c r="AF126" i="1" s="1"/>
  <c r="AG127" i="1" s="1"/>
  <c r="AH128" i="1" s="1"/>
  <c r="AI129" i="1" s="1"/>
  <c r="AP100" i="1"/>
  <c r="AQ100" i="1"/>
  <c r="AR100" i="1" s="1"/>
  <c r="AS100" i="1"/>
  <c r="AT100" i="1" s="1"/>
  <c r="AU100" i="1"/>
  <c r="AU101" i="1" l="1"/>
  <c r="AO101" i="1"/>
  <c r="F102" i="1" s="1"/>
  <c r="G102" i="1"/>
  <c r="H103" i="1" s="1"/>
  <c r="I104" i="1" s="1"/>
  <c r="J105" i="1" s="1"/>
  <c r="K106" i="1" s="1"/>
  <c r="L107" i="1" s="1"/>
  <c r="M108" i="1" s="1"/>
  <c r="N109" i="1" s="1"/>
  <c r="O110" i="1" s="1"/>
  <c r="P111" i="1" s="1"/>
  <c r="Q112" i="1" s="1"/>
  <c r="R113" i="1" s="1"/>
  <c r="S114" i="1" s="1"/>
  <c r="T115" i="1" s="1"/>
  <c r="U116" i="1" s="1"/>
  <c r="V117" i="1" s="1"/>
  <c r="W118" i="1" s="1"/>
  <c r="X119" i="1" s="1"/>
  <c r="Y120" i="1" s="1"/>
  <c r="Z121" i="1" s="1"/>
  <c r="AA122" i="1" s="1"/>
  <c r="AB123" i="1" s="1"/>
  <c r="AC124" i="1" s="1"/>
  <c r="AD125" i="1" s="1"/>
  <c r="AE126" i="1" s="1"/>
  <c r="AF127" i="1" s="1"/>
  <c r="AG128" i="1" s="1"/>
  <c r="AH129" i="1" s="1"/>
  <c r="AP101" i="1"/>
  <c r="AQ101" i="1"/>
  <c r="AR101" i="1" s="1"/>
  <c r="AS101" i="1"/>
  <c r="AT101" i="1" s="1"/>
  <c r="AS102" i="1" l="1"/>
  <c r="AT102" i="1" s="1"/>
  <c r="AU102" i="1"/>
  <c r="AO102" i="1"/>
  <c r="F103" i="1" s="1"/>
  <c r="G103" i="1"/>
  <c r="H104" i="1" s="1"/>
  <c r="I105" i="1" s="1"/>
  <c r="J106" i="1" s="1"/>
  <c r="K107" i="1" s="1"/>
  <c r="L108" i="1" s="1"/>
  <c r="M109" i="1" s="1"/>
  <c r="N110" i="1" s="1"/>
  <c r="O111" i="1" s="1"/>
  <c r="P112" i="1" s="1"/>
  <c r="Q113" i="1" s="1"/>
  <c r="R114" i="1" s="1"/>
  <c r="S115" i="1" s="1"/>
  <c r="T116" i="1" s="1"/>
  <c r="U117" i="1" s="1"/>
  <c r="V118" i="1" s="1"/>
  <c r="W119" i="1" s="1"/>
  <c r="X120" i="1" s="1"/>
  <c r="Y121" i="1" s="1"/>
  <c r="Z122" i="1" s="1"/>
  <c r="AA123" i="1" s="1"/>
  <c r="AB124" i="1" s="1"/>
  <c r="AC125" i="1" s="1"/>
  <c r="AD126" i="1" s="1"/>
  <c r="AE127" i="1" s="1"/>
  <c r="AF128" i="1" s="1"/>
  <c r="AG129" i="1" s="1"/>
  <c r="AP102" i="1"/>
  <c r="AQ102" i="1"/>
  <c r="AR102" i="1" s="1"/>
  <c r="AP103" i="1" l="1"/>
  <c r="AQ103" i="1"/>
  <c r="AR103" i="1" s="1"/>
  <c r="AS103" i="1"/>
  <c r="AT103" i="1" s="1"/>
  <c r="AU103" i="1"/>
  <c r="G104" i="1"/>
  <c r="H105" i="1" s="1"/>
  <c r="I106" i="1" s="1"/>
  <c r="J107" i="1" s="1"/>
  <c r="K108" i="1" s="1"/>
  <c r="L109" i="1" s="1"/>
  <c r="M110" i="1" s="1"/>
  <c r="N111" i="1" s="1"/>
  <c r="O112" i="1" s="1"/>
  <c r="P113" i="1" s="1"/>
  <c r="Q114" i="1" s="1"/>
  <c r="R115" i="1" s="1"/>
  <c r="S116" i="1" s="1"/>
  <c r="T117" i="1" s="1"/>
  <c r="U118" i="1" s="1"/>
  <c r="V119" i="1" s="1"/>
  <c r="W120" i="1" s="1"/>
  <c r="X121" i="1" s="1"/>
  <c r="Y122" i="1" s="1"/>
  <c r="Z123" i="1" s="1"/>
  <c r="AA124" i="1" s="1"/>
  <c r="AB125" i="1" s="1"/>
  <c r="AC126" i="1" s="1"/>
  <c r="AD127" i="1" s="1"/>
  <c r="AE128" i="1" s="1"/>
  <c r="AF129" i="1" s="1"/>
  <c r="AO103" i="1"/>
  <c r="F104" i="1" s="1"/>
  <c r="AO104" i="1" l="1"/>
  <c r="F105" i="1" s="1"/>
  <c r="G105" i="1"/>
  <c r="H106" i="1" s="1"/>
  <c r="I107" i="1" s="1"/>
  <c r="J108" i="1" s="1"/>
  <c r="K109" i="1" s="1"/>
  <c r="L110" i="1" s="1"/>
  <c r="M111" i="1" s="1"/>
  <c r="N112" i="1" s="1"/>
  <c r="O113" i="1" s="1"/>
  <c r="P114" i="1" s="1"/>
  <c r="Q115" i="1" s="1"/>
  <c r="R116" i="1" s="1"/>
  <c r="S117" i="1" s="1"/>
  <c r="T118" i="1" s="1"/>
  <c r="U119" i="1" s="1"/>
  <c r="V120" i="1" s="1"/>
  <c r="W121" i="1" s="1"/>
  <c r="X122" i="1" s="1"/>
  <c r="Y123" i="1" s="1"/>
  <c r="Z124" i="1" s="1"/>
  <c r="AA125" i="1" s="1"/>
  <c r="AB126" i="1" s="1"/>
  <c r="AC127" i="1" s="1"/>
  <c r="AD128" i="1" s="1"/>
  <c r="AE129" i="1" s="1"/>
  <c r="AP104" i="1"/>
  <c r="AQ104" i="1"/>
  <c r="AR104" i="1" s="1"/>
  <c r="AS104" i="1"/>
  <c r="AT104" i="1" s="1"/>
  <c r="AU104" i="1"/>
  <c r="AU105" i="1" l="1"/>
  <c r="AO105" i="1"/>
  <c r="F106" i="1" s="1"/>
  <c r="G106" i="1"/>
  <c r="H107" i="1" s="1"/>
  <c r="I108" i="1" s="1"/>
  <c r="J109" i="1" s="1"/>
  <c r="K110" i="1" s="1"/>
  <c r="L111" i="1" s="1"/>
  <c r="M112" i="1" s="1"/>
  <c r="N113" i="1" s="1"/>
  <c r="O114" i="1" s="1"/>
  <c r="P115" i="1" s="1"/>
  <c r="Q116" i="1" s="1"/>
  <c r="R117" i="1" s="1"/>
  <c r="S118" i="1" s="1"/>
  <c r="T119" i="1" s="1"/>
  <c r="U120" i="1" s="1"/>
  <c r="V121" i="1" s="1"/>
  <c r="W122" i="1" s="1"/>
  <c r="X123" i="1" s="1"/>
  <c r="Y124" i="1" s="1"/>
  <c r="Z125" i="1" s="1"/>
  <c r="AA126" i="1" s="1"/>
  <c r="AB127" i="1" s="1"/>
  <c r="AC128" i="1" s="1"/>
  <c r="AD129" i="1" s="1"/>
  <c r="AP105" i="1"/>
  <c r="AQ105" i="1"/>
  <c r="AR105" i="1" s="1"/>
  <c r="AS105" i="1"/>
  <c r="AT105" i="1" s="1"/>
  <c r="AU106" i="1" l="1"/>
  <c r="G107" i="1"/>
  <c r="H108" i="1" s="1"/>
  <c r="I109" i="1" s="1"/>
  <c r="J110" i="1" s="1"/>
  <c r="K111" i="1" s="1"/>
  <c r="L112" i="1" s="1"/>
  <c r="M113" i="1" s="1"/>
  <c r="N114" i="1" s="1"/>
  <c r="O115" i="1" s="1"/>
  <c r="P116" i="1" s="1"/>
  <c r="Q117" i="1" s="1"/>
  <c r="R118" i="1" s="1"/>
  <c r="S119" i="1" s="1"/>
  <c r="T120" i="1" s="1"/>
  <c r="U121" i="1" s="1"/>
  <c r="V122" i="1" s="1"/>
  <c r="W123" i="1" s="1"/>
  <c r="X124" i="1" s="1"/>
  <c r="Y125" i="1" s="1"/>
  <c r="Z126" i="1" s="1"/>
  <c r="AA127" i="1" s="1"/>
  <c r="AB128" i="1" s="1"/>
  <c r="AC129" i="1" s="1"/>
  <c r="AQ106" i="1"/>
  <c r="AR106" i="1" s="1"/>
  <c r="AP106" i="1"/>
  <c r="AO106" i="1"/>
  <c r="F107" i="1" s="1"/>
  <c r="AS106" i="1"/>
  <c r="AT106" i="1" s="1"/>
  <c r="AU107" i="1" l="1"/>
  <c r="AP107" i="1"/>
  <c r="G108" i="1"/>
  <c r="H109" i="1" s="1"/>
  <c r="I110" i="1" s="1"/>
  <c r="J111" i="1" s="1"/>
  <c r="K112" i="1" s="1"/>
  <c r="L113" i="1" s="1"/>
  <c r="M114" i="1" s="1"/>
  <c r="N115" i="1" s="1"/>
  <c r="O116" i="1" s="1"/>
  <c r="P117" i="1" s="1"/>
  <c r="Q118" i="1" s="1"/>
  <c r="R119" i="1" s="1"/>
  <c r="S120" i="1" s="1"/>
  <c r="T121" i="1" s="1"/>
  <c r="U122" i="1" s="1"/>
  <c r="V123" i="1" s="1"/>
  <c r="W124" i="1" s="1"/>
  <c r="X125" i="1" s="1"/>
  <c r="Y126" i="1" s="1"/>
  <c r="Z127" i="1" s="1"/>
  <c r="AA128" i="1" s="1"/>
  <c r="AB129" i="1" s="1"/>
  <c r="AS107" i="1"/>
  <c r="AT107" i="1" s="1"/>
  <c r="AO107" i="1"/>
  <c r="F108" i="1" s="1"/>
  <c r="AQ107" i="1"/>
  <c r="AR107" i="1" s="1"/>
  <c r="G109" i="1" l="1"/>
  <c r="H110" i="1" s="1"/>
  <c r="I111" i="1" s="1"/>
  <c r="J112" i="1" s="1"/>
  <c r="K113" i="1" s="1"/>
  <c r="L114" i="1" s="1"/>
  <c r="M115" i="1" s="1"/>
  <c r="N116" i="1" s="1"/>
  <c r="O117" i="1" s="1"/>
  <c r="P118" i="1" s="1"/>
  <c r="Q119" i="1" s="1"/>
  <c r="R120" i="1" s="1"/>
  <c r="S121" i="1" s="1"/>
  <c r="T122" i="1" s="1"/>
  <c r="U123" i="1" s="1"/>
  <c r="V124" i="1" s="1"/>
  <c r="W125" i="1" s="1"/>
  <c r="X126" i="1" s="1"/>
  <c r="Y127" i="1" s="1"/>
  <c r="Z128" i="1" s="1"/>
  <c r="AA129" i="1" s="1"/>
  <c r="AP108" i="1"/>
  <c r="AQ108" i="1"/>
  <c r="AR108" i="1" s="1"/>
  <c r="AS108" i="1"/>
  <c r="AT108" i="1" s="1"/>
  <c r="AU108" i="1"/>
  <c r="AO108" i="1"/>
  <c r="F109" i="1" s="1"/>
  <c r="AU109" i="1" l="1"/>
  <c r="AO109" i="1"/>
  <c r="F110" i="1" s="1"/>
  <c r="G110" i="1"/>
  <c r="H111" i="1" s="1"/>
  <c r="I112" i="1" s="1"/>
  <c r="J113" i="1" s="1"/>
  <c r="K114" i="1" s="1"/>
  <c r="L115" i="1" s="1"/>
  <c r="M116" i="1" s="1"/>
  <c r="N117" i="1" s="1"/>
  <c r="O118" i="1" s="1"/>
  <c r="P119" i="1" s="1"/>
  <c r="Q120" i="1" s="1"/>
  <c r="R121" i="1" s="1"/>
  <c r="S122" i="1" s="1"/>
  <c r="T123" i="1" s="1"/>
  <c r="U124" i="1" s="1"/>
  <c r="V125" i="1" s="1"/>
  <c r="W126" i="1" s="1"/>
  <c r="X127" i="1" s="1"/>
  <c r="Y128" i="1" s="1"/>
  <c r="Z129" i="1" s="1"/>
  <c r="AP109" i="1"/>
  <c r="AS109" i="1"/>
  <c r="AT109" i="1" s="1"/>
  <c r="AQ109" i="1"/>
  <c r="AR109" i="1" s="1"/>
  <c r="AS110" i="1" l="1"/>
  <c r="AT110" i="1" s="1"/>
  <c r="AU110" i="1"/>
  <c r="G111" i="1"/>
  <c r="H112" i="1" s="1"/>
  <c r="I113" i="1" s="1"/>
  <c r="J114" i="1" s="1"/>
  <c r="K115" i="1" s="1"/>
  <c r="L116" i="1" s="1"/>
  <c r="M117" i="1" s="1"/>
  <c r="N118" i="1" s="1"/>
  <c r="O119" i="1" s="1"/>
  <c r="P120" i="1" s="1"/>
  <c r="Q121" i="1" s="1"/>
  <c r="R122" i="1" s="1"/>
  <c r="S123" i="1" s="1"/>
  <c r="T124" i="1" s="1"/>
  <c r="U125" i="1" s="1"/>
  <c r="V126" i="1" s="1"/>
  <c r="W127" i="1" s="1"/>
  <c r="X128" i="1" s="1"/>
  <c r="Y129" i="1" s="1"/>
  <c r="AO110" i="1"/>
  <c r="F111" i="1" s="1"/>
  <c r="AP110" i="1"/>
  <c r="AQ110" i="1"/>
  <c r="AR110" i="1" s="1"/>
  <c r="AQ111" i="1" l="1"/>
  <c r="AR111" i="1" s="1"/>
  <c r="AS111" i="1"/>
  <c r="AT111" i="1" s="1"/>
  <c r="AP111" i="1"/>
  <c r="AU111" i="1"/>
  <c r="AO111" i="1"/>
  <c r="F112" i="1" s="1"/>
  <c r="G112" i="1"/>
  <c r="H113" i="1" s="1"/>
  <c r="I114" i="1" s="1"/>
  <c r="J115" i="1" s="1"/>
  <c r="K116" i="1" s="1"/>
  <c r="L117" i="1" s="1"/>
  <c r="M118" i="1" s="1"/>
  <c r="N119" i="1" s="1"/>
  <c r="O120" i="1" s="1"/>
  <c r="P121" i="1" s="1"/>
  <c r="Q122" i="1" s="1"/>
  <c r="R123" i="1" s="1"/>
  <c r="S124" i="1" s="1"/>
  <c r="T125" i="1" s="1"/>
  <c r="U126" i="1" s="1"/>
  <c r="V127" i="1" s="1"/>
  <c r="W128" i="1" s="1"/>
  <c r="X129" i="1" s="1"/>
  <c r="AU112" i="1" l="1"/>
  <c r="AS112" i="1"/>
  <c r="AT112" i="1" s="1"/>
  <c r="AO112" i="1"/>
  <c r="F113" i="1" s="1"/>
  <c r="G113" i="1"/>
  <c r="H114" i="1" s="1"/>
  <c r="I115" i="1" s="1"/>
  <c r="J116" i="1" s="1"/>
  <c r="K117" i="1" s="1"/>
  <c r="L118" i="1" s="1"/>
  <c r="M119" i="1" s="1"/>
  <c r="N120" i="1" s="1"/>
  <c r="O121" i="1" s="1"/>
  <c r="P122" i="1" s="1"/>
  <c r="Q123" i="1" s="1"/>
  <c r="R124" i="1" s="1"/>
  <c r="S125" i="1" s="1"/>
  <c r="T126" i="1" s="1"/>
  <c r="U127" i="1" s="1"/>
  <c r="V128" i="1" s="1"/>
  <c r="W129" i="1" s="1"/>
  <c r="AP112" i="1"/>
  <c r="AQ112" i="1"/>
  <c r="AR112" i="1" s="1"/>
  <c r="AU113" i="1" l="1"/>
  <c r="AP113" i="1"/>
  <c r="AQ113" i="1"/>
  <c r="AR113" i="1" s="1"/>
  <c r="AO113" i="1"/>
  <c r="F114" i="1" s="1"/>
  <c r="G114" i="1"/>
  <c r="H115" i="1" s="1"/>
  <c r="I116" i="1" s="1"/>
  <c r="J117" i="1" s="1"/>
  <c r="K118" i="1" s="1"/>
  <c r="L119" i="1" s="1"/>
  <c r="M120" i="1" s="1"/>
  <c r="N121" i="1" s="1"/>
  <c r="O122" i="1" s="1"/>
  <c r="P123" i="1" s="1"/>
  <c r="Q124" i="1" s="1"/>
  <c r="R125" i="1" s="1"/>
  <c r="S126" i="1" s="1"/>
  <c r="T127" i="1" s="1"/>
  <c r="U128" i="1" s="1"/>
  <c r="V129" i="1" s="1"/>
  <c r="AS113" i="1"/>
  <c r="AT113" i="1" s="1"/>
  <c r="AP114" i="1" l="1"/>
  <c r="AQ114" i="1"/>
  <c r="AR114" i="1" s="1"/>
  <c r="AO114" i="1"/>
  <c r="F115" i="1" s="1"/>
  <c r="G115" i="1"/>
  <c r="H116" i="1" s="1"/>
  <c r="I117" i="1" s="1"/>
  <c r="J118" i="1" s="1"/>
  <c r="K119" i="1" s="1"/>
  <c r="L120" i="1" s="1"/>
  <c r="M121" i="1" s="1"/>
  <c r="N122" i="1" s="1"/>
  <c r="O123" i="1" s="1"/>
  <c r="P124" i="1" s="1"/>
  <c r="Q125" i="1" s="1"/>
  <c r="R126" i="1" s="1"/>
  <c r="S127" i="1" s="1"/>
  <c r="T128" i="1" s="1"/>
  <c r="U129" i="1" s="1"/>
  <c r="AU114" i="1"/>
  <c r="AS114" i="1"/>
  <c r="AT114" i="1" s="1"/>
  <c r="AQ115" i="1" l="1"/>
  <c r="AR115" i="1" s="1"/>
  <c r="AP115" i="1"/>
  <c r="AS115" i="1"/>
  <c r="AT115" i="1" s="1"/>
  <c r="AO115" i="1"/>
  <c r="F116" i="1" s="1"/>
  <c r="G116" i="1"/>
  <c r="H117" i="1" s="1"/>
  <c r="I118" i="1" s="1"/>
  <c r="J119" i="1" s="1"/>
  <c r="K120" i="1" s="1"/>
  <c r="L121" i="1" s="1"/>
  <c r="M122" i="1" s="1"/>
  <c r="N123" i="1" s="1"/>
  <c r="O124" i="1" s="1"/>
  <c r="P125" i="1" s="1"/>
  <c r="Q126" i="1" s="1"/>
  <c r="R127" i="1" s="1"/>
  <c r="S128" i="1" s="1"/>
  <c r="T129" i="1" s="1"/>
  <c r="AU115" i="1"/>
  <c r="G117" i="1" l="1"/>
  <c r="H118" i="1" s="1"/>
  <c r="I119" i="1" s="1"/>
  <c r="J120" i="1" s="1"/>
  <c r="K121" i="1" s="1"/>
  <c r="L122" i="1" s="1"/>
  <c r="M123" i="1" s="1"/>
  <c r="N124" i="1" s="1"/>
  <c r="O125" i="1" s="1"/>
  <c r="P126" i="1" s="1"/>
  <c r="Q127" i="1" s="1"/>
  <c r="R128" i="1" s="1"/>
  <c r="S129" i="1" s="1"/>
  <c r="AP116" i="1"/>
  <c r="AS116" i="1"/>
  <c r="AT116" i="1" s="1"/>
  <c r="AQ116" i="1"/>
  <c r="AR116" i="1" s="1"/>
  <c r="AU116" i="1"/>
  <c r="AO116" i="1"/>
  <c r="F117" i="1" s="1"/>
  <c r="AS117" i="1" l="1"/>
  <c r="AT117" i="1" s="1"/>
  <c r="G118" i="1"/>
  <c r="H119" i="1" s="1"/>
  <c r="I120" i="1" s="1"/>
  <c r="J121" i="1" s="1"/>
  <c r="K122" i="1" s="1"/>
  <c r="L123" i="1" s="1"/>
  <c r="M124" i="1" s="1"/>
  <c r="N125" i="1" s="1"/>
  <c r="O126" i="1" s="1"/>
  <c r="P127" i="1" s="1"/>
  <c r="Q128" i="1" s="1"/>
  <c r="R129" i="1" s="1"/>
  <c r="AP117" i="1"/>
  <c r="AU117" i="1"/>
  <c r="AQ117" i="1"/>
  <c r="AR117" i="1" s="1"/>
  <c r="AO117" i="1"/>
  <c r="F118" i="1" s="1"/>
  <c r="AP118" i="1" l="1"/>
  <c r="AS118" i="1"/>
  <c r="AT118" i="1" s="1"/>
  <c r="AU118" i="1"/>
  <c r="AQ118" i="1"/>
  <c r="AR118" i="1" s="1"/>
  <c r="G119" i="1"/>
  <c r="H120" i="1" s="1"/>
  <c r="I121" i="1" s="1"/>
  <c r="J122" i="1" s="1"/>
  <c r="K123" i="1" s="1"/>
  <c r="L124" i="1" s="1"/>
  <c r="M125" i="1" s="1"/>
  <c r="N126" i="1" s="1"/>
  <c r="O127" i="1" s="1"/>
  <c r="P128" i="1" s="1"/>
  <c r="Q129" i="1" s="1"/>
  <c r="AO118" i="1"/>
  <c r="F119" i="1" s="1"/>
  <c r="AS119" i="1" l="1"/>
  <c r="AT119" i="1" s="1"/>
  <c r="AO119" i="1"/>
  <c r="F120" i="1" s="1"/>
  <c r="AP119" i="1"/>
  <c r="G120" i="1"/>
  <c r="H121" i="1" s="1"/>
  <c r="I122" i="1" s="1"/>
  <c r="J123" i="1" s="1"/>
  <c r="K124" i="1" s="1"/>
  <c r="L125" i="1" s="1"/>
  <c r="M126" i="1" s="1"/>
  <c r="N127" i="1" s="1"/>
  <c r="O128" i="1" s="1"/>
  <c r="P129" i="1" s="1"/>
  <c r="AQ119" i="1"/>
  <c r="AR119" i="1" s="1"/>
  <c r="AU119" i="1"/>
  <c r="G121" i="1" l="1"/>
  <c r="H122" i="1" s="1"/>
  <c r="I123" i="1" s="1"/>
  <c r="J124" i="1" s="1"/>
  <c r="K125" i="1" s="1"/>
  <c r="L126" i="1" s="1"/>
  <c r="M127" i="1" s="1"/>
  <c r="N128" i="1" s="1"/>
  <c r="O129" i="1" s="1"/>
  <c r="AP120" i="1"/>
  <c r="AU120" i="1"/>
  <c r="AS120" i="1"/>
  <c r="AT120" i="1" s="1"/>
  <c r="AQ120" i="1"/>
  <c r="AR120" i="1" s="1"/>
  <c r="AO120" i="1"/>
  <c r="F121" i="1" s="1"/>
  <c r="AU121" i="1" l="1"/>
  <c r="G122" i="1"/>
  <c r="H123" i="1" s="1"/>
  <c r="I124" i="1" s="1"/>
  <c r="J125" i="1" s="1"/>
  <c r="K126" i="1" s="1"/>
  <c r="L127" i="1" s="1"/>
  <c r="M128" i="1" s="1"/>
  <c r="N129" i="1" s="1"/>
  <c r="AS121" i="1"/>
  <c r="AT121" i="1" s="1"/>
  <c r="AP121" i="1"/>
  <c r="AQ121" i="1"/>
  <c r="AR121" i="1" s="1"/>
  <c r="AO121" i="1"/>
  <c r="F122" i="1" s="1"/>
  <c r="AP122" i="1" l="1"/>
  <c r="AQ122" i="1"/>
  <c r="AR122" i="1" s="1"/>
  <c r="AO122" i="1"/>
  <c r="F123" i="1" s="1"/>
  <c r="AS122" i="1"/>
  <c r="AT122" i="1" s="1"/>
  <c r="G123" i="1"/>
  <c r="H124" i="1" s="1"/>
  <c r="I125" i="1" s="1"/>
  <c r="J126" i="1" s="1"/>
  <c r="K127" i="1" s="1"/>
  <c r="L128" i="1" s="1"/>
  <c r="M129" i="1" s="1"/>
  <c r="AU122" i="1"/>
  <c r="AU123" i="1" l="1"/>
  <c r="AS123" i="1"/>
  <c r="AT123" i="1" s="1"/>
  <c r="AP123" i="1"/>
  <c r="AQ123" i="1"/>
  <c r="AR123" i="1" s="1"/>
  <c r="G124" i="1"/>
  <c r="H125" i="1" s="1"/>
  <c r="I126" i="1" s="1"/>
  <c r="J127" i="1" s="1"/>
  <c r="K128" i="1" s="1"/>
  <c r="L129" i="1" s="1"/>
  <c r="AO123" i="1"/>
  <c r="F124" i="1" s="1"/>
  <c r="AS124" i="1" l="1"/>
  <c r="AT124" i="1" s="1"/>
  <c r="G125" i="1"/>
  <c r="H126" i="1" s="1"/>
  <c r="I127" i="1" s="1"/>
  <c r="J128" i="1" s="1"/>
  <c r="K129" i="1" s="1"/>
  <c r="AO124" i="1"/>
  <c r="F125" i="1" s="1"/>
  <c r="AQ124" i="1"/>
  <c r="AR124" i="1" s="1"/>
  <c r="AU124" i="1"/>
  <c r="AP124" i="1"/>
  <c r="AQ125" i="1" l="1"/>
  <c r="AR125" i="1" s="1"/>
  <c r="AO125" i="1"/>
  <c r="F126" i="1" s="1"/>
  <c r="AU125" i="1"/>
  <c r="G126" i="1"/>
  <c r="H127" i="1" s="1"/>
  <c r="I128" i="1" s="1"/>
  <c r="J129" i="1" s="1"/>
  <c r="AP125" i="1"/>
  <c r="AS125" i="1"/>
  <c r="AT125" i="1" s="1"/>
  <c r="G127" i="1" l="1"/>
  <c r="H128" i="1" s="1"/>
  <c r="I129" i="1" s="1"/>
  <c r="AO126" i="1"/>
  <c r="F127" i="1" s="1"/>
  <c r="AU126" i="1"/>
  <c r="AS126" i="1"/>
  <c r="AT126" i="1" s="1"/>
  <c r="AQ126" i="1"/>
  <c r="AR126" i="1" s="1"/>
  <c r="AP126" i="1"/>
  <c r="AP127" i="1" l="1"/>
  <c r="AQ127" i="1"/>
  <c r="AR127" i="1" s="1"/>
  <c r="AS127" i="1"/>
  <c r="AT127" i="1" s="1"/>
  <c r="G128" i="1"/>
  <c r="H129" i="1" s="1"/>
  <c r="AO127" i="1"/>
  <c r="F128" i="1" s="1"/>
  <c r="AU127" i="1"/>
  <c r="AO128" i="1" l="1"/>
  <c r="F129" i="1" s="1"/>
  <c r="AQ128" i="1"/>
  <c r="AR128" i="1" s="1"/>
  <c r="AS128" i="1"/>
  <c r="AT128" i="1" s="1"/>
  <c r="G129" i="1"/>
  <c r="AP128" i="1"/>
  <c r="AU128" i="1"/>
  <c r="AU129" i="1" l="1"/>
  <c r="AO129" i="1"/>
  <c r="AP129" i="1"/>
  <c r="AQ129" i="1"/>
  <c r="AR129" i="1" s="1"/>
  <c r="AS129" i="1"/>
  <c r="AT129" i="1" s="1"/>
  <c r="AP137" i="1" l="1"/>
  <c r="AP136" i="1"/>
  <c r="AG142" i="1" s="1"/>
  <c r="AR137" i="1"/>
  <c r="AR136" i="1"/>
  <c r="AT137" i="1"/>
  <c r="AT136" i="1"/>
  <c r="AV136" i="1"/>
  <c r="AJ142" i="1" s="1"/>
  <c r="AV137" i="1"/>
  <c r="AI142" i="1" l="1"/>
  <c r="AY5" i="1"/>
  <c r="AV138" i="1"/>
  <c r="BD138" i="1" s="1"/>
  <c r="AT138" i="1"/>
  <c r="BC138" i="1" s="1"/>
  <c r="AR138" i="1"/>
  <c r="BB138" i="1" s="1"/>
  <c r="AP138" i="1"/>
  <c r="BA138" i="1" s="1"/>
  <c r="AH142" i="1"/>
  <c r="AY28" i="1"/>
  <c r="AQ136" i="1"/>
  <c r="BE138" i="1" s="1"/>
  <c r="AQ137" i="1"/>
  <c r="BF138" i="1" s="1"/>
  <c r="AU136" i="1"/>
  <c r="BI138" i="1" s="1"/>
  <c r="AU137" i="1"/>
  <c r="BJ138" i="1" s="1"/>
  <c r="AW136" i="1"/>
  <c r="BK138" i="1" s="1"/>
  <c r="AW137" i="1"/>
  <c r="BL138" i="1" s="1"/>
  <c r="AS136" i="1"/>
  <c r="BG138" i="1" s="1"/>
  <c r="AS137" i="1"/>
  <c r="BH1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tc={3BAECB53-83D2-AD45-84EE-3551F1867E35}</author>
    <author>tc={20BB5F06-4C13-CF4A-9CDE-ECC791AEFF1A}</author>
    <author>tc={2BF8E256-EC8F-524C-9F5A-2ED0378DED48}</author>
    <author>tc={B426F785-2625-694A-9692-52A43E18DCD2}</author>
    <author>tc={083CB940-2FE4-0943-9497-23EAB4A4A248}</author>
    <author>tc={3DD8387D-6798-9C45-98B2-38A9A735593B}</author>
    <author>tc={F8B62D7A-096B-1143-BE06-E0468EB3276B}</author>
    <author>tc={1A963C79-1FE2-184A-8560-D58CD8529004}</author>
    <author>tc={7F09B397-C1CF-2649-A213-046218034ACD}</author>
    <author>tc={0241691C-A030-C542-8445-2A07EAA7A1D7}</author>
    <author>tc={DB6DC770-7627-AF45-9812-81AE73F5979E}</author>
    <author>tc={6F9777E8-6271-0C4D-A95C-B8BE037D28D5}</author>
    <author>tc={D030F358-5CF3-C240-B405-36278B9DA7C4}</author>
    <author>tc={69DDC2BA-7FA4-D747-BE6A-C2D99AC8C0F5}</author>
    <author>tc={EE274F74-9F55-FA48-9259-E86039F81B62}</author>
    <author>tc={84A49455-1CBA-BB4A-8EF0-9CB73E679CAB}</author>
    <author>tc={1299ABB5-472E-A543-8B19-22C4FCBA7191}</author>
    <author>tc={2BA914EE-B109-5648-B786-F98220BD40F2}</author>
    <author>tc={80F1A651-4EC4-CB49-9255-EDC3CD66907D}</author>
    <author>tc={69BA0CE2-74AD-584E-A021-738697BE01C6}</author>
    <author>tc={2BF4F206-EE1C-9946-A5AC-209837F58CB1}</author>
    <author>tc={20B39F3E-BFA5-834F-84D3-01F36F72EFC9}</author>
    <author>tc={97109D75-178C-8745-9976-149946115AF1}</author>
    <author>tc={CD370998-9A9A-7E45-BDC6-8A6128544A24}</author>
    <author>tc={A2B41B9B-39A1-BA4B-9C13-87BB921D8A10}</author>
    <author>tc={E22763A7-5DF4-7E45-851A-50855B5470DA}</author>
    <author>tc={D1D63ECC-86E1-224E-AC05-7D23FB13631C}</author>
    <author>tc={EC608675-9C66-8F4C-88BA-D0682135103F}</author>
    <author>tc={2D1EC4B8-65D9-8A46-BA78-C6972F0D756F}</author>
    <author>tc={24F702FF-E671-6747-9114-35A5C9089F1C}</author>
    <author>tc={607646C1-ED76-4741-820C-9CD735D471BF}</author>
    <author>tc={749E122B-489F-0F4F-839A-37A434E3D279}</author>
    <author>tc={81001E78-D311-2C4D-ADF0-D7032FAC7E54}</author>
    <author>tc={F1F22B5A-D085-D24F-B46A-2E7802E7397E}</author>
    <author>tc={59D67FBC-1547-0E43-895C-402DA1CA042F}</author>
    <author>tc={CA34DC51-82D8-B245-92DC-4E84C5F45488}</author>
    <author>tc={AA963FE8-600F-014F-8DBF-0CEF25DD5153}</author>
    <author>tc={AFDD797E-1562-9641-A025-CCF61F0E09B9}</author>
    <author>tc={48AEFFCF-F043-DB4A-84D3-CCC0C8C39FD7}</author>
    <author>tc={BEF2E54A-FC86-BE49-9FA7-3D10E5CD71F8}</author>
    <author>tc={00E1361F-BB3D-FE4B-9EAE-76D1E33BF4BB}</author>
    <author>tc={3AE80ED4-7C54-9141-830D-CB16C961005C}</author>
  </authors>
  <commentList>
    <comment ref="A3" authorId="0" shapeId="0" xr:uid="{3BAECB53-83D2-AD45-84EE-3551F1867E35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length</t>
      </text>
    </comment>
    <comment ref="A4" authorId="1" shapeId="0" xr:uid="{20BB5F06-4C13-CF4A-9CDE-ECC791AEFF1A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A5" authorId="2" shapeId="0" xr:uid="{2BF8E256-EC8F-524C-9F5A-2ED0378DED48}">
      <text>
        <t>[Threaded comment]
Your version of Excel allows you to read this threaded comment; however, any edits to it will get removed if the file is opened in a newer version of Excel. Learn more: https://go.microsoft.com/fwlink/?linkid=870924
Comment:
    t knot (x-intercept)</t>
      </text>
    </comment>
    <comment ref="E5" authorId="3" shapeId="0" xr:uid="{B426F785-2625-694A-9692-52A43E18DCD2}">
      <text>
        <t>[Threaded comment]
Your version of Excel allows you to read this threaded comment; however, any edits to it will get removed if the file is opened in a newer version of Excel. Learn more: https://go.microsoft.com/fwlink/?linkid=870924
Comment:
    in kilograms</t>
      </text>
    </comment>
    <comment ref="E6" authorId="4" shapeId="0" xr:uid="{083CB940-2FE4-0943-9497-23EAB4A4A248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retention</t>
      </text>
    </comment>
    <comment ref="A7" authorId="5" shapeId="0" xr:uid="{3DD8387D-6798-9C45-98B2-38A9A735593B}">
      <text>
        <t>[Threaded comment]
Your version of Excel allows you to read this threaded comment; however, any edits to it will get removed if the file is opened in a newer version of Excel. Learn more: https://go.microsoft.com/fwlink/?linkid=870924
Comment:
    natural mortality</t>
      </text>
    </comment>
    <comment ref="E7" authorId="6" shapeId="0" xr:uid="{F8B62D7A-096B-1143-BE06-E0468EB3276B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capture</t>
      </text>
    </comment>
    <comment ref="A8" authorId="7" shapeId="0" xr:uid="{1A963C79-1FE2-184A-8560-D58CD8529004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survival</t>
      </text>
    </comment>
    <comment ref="E8" authorId="8" shapeId="0" xr:uid="{7F09B397-C1CF-2649-A213-046218034ACD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the unfished condition</t>
      </text>
    </comment>
    <comment ref="A9" authorId="9" shapeId="0" xr:uid="{0241691C-A030-C542-8445-2A07EAA7A1D7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discard mortality</t>
      </text>
    </comment>
    <comment ref="E9" authorId="10" shapeId="0" xr:uid="{DB6DC770-7627-AF45-9812-81AE73F5979E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the fished condition</t>
      </text>
    </comment>
    <comment ref="A11" authorId="11" shapeId="0" xr:uid="{6F9777E8-6271-0C4D-A95C-B8BE037D28D5}">
      <text>
        <t>[Threaded comment]
Your version of Excel allows you to read this threaded comment; however, any edits to it will get removed if the file is opened in a newer version of Excel. Learn more: https://go.microsoft.com/fwlink/?linkid=870924
Comment:
    harvest rate</t>
      </text>
    </comment>
    <comment ref="A12" authorId="12" shapeId="0" xr:uid="{D030F358-5CF3-C240-B405-36278B9DA7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proportion caught
</t>
      </text>
    </comment>
    <comment ref="A13" authorId="13" shapeId="0" xr:uid="{69DDC2BA-7FA4-D747-BE6A-C2D99AC8C0F5}">
      <text>
        <t>[Threaded comment]
Your version of Excel allows you to read this threaded comment; however, any edits to it will get removed if the file is opened in a newer version of Excel. Learn more: https://go.microsoft.com/fwlink/?linkid=870924
Comment:
    harvest plus some (accounts for a larger proportion captured than retained)</t>
      </text>
    </comment>
    <comment ref="A15" authorId="14" shapeId="0" xr:uid="{EE274F74-9F55-FA48-9259-E86039F81B62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</t>
      </text>
    </comment>
    <comment ref="A16" authorId="15" shapeId="0" xr:uid="{84A49455-1CBA-BB4A-8EF0-9CB73E679CAB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b</t>
      </text>
    </comment>
    <comment ref="A18" authorId="16" shapeId="0" xr:uid="{1299ABB5-472E-A543-8B19-22C4FCBA7191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maturity</t>
      </text>
    </comment>
    <comment ref="AQ18" authorId="17" shapeId="0" xr:uid="{2BA914EE-B109-5648-B786-F98220BD40F2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numbers</t>
      </text>
    </comment>
    <comment ref="AS18" authorId="18" shapeId="0" xr:uid="{80F1A651-4EC4-CB49-9255-EDC3CD66907D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</t>
      </text>
    </comment>
    <comment ref="AT18" authorId="19" shapeId="0" xr:uid="{69BA0CE2-74AD-584E-A021-738697BE01C6}">
      <text>
        <t>[Threaded comment]
Your version of Excel allows you to read this threaded comment; however, any edits to it will get removed if the file is opened in a newer version of Excel. Learn more: https://go.microsoft.com/fwlink/?linkid=870924
Comment:
    harvest in kilograms</t>
      </text>
    </comment>
    <comment ref="AU18" authorId="20" shapeId="0" xr:uid="{2BF4F206-EE1C-9946-A5AC-209837F58CB1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zero discard mortality and 100% catch and release</t>
      </text>
    </comment>
    <comment ref="A19" authorId="21" shapeId="0" xr:uid="{20B39F3E-BFA5-834F-84D3-01F36F72EFC9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maturity</t>
      </text>
    </comment>
    <comment ref="A22" authorId="22" shapeId="0" xr:uid="{97109D75-178C-8745-9976-149946115AF1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50% vulnerability to capture</t>
      </text>
    </comment>
    <comment ref="A23" authorId="23" shapeId="0" xr:uid="{CD370998-9A9A-7E45-BDC6-8A6128544A24}">
      <text>
        <t>[Threaded comment]
Your version of Excel allows you to read this threaded comment; however, any edits to it will get removed if the file is opened in a newer version of Excel. Learn more: https://go.microsoft.com/fwlink/?linkid=870924
Comment:
    rate of capture vulnerability</t>
      </text>
    </comment>
    <comment ref="A25" authorId="24" shapeId="0" xr:uid="{A2B41B9B-39A1-BA4B-9C13-87BB921D8A1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50% vulnerability to minimum length limit</t>
      </text>
    </comment>
    <comment ref="A26" authorId="25" shapeId="0" xr:uid="{E22763A7-5DF4-7E45-851A-50855B5470DA}">
      <text>
        <t>[Threaded comment]
Your version of Excel allows you to read this threaded comment; however, any edits to it will get removed if the file is opened in a newer version of Excel. Learn more: https://go.microsoft.com/fwlink/?linkid=870924
Comment:
    rate of minLL selectivity</t>
      </text>
    </comment>
    <comment ref="A27" authorId="26" shapeId="0" xr:uid="{D1D63ECC-86E1-224E-AC05-7D23FB13631C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50% vulnerability to maximum length limit</t>
      </text>
    </comment>
    <comment ref="A28" authorId="27" shapeId="0" xr:uid="{EC608675-9C66-8F4C-88BA-D0682135103F}">
      <text>
        <t>[Threaded comment]
Your version of Excel allows you to read this threaded comment; however, any edits to it will get removed if the file is opened in a newer version of Excel. Learn more: https://go.microsoft.com/fwlink/?linkid=870924
Comment:
    rate of maxLL selectivity</t>
      </text>
    </comment>
    <comment ref="A30" authorId="28" shapeId="0" xr:uid="{2D1EC4B8-65D9-8A46-BA78-C6972F0D756F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50% vulnerability to trophy capture</t>
      </text>
    </comment>
    <comment ref="A31" authorId="29" shapeId="0" xr:uid="{24F702FF-E671-6747-9114-35A5C9089F1C}">
      <text>
        <t>[Threaded comment]
Your version of Excel allows you to read this threaded comment; however, any edits to it will get removed if the file is opened in a newer version of Excel. Learn more: https://go.microsoft.com/fwlink/?linkid=870924
Comment:
    rate of trophy selectivity</t>
      </text>
    </comment>
    <comment ref="A33" authorId="30" shapeId="0" xr:uid="{607646C1-ED76-4741-820C-9CD735D471BF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</t>
      </text>
    </comment>
    <comment ref="A34" authorId="31" shapeId="0" xr:uid="{749E122B-489F-0F4F-839A-37A434E3D279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fished conditions</t>
      </text>
    </comment>
    <comment ref="A35" authorId="32" shapeId="0" xr:uid="{81001E78-D311-2C4D-ADF0-D7032FAC7E54}">
      <text>
        <t>[Threaded comment]
Your version of Excel allows you to read this threaded comment; however, any edits to it will get removed if the file is opened in a newer version of Excel. Learn more: https://go.microsoft.com/fwlink/?linkid=870924
Comment:
    yield per recruit</t>
      </text>
    </comment>
    <comment ref="A36" authorId="33" shapeId="0" xr:uid="{F1F22B5A-D085-D24F-B46A-2E7802E7397E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potential ratio</t>
      </text>
    </comment>
    <comment ref="A38" authorId="34" shapeId="0" xr:uid="{59D67FBC-1547-0E43-895C-402DA1CA042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recruits in unfished conditions (virgin stock size)</t>
      </text>
    </comment>
    <comment ref="A39" authorId="35" shapeId="0" xr:uid="{CA34DC51-82D8-B245-92DC-4E84C5F454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Eggs per recruit </t>
      </text>
    </comment>
    <comment ref="A40" authorId="36" shapeId="0" xr:uid="{AA963FE8-600F-014F-8DBF-0CEF25DD5153}">
      <text>
        <t>[Threaded comment]
Your version of Excel allows you to read this threaded comment; however, any edits to it will get removed if the file is opened in a newer version of Excel. Learn more: https://go.microsoft.com/fwlink/?linkid=870924
Comment:
    eggs per recruit in fished conditions</t>
      </text>
    </comment>
    <comment ref="A41" authorId="37" shapeId="0" xr:uid="{AFDD797E-1562-9641-A025-CCF61F0E09B9}">
      <text>
        <t>[Threaded comment]
Your version of Excel allows you to read this threaded comment; however, any edits to it will get removed if the file is opened in a newer version of Excel. Learn more: https://go.microsoft.com/fwlink/?linkid=870924
Comment:
    eggs in unfished conditions (virgin stock size)</t>
      </text>
    </comment>
    <comment ref="A42" authorId="38" shapeId="0" xr:uid="{48AEFFCF-F043-DB4A-84D3-CCC0C8C39FD7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compensation ratio</t>
      </text>
    </comment>
    <comment ref="A43" authorId="39" shapeId="0" xr:uid="{BEF2E54A-FC86-BE49-9FA7-3D10E5CD71F8}">
      <text>
        <t>[Threaded comment]
Your version of Excel allows you to read this threaded comment; however, any edits to it will get removed if the file is opened in a newer version of Excel. Learn more: https://go.microsoft.com/fwlink/?linkid=870924
Comment:
    SRR: Beverton-Holt a</t>
      </text>
    </comment>
    <comment ref="A44" authorId="40" shapeId="0" xr:uid="{00E1361F-BB3D-FE4B-9EAE-76D1E33BF4BB}">
      <text>
        <t>[Threaded comment]
Your version of Excel allows you to read this threaded comment; however, any edits to it will get removed if the file is opened in a newer version of Excel. Learn more: https://go.microsoft.com/fwlink/?linkid=870924
Comment:
    SRR: Beverton-Holt b</t>
      </text>
    </comment>
    <comment ref="A45" authorId="41" shapeId="0" xr:uid="{3AE80ED4-7C54-9141-830D-CB16C961005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Recruitment standard deviation</t>
      </text>
    </comment>
  </commentList>
</comments>
</file>

<file path=xl/sharedStrings.xml><?xml version="1.0" encoding="utf-8"?>
<sst xmlns="http://schemas.openxmlformats.org/spreadsheetml/2006/main" count="84" uniqueCount="72">
  <si>
    <t>Linf</t>
  </si>
  <si>
    <t>K</t>
  </si>
  <si>
    <t>M</t>
  </si>
  <si>
    <t>So</t>
  </si>
  <si>
    <t>U</t>
  </si>
  <si>
    <t>a</t>
  </si>
  <si>
    <t>b</t>
  </si>
  <si>
    <t>Age</t>
  </si>
  <si>
    <t>TL</t>
  </si>
  <si>
    <t>Wt</t>
  </si>
  <si>
    <t xml:space="preserve"> </t>
  </si>
  <si>
    <t>launfished</t>
  </si>
  <si>
    <t>lafished</t>
  </si>
  <si>
    <t>phivb</t>
  </si>
  <si>
    <t>phivbfish</t>
  </si>
  <si>
    <t>YPR</t>
  </si>
  <si>
    <t>fec</t>
  </si>
  <si>
    <t>Wmat</t>
  </si>
  <si>
    <t>SPR</t>
  </si>
  <si>
    <t>Trophy</t>
  </si>
  <si>
    <t>trophyvul</t>
  </si>
  <si>
    <t>Ro</t>
  </si>
  <si>
    <t>epro</t>
  </si>
  <si>
    <t>Eo</t>
  </si>
  <si>
    <t>bha</t>
  </si>
  <si>
    <t>bhb</t>
  </si>
  <si>
    <t>recK</t>
  </si>
  <si>
    <t>eprf</t>
  </si>
  <si>
    <t>Year</t>
  </si>
  <si>
    <t>RecAnom</t>
  </si>
  <si>
    <t>Eggs</t>
  </si>
  <si>
    <t>D</t>
  </si>
  <si>
    <t>Uo</t>
  </si>
  <si>
    <t>wSPR</t>
  </si>
  <si>
    <t>VulN</t>
  </si>
  <si>
    <t>Harv</t>
  </si>
  <si>
    <t>VulBio</t>
  </si>
  <si>
    <t>Yield</t>
  </si>
  <si>
    <t>Per Recruit</t>
  </si>
  <si>
    <t>Trophy_catch</t>
  </si>
  <si>
    <t>Mean</t>
  </si>
  <si>
    <t>Trophy Catch</t>
  </si>
  <si>
    <t>SD</t>
  </si>
  <si>
    <t>Harvest</t>
  </si>
  <si>
    <t>Lmat</t>
  </si>
  <si>
    <t>von Bertalanffy</t>
  </si>
  <si>
    <t>Mortality</t>
  </si>
  <si>
    <t>Length-weight</t>
  </si>
  <si>
    <t>Maturity</t>
  </si>
  <si>
    <t>Vulnerability</t>
  </si>
  <si>
    <t>Capture</t>
  </si>
  <si>
    <t>Slot Limit</t>
  </si>
  <si>
    <t>Recruitment</t>
  </si>
  <si>
    <t>sig_cap</t>
  </si>
  <si>
    <t>sig_minLL</t>
  </si>
  <si>
    <t>minLL</t>
  </si>
  <si>
    <t>cap</t>
  </si>
  <si>
    <t>maxLL</t>
  </si>
  <si>
    <t>sig_maxLL</t>
  </si>
  <si>
    <t>trophy</t>
  </si>
  <si>
    <t>sig_trophy</t>
  </si>
  <si>
    <t>sig_rec</t>
  </si>
  <si>
    <t>Vul_Ret</t>
  </si>
  <si>
    <t>Vul_Cap</t>
  </si>
  <si>
    <t>t_0</t>
  </si>
  <si>
    <t>Ucaught</t>
  </si>
  <si>
    <t>Coef Variation</t>
  </si>
  <si>
    <t>SPR CV</t>
  </si>
  <si>
    <t>Harvest CV</t>
  </si>
  <si>
    <t>Yield CV</t>
  </si>
  <si>
    <t>Trophy Catch CV</t>
  </si>
  <si>
    <t>MaxLL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</si>
</sst>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E+00"/>
    <numFmt numFmtId="166" formatCode="0.00000"/>
    <numFmt numFmtId="167" formatCode="0.0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BF8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11" fontId="0" fillId="0" borderId="0" xfId="0" applyNumberFormat="1"/>
    <xf numFmtId="0" fontId="2" fillId="0" borderId="0" xfId="0" applyFont="1"/>
    <xf numFmtId="166" fontId="0" fillId="0" borderId="0" xfId="0" applyNumberFormat="1"/>
    <xf numFmtId="0" fontId="3" fillId="0" borderId="0" xfId="0" applyFont="1" applyAlignment="1">
      <alignment horizontal="right"/>
    </xf>
    <xf numFmtId="167" fontId="0" fillId="0" borderId="0" xfId="0" applyNumberFormat="1"/>
    <xf numFmtId="0" fontId="0" fillId="3" borderId="0" xfId="0" applyFill="1"/>
    <xf numFmtId="0" fontId="2" fillId="3" borderId="0" xfId="0" applyFont="1" applyFill="1"/>
    <xf numFmtId="1" fontId="0" fillId="3" borderId="0" xfId="0" applyNumberFormat="1" applyFill="1"/>
    <xf numFmtId="2" fontId="0" fillId="3" borderId="0" xfId="0" applyNumberFormat="1" applyFill="1"/>
    <xf numFmtId="0" fontId="6" fillId="0" borderId="0" xfId="0" applyFont="1"/>
    <xf numFmtId="2" fontId="2" fillId="0" borderId="0" xfId="0" applyNumberFormat="1" applyFont="1"/>
    <xf numFmtId="0" fontId="3" fillId="0" borderId="0" xfId="0" applyFont="1" applyAlignment="1">
      <alignment horizontal="center"/>
    </xf>
    <xf numFmtId="2" fontId="0" fillId="4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mruColors>
      <color rgb="FFFBB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Yield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Sheet1!$AX$6:$AX$23</c:f>
              <c:numCache>
                <c:formatCode>0.00</c:formatCode>
                <c:ptCount val="1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</c:numCache>
            </c:numRef>
          </c:cat>
          <c:val>
            <c:numRef>
              <c:f>Sheet1!$AY$6:$AY$23</c:f>
              <c:numCache>
                <c:formatCode>0.00</c:formatCode>
                <c:ptCount val="18"/>
                <c:pt idx="0">
                  <c:v>179.70767306967474</c:v>
                </c:pt>
                <c:pt idx="1">
                  <c:v>308.63138374370374</c:v>
                </c:pt>
                <c:pt idx="2">
                  <c:v>394.92192188606055</c:v>
                </c:pt>
                <c:pt idx="3">
                  <c:v>444.71952909952313</c:v>
                </c:pt>
                <c:pt idx="4">
                  <c:v>462.42522613923057</c:v>
                </c:pt>
                <c:pt idx="5">
                  <c:v>450.93135746786976</c:v>
                </c:pt>
                <c:pt idx="6">
                  <c:v>411.78213358039829</c:v>
                </c:pt>
                <c:pt idx="7">
                  <c:v>345.55709513468321</c:v>
                </c:pt>
                <c:pt idx="8">
                  <c:v>253.65695923050916</c:v>
                </c:pt>
                <c:pt idx="9">
                  <c:v>145.91655539630659</c:v>
                </c:pt>
                <c:pt idx="10">
                  <c:v>54.79230315888833</c:v>
                </c:pt>
                <c:pt idx="11">
                  <c:v>11.964948359447433</c:v>
                </c:pt>
                <c:pt idx="12">
                  <c:v>1.6778462166802508</c:v>
                </c:pt>
                <c:pt idx="13">
                  <c:v>0.17620661898961285</c:v>
                </c:pt>
                <c:pt idx="14">
                  <c:v>1.5089269105232308E-2</c:v>
                </c:pt>
                <c:pt idx="15">
                  <c:v>1.0900293693817237E-3</c:v>
                </c:pt>
                <c:pt idx="16">
                  <c:v>6.7075656244137445E-5</c:v>
                </c:pt>
                <c:pt idx="17">
                  <c:v>3.5093486918348087E-6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7-ED4E-8DCB-B6732C812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774560"/>
        <c:axId val="341776288"/>
      </c:lineChart>
      <c:catAx>
        <c:axId val="34177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76288"/>
        <c:crosses val="autoZero"/>
        <c:auto val="1"/>
        <c:lblAlgn val="ctr"/>
        <c:lblOffset val="100"/>
        <c:noMultiLvlLbl val="0"/>
      </c:catAx>
      <c:valAx>
        <c:axId val="3417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7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 Mean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Sheet1!$AF$143:$AF$152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21</c:v>
                </c:pt>
                <c:pt idx="5">
                  <c:v>34</c:v>
                </c:pt>
                <c:pt idx="6">
                  <c:v>55</c:v>
                </c:pt>
                <c:pt idx="7">
                  <c:v>89</c:v>
                </c:pt>
                <c:pt idx="8">
                  <c:v>144</c:v>
                </c:pt>
                <c:pt idx="9">
                  <c:v>233</c:v>
                </c:pt>
              </c:numCache>
            </c:numRef>
          </c:cat>
          <c:val>
            <c:numRef>
              <c:f>Sheet1!$AG$143:$AG$152</c:f>
              <c:numCache>
                <c:formatCode>General</c:formatCode>
                <c:ptCount val="10"/>
                <c:pt idx="0">
                  <c:v>4.0829832294710759E-2</c:v>
                </c:pt>
                <c:pt idx="1">
                  <c:v>0.13478657592866636</c:v>
                </c:pt>
                <c:pt idx="2">
                  <c:v>0.2040217147736966</c:v>
                </c:pt>
                <c:pt idx="3">
                  <c:v>0.24518376710352024</c:v>
                </c:pt>
                <c:pt idx="4">
                  <c:v>0.26839014883729961</c:v>
                </c:pt>
                <c:pt idx="5">
                  <c:v>0.28210879636959935</c:v>
                </c:pt>
                <c:pt idx="6">
                  <c:v>0.29031577406499209</c:v>
                </c:pt>
                <c:pt idx="7">
                  <c:v>0.29530893588578983</c:v>
                </c:pt>
                <c:pt idx="8">
                  <c:v>0.29835324686632675</c:v>
                </c:pt>
                <c:pt idx="9">
                  <c:v>0.30022381275792848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3A-6B47-9AD5-F14ADD073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832704"/>
        <c:axId val="391850800"/>
      </c:lineChart>
      <c:catAx>
        <c:axId val="39183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850800"/>
        <c:crosses val="autoZero"/>
        <c:auto val="1"/>
        <c:lblAlgn val="ctr"/>
        <c:lblOffset val="100"/>
        <c:noMultiLvlLbl val="0"/>
      </c:catAx>
      <c:valAx>
        <c:axId val="3918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83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Harvest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Sheet1!$AF$143:$AF$152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21</c:v>
                </c:pt>
                <c:pt idx="5">
                  <c:v>34</c:v>
                </c:pt>
                <c:pt idx="6">
                  <c:v>55</c:v>
                </c:pt>
                <c:pt idx="7">
                  <c:v>89</c:v>
                </c:pt>
                <c:pt idx="8">
                  <c:v>144</c:v>
                </c:pt>
                <c:pt idx="9">
                  <c:v>233</c:v>
                </c:pt>
              </c:numCache>
            </c:numRef>
          </c:cat>
          <c:val>
            <c:numRef>
              <c:f>Sheet1!$AH$143:$AH$152</c:f>
              <c:numCache>
                <c:formatCode>General</c:formatCode>
                <c:ptCount val="10"/>
                <c:pt idx="0">
                  <c:v>27.936414552671827</c:v>
                </c:pt>
                <c:pt idx="1">
                  <c:v>100.41852195821018</c:v>
                </c:pt>
                <c:pt idx="2">
                  <c:v>153.26639577311818</c:v>
                </c:pt>
                <c:pt idx="3">
                  <c:v>184.28948049081438</c:v>
                </c:pt>
                <c:pt idx="4">
                  <c:v>201.74643045187125</c:v>
                </c:pt>
                <c:pt idx="5">
                  <c:v>212.05381670373012</c:v>
                </c:pt>
                <c:pt idx="6">
                  <c:v>218.2296967016253</c:v>
                </c:pt>
                <c:pt idx="7">
                  <c:v>221.97614025340982</c:v>
                </c:pt>
                <c:pt idx="8">
                  <c:v>224.26448636200377</c:v>
                </c:pt>
                <c:pt idx="9">
                  <c:v>225.66523529789788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A-D14B-A818-AE028B32D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47568"/>
        <c:axId val="77549296"/>
      </c:lineChart>
      <c:catAx>
        <c:axId val="7754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49296"/>
        <c:crosses val="autoZero"/>
        <c:auto val="1"/>
        <c:lblAlgn val="ctr"/>
        <c:lblOffset val="100"/>
        <c:noMultiLvlLbl val="0"/>
      </c:catAx>
      <c:valAx>
        <c:axId val="7754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4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Yield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Sheet1!$AF$143:$AF$152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21</c:v>
                </c:pt>
                <c:pt idx="5">
                  <c:v>34</c:v>
                </c:pt>
                <c:pt idx="6">
                  <c:v>55</c:v>
                </c:pt>
                <c:pt idx="7">
                  <c:v>89</c:v>
                </c:pt>
                <c:pt idx="8">
                  <c:v>144</c:v>
                </c:pt>
                <c:pt idx="9">
                  <c:v>233</c:v>
                </c:pt>
              </c:numCache>
            </c:numRef>
          </c:cat>
          <c:val>
            <c:numRef>
              <c:f>Sheet1!$AI$143:$AI$152</c:f>
              <c:numCache>
                <c:formatCode>General</c:formatCode>
                <c:ptCount val="10"/>
                <c:pt idx="0">
                  <c:v>63.993851806758279</c:v>
                </c:pt>
                <c:pt idx="1">
                  <c:v>226.84680107255221</c:v>
                </c:pt>
                <c:pt idx="2">
                  <c:v>345.80253859950028</c:v>
                </c:pt>
                <c:pt idx="3">
                  <c:v>415.77068027893375</c:v>
                </c:pt>
                <c:pt idx="4">
                  <c:v>455.15237129460263</c:v>
                </c:pt>
                <c:pt idx="5">
                  <c:v>478.40588970160252</c:v>
                </c:pt>
                <c:pt idx="6">
                  <c:v>492.33636130782389</c:v>
                </c:pt>
                <c:pt idx="7">
                  <c:v>500.79403591507969</c:v>
                </c:pt>
                <c:pt idx="8">
                  <c:v>505.95604736097738</c:v>
                </c:pt>
                <c:pt idx="9">
                  <c:v>509.11635607171684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4B-D14C-B398-C35F87EF3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647088"/>
        <c:axId val="444648816"/>
      </c:lineChart>
      <c:catAx>
        <c:axId val="44464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48816"/>
        <c:crosses val="autoZero"/>
        <c:auto val="1"/>
        <c:lblAlgn val="ctr"/>
        <c:lblOffset val="100"/>
        <c:noMultiLvlLbl val="0"/>
      </c:catAx>
      <c:valAx>
        <c:axId val="44464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4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Trophy Catch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Sheet1!$AF$143:$AF$152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21</c:v>
                </c:pt>
                <c:pt idx="5">
                  <c:v>34</c:v>
                </c:pt>
                <c:pt idx="6">
                  <c:v>55</c:v>
                </c:pt>
                <c:pt idx="7">
                  <c:v>89</c:v>
                </c:pt>
                <c:pt idx="8">
                  <c:v>144</c:v>
                </c:pt>
                <c:pt idx="9">
                  <c:v>233</c:v>
                </c:pt>
              </c:numCache>
            </c:numRef>
          </c:cat>
          <c:val>
            <c:numRef>
              <c:f>Sheet1!$AJ$143:$AJ$152</c:f>
              <c:numCache>
                <c:formatCode>General</c:formatCode>
                <c:ptCount val="10"/>
                <c:pt idx="0">
                  <c:v>10.115982984948982</c:v>
                </c:pt>
                <c:pt idx="1">
                  <c:v>33.150732768057317</c:v>
                </c:pt>
                <c:pt idx="2">
                  <c:v>50.14093452400332</c:v>
                </c:pt>
                <c:pt idx="3">
                  <c:v>60.253833742634832</c:v>
                </c:pt>
                <c:pt idx="4">
                  <c:v>65.956203533181011</c:v>
                </c:pt>
                <c:pt idx="5">
                  <c:v>69.327872199913173</c:v>
                </c:pt>
                <c:pt idx="6">
                  <c:v>71.344453281831264</c:v>
                </c:pt>
                <c:pt idx="7">
                  <c:v>72.5715715428896</c:v>
                </c:pt>
                <c:pt idx="8">
                  <c:v>73.319701429668328</c:v>
                </c:pt>
                <c:pt idx="9">
                  <c:v>73.779801552284155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E7-934B-AF1C-4AA23EA0E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264192"/>
        <c:axId val="131266464"/>
      </c:lineChart>
      <c:catAx>
        <c:axId val="13126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66464"/>
        <c:crosses val="autoZero"/>
        <c:auto val="1"/>
        <c:lblAlgn val="ctr"/>
        <c:lblOffset val="100"/>
        <c:noMultiLvlLbl val="0"/>
      </c:catAx>
      <c:valAx>
        <c:axId val="13126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6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181117</xdr:colOff>
      <xdr:row>5</xdr:row>
      <xdr:rowOff>25795</xdr:rowOff>
    </xdr:from>
    <xdr:to>
      <xdr:col>57</xdr:col>
      <xdr:colOff>693024</xdr:colOff>
      <xdr:row>22</xdr:row>
      <xdr:rowOff>17329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573BF1-DE2F-5E73-9AD6-A72125578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4343</xdr:colOff>
      <xdr:row>138</xdr:row>
      <xdr:rowOff>153485</xdr:rowOff>
    </xdr:from>
    <xdr:to>
      <xdr:col>43</xdr:col>
      <xdr:colOff>277881</xdr:colOff>
      <xdr:row>155</xdr:row>
      <xdr:rowOff>128737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B6D132-8DB9-43AB-B21A-0C3345A53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655624</xdr:colOff>
      <xdr:row>156</xdr:row>
      <xdr:rowOff>77502</xdr:rowOff>
    </xdr:from>
    <xdr:to>
      <xdr:col>43</xdr:col>
      <xdr:colOff>267025</xdr:colOff>
      <xdr:row>173</xdr:row>
      <xdr:rowOff>52753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1A1551-46EF-0E81-2C93-A71C3E617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440422</xdr:colOff>
      <xdr:row>138</xdr:row>
      <xdr:rowOff>137253</xdr:rowOff>
    </xdr:from>
    <xdr:to>
      <xdr:col>49</xdr:col>
      <xdr:colOff>107193</xdr:colOff>
      <xdr:row>155</xdr:row>
      <xdr:rowOff>107426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6F8B5C-FD11-B506-799A-48852F26F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452073</xdr:colOff>
      <xdr:row>156</xdr:row>
      <xdr:rowOff>90647</xdr:rowOff>
    </xdr:from>
    <xdr:to>
      <xdr:col>49</xdr:col>
      <xdr:colOff>118844</xdr:colOff>
      <xdr:row>173</xdr:row>
      <xdr:rowOff>60820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D1D7B2-2B9D-F758-07A8-0D555583A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nstructor" id="{1C92435C-7D5B-8E49-8CF3-2F5B01CD6E61}" userId="Instructo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0-09-09T16:09:56.74" personId="{1C92435C-7D5B-8E49-8CF3-2F5B01CD6E61}" id="{3BAECB53-83D2-AD45-84EE-3551F1867E35}">
    <text>asymptotic length</text>
  </threadedComment>
  <threadedComment ref="A4" dT="2020-09-09T16:10:05.50" personId="{1C92435C-7D5B-8E49-8CF3-2F5B01CD6E61}" id="{20BB5F06-4C13-CF4A-9CDE-ECC791AEFF1A}">
    <text>brody growth coefficient</text>
  </threadedComment>
  <threadedComment ref="A5" dT="2020-09-09T16:21:10.49" personId="{1C92435C-7D5B-8E49-8CF3-2F5B01CD6E61}" id="{2BF8E256-EC8F-524C-9F5A-2ED0378DED48}">
    <text>t knot (x-intercept)</text>
  </threadedComment>
  <threadedComment ref="E5" dT="2020-09-09T16:21:52.14" personId="{1C92435C-7D5B-8E49-8CF3-2F5B01CD6E61}" id="{B426F785-2625-694A-9692-52A43E18DCD2}">
    <text>in kilograms</text>
  </threadedComment>
  <threadedComment ref="E6" dT="2020-09-09T16:22:06.96" personId="{1C92435C-7D5B-8E49-8CF3-2F5B01CD6E61}" id="{083CB940-2FE4-0943-9497-23EAB4A4A248}">
    <text>vulnerability to retention</text>
  </threadedComment>
  <threadedComment ref="A7" dT="2020-09-09T16:10:14.41" personId="{1C92435C-7D5B-8E49-8CF3-2F5B01CD6E61}" id="{3DD8387D-6798-9C45-98B2-38A9A735593B}">
    <text>natural mortality</text>
  </threadedComment>
  <threadedComment ref="E7" dT="2020-09-09T16:22:13.68" personId="{1C92435C-7D5B-8E49-8CF3-2F5B01CD6E61}" id="{F8B62D7A-096B-1143-BE06-E0468EB3276B}">
    <text>vulnerability to capture</text>
  </threadedComment>
  <threadedComment ref="A8" dT="2020-09-09T16:10:23.19" personId="{1C92435C-7D5B-8E49-8CF3-2F5B01CD6E61}" id="{1A963C79-1FE2-184A-8560-D58CD8529004}">
    <text>survival</text>
  </threadedComment>
  <threadedComment ref="E8" dT="2020-09-09T16:22:28.35" personId="{1C92435C-7D5B-8E49-8CF3-2F5B01CD6E61}" id="{7F09B397-C1CF-2649-A213-046218034ACD}">
    <text>survivorship in the unfished condition</text>
  </threadedComment>
  <threadedComment ref="A9" dT="2020-09-09T16:10:33.36" personId="{1C92435C-7D5B-8E49-8CF3-2F5B01CD6E61}" id="{0241691C-A030-C542-8445-2A07EAA7A1D7}">
    <text>discard mortality</text>
  </threadedComment>
  <threadedComment ref="E9" dT="2020-09-09T16:22:36.77" personId="{1C92435C-7D5B-8E49-8CF3-2F5B01CD6E61}" id="{DB6DC770-7627-AF45-9812-81AE73F5979E}">
    <text>survivorship in the fished condition</text>
  </threadedComment>
  <threadedComment ref="A11" dT="2020-09-09T16:10:42.19" personId="{1C92435C-7D5B-8E49-8CF3-2F5B01CD6E61}" id="{6F9777E8-6271-0C4D-A95C-B8BE037D28D5}">
    <text>harvest rate</text>
  </threadedComment>
  <threadedComment ref="A12" dT="2020-09-09T16:38:23.33" personId="{1C92435C-7D5B-8E49-8CF3-2F5B01CD6E61}" id="{D030F358-5CF3-C240-B405-36278B9DA7C4}">
    <text xml:space="preserve">proportion caught
</text>
  </threadedComment>
  <threadedComment ref="A13" dT="2020-09-09T16:13:08.17" personId="{1C92435C-7D5B-8E49-8CF3-2F5B01CD6E61}" id="{69DDC2BA-7FA4-D747-BE6A-C2D99AC8C0F5}">
    <text>harvest plus some (accounts for a larger proportion captured than retained)</text>
  </threadedComment>
  <threadedComment ref="A15" dT="2020-09-09T16:13:26.26" personId="{1C92435C-7D5B-8E49-8CF3-2F5B01CD6E61}" id="{EE274F74-9F55-FA48-9259-E86039F81B62}">
    <text>length-weight a</text>
  </threadedComment>
  <threadedComment ref="A16" dT="2020-09-09T16:13:32.61" personId="{1C92435C-7D5B-8E49-8CF3-2F5B01CD6E61}" id="{84A49455-1CBA-BB4A-8EF0-9CB73E679CAB}">
    <text>length-weight b</text>
  </threadedComment>
  <threadedComment ref="A18" dT="2020-09-09T16:13:38.22" personId="{1C92435C-7D5B-8E49-8CF3-2F5B01CD6E61}" id="{1299ABB5-472E-A543-8B19-22C4FCBA7191}">
    <text>length at maturity</text>
  </threadedComment>
  <threadedComment ref="AQ18" dT="2020-09-09T16:23:44.24" personId="{1C92435C-7D5B-8E49-8CF3-2F5B01CD6E61}" id="{2BA914EE-B109-5648-B786-F98220BD40F2}">
    <text>Vulnerable numbers</text>
  </threadedComment>
  <threadedComment ref="AS18" dT="2020-09-09T16:23:57.98" personId="{1C92435C-7D5B-8E49-8CF3-2F5B01CD6E61}" id="{80F1A651-4EC4-CB49-9255-EDC3CD66907D}">
    <text>vulnerable biomass</text>
  </threadedComment>
  <threadedComment ref="AT18" dT="2020-09-09T16:24:23.68" personId="{1C92435C-7D5B-8E49-8CF3-2F5B01CD6E61}" id="{69BA0CE2-74AD-584E-A021-738697BE01C6}">
    <text>harvest in kilograms</text>
  </threadedComment>
  <threadedComment ref="AU18" dT="2020-09-09T16:25:15.52" personId="{1C92435C-7D5B-8E49-8CF3-2F5B01CD6E61}" id="{2BF4F206-EE1C-9946-A5AC-209837F58CB1}">
    <text>assumes zero discard mortality and 100% catch and release</text>
  </threadedComment>
  <threadedComment ref="A19" dT="2020-09-09T16:13:44.65" personId="{1C92435C-7D5B-8E49-8CF3-2F5B01CD6E61}" id="{20B39F3E-BFA5-834F-84D3-01F36F72EFC9}">
    <text>weight at maturity</text>
  </threadedComment>
  <threadedComment ref="A22" dT="2020-09-09T16:14:00.42" personId="{1C92435C-7D5B-8E49-8CF3-2F5B01CD6E61}" id="{97109D75-178C-8745-9976-149946115AF1}">
    <text>length at 50% vulnerability to capture</text>
  </threadedComment>
  <threadedComment ref="A23" dT="2020-09-09T16:14:55.07" personId="{1C92435C-7D5B-8E49-8CF3-2F5B01CD6E61}" id="{CD370998-9A9A-7E45-BDC6-8A6128544A24}">
    <text>rate of capture vulnerability</text>
  </threadedComment>
  <threadedComment ref="A25" dT="2020-09-09T16:14:20.19" personId="{1C92435C-7D5B-8E49-8CF3-2F5B01CD6E61}" id="{A2B41B9B-39A1-BA4B-9C13-87BB921D8A10}">
    <text>length at 50% vulnerability to minimum length limit</text>
  </threadedComment>
  <threadedComment ref="A26" dT="2020-09-09T16:15:07.26" personId="{1C92435C-7D5B-8E49-8CF3-2F5B01CD6E61}" id="{E22763A7-5DF4-7E45-851A-50855B5470DA}">
    <text>rate of minLL selectivity</text>
  </threadedComment>
  <threadedComment ref="A27" dT="2020-09-09T16:14:31.52" personId="{1C92435C-7D5B-8E49-8CF3-2F5B01CD6E61}" id="{D1D63ECC-86E1-224E-AC05-7D23FB13631C}">
    <text>length at 50% vulnerability to maximum length limit</text>
  </threadedComment>
  <threadedComment ref="A28" dT="2020-09-09T16:15:17.98" personId="{1C92435C-7D5B-8E49-8CF3-2F5B01CD6E61}" id="{EC608675-9C66-8F4C-88BA-D0682135103F}">
    <text>rate of maxLL selectivity</text>
  </threadedComment>
  <threadedComment ref="A30" dT="2020-09-09T16:14:41.11" personId="{1C92435C-7D5B-8E49-8CF3-2F5B01CD6E61}" id="{2D1EC4B8-65D9-8A46-BA78-C6972F0D756F}">
    <text>length at 50% vulnerability to trophy capture</text>
  </threadedComment>
  <threadedComment ref="A31" dT="2020-09-09T16:16:42.64" personId="{1C92435C-7D5B-8E49-8CF3-2F5B01CD6E61}" id="{24F702FF-E671-6747-9114-35A5C9089F1C}">
    <text>rate of trophy selectivity</text>
  </threadedComment>
  <threadedComment ref="A33" dT="2020-09-09T16:17:07.36" personId="{1C92435C-7D5B-8E49-8CF3-2F5B01CD6E61}" id="{607646C1-ED76-4741-820C-9CD735D471BF}">
    <text>vulnerable biomass per recruit</text>
  </threadedComment>
  <threadedComment ref="A34" dT="2020-09-09T16:17:29.01" personId="{1C92435C-7D5B-8E49-8CF3-2F5B01CD6E61}" id="{749E122B-489F-0F4F-839A-37A434E3D279}">
    <text>vulnerable biomass per recruit in fished conditions</text>
  </threadedComment>
  <threadedComment ref="A35" dT="2020-09-09T16:17:34.90" personId="{1C92435C-7D5B-8E49-8CF3-2F5B01CD6E61}" id="{81001E78-D311-2C4D-ADF0-D7032FAC7E54}">
    <text>yield per recruit</text>
  </threadedComment>
  <threadedComment ref="A36" dT="2020-09-09T16:17:43.51" personId="{1C92435C-7D5B-8E49-8CF3-2F5B01CD6E61}" id="{F1F22B5A-D085-D24F-B46A-2E7802E7397E}">
    <text>spawning potential ratio</text>
  </threadedComment>
  <threadedComment ref="A38" dT="2020-09-09T16:18:02.85" personId="{1C92435C-7D5B-8E49-8CF3-2F5B01CD6E61}" id="{59D67FBC-1547-0E43-895C-402DA1CA042F}">
    <text>recruits in unfished conditions (virgin stock size)</text>
  </threadedComment>
  <threadedComment ref="A39" dT="2020-09-09T16:18:20.07" personId="{1C92435C-7D5B-8E49-8CF3-2F5B01CD6E61}" id="{CA34DC51-82D8-B245-92DC-4E84C5F45488}">
    <text xml:space="preserve">Eggs per recruit </text>
  </threadedComment>
  <threadedComment ref="A40" dT="2020-09-09T16:18:31.96" personId="{1C92435C-7D5B-8E49-8CF3-2F5B01CD6E61}" id="{AA963FE8-600F-014F-8DBF-0CEF25DD5153}">
    <text>eggs per recruit in fished conditions</text>
  </threadedComment>
  <threadedComment ref="A41" dT="2020-09-09T16:18:47.30" personId="{1C92435C-7D5B-8E49-8CF3-2F5B01CD6E61}" id="{AFDD797E-1562-9641-A025-CCF61F0E09B9}">
    <text>eggs in unfished conditions (virgin stock size)</text>
  </threadedComment>
  <threadedComment ref="A42" dT="2020-09-09T16:18:54.84" personId="{1C92435C-7D5B-8E49-8CF3-2F5B01CD6E61}" id="{48AEFFCF-F043-DB4A-84D3-CCC0C8C39FD7}">
    <text>compensation ratio</text>
  </threadedComment>
  <threadedComment ref="A43" dT="2020-09-09T16:19:03.60" personId="{1C92435C-7D5B-8E49-8CF3-2F5B01CD6E61}" id="{BEF2E54A-FC86-BE49-9FA7-3D10E5CD71F8}">
    <text>SRR: Beverton-Holt a</text>
  </threadedComment>
  <threadedComment ref="A44" dT="2020-09-09T16:19:11.98" personId="{1C92435C-7D5B-8E49-8CF3-2F5B01CD6E61}" id="{00E1361F-BB3D-FE4B-9EAE-76D1E33BF4BB}">
    <text>SRR: Beverton-Holt b</text>
  </threadedComment>
  <threadedComment ref="A45" dT="2020-09-09T16:19:25.47" personId="{1C92435C-7D5B-8E49-8CF3-2F5B01CD6E61}" id="{3AE80ED4-7C54-9141-830D-CB16C961005C}">
    <text>Recruitment standard deviation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52"/>
  <sheetViews>
    <sheetView tabSelected="1" topLeftCell="AQ123" zoomScale="116" zoomScaleNormal="50" zoomScalePageLayoutView="125" workbookViewId="0">
      <selection activeCell="BD153" sqref="BD153"/>
    </sheetView>
  </sheetViews>
  <sheetFormatPr baseColWidth="10" defaultColWidth="8.83203125" defaultRowHeight="13" x14ac:dyDescent="0.15"/>
  <cols>
    <col min="2" max="2" width="9.6640625" customWidth="1"/>
    <col min="3" max="3" width="8.6640625" customWidth="1"/>
    <col min="4" max="4" width="10" customWidth="1"/>
    <col min="5" max="5" width="9.33203125" bestFit="1" customWidth="1"/>
    <col min="6" max="6" width="5.6640625" bestFit="1" customWidth="1"/>
    <col min="7" max="9" width="6.6640625" bestFit="1" customWidth="1"/>
    <col min="10" max="20" width="7.6640625" bestFit="1" customWidth="1"/>
    <col min="21" max="40" width="8.6640625" bestFit="1" customWidth="1"/>
    <col min="41" max="41" width="8.83203125" customWidth="1"/>
    <col min="42" max="42" width="10" customWidth="1"/>
    <col min="43" max="43" width="11.5" bestFit="1" customWidth="1"/>
    <col min="44" max="44" width="10.33203125" customWidth="1"/>
    <col min="45" max="45" width="12.5" bestFit="1" customWidth="1"/>
    <col min="46" max="46" width="11.5" customWidth="1"/>
    <col min="47" max="47" width="10.5" bestFit="1" customWidth="1"/>
    <col min="48" max="48" width="11.33203125" bestFit="1" customWidth="1"/>
    <col min="51" max="51" width="9" bestFit="1" customWidth="1"/>
    <col min="52" max="52" width="9.6640625" bestFit="1" customWidth="1"/>
    <col min="53" max="53" width="7.5" bestFit="1" customWidth="1"/>
    <col min="54" max="54" width="10" bestFit="1" customWidth="1"/>
    <col min="55" max="55" width="8" bestFit="1" customWidth="1"/>
    <col min="56" max="56" width="14.33203125" bestFit="1" customWidth="1"/>
    <col min="57" max="66" width="9.6640625" bestFit="1" customWidth="1"/>
    <col min="67" max="68" width="9" bestFit="1" customWidth="1"/>
    <col min="69" max="72" width="12.5" bestFit="1" customWidth="1"/>
    <col min="73" max="73" width="11.5" bestFit="1" customWidth="1"/>
    <col min="74" max="75" width="12.5" bestFit="1" customWidth="1"/>
  </cols>
  <sheetData>
    <row r="1" spans="1:55" x14ac:dyDescent="0.15">
      <c r="A1" s="8"/>
    </row>
    <row r="2" spans="1:55" x14ac:dyDescent="0.15">
      <c r="A2" s="18" t="s">
        <v>45</v>
      </c>
      <c r="B2" s="18"/>
    </row>
    <row r="3" spans="1:55" x14ac:dyDescent="0.15">
      <c r="A3" t="s">
        <v>0</v>
      </c>
      <c r="B3">
        <v>1032</v>
      </c>
      <c r="E3" t="s">
        <v>7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32</v>
      </c>
      <c r="AL3">
        <v>33</v>
      </c>
      <c r="AM3">
        <v>34</v>
      </c>
      <c r="AN3">
        <v>35</v>
      </c>
      <c r="AR3" s="8"/>
    </row>
    <row r="4" spans="1:55" x14ac:dyDescent="0.15">
      <c r="A4" t="s">
        <v>1</v>
      </c>
      <c r="B4">
        <v>0.11</v>
      </c>
      <c r="E4" t="s">
        <v>8</v>
      </c>
      <c r="F4" s="3">
        <f t="shared" ref="F4:AN4" si="0">Linf*(1-EXP(-K*(F3-t_0)))</f>
        <v>107.49917237398287</v>
      </c>
      <c r="G4" s="3">
        <f t="shared" si="0"/>
        <v>203.8006005027222</v>
      </c>
      <c r="H4" s="3">
        <f t="shared" si="0"/>
        <v>290.07070709825217</v>
      </c>
      <c r="I4" s="3">
        <f t="shared" si="0"/>
        <v>367.35441344219805</v>
      </c>
      <c r="J4" s="3">
        <f t="shared" si="0"/>
        <v>436.5877956873378</v>
      </c>
      <c r="K4" s="3">
        <f t="shared" si="0"/>
        <v>498.60942280456646</v>
      </c>
      <c r="L4" s="3">
        <f t="shared" si="0"/>
        <v>554.17051350281258</v>
      </c>
      <c r="M4" s="3">
        <f t="shared" si="0"/>
        <v>603.94403514460805</v>
      </c>
      <c r="N4" s="3">
        <f t="shared" si="0"/>
        <v>648.53285486524885</v>
      </c>
      <c r="O4" s="3">
        <f t="shared" si="0"/>
        <v>688.47704162358195</v>
      </c>
      <c r="P4" s="3">
        <f t="shared" si="0"/>
        <v>724.26040762835623</v>
      </c>
      <c r="Q4" s="3">
        <f t="shared" si="0"/>
        <v>756.31636837124245</v>
      </c>
      <c r="R4" s="3">
        <f t="shared" si="0"/>
        <v>785.03319224444533</v>
      </c>
      <c r="S4" s="3">
        <f t="shared" si="0"/>
        <v>810.75870332735872</v>
      </c>
      <c r="T4" s="3">
        <f t="shared" si="0"/>
        <v>833.80449430338172</v>
      </c>
      <c r="U4" s="3">
        <f t="shared" si="0"/>
        <v>854.44970053461191</v>
      </c>
      <c r="V4" s="3">
        <f t="shared" si="0"/>
        <v>872.9443810067844</v>
      </c>
      <c r="W4" s="3">
        <f t="shared" si="0"/>
        <v>889.51254709515865</v>
      </c>
      <c r="X4" s="3">
        <f t="shared" si="0"/>
        <v>904.35487583638667</v>
      </c>
      <c r="Y4" s="3">
        <f t="shared" si="0"/>
        <v>917.65114057007145</v>
      </c>
      <c r="Z4" s="3">
        <f t="shared" si="0"/>
        <v>929.56238839044579</v>
      </c>
      <c r="AA4" s="3">
        <f t="shared" si="0"/>
        <v>940.23289078191328</v>
      </c>
      <c r="AB4" s="3">
        <f t="shared" si="0"/>
        <v>949.79189106495323</v>
      </c>
      <c r="AC4" s="3">
        <f t="shared" si="0"/>
        <v>958.3551698178095</v>
      </c>
      <c r="AD4" s="3">
        <f t="shared" si="0"/>
        <v>966.02644723467779</v>
      </c>
      <c r="AE4" s="3">
        <f t="shared" si="0"/>
        <v>972.89863940603766</v>
      </c>
      <c r="AF4" s="3">
        <f t="shared" si="0"/>
        <v>979.05498373745945</v>
      </c>
      <c r="AG4" s="3">
        <f t="shared" si="0"/>
        <v>984.5700471381864</v>
      </c>
      <c r="AH4" s="3">
        <f t="shared" si="0"/>
        <v>989.51062919088213</v>
      </c>
      <c r="AI4" s="3">
        <f t="shared" si="0"/>
        <v>993.93657124192032</v>
      </c>
      <c r="AJ4" s="3">
        <f t="shared" si="0"/>
        <v>997.9014812120846</v>
      </c>
      <c r="AK4" s="3">
        <f t="shared" si="0"/>
        <v>1001.4533829067354</v>
      </c>
      <c r="AL4" s="3">
        <f t="shared" si="0"/>
        <v>1004.6352976900213</v>
      </c>
      <c r="AM4" s="3">
        <f t="shared" si="0"/>
        <v>1007.4857655684932</v>
      </c>
      <c r="AN4" s="3">
        <f t="shared" si="0"/>
        <v>1010.0393119955947</v>
      </c>
      <c r="AW4" s="2"/>
      <c r="AX4" s="2"/>
      <c r="AY4" s="2"/>
      <c r="AZ4" s="2"/>
      <c r="BA4" s="2"/>
      <c r="BB4" s="2"/>
      <c r="BC4" s="2"/>
    </row>
    <row r="5" spans="1:55" x14ac:dyDescent="0.15">
      <c r="A5" t="s">
        <v>64</v>
      </c>
      <c r="B5">
        <v>0</v>
      </c>
      <c r="E5" t="s">
        <v>9</v>
      </c>
      <c r="F5" s="2">
        <f t="shared" ref="F5:AN5" si="1">a*F4^b/1000</f>
        <v>1.4444866616537839E-2</v>
      </c>
      <c r="G5" s="2">
        <f t="shared" si="1"/>
        <v>0.10973384819119404</v>
      </c>
      <c r="H5" s="2">
        <f t="shared" si="1"/>
        <v>0.33596697015078592</v>
      </c>
      <c r="I5" s="2">
        <f t="shared" si="1"/>
        <v>0.7103617747024823</v>
      </c>
      <c r="J5" s="2">
        <f t="shared" si="1"/>
        <v>1.2279657334970362</v>
      </c>
      <c r="K5" s="2">
        <f t="shared" si="1"/>
        <v>1.8709407322930567</v>
      </c>
      <c r="L5" s="2">
        <f t="shared" si="1"/>
        <v>2.6152241960856446</v>
      </c>
      <c r="M5" s="2">
        <f t="shared" si="1"/>
        <v>3.434937432023621</v>
      </c>
      <c r="N5" s="2">
        <f t="shared" si="1"/>
        <v>4.3051044013311612</v>
      </c>
      <c r="O5" s="2">
        <f t="shared" si="1"/>
        <v>5.2031805937897779</v>
      </c>
      <c r="P5" s="2">
        <f t="shared" si="1"/>
        <v>6.1097810087380147</v>
      </c>
      <c r="Q5" s="2">
        <f t="shared" si="1"/>
        <v>7.0088924702636399</v>
      </c>
      <c r="R5" s="2">
        <f t="shared" si="1"/>
        <v>7.8877715854787001</v>
      </c>
      <c r="S5" s="2">
        <f t="shared" si="1"/>
        <v>8.7366660787981978</v>
      </c>
      <c r="T5" s="2">
        <f t="shared" si="1"/>
        <v>9.5484508706613518</v>
      </c>
      <c r="U5" s="2">
        <f t="shared" si="1"/>
        <v>10.318237367347901</v>
      </c>
      <c r="V5" s="2">
        <f t="shared" si="1"/>
        <v>11.042991617010488</v>
      </c>
      <c r="W5" s="2">
        <f t="shared" si="1"/>
        <v>11.721181529955961</v>
      </c>
      <c r="X5" s="2">
        <f t="shared" si="1"/>
        <v>12.352463152157055</v>
      </c>
      <c r="Y5" s="2">
        <f t="shared" si="1"/>
        <v>12.93740944876655</v>
      </c>
      <c r="Z5" s="2">
        <f t="shared" si="1"/>
        <v>13.477281052650884</v>
      </c>
      <c r="AA5" s="2">
        <f t="shared" si="1"/>
        <v>13.973836139549425</v>
      </c>
      <c r="AB5" s="2">
        <f t="shared" si="1"/>
        <v>14.429175425638322</v>
      </c>
      <c r="AC5" s="2">
        <f t="shared" si="1"/>
        <v>14.845617840636342</v>
      </c>
      <c r="AD5" s="2">
        <f t="shared" si="1"/>
        <v>15.225602432758196</v>
      </c>
      <c r="AE5" s="2">
        <f t="shared" si="1"/>
        <v>15.571612323746727</v>
      </c>
      <c r="AF5" s="2">
        <f t="shared" si="1"/>
        <v>15.886116929302933</v>
      </c>
      <c r="AG5" s="2">
        <f t="shared" si="1"/>
        <v>16.17152911294777</v>
      </c>
      <c r="AH5" s="2">
        <f t="shared" si="1"/>
        <v>16.430174400317046</v>
      </c>
      <c r="AI5" s="2">
        <f t="shared" si="1"/>
        <v>16.664269817094443</v>
      </c>
      <c r="AJ5" s="2">
        <f t="shared" si="1"/>
        <v>16.875910311675995</v>
      </c>
      <c r="AK5" s="2">
        <f t="shared" si="1"/>
        <v>17.067061076391322</v>
      </c>
      <c r="AL5" s="2">
        <f t="shared" si="1"/>
        <v>17.239554387268214</v>
      </c>
      <c r="AM5" s="2">
        <f t="shared" si="1"/>
        <v>17.395089843760246</v>
      </c>
      <c r="AN5" s="2">
        <f t="shared" si="1"/>
        <v>17.535237110153744</v>
      </c>
      <c r="AW5" s="2"/>
      <c r="AX5" s="17"/>
      <c r="AY5" s="2">
        <f ca="1">AT136</f>
        <v>444.72544408264656</v>
      </c>
      <c r="AZ5" s="2"/>
      <c r="BA5" s="2"/>
      <c r="BB5" s="2"/>
      <c r="BC5" s="2"/>
    </row>
    <row r="6" spans="1:55" x14ac:dyDescent="0.15">
      <c r="A6" s="18" t="s">
        <v>46</v>
      </c>
      <c r="B6" s="18"/>
      <c r="E6" t="s">
        <v>62</v>
      </c>
      <c r="F6" s="2">
        <f t="shared" ref="F6:AN6" si="2">1/(1+EXP((minLL-F4)/sig_minLL))-1/(1+EXP((maxLL-F4)/sig_maxLL))</f>
        <v>4.2944035912897212E-4</v>
      </c>
      <c r="G6" s="2">
        <f t="shared" si="2"/>
        <v>6.3120520294271511E-3</v>
      </c>
      <c r="H6" s="2">
        <f t="shared" si="2"/>
        <v>5.6265145171124076E-2</v>
      </c>
      <c r="I6" s="2">
        <f t="shared" si="2"/>
        <v>0.29382114268647713</v>
      </c>
      <c r="J6" s="2">
        <f t="shared" si="2"/>
        <v>0.6778101286740581</v>
      </c>
      <c r="K6" s="2">
        <f t="shared" si="2"/>
        <v>0.83292591974608743</v>
      </c>
      <c r="L6" s="2">
        <f t="shared" si="2"/>
        <v>0.79296050301424936</v>
      </c>
      <c r="M6" s="2">
        <f t="shared" si="2"/>
        <v>0.66401318009569632</v>
      </c>
      <c r="N6" s="2">
        <f t="shared" si="2"/>
        <v>0.50364405352428587</v>
      </c>
      <c r="O6" s="2">
        <f t="shared" si="2"/>
        <v>0.35544933908024001</v>
      </c>
      <c r="P6" s="2">
        <f t="shared" si="2"/>
        <v>0.24156607779916761</v>
      </c>
      <c r="Q6" s="2">
        <f t="shared" si="2"/>
        <v>0.16292439210206533</v>
      </c>
      <c r="R6" s="2">
        <f t="shared" si="2"/>
        <v>0.1112435713432135</v>
      </c>
      <c r="S6" s="2">
        <f t="shared" si="2"/>
        <v>7.7722978293634726E-2</v>
      </c>
      <c r="T6" s="2">
        <f t="shared" si="2"/>
        <v>5.5822806483283083E-2</v>
      </c>
      <c r="U6" s="2">
        <f t="shared" si="2"/>
        <v>4.1262067415716364E-2</v>
      </c>
      <c r="V6" s="2">
        <f t="shared" si="2"/>
        <v>3.1366229772817666E-2</v>
      </c>
      <c r="W6" s="2">
        <f t="shared" si="2"/>
        <v>2.4482459730843731E-2</v>
      </c>
      <c r="X6" s="2">
        <f t="shared" si="2"/>
        <v>1.9582810827152408E-2</v>
      </c>
      <c r="Y6" s="2">
        <f t="shared" si="2"/>
        <v>1.6018513726773542E-2</v>
      </c>
      <c r="Z6" s="2">
        <f t="shared" si="2"/>
        <v>1.3372466998336052E-2</v>
      </c>
      <c r="AA6" s="2">
        <f t="shared" si="2"/>
        <v>1.1371115195507708E-2</v>
      </c>
      <c r="AB6" s="2">
        <f t="shared" si="2"/>
        <v>9.8314068272286059E-3</v>
      </c>
      <c r="AC6" s="2">
        <f t="shared" si="2"/>
        <v>8.6284288787537022E-3</v>
      </c>
      <c r="AD6" s="2">
        <f t="shared" si="2"/>
        <v>7.6753285429311813E-3</v>
      </c>
      <c r="AE6" s="2">
        <f t="shared" si="2"/>
        <v>6.9106349181997651E-3</v>
      </c>
      <c r="AF6" s="2">
        <f t="shared" si="2"/>
        <v>6.2901085302566884E-3</v>
      </c>
      <c r="AG6" s="2">
        <f t="shared" si="2"/>
        <v>5.7814084647512809E-3</v>
      </c>
      <c r="AH6" s="2">
        <f t="shared" si="2"/>
        <v>5.3605431021315209E-3</v>
      </c>
      <c r="AI6" s="2">
        <f t="shared" si="2"/>
        <v>5.0094690937647623E-3</v>
      </c>
      <c r="AJ6" s="2">
        <f t="shared" si="2"/>
        <v>4.7144417307353192E-3</v>
      </c>
      <c r="AK6" s="2">
        <f t="shared" si="2"/>
        <v>4.4648647943246189E-3</v>
      </c>
      <c r="AL6" s="2">
        <f t="shared" si="2"/>
        <v>4.2524774469913096E-3</v>
      </c>
      <c r="AM6" s="2">
        <f t="shared" si="2"/>
        <v>4.0707718169294971E-3</v>
      </c>
      <c r="AN6" s="2">
        <f t="shared" si="2"/>
        <v>3.9145706349718035E-3</v>
      </c>
      <c r="AW6" s="2"/>
      <c r="AX6" s="2">
        <v>0.05</v>
      </c>
      <c r="AY6" s="2">
        <f t="dataTable" ref="AY6:AY23" dt2D="0" dtr="0" r1="B11" ca="1"/>
        <v>179.70767306967474</v>
      </c>
      <c r="AZ6" s="2"/>
      <c r="BA6" s="2"/>
      <c r="BB6" s="2"/>
      <c r="BC6" s="2"/>
    </row>
    <row r="7" spans="1:55" x14ac:dyDescent="0.15">
      <c r="A7" t="s">
        <v>2</v>
      </c>
      <c r="B7">
        <f>1.5*K</f>
        <v>0.16500000000000001</v>
      </c>
      <c r="E7" t="s">
        <v>63</v>
      </c>
      <c r="F7" s="2">
        <f t="shared" ref="F7:AN7" si="3">1/(1+EXP((cap-F4)/sig_cap))</f>
        <v>9.7841761330163266E-4</v>
      </c>
      <c r="G7" s="2">
        <f t="shared" si="3"/>
        <v>1.5110706652418121E-2</v>
      </c>
      <c r="H7" s="2">
        <f t="shared" si="3"/>
        <v>0.15287009936130844</v>
      </c>
      <c r="I7" s="2">
        <f t="shared" si="3"/>
        <v>0.62148130923692613</v>
      </c>
      <c r="J7" s="2">
        <f t="shared" si="3"/>
        <v>0.92229439054281204</v>
      </c>
      <c r="K7" s="2">
        <f t="shared" si="3"/>
        <v>0.98588057209044033</v>
      </c>
      <c r="L7" s="2">
        <f t="shared" si="3"/>
        <v>0.99708057016169838</v>
      </c>
      <c r="M7" s="2">
        <f t="shared" si="3"/>
        <v>0.99929425026066299</v>
      </c>
      <c r="N7" s="2">
        <f t="shared" si="3"/>
        <v>0.9998024872998662</v>
      </c>
      <c r="O7" s="2">
        <f t="shared" si="3"/>
        <v>0.99993690289802128</v>
      </c>
      <c r="P7" s="2">
        <f t="shared" si="3"/>
        <v>0.9999773007166215</v>
      </c>
      <c r="Q7" s="2">
        <f t="shared" si="3"/>
        <v>0.99999091647459182</v>
      </c>
      <c r="R7" s="2">
        <f t="shared" si="3"/>
        <v>0.99999600123013221</v>
      </c>
      <c r="S7" s="2">
        <f t="shared" si="3"/>
        <v>0.99999808259202727</v>
      </c>
      <c r="T7" s="2">
        <f t="shared" si="3"/>
        <v>0.99999900744811043</v>
      </c>
      <c r="U7" s="2">
        <f t="shared" si="3"/>
        <v>0.99999944972579968</v>
      </c>
      <c r="V7" s="2">
        <f t="shared" si="3"/>
        <v>0.99999967559345948</v>
      </c>
      <c r="W7" s="2">
        <f t="shared" si="3"/>
        <v>0.99999979792853289</v>
      </c>
      <c r="X7" s="2">
        <f t="shared" si="3"/>
        <v>0.99999986776839511</v>
      </c>
      <c r="Y7" s="2">
        <f t="shared" si="3"/>
        <v>0.9999999095622536</v>
      </c>
      <c r="Z7" s="2">
        <f t="shared" si="3"/>
        <v>0.99999993564977763</v>
      </c>
      <c r="AA7" s="2">
        <f t="shared" si="3"/>
        <v>0.99999995255985019</v>
      </c>
      <c r="AB7" s="2">
        <f t="shared" si="3"/>
        <v>0.99999996389777035</v>
      </c>
      <c r="AC7" s="2">
        <f t="shared" si="3"/>
        <v>0.99999997173315591</v>
      </c>
      <c r="AD7" s="2">
        <f t="shared" si="3"/>
        <v>0.99999997729670242</v>
      </c>
      <c r="AE7" s="2">
        <f t="shared" si="3"/>
        <v>0.9999999813441115</v>
      </c>
      <c r="AF7" s="2">
        <f t="shared" si="3"/>
        <v>0.99999998435320214</v>
      </c>
      <c r="AG7" s="2">
        <f t="shared" si="3"/>
        <v>0.99999998663428236</v>
      </c>
      <c r="AH7" s="2">
        <f t="shared" si="3"/>
        <v>0.99999998839386806</v>
      </c>
      <c r="AI7" s="2">
        <f t="shared" si="3"/>
        <v>0.99999998977252147</v>
      </c>
      <c r="AJ7" s="2">
        <f t="shared" si="3"/>
        <v>0.99999999086790681</v>
      </c>
      <c r="AK7" s="2">
        <f t="shared" si="3"/>
        <v>0.99999999174918475</v>
      </c>
      <c r="AL7" s="2">
        <f t="shared" si="3"/>
        <v>0.99999999246619542</v>
      </c>
      <c r="AM7" s="2">
        <f t="shared" si="3"/>
        <v>0.99999999305544263</v>
      </c>
      <c r="AN7" s="2">
        <f t="shared" si="3"/>
        <v>0.99999999354406555</v>
      </c>
      <c r="AW7" s="2"/>
      <c r="AX7" s="2">
        <v>0.1</v>
      </c>
      <c r="AY7" s="2">
        <v>308.63138374370374</v>
      </c>
      <c r="AZ7" s="2"/>
      <c r="BA7" s="2"/>
      <c r="BB7" s="2"/>
      <c r="BC7" s="2"/>
    </row>
    <row r="8" spans="1:55" x14ac:dyDescent="0.15">
      <c r="A8" t="s">
        <v>3</v>
      </c>
      <c r="B8" s="1">
        <f>EXP(-M)</f>
        <v>0.84789370408791587</v>
      </c>
      <c r="E8" t="s">
        <v>11</v>
      </c>
      <c r="F8" s="3">
        <v>1</v>
      </c>
      <c r="G8" s="2">
        <f t="shared" ref="G8:AN8" si="4">F8*So</f>
        <v>0.84789370408791587</v>
      </c>
      <c r="H8" s="2">
        <f t="shared" si="4"/>
        <v>0.71892373343192628</v>
      </c>
      <c r="I8" s="2">
        <f t="shared" si="4"/>
        <v>0.60957090729630936</v>
      </c>
      <c r="J8" s="2">
        <f t="shared" si="4"/>
        <v>0.51685133449169929</v>
      </c>
      <c r="K8" s="2">
        <f t="shared" si="4"/>
        <v>0.43823499246494929</v>
      </c>
      <c r="L8" s="2">
        <f t="shared" si="4"/>
        <v>0.37157669102204577</v>
      </c>
      <c r="M8" s="2">
        <f t="shared" si="4"/>
        <v>0.31505753690341343</v>
      </c>
      <c r="N8" s="2">
        <f t="shared" si="4"/>
        <v>0.26713530196585045</v>
      </c>
      <c r="O8" s="2">
        <f t="shared" si="4"/>
        <v>0.22650234067646885</v>
      </c>
      <c r="P8" s="2">
        <f t="shared" si="4"/>
        <v>0.19204990862075419</v>
      </c>
      <c r="Q8" s="2">
        <f t="shared" si="4"/>
        <v>0.16283790839019704</v>
      </c>
      <c r="R8" s="2">
        <f t="shared" si="4"/>
        <v>0.13806923731089288</v>
      </c>
      <c r="S8" s="2">
        <f t="shared" si="4"/>
        <v>0.11706803704412644</v>
      </c>
      <c r="T8" s="2">
        <f t="shared" si="4"/>
        <v>9.9261251559645713E-2</v>
      </c>
      <c r="U8" s="2">
        <f t="shared" si="4"/>
        <v>8.4162990257310416E-2</v>
      </c>
      <c r="V8" s="2">
        <f t="shared" si="4"/>
        <v>7.1361269556386109E-2</v>
      </c>
      <c r="W8" s="2">
        <f t="shared" si="4"/>
        <v>6.0506771172580444E-2</v>
      </c>
      <c r="X8" s="2">
        <f t="shared" si="4"/>
        <v>5.1303310331919164E-2</v>
      </c>
      <c r="Y8" s="2">
        <f t="shared" si="4"/>
        <v>4.3499753829302781E-2</v>
      </c>
      <c r="Z8" s="2">
        <f t="shared" si="4"/>
        <v>3.6883167401240036E-2</v>
      </c>
      <c r="AA8" s="2">
        <f t="shared" si="4"/>
        <v>3.127300542633208E-2</v>
      </c>
      <c r="AB8" s="2">
        <f t="shared" si="4"/>
        <v>2.6516184408894201E-2</v>
      </c>
      <c r="AC8" s="2">
        <f t="shared" si="4"/>
        <v>2.2482905816735548E-2</v>
      </c>
      <c r="AD8" s="2">
        <f t="shared" si="4"/>
        <v>1.9063114291611654E-2</v>
      </c>
      <c r="AE8" s="2">
        <f t="shared" si="4"/>
        <v>1.6163494588165891E-2</v>
      </c>
      <c r="AF8" s="2">
        <f t="shared" si="4"/>
        <v>1.3704925297364961E-2</v>
      </c>
      <c r="AG8" s="2">
        <f t="shared" si="4"/>
        <v>1.1620319874630958E-2</v>
      </c>
      <c r="AH8" s="2">
        <f t="shared" si="4"/>
        <v>9.8527960611872693E-3</v>
      </c>
      <c r="AI8" s="2">
        <f t="shared" si="4"/>
        <v>8.3541237479429018E-3</v>
      </c>
      <c r="AJ8" s="2">
        <f t="shared" si="4"/>
        <v>7.0834089290521297E-3</v>
      </c>
      <c r="AK8" s="2">
        <f t="shared" si="4"/>
        <v>6.0059778344234279E-3</v>
      </c>
      <c r="AL8" s="2">
        <f t="shared" si="4"/>
        <v>5.0924307926991999E-3</v>
      </c>
      <c r="AM8" s="2">
        <f t="shared" si="4"/>
        <v>4.3178400076330859E-3</v>
      </c>
      <c r="AN8" s="2">
        <f t="shared" si="4"/>
        <v>3.6610693577310122E-3</v>
      </c>
      <c r="AW8" s="2"/>
      <c r="AX8" s="19">
        <v>0.15</v>
      </c>
      <c r="AY8" s="19">
        <v>394.92192188606055</v>
      </c>
      <c r="AZ8" s="2"/>
      <c r="BA8" s="2"/>
      <c r="BB8" s="2"/>
      <c r="BC8" s="2"/>
    </row>
    <row r="9" spans="1:55" x14ac:dyDescent="0.15">
      <c r="A9" t="s">
        <v>31</v>
      </c>
      <c r="B9">
        <v>0.15</v>
      </c>
      <c r="C9" t="s">
        <v>10</v>
      </c>
      <c r="E9" t="s">
        <v>12</v>
      </c>
      <c r="F9" s="3">
        <v>1</v>
      </c>
      <c r="G9" s="2">
        <f t="shared" ref="G9:AN9" si="5">F9*So*(1-F7*U*F6)*(1-(F7*Uo-F7*U*F6)*D)</f>
        <v>0.84785631179060472</v>
      </c>
      <c r="H9" s="2">
        <f t="shared" si="5"/>
        <v>0.71839154803519245</v>
      </c>
      <c r="I9" s="2">
        <f t="shared" si="5"/>
        <v>0.60404571694901754</v>
      </c>
      <c r="J9" s="2">
        <f t="shared" si="5"/>
        <v>0.48236456261381622</v>
      </c>
      <c r="K9" s="2">
        <f t="shared" si="5"/>
        <v>0.34971722326189686</v>
      </c>
      <c r="L9" s="2">
        <f t="shared" si="5"/>
        <v>0.24293464986822161</v>
      </c>
      <c r="M9" s="2">
        <f t="shared" si="5"/>
        <v>0.16974337913768298</v>
      </c>
      <c r="N9" s="2">
        <f t="shared" si="5"/>
        <v>0.12169596508086949</v>
      </c>
      <c r="O9" s="2">
        <f t="shared" si="5"/>
        <v>9.0020453841823986E-2</v>
      </c>
      <c r="P9" s="2">
        <f t="shared" si="5"/>
        <v>6.8467613046710202E-2</v>
      </c>
      <c r="Q9" s="2">
        <f t="shared" si="5"/>
        <v>5.3162828781271765E-2</v>
      </c>
      <c r="R9" s="2">
        <f t="shared" si="5"/>
        <v>4.1858446124683778E-2</v>
      </c>
      <c r="S9" s="2">
        <f t="shared" si="5"/>
        <v>3.3256107757654724E-2</v>
      </c>
      <c r="T9" s="2">
        <f t="shared" si="5"/>
        <v>2.6574883050543931E-2</v>
      </c>
      <c r="U9" s="2">
        <f t="shared" si="5"/>
        <v>2.1315773713942113E-2</v>
      </c>
      <c r="V9" s="2">
        <f t="shared" si="5"/>
        <v>1.7139952433205416E-2</v>
      </c>
      <c r="W9" s="2">
        <f t="shared" si="5"/>
        <v>1.3805403210195742E-2</v>
      </c>
      <c r="X9" s="2">
        <f t="shared" si="5"/>
        <v>1.1132584985990472E-2</v>
      </c>
      <c r="Y9" s="2">
        <f t="shared" si="5"/>
        <v>8.9847004978478914E-3</v>
      </c>
      <c r="Z9" s="2">
        <f t="shared" si="5"/>
        <v>7.2555992370172285E-3</v>
      </c>
      <c r="AA9" s="2">
        <f t="shared" si="5"/>
        <v>5.8618863649006437E-3</v>
      </c>
      <c r="AB9" s="2">
        <f t="shared" si="5"/>
        <v>4.7374918585627928E-3</v>
      </c>
      <c r="AC9" s="2">
        <f t="shared" si="5"/>
        <v>3.8297690091482839E-3</v>
      </c>
      <c r="AD9" s="2">
        <f t="shared" si="5"/>
        <v>3.0965989311310385E-3</v>
      </c>
      <c r="AE9" s="2">
        <f t="shared" si="5"/>
        <v>2.5041898985186492E-3</v>
      </c>
      <c r="AF9" s="2">
        <f t="shared" si="5"/>
        <v>2.0253759391152416E-3</v>
      </c>
      <c r="AG9" s="2">
        <f t="shared" si="5"/>
        <v>1.6382853168271678E-3</v>
      </c>
      <c r="AH9" s="2">
        <f t="shared" si="5"/>
        <v>1.3252894206089514E-3</v>
      </c>
      <c r="AI9" s="2">
        <f t="shared" si="5"/>
        <v>1.0721678473335286E-3</v>
      </c>
      <c r="AJ9" s="2">
        <f t="shared" si="5"/>
        <v>8.6744223565200589E-4</v>
      </c>
      <c r="AK9" s="2">
        <f t="shared" si="5"/>
        <v>7.0184300395949133E-4</v>
      </c>
      <c r="AL9" s="2">
        <f t="shared" si="5"/>
        <v>5.6788144629574321E-4</v>
      </c>
      <c r="AM9" s="2">
        <f t="shared" si="5"/>
        <v>4.5950575071525859E-4</v>
      </c>
      <c r="AN9" s="2">
        <f t="shared" si="5"/>
        <v>3.7182410343197602E-4</v>
      </c>
      <c r="AW9" s="2"/>
      <c r="AX9" s="2">
        <v>0.2</v>
      </c>
      <c r="AY9" s="2">
        <v>444.71952909952313</v>
      </c>
      <c r="AZ9" s="2"/>
      <c r="BA9" s="2"/>
      <c r="BB9" s="2"/>
      <c r="BC9" s="2"/>
    </row>
    <row r="10" spans="1:55" x14ac:dyDescent="0.15">
      <c r="A10" s="18" t="s">
        <v>43</v>
      </c>
      <c r="B10" s="18"/>
      <c r="C10" s="4"/>
      <c r="E10" t="s">
        <v>16</v>
      </c>
      <c r="F10" s="17">
        <f t="shared" ref="F10:AN10" si="6">MAX(0, F5-Wmat)</f>
        <v>0</v>
      </c>
      <c r="G10" s="17">
        <f t="shared" si="6"/>
        <v>0</v>
      </c>
      <c r="H10" s="17">
        <f t="shared" si="6"/>
        <v>0</v>
      </c>
      <c r="I10" s="17">
        <f t="shared" si="6"/>
        <v>0</v>
      </c>
      <c r="J10" s="17">
        <f t="shared" si="6"/>
        <v>0</v>
      </c>
      <c r="K10" s="17">
        <f t="shared" si="6"/>
        <v>0.51935694982498282</v>
      </c>
      <c r="L10" s="17">
        <f t="shared" si="6"/>
        <v>1.2636404136175707</v>
      </c>
      <c r="M10" s="17">
        <f t="shared" si="6"/>
        <v>2.0833536495555469</v>
      </c>
      <c r="N10" s="17">
        <f t="shared" si="6"/>
        <v>2.9535206188630871</v>
      </c>
      <c r="O10" s="17">
        <f t="shared" si="6"/>
        <v>3.8515968113217038</v>
      </c>
      <c r="P10" s="17">
        <f t="shared" si="6"/>
        <v>4.7581972262699406</v>
      </c>
      <c r="Q10" s="17">
        <f t="shared" si="6"/>
        <v>5.6573086877955658</v>
      </c>
      <c r="R10" s="17">
        <f t="shared" si="6"/>
        <v>6.536187803010626</v>
      </c>
      <c r="S10" s="17">
        <f t="shared" si="6"/>
        <v>7.3850822963301237</v>
      </c>
      <c r="T10" s="17">
        <f t="shared" si="6"/>
        <v>8.1968670881932777</v>
      </c>
      <c r="U10" s="17">
        <f t="shared" si="6"/>
        <v>8.9666535848798272</v>
      </c>
      <c r="V10" s="17">
        <f t="shared" si="6"/>
        <v>9.6914078345424137</v>
      </c>
      <c r="W10" s="17">
        <f t="shared" si="6"/>
        <v>10.369597747487887</v>
      </c>
      <c r="X10" s="17">
        <f t="shared" si="6"/>
        <v>11.000879369688981</v>
      </c>
      <c r="Y10" s="17">
        <f t="shared" si="6"/>
        <v>11.585825666298476</v>
      </c>
      <c r="Z10" s="17">
        <f t="shared" si="6"/>
        <v>12.12569727018281</v>
      </c>
      <c r="AA10" s="17">
        <f t="shared" si="6"/>
        <v>12.622252357081351</v>
      </c>
      <c r="AB10" s="17">
        <f t="shared" si="6"/>
        <v>13.077591643170248</v>
      </c>
      <c r="AC10" s="17">
        <f t="shared" si="6"/>
        <v>13.494034058168268</v>
      </c>
      <c r="AD10" s="17">
        <f t="shared" si="6"/>
        <v>13.874018650290122</v>
      </c>
      <c r="AE10" s="17">
        <f t="shared" si="6"/>
        <v>14.220028541278653</v>
      </c>
      <c r="AF10" s="17">
        <f t="shared" si="6"/>
        <v>14.534533146834859</v>
      </c>
      <c r="AG10" s="17">
        <f t="shared" si="6"/>
        <v>14.819945330479696</v>
      </c>
      <c r="AH10" s="17">
        <f t="shared" si="6"/>
        <v>15.078590617848972</v>
      </c>
      <c r="AI10" s="17">
        <f t="shared" si="6"/>
        <v>15.312686034626369</v>
      </c>
      <c r="AJ10" s="17">
        <f t="shared" si="6"/>
        <v>15.52432652920792</v>
      </c>
      <c r="AK10" s="17">
        <f t="shared" si="6"/>
        <v>15.715477293923248</v>
      </c>
      <c r="AL10" s="17">
        <f t="shared" si="6"/>
        <v>15.88797060480014</v>
      </c>
      <c r="AM10" s="17">
        <f t="shared" si="6"/>
        <v>16.043506061292174</v>
      </c>
      <c r="AN10" s="17">
        <f t="shared" si="6"/>
        <v>16.183653327685672</v>
      </c>
      <c r="AW10" s="2"/>
      <c r="AX10" s="2">
        <v>0.25</v>
      </c>
      <c r="AY10" s="2">
        <v>462.42522613923057</v>
      </c>
      <c r="AZ10" s="2"/>
      <c r="BA10" s="2"/>
      <c r="BB10" s="2"/>
      <c r="BC10" s="2"/>
    </row>
    <row r="11" spans="1:55" x14ac:dyDescent="0.15">
      <c r="A11" t="s">
        <v>4</v>
      </c>
      <c r="B11">
        <v>0.2</v>
      </c>
      <c r="E11" t="s">
        <v>20</v>
      </c>
      <c r="F11" s="2">
        <f t="shared" ref="F11:AN11" si="7">1/(1+EXP((trophy-F4)/sig_trophy))</f>
        <v>1.7400363570681113E-4</v>
      </c>
      <c r="G11" s="2">
        <f t="shared" si="7"/>
        <v>5.7965797898717033E-4</v>
      </c>
      <c r="H11" s="2">
        <f t="shared" si="7"/>
        <v>1.7022236803885189E-3</v>
      </c>
      <c r="I11" s="2">
        <f t="shared" si="7"/>
        <v>4.4602961894688598E-3</v>
      </c>
      <c r="J11" s="2">
        <f t="shared" si="7"/>
        <v>1.0533007030168361E-2</v>
      </c>
      <c r="K11" s="2">
        <f t="shared" si="7"/>
        <v>2.2590368084345072E-2</v>
      </c>
      <c r="L11" s="2">
        <f t="shared" si="7"/>
        <v>4.4240376195180925E-2</v>
      </c>
      <c r="M11" s="2">
        <f t="shared" si="7"/>
        <v>7.9387406712055714E-2</v>
      </c>
      <c r="N11" s="2">
        <f t="shared" si="7"/>
        <v>0.13086419160070578</v>
      </c>
      <c r="O11" s="2">
        <f t="shared" si="7"/>
        <v>0.19876405802889177</v>
      </c>
      <c r="P11" s="2">
        <f t="shared" si="7"/>
        <v>0.27953991887594315</v>
      </c>
      <c r="Q11" s="2">
        <f t="shared" si="7"/>
        <v>0.36678239324309059</v>
      </c>
      <c r="R11" s="2">
        <f t="shared" si="7"/>
        <v>0.45336466943470294</v>
      </c>
      <c r="S11" s="2">
        <f t="shared" si="7"/>
        <v>0.53357036731117613</v>
      </c>
      <c r="T11" s="2">
        <f t="shared" si="7"/>
        <v>0.60409475890841791</v>
      </c>
      <c r="U11" s="2">
        <f t="shared" si="7"/>
        <v>0.66387734135121945</v>
      </c>
      <c r="V11" s="2">
        <f t="shared" si="7"/>
        <v>0.71336933098573596</v>
      </c>
      <c r="W11" s="2">
        <f t="shared" si="7"/>
        <v>0.75378588995581164</v>
      </c>
      <c r="X11" s="2">
        <f t="shared" si="7"/>
        <v>0.78658059919335832</v>
      </c>
      <c r="Y11" s="2">
        <f t="shared" si="7"/>
        <v>0.8131545305212341</v>
      </c>
      <c r="Z11" s="2">
        <f t="shared" si="7"/>
        <v>0.83473028084556522</v>
      </c>
      <c r="AA11" s="2">
        <f t="shared" si="7"/>
        <v>0.85231960506284976</v>
      </c>
      <c r="AB11" s="2">
        <f t="shared" si="7"/>
        <v>0.8667355760236114</v>
      </c>
      <c r="AC11" s="2">
        <f t="shared" si="7"/>
        <v>0.87862141288941764</v>
      </c>
      <c r="AD11" s="2">
        <f t="shared" si="7"/>
        <v>0.88848221944165606</v>
      </c>
      <c r="AE11" s="2">
        <f t="shared" si="7"/>
        <v>0.89671380191661809</v>
      </c>
      <c r="AF11" s="2">
        <f t="shared" si="7"/>
        <v>0.90362671361901725</v>
      </c>
      <c r="AG11" s="2">
        <f t="shared" si="7"/>
        <v>0.90946546035013809</v>
      </c>
      <c r="AH11" s="2">
        <f t="shared" si="7"/>
        <v>0.91442348165507514</v>
      </c>
      <c r="AI11" s="2">
        <f t="shared" si="7"/>
        <v>0.91865469104891107</v>
      </c>
      <c r="AJ11" s="2">
        <f t="shared" si="7"/>
        <v>0.92228231339692524</v>
      </c>
      <c r="AK11" s="2">
        <f t="shared" si="7"/>
        <v>0.92540564112881973</v>
      </c>
      <c r="AL11" s="2">
        <f t="shared" si="7"/>
        <v>0.92810520481336267</v>
      </c>
      <c r="AM11" s="2">
        <f t="shared" si="7"/>
        <v>0.93044674150337281</v>
      </c>
      <c r="AN11" s="2">
        <f t="shared" si="7"/>
        <v>0.93248425268474544</v>
      </c>
      <c r="AW11" s="2"/>
      <c r="AX11" s="2">
        <v>0.3</v>
      </c>
      <c r="AY11" s="2">
        <v>450.93135746786976</v>
      </c>
      <c r="AZ11" s="2"/>
      <c r="BA11" s="2"/>
      <c r="BB11" s="2"/>
      <c r="BC11" s="2"/>
    </row>
    <row r="12" spans="1:55" x14ac:dyDescent="0.15">
      <c r="A12" t="s">
        <v>65</v>
      </c>
      <c r="B12">
        <v>0.1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W12" s="2"/>
      <c r="AX12" s="2">
        <v>0.35</v>
      </c>
      <c r="AY12" s="2">
        <v>411.78213358039829</v>
      </c>
      <c r="AZ12" s="2"/>
      <c r="BA12" s="2"/>
      <c r="BB12" s="2"/>
      <c r="BC12" s="2"/>
    </row>
    <row r="13" spans="1:55" x14ac:dyDescent="0.15">
      <c r="A13" t="s">
        <v>32</v>
      </c>
      <c r="B13">
        <f>U+Ucaught</f>
        <v>0.30000000000000004</v>
      </c>
      <c r="D13" s="2"/>
      <c r="AW13" s="2"/>
      <c r="AX13" s="2">
        <v>0.4</v>
      </c>
      <c r="AY13" s="2">
        <v>345.55709513468321</v>
      </c>
      <c r="AZ13" s="2"/>
      <c r="BA13" s="2"/>
      <c r="BB13" s="2"/>
      <c r="BC13" s="2"/>
    </row>
    <row r="14" spans="1:55" x14ac:dyDescent="0.15">
      <c r="A14" s="18" t="s">
        <v>47</v>
      </c>
      <c r="B14" s="18"/>
      <c r="AW14" s="2"/>
      <c r="AX14" s="2">
        <v>0.45</v>
      </c>
      <c r="AY14" s="2">
        <v>253.65695923050916</v>
      </c>
      <c r="AZ14" s="2"/>
      <c r="BA14" s="2"/>
      <c r="BB14" s="2"/>
      <c r="BC14" s="2"/>
    </row>
    <row r="15" spans="1:55" x14ac:dyDescent="0.15">
      <c r="A15" t="s">
        <v>5</v>
      </c>
      <c r="B15" s="7">
        <v>5.2499999999999997E-6</v>
      </c>
      <c r="AW15" s="2"/>
      <c r="AX15" s="2">
        <v>0.5</v>
      </c>
      <c r="AY15" s="2">
        <v>145.91655539630659</v>
      </c>
      <c r="AZ15" s="2"/>
      <c r="BA15" s="2"/>
      <c r="BB15" s="2"/>
      <c r="BC15" s="2"/>
    </row>
    <row r="16" spans="1:55" x14ac:dyDescent="0.15">
      <c r="A16" t="s">
        <v>6</v>
      </c>
      <c r="B16">
        <v>3.17</v>
      </c>
      <c r="C16" s="1"/>
      <c r="AW16" s="2"/>
      <c r="AX16" s="2">
        <v>0.55000000000000004</v>
      </c>
      <c r="AY16" s="2">
        <v>54.79230315888833</v>
      </c>
      <c r="AZ16" s="2"/>
      <c r="BA16" s="2"/>
      <c r="BB16" s="2"/>
      <c r="BC16" s="2"/>
    </row>
    <row r="17" spans="1:66" x14ac:dyDescent="0.15">
      <c r="A17" s="18" t="s">
        <v>48</v>
      </c>
      <c r="B17" s="18"/>
      <c r="AW17" s="2"/>
      <c r="AX17" s="2">
        <v>0.6</v>
      </c>
      <c r="AY17" s="2">
        <v>11.964948359447433</v>
      </c>
      <c r="AZ17" s="2"/>
      <c r="BA17" s="2"/>
      <c r="BB17" s="2"/>
      <c r="BC17" s="2"/>
    </row>
    <row r="18" spans="1:66" x14ac:dyDescent="0.15">
      <c r="A18" t="s">
        <v>44</v>
      </c>
      <c r="B18">
        <v>450</v>
      </c>
      <c r="D18" t="s">
        <v>28</v>
      </c>
      <c r="E18" s="2" t="s">
        <v>29</v>
      </c>
      <c r="F18" s="3">
        <v>1</v>
      </c>
      <c r="G18" s="3">
        <v>2</v>
      </c>
      <c r="H18" s="3">
        <v>3</v>
      </c>
      <c r="I18" s="3">
        <v>4</v>
      </c>
      <c r="J18" s="3">
        <v>5</v>
      </c>
      <c r="K18" s="3">
        <v>6</v>
      </c>
      <c r="L18" s="3">
        <v>7</v>
      </c>
      <c r="M18" s="3">
        <v>8</v>
      </c>
      <c r="N18" s="3">
        <v>9</v>
      </c>
      <c r="O18" s="3">
        <v>10</v>
      </c>
      <c r="P18" s="3">
        <v>11</v>
      </c>
      <c r="Q18" s="3">
        <v>12</v>
      </c>
      <c r="R18" s="3">
        <v>13</v>
      </c>
      <c r="S18" s="3">
        <v>14</v>
      </c>
      <c r="T18" s="3">
        <v>15</v>
      </c>
      <c r="U18" s="3">
        <v>16</v>
      </c>
      <c r="V18" s="3">
        <v>17</v>
      </c>
      <c r="W18" s="3">
        <v>18</v>
      </c>
      <c r="X18" s="3">
        <v>19</v>
      </c>
      <c r="Y18" s="3">
        <v>20</v>
      </c>
      <c r="Z18" s="3">
        <v>21</v>
      </c>
      <c r="AA18" s="3">
        <v>22</v>
      </c>
      <c r="AB18" s="3">
        <v>23</v>
      </c>
      <c r="AC18" s="3">
        <v>24</v>
      </c>
      <c r="AD18" s="3">
        <v>25</v>
      </c>
      <c r="AE18" s="3">
        <v>26</v>
      </c>
      <c r="AF18" s="3">
        <v>27</v>
      </c>
      <c r="AG18" s="3">
        <v>28</v>
      </c>
      <c r="AH18" s="3">
        <v>29</v>
      </c>
      <c r="AI18" s="3">
        <v>30</v>
      </c>
      <c r="AJ18" s="3">
        <v>31</v>
      </c>
      <c r="AK18" s="3">
        <v>32</v>
      </c>
      <c r="AL18" s="3">
        <v>33</v>
      </c>
      <c r="AM18" s="3">
        <v>34</v>
      </c>
      <c r="AN18" s="3">
        <v>35</v>
      </c>
      <c r="AO18" s="12" t="s">
        <v>30</v>
      </c>
      <c r="AP18" s="12" t="s">
        <v>33</v>
      </c>
      <c r="AQ18" s="12" t="s">
        <v>34</v>
      </c>
      <c r="AR18" s="12" t="s">
        <v>35</v>
      </c>
      <c r="AS18" s="12" t="s">
        <v>36</v>
      </c>
      <c r="AT18" s="12" t="s">
        <v>37</v>
      </c>
      <c r="AU18" s="13" t="s">
        <v>39</v>
      </c>
      <c r="AW18" s="2"/>
      <c r="AX18" s="2">
        <v>0.65</v>
      </c>
      <c r="AY18" s="2">
        <v>1.6778462166802508</v>
      </c>
      <c r="AZ18" s="2"/>
      <c r="BA18" s="2"/>
      <c r="BB18" s="2"/>
      <c r="BC18" s="2"/>
    </row>
    <row r="19" spans="1:66" x14ac:dyDescent="0.15">
      <c r="A19" t="s">
        <v>17</v>
      </c>
      <c r="B19" s="1">
        <f>(a*Lmat^b)/1000</f>
        <v>1.3515837824680739</v>
      </c>
      <c r="D19" s="3">
        <v>2000</v>
      </c>
      <c r="E19" s="2">
        <f t="shared" ref="E19:E50" ca="1" si="8">EXP((_xlfn.NORM.INV(RAND(),0,sig_rec))-0.5*sig_rec*sig_rec)</f>
        <v>1.0001689555843201</v>
      </c>
      <c r="F19" s="3">
        <f>Ro</f>
        <v>1000</v>
      </c>
      <c r="G19" s="3">
        <f t="shared" ref="G19:AN19" si="9">Ro*G8</f>
        <v>847.89370408791592</v>
      </c>
      <c r="H19" s="3">
        <f t="shared" si="9"/>
        <v>718.92373343192628</v>
      </c>
      <c r="I19" s="3">
        <f t="shared" si="9"/>
        <v>609.57090729630931</v>
      </c>
      <c r="J19" s="3">
        <f t="shared" si="9"/>
        <v>516.85133449169928</v>
      </c>
      <c r="K19" s="3">
        <f t="shared" si="9"/>
        <v>438.2349924649493</v>
      </c>
      <c r="L19" s="3">
        <f t="shared" si="9"/>
        <v>371.57669102204579</v>
      </c>
      <c r="M19" s="3">
        <f t="shared" si="9"/>
        <v>315.05753690341345</v>
      </c>
      <c r="N19" s="3">
        <f t="shared" si="9"/>
        <v>267.13530196585043</v>
      </c>
      <c r="O19" s="3">
        <f t="shared" si="9"/>
        <v>226.50234067646886</v>
      </c>
      <c r="P19" s="3">
        <f t="shared" si="9"/>
        <v>192.04990862075419</v>
      </c>
      <c r="Q19" s="3">
        <f t="shared" si="9"/>
        <v>162.83790839019704</v>
      </c>
      <c r="R19" s="3">
        <f t="shared" si="9"/>
        <v>138.06923731089287</v>
      </c>
      <c r="S19" s="3">
        <f t="shared" si="9"/>
        <v>117.06803704412644</v>
      </c>
      <c r="T19" s="3">
        <f t="shared" si="9"/>
        <v>99.261251559645714</v>
      </c>
      <c r="U19" s="3">
        <f t="shared" si="9"/>
        <v>84.162990257310412</v>
      </c>
      <c r="V19" s="3">
        <f t="shared" si="9"/>
        <v>71.361269556386105</v>
      </c>
      <c r="W19" s="3">
        <f t="shared" si="9"/>
        <v>60.506771172580443</v>
      </c>
      <c r="X19" s="3">
        <f t="shared" si="9"/>
        <v>51.303310331919164</v>
      </c>
      <c r="Y19" s="3">
        <f t="shared" si="9"/>
        <v>43.499753829302783</v>
      </c>
      <c r="Z19" s="3">
        <f t="shared" si="9"/>
        <v>36.883167401240037</v>
      </c>
      <c r="AA19" s="3">
        <f t="shared" si="9"/>
        <v>31.27300542633208</v>
      </c>
      <c r="AB19" s="3">
        <f t="shared" si="9"/>
        <v>26.516184408894201</v>
      </c>
      <c r="AC19" s="3">
        <f t="shared" si="9"/>
        <v>22.482905816735549</v>
      </c>
      <c r="AD19" s="3">
        <f t="shared" si="9"/>
        <v>19.063114291611654</v>
      </c>
      <c r="AE19" s="3">
        <f t="shared" si="9"/>
        <v>16.163494588165893</v>
      </c>
      <c r="AF19" s="3">
        <f t="shared" si="9"/>
        <v>13.70492529736496</v>
      </c>
      <c r="AG19" s="3">
        <f t="shared" si="9"/>
        <v>11.620319874630958</v>
      </c>
      <c r="AH19" s="3">
        <f t="shared" si="9"/>
        <v>9.85279606118727</v>
      </c>
      <c r="AI19" s="3">
        <f t="shared" si="9"/>
        <v>8.3541237479429018</v>
      </c>
      <c r="AJ19" s="3">
        <f t="shared" si="9"/>
        <v>7.0834089290521298</v>
      </c>
      <c r="AK19" s="3">
        <f t="shared" si="9"/>
        <v>6.0059778344234278</v>
      </c>
      <c r="AL19" s="3">
        <f t="shared" si="9"/>
        <v>5.0924307926991998</v>
      </c>
      <c r="AM19" s="3">
        <f t="shared" si="9"/>
        <v>4.3178400076330856</v>
      </c>
      <c r="AN19" s="3">
        <f t="shared" si="9"/>
        <v>3.6610693577310123</v>
      </c>
      <c r="AO19" s="14">
        <f t="shared" ref="AO19:AO50" si="10">SUMPRODUCT(F19:AN19, fec)</f>
        <v>13620.74715344055</v>
      </c>
      <c r="AP19" s="15">
        <f t="shared" ref="AP19:AP50" si="11">SUMPRODUCT(F19:AN19, fec)/SUMPRODUCT($F$19:$AN$19, fec)</f>
        <v>1</v>
      </c>
      <c r="AQ19" s="14">
        <f t="shared" ref="AQ19:AQ50" si="12">SUMPRODUCT(F19:AN19,Vul_Ret,Vul_Cap)</f>
        <v>1632.1412026323896</v>
      </c>
      <c r="AR19" s="12">
        <f t="shared" ref="AR19:AR50" si="13">AQ19*U</f>
        <v>326.42824052647796</v>
      </c>
      <c r="AS19" s="14">
        <f t="shared" ref="AS19:AS50" si="14">SUMPRODUCT(F19:AN19,Vul_Ret,Vul_Cap,Wt)</f>
        <v>4486.0653165569211</v>
      </c>
      <c r="AT19" s="12"/>
      <c r="AU19" s="12">
        <f t="shared" ref="AU19:AU50" si="15">SUMPRODUCT(F19:AN19, Vul_Cap,trophyvul)*Uo</f>
        <v>258.01889121912723</v>
      </c>
      <c r="AW19" s="2"/>
      <c r="AX19" s="2">
        <v>0.7</v>
      </c>
      <c r="AY19" s="2">
        <v>0.17620661898961285</v>
      </c>
      <c r="AZ19" s="2"/>
      <c r="BA19" s="2"/>
      <c r="BB19" s="2"/>
      <c r="BC19" s="2"/>
    </row>
    <row r="20" spans="1:66" x14ac:dyDescent="0.15">
      <c r="A20" s="18" t="s">
        <v>49</v>
      </c>
      <c r="B20" s="18"/>
      <c r="D20" s="3">
        <v>2001</v>
      </c>
      <c r="E20" s="2">
        <f t="shared" ca="1" si="8"/>
        <v>0.99990173764858326</v>
      </c>
      <c r="F20" s="3">
        <f t="shared" ref="F20:F51" ca="1" si="16">bha*AO19/(1+bhb*AO19)*E20</f>
        <v>999.90173764858298</v>
      </c>
      <c r="G20" s="3">
        <f t="shared" ref="G20:AN20" si="17">F19*So*(1-F$6*F$7*U)*(1-(F$7*Uo-F$6*F$7*U)*D)</f>
        <v>847.85631179060476</v>
      </c>
      <c r="H20" s="3">
        <f t="shared" si="17"/>
        <v>718.42323065638254</v>
      </c>
      <c r="I20" s="3">
        <f t="shared" si="17"/>
        <v>604.49319480479005</v>
      </c>
      <c r="J20" s="3">
        <f t="shared" si="17"/>
        <v>486.77673863037825</v>
      </c>
      <c r="K20" s="3">
        <f t="shared" si="17"/>
        <v>374.72034130822715</v>
      </c>
      <c r="L20" s="3">
        <f t="shared" si="17"/>
        <v>304.424424572156</v>
      </c>
      <c r="M20" s="3">
        <f t="shared" si="17"/>
        <v>259.62818880342587</v>
      </c>
      <c r="N20" s="3">
        <f t="shared" si="17"/>
        <v>225.87762305805788</v>
      </c>
      <c r="O20" s="3">
        <f t="shared" si="17"/>
        <v>197.60425996176946</v>
      </c>
      <c r="P20" s="3">
        <f t="shared" si="17"/>
        <v>172.27278861379682</v>
      </c>
      <c r="Q20" s="3">
        <f t="shared" si="17"/>
        <v>149.12037903962857</v>
      </c>
      <c r="R20" s="3">
        <f t="shared" si="17"/>
        <v>128.21254947608148</v>
      </c>
      <c r="S20" s="3">
        <f t="shared" si="17"/>
        <v>109.69459832195203</v>
      </c>
      <c r="T20" s="3">
        <f t="shared" si="17"/>
        <v>93.548812629412851</v>
      </c>
      <c r="U20" s="3">
        <f t="shared" si="17"/>
        <v>79.617674056510481</v>
      </c>
      <c r="V20" s="3">
        <f t="shared" si="17"/>
        <v>67.675218784251584</v>
      </c>
      <c r="W20" s="3">
        <f t="shared" si="17"/>
        <v>57.478053317627293</v>
      </c>
      <c r="X20" s="3">
        <f t="shared" si="17"/>
        <v>48.792256339833436</v>
      </c>
      <c r="Y20" s="3">
        <f t="shared" si="17"/>
        <v>41.405017654076175</v>
      </c>
      <c r="Z20" s="3">
        <f t="shared" si="17"/>
        <v>35.128247265440436</v>
      </c>
      <c r="AA20" s="3">
        <f t="shared" si="17"/>
        <v>29.798356968315492</v>
      </c>
      <c r="AB20" s="3">
        <f t="shared" si="17"/>
        <v>25.274391105080639</v>
      </c>
      <c r="AC20" s="3">
        <f t="shared" si="17"/>
        <v>21.43557484040749</v>
      </c>
      <c r="AD20" s="3">
        <f t="shared" si="17"/>
        <v>18.178783617110703</v>
      </c>
      <c r="AE20" s="3">
        <f t="shared" si="17"/>
        <v>15.416157954276674</v>
      </c>
      <c r="AF20" s="3">
        <f t="shared" si="17"/>
        <v>13.072951476346201</v>
      </c>
      <c r="AG20" s="3">
        <f t="shared" si="17"/>
        <v>11.085634745268242</v>
      </c>
      <c r="AH20" s="3">
        <f t="shared" si="17"/>
        <v>9.4002472193096089</v>
      </c>
      <c r="AI20" s="3">
        <f t="shared" si="17"/>
        <v>7.9709767382625651</v>
      </c>
      <c r="AJ20" s="3">
        <f t="shared" si="17"/>
        <v>6.7589415210049717</v>
      </c>
      <c r="AK20" s="3">
        <f t="shared" si="17"/>
        <v>5.731149345411672</v>
      </c>
      <c r="AL20" s="3">
        <f t="shared" si="17"/>
        <v>4.8596101404316459</v>
      </c>
      <c r="AM20" s="3">
        <f t="shared" si="17"/>
        <v>4.1205805360052423</v>
      </c>
      <c r="AN20" s="3">
        <f t="shared" si="17"/>
        <v>3.4939214299316848</v>
      </c>
      <c r="AO20" s="14">
        <f t="shared" ca="1" si="10"/>
        <v>12515.189507688558</v>
      </c>
      <c r="AP20" s="15">
        <f t="shared" ca="1" si="11"/>
        <v>0.91883281927946714</v>
      </c>
      <c r="AQ20" s="14">
        <f t="shared" ca="1" si="12"/>
        <v>1429.7822548380384</v>
      </c>
      <c r="AR20" s="12">
        <f t="shared" ca="1" si="13"/>
        <v>285.95645096760768</v>
      </c>
      <c r="AS20" s="14">
        <f t="shared" ca="1" si="14"/>
        <v>3888.6728218414837</v>
      </c>
      <c r="AT20" s="12">
        <f t="shared" ref="AT20:AT51" ca="1" si="18">AS20*U</f>
        <v>777.73456436829679</v>
      </c>
      <c r="AU20" s="12">
        <f t="shared" ca="1" si="15"/>
        <v>239.01379977859079</v>
      </c>
      <c r="AW20" s="2"/>
      <c r="AX20" s="2">
        <v>0.75</v>
      </c>
      <c r="AY20" s="2">
        <v>1.5089269105232308E-2</v>
      </c>
      <c r="AZ20" s="2"/>
      <c r="BA20" s="2"/>
      <c r="BB20" s="2"/>
      <c r="BC20" s="2"/>
    </row>
    <row r="21" spans="1:66" x14ac:dyDescent="0.15">
      <c r="A21" s="16" t="s">
        <v>50</v>
      </c>
      <c r="D21" s="3">
        <v>2002</v>
      </c>
      <c r="E21" s="2">
        <f t="shared" ca="1" si="8"/>
        <v>1.0000255452159847</v>
      </c>
      <c r="F21" s="3">
        <f t="shared" ca="1" si="16"/>
        <v>995.14176164987521</v>
      </c>
      <c r="G21" s="3">
        <f t="shared" ref="G21:AN21" ca="1" si="19">F20*So*(1-F$6*F$7*U)*(1-(F$7*Uo-F$6*F$7*U)*D)</f>
        <v>847.77299943574451</v>
      </c>
      <c r="H21" s="3">
        <f t="shared" si="19"/>
        <v>718.3915480351925</v>
      </c>
      <c r="I21" s="3">
        <f t="shared" si="19"/>
        <v>604.07235667172017</v>
      </c>
      <c r="J21" s="3">
        <f t="shared" si="19"/>
        <v>482.72189891158735</v>
      </c>
      <c r="K21" s="3">
        <f t="shared" si="19"/>
        <v>352.91607754068872</v>
      </c>
      <c r="L21" s="3">
        <f t="shared" si="19"/>
        <v>260.30332182422148</v>
      </c>
      <c r="M21" s="3">
        <f t="shared" si="19"/>
        <v>212.70753491505928</v>
      </c>
      <c r="N21" s="3">
        <f t="shared" si="19"/>
        <v>186.13805828033546</v>
      </c>
      <c r="O21" s="3">
        <f t="shared" si="19"/>
        <v>167.08529429785708</v>
      </c>
      <c r="P21" s="3">
        <f t="shared" si="19"/>
        <v>150.29353252558352</v>
      </c>
      <c r="Q21" s="3">
        <f t="shared" si="19"/>
        <v>133.76410184621676</v>
      </c>
      <c r="R21" s="3">
        <f t="shared" si="19"/>
        <v>117.41187395809972</v>
      </c>
      <c r="S21" s="3">
        <f t="shared" si="19"/>
        <v>101.8635605478395</v>
      </c>
      <c r="T21" s="3">
        <f t="shared" si="19"/>
        <v>87.65671385615714</v>
      </c>
      <c r="U21" s="3">
        <f t="shared" si="19"/>
        <v>75.035713889085955</v>
      </c>
      <c r="V21" s="3">
        <f t="shared" si="19"/>
        <v>64.020343079475637</v>
      </c>
      <c r="W21" s="3">
        <f t="shared" si="19"/>
        <v>54.509117589195178</v>
      </c>
      <c r="X21" s="3">
        <f t="shared" si="19"/>
        <v>46.349918480845638</v>
      </c>
      <c r="Y21" s="3">
        <f t="shared" si="19"/>
        <v>39.378438195558054</v>
      </c>
      <c r="Z21" s="3">
        <f t="shared" si="19"/>
        <v>33.436642052960948</v>
      </c>
      <c r="AA21" s="3">
        <f t="shared" si="19"/>
        <v>28.38053576851032</v>
      </c>
      <c r="AB21" s="3">
        <f t="shared" si="19"/>
        <v>24.082601529300593</v>
      </c>
      <c r="AC21" s="3">
        <f t="shared" si="19"/>
        <v>20.431714221181903</v>
      </c>
      <c r="AD21" s="3">
        <f t="shared" si="19"/>
        <v>17.331953436467728</v>
      </c>
      <c r="AE21" s="3">
        <f t="shared" si="19"/>
        <v>14.701008207316514</v>
      </c>
      <c r="AF21" s="3">
        <f t="shared" si="19"/>
        <v>12.468509441980521</v>
      </c>
      <c r="AG21" s="3">
        <f t="shared" si="19"/>
        <v>10.574444002059121</v>
      </c>
      <c r="AH21" s="3">
        <f t="shared" si="19"/>
        <v>8.9677141690386755</v>
      </c>
      <c r="AI21" s="3">
        <f t="shared" si="19"/>
        <v>7.6048617523100583</v>
      </c>
      <c r="AJ21" s="3">
        <f t="shared" si="19"/>
        <v>6.4489547036544392</v>
      </c>
      <c r="AK21" s="3">
        <f t="shared" si="19"/>
        <v>5.4686244521205349</v>
      </c>
      <c r="AL21" s="3">
        <f t="shared" si="19"/>
        <v>4.6372384719206101</v>
      </c>
      <c r="AM21" s="3">
        <f t="shared" si="19"/>
        <v>3.9321918691451807</v>
      </c>
      <c r="AN21" s="3">
        <f t="shared" si="19"/>
        <v>3.334302478335716</v>
      </c>
      <c r="AO21" s="14">
        <f t="shared" ca="1" si="10"/>
        <v>11453.595608473583</v>
      </c>
      <c r="AP21" s="15">
        <f t="shared" ca="1" si="11"/>
        <v>0.8408933430337151</v>
      </c>
      <c r="AQ21" s="14">
        <f t="shared" ca="1" si="12"/>
        <v>1301.8959732732801</v>
      </c>
      <c r="AR21" s="12">
        <f t="shared" ca="1" si="13"/>
        <v>260.37919465465603</v>
      </c>
      <c r="AS21" s="14">
        <f t="shared" ca="1" si="14"/>
        <v>3436.9902577140806</v>
      </c>
      <c r="AT21" s="12">
        <f t="shared" ca="1" si="18"/>
        <v>687.39805154281612</v>
      </c>
      <c r="AU21" s="12">
        <f t="shared" ca="1" si="15"/>
        <v>220.39637680846354</v>
      </c>
      <c r="AW21" s="2"/>
      <c r="AX21" s="2">
        <v>0.8</v>
      </c>
      <c r="AY21" s="2">
        <v>1.0900293693817237E-3</v>
      </c>
      <c r="AZ21" s="2"/>
      <c r="BA21" s="2"/>
      <c r="BB21" s="2"/>
      <c r="BC21" s="2"/>
    </row>
    <row r="22" spans="1:66" x14ac:dyDescent="0.15">
      <c r="A22" t="s">
        <v>56</v>
      </c>
      <c r="B22">
        <v>350</v>
      </c>
      <c r="D22" s="3">
        <v>2003</v>
      </c>
      <c r="E22" s="2">
        <f t="shared" ca="1" si="8"/>
        <v>0.99996913589692349</v>
      </c>
      <c r="F22" s="3">
        <f t="shared" ca="1" si="16"/>
        <v>989.56705660008242</v>
      </c>
      <c r="G22" s="3">
        <f t="shared" ref="G22:AN22" ca="1" si="20">F21*So*(1-F$6*F$7*U)*(1-(F$7*Uo-F$6*F$7*U)*D)</f>
        <v>843.73722374126828</v>
      </c>
      <c r="H22" s="3">
        <f t="shared" ca="1" si="20"/>
        <v>718.32095719244455</v>
      </c>
      <c r="I22" s="3">
        <f t="shared" si="20"/>
        <v>604.04571694901756</v>
      </c>
      <c r="J22" s="3">
        <f t="shared" si="20"/>
        <v>482.38583593440939</v>
      </c>
      <c r="K22" s="3">
        <f t="shared" si="20"/>
        <v>349.9762942374885</v>
      </c>
      <c r="L22" s="3">
        <f t="shared" si="20"/>
        <v>245.15676674582187</v>
      </c>
      <c r="M22" s="3">
        <f t="shared" si="20"/>
        <v>181.8792233679917</v>
      </c>
      <c r="N22" s="3">
        <f t="shared" si="20"/>
        <v>152.49872409140863</v>
      </c>
      <c r="O22" s="3">
        <f t="shared" si="20"/>
        <v>137.6893019624506</v>
      </c>
      <c r="P22" s="3">
        <f t="shared" si="20"/>
        <v>127.08146635077635</v>
      </c>
      <c r="Q22" s="3">
        <f t="shared" si="20"/>
        <v>116.69793908455829</v>
      </c>
      <c r="R22" s="3">
        <f t="shared" si="20"/>
        <v>105.32090896786615</v>
      </c>
      <c r="S22" s="3">
        <f t="shared" si="20"/>
        <v>93.282534204636278</v>
      </c>
      <c r="T22" s="3">
        <f t="shared" si="20"/>
        <v>81.398948680269086</v>
      </c>
      <c r="U22" s="3">
        <f t="shared" si="20"/>
        <v>70.309648155812894</v>
      </c>
      <c r="V22" s="3">
        <f t="shared" si="20"/>
        <v>60.336002066363314</v>
      </c>
      <c r="W22" s="3">
        <f t="shared" si="20"/>
        <v>51.565291870645964</v>
      </c>
      <c r="X22" s="3">
        <f t="shared" si="20"/>
        <v>43.95578852958829</v>
      </c>
      <c r="Y22" s="3">
        <f t="shared" si="20"/>
        <v>37.407317004462286</v>
      </c>
      <c r="Z22" s="3">
        <f t="shared" si="20"/>
        <v>31.800076830057751</v>
      </c>
      <c r="AA22" s="3">
        <f t="shared" si="20"/>
        <v>27.013867460917183</v>
      </c>
      <c r="AB22" s="3">
        <f t="shared" si="20"/>
        <v>22.936738922479389</v>
      </c>
      <c r="AC22" s="3">
        <f t="shared" si="20"/>
        <v>19.46827641083534</v>
      </c>
      <c r="AD22" s="3">
        <f t="shared" si="20"/>
        <v>16.520271657991533</v>
      </c>
      <c r="AE22" s="3">
        <f t="shared" si="20"/>
        <v>14.016184750585454</v>
      </c>
      <c r="AF22" s="3">
        <f t="shared" si="20"/>
        <v>11.890099996588905</v>
      </c>
      <c r="AG22" s="3">
        <f t="shared" si="20"/>
        <v>10.085523159932887</v>
      </c>
      <c r="AH22" s="3">
        <f t="shared" si="20"/>
        <v>8.5541868811299189</v>
      </c>
      <c r="AI22" s="3">
        <f t="shared" si="20"/>
        <v>7.2549396732546736</v>
      </c>
      <c r="AJ22" s="3">
        <f t="shared" si="20"/>
        <v>6.1527477219675948</v>
      </c>
      <c r="AK22" s="3">
        <f t="shared" si="20"/>
        <v>5.2178157294928997</v>
      </c>
      <c r="AL22" s="3">
        <f t="shared" si="20"/>
        <v>4.424821998079957</v>
      </c>
      <c r="AM22" s="3">
        <f t="shared" si="20"/>
        <v>3.75225807989482</v>
      </c>
      <c r="AN22" s="3">
        <f t="shared" si="20"/>
        <v>3.1818616284813821</v>
      </c>
      <c r="AO22" s="14">
        <f t="shared" ca="1" si="10"/>
        <v>10467.056576450866</v>
      </c>
      <c r="AP22" s="15">
        <f t="shared" ca="1" si="11"/>
        <v>0.76846420086484957</v>
      </c>
      <c r="AQ22" s="14">
        <f t="shared" ca="1" si="12"/>
        <v>1228.1542896328817</v>
      </c>
      <c r="AR22" s="12">
        <f t="shared" ca="1" si="13"/>
        <v>245.63085792657637</v>
      </c>
      <c r="AS22" s="14">
        <f t="shared" ca="1" si="14"/>
        <v>3123.4851890605232</v>
      </c>
      <c r="AT22" s="12">
        <f t="shared" ca="1" si="18"/>
        <v>624.69703781210467</v>
      </c>
      <c r="AU22" s="12">
        <f t="shared" ca="1" si="15"/>
        <v>202.43520579855547</v>
      </c>
      <c r="AW22" s="2"/>
      <c r="AX22" s="2">
        <v>0.85</v>
      </c>
      <c r="AY22" s="2">
        <v>6.7075656244137445E-5</v>
      </c>
      <c r="AZ22" s="2"/>
      <c r="BA22" s="2"/>
      <c r="BB22" s="2"/>
      <c r="BC22" s="2"/>
    </row>
    <row r="23" spans="1:66" x14ac:dyDescent="0.15">
      <c r="A23" t="s">
        <v>53</v>
      </c>
      <c r="B23">
        <f>cap*0.1</f>
        <v>35</v>
      </c>
      <c r="D23" s="3">
        <v>2004</v>
      </c>
      <c r="E23" s="2">
        <f t="shared" ca="1" si="8"/>
        <v>1.0001176262219569</v>
      </c>
      <c r="F23" s="3">
        <f t="shared" ca="1" si="16"/>
        <v>983.65255073265291</v>
      </c>
      <c r="G23" s="3">
        <f t="shared" ref="G23:AN23" ca="1" si="21">F22*So*(1-F$6*F$7*U)*(1-(F$7*Uo-F$6*F$7*U)*D)</f>
        <v>839.01067487843045</v>
      </c>
      <c r="H23" s="3">
        <f t="shared" ca="1" si="21"/>
        <v>714.90143066612245</v>
      </c>
      <c r="I23" s="3">
        <f t="shared" ca="1" si="21"/>
        <v>603.98636199650684</v>
      </c>
      <c r="J23" s="3">
        <f t="shared" si="21"/>
        <v>482.36456261381625</v>
      </c>
      <c r="K23" s="3">
        <f t="shared" si="21"/>
        <v>349.73264654790086</v>
      </c>
      <c r="L23" s="3">
        <f t="shared" si="21"/>
        <v>243.11461617402531</v>
      </c>
      <c r="M23" s="3">
        <f t="shared" si="21"/>
        <v>171.29601737947908</v>
      </c>
      <c r="N23" s="3">
        <f t="shared" si="21"/>
        <v>130.39664774184439</v>
      </c>
      <c r="O23" s="3">
        <f t="shared" si="21"/>
        <v>112.80574786423821</v>
      </c>
      <c r="P23" s="3">
        <f t="shared" si="21"/>
        <v>104.72350943710471</v>
      </c>
      <c r="Q23" s="3">
        <f t="shared" si="21"/>
        <v>98.674540213197801</v>
      </c>
      <c r="R23" s="3">
        <f t="shared" si="21"/>
        <v>91.883643290129655</v>
      </c>
      <c r="S23" s="3">
        <f t="shared" si="21"/>
        <v>83.676386059253431</v>
      </c>
      <c r="T23" s="3">
        <f t="shared" si="21"/>
        <v>74.541869277410441</v>
      </c>
      <c r="U23" s="3">
        <f t="shared" si="21"/>
        <v>65.290280575134616</v>
      </c>
      <c r="V23" s="3">
        <f t="shared" si="21"/>
        <v>56.53578618156439</v>
      </c>
      <c r="W23" s="3">
        <f t="shared" si="21"/>
        <v>48.597733270463529</v>
      </c>
      <c r="X23" s="3">
        <f t="shared" si="21"/>
        <v>41.58190712267001</v>
      </c>
      <c r="Y23" s="3">
        <f t="shared" si="21"/>
        <v>35.475102645259646</v>
      </c>
      <c r="Z23" s="3">
        <f t="shared" si="21"/>
        <v>30.208296957861833</v>
      </c>
      <c r="AA23" s="3">
        <f t="shared" si="21"/>
        <v>25.691666626496421</v>
      </c>
      <c r="AB23" s="3">
        <f t="shared" si="21"/>
        <v>21.832217344008285</v>
      </c>
      <c r="AC23" s="3">
        <f t="shared" si="21"/>
        <v>18.541965774034157</v>
      </c>
      <c r="AD23" s="3">
        <f t="shared" si="21"/>
        <v>15.741274155373517</v>
      </c>
      <c r="AE23" s="3">
        <f t="shared" si="21"/>
        <v>13.359785470059535</v>
      </c>
      <c r="AF23" s="3">
        <f t="shared" si="21"/>
        <v>11.336218299108488</v>
      </c>
      <c r="AG23" s="3">
        <f t="shared" si="21"/>
        <v>9.6176595484429743</v>
      </c>
      <c r="AH23" s="3">
        <f t="shared" si="21"/>
        <v>8.1586748094963824</v>
      </c>
      <c r="AI23" s="3">
        <f t="shared" si="21"/>
        <v>6.9203933808025067</v>
      </c>
      <c r="AJ23" s="3">
        <f t="shared" si="21"/>
        <v>5.8696416846855639</v>
      </c>
      <c r="AK23" s="3">
        <f t="shared" si="21"/>
        <v>4.9781562002740927</v>
      </c>
      <c r="AL23" s="3">
        <f t="shared" si="21"/>
        <v>4.2218854163289903</v>
      </c>
      <c r="AM23" s="3">
        <f t="shared" si="21"/>
        <v>3.5803796149209788</v>
      </c>
      <c r="AN23" s="3">
        <f t="shared" si="21"/>
        <v>3.0362623193084453</v>
      </c>
      <c r="AO23" s="14">
        <f t="shared" ca="1" si="10"/>
        <v>9571.0991938734805</v>
      </c>
      <c r="AP23" s="15">
        <f t="shared" ca="1" si="11"/>
        <v>0.70268532893629532</v>
      </c>
      <c r="AQ23" s="14">
        <f t="shared" ca="1" si="12"/>
        <v>1187.771463534858</v>
      </c>
      <c r="AR23" s="12">
        <f t="shared" ca="1" si="13"/>
        <v>237.55429270697161</v>
      </c>
      <c r="AS23" s="14">
        <f t="shared" ca="1" si="14"/>
        <v>2918.8005613665769</v>
      </c>
      <c r="AT23" s="12">
        <f t="shared" ca="1" si="18"/>
        <v>583.76011227331537</v>
      </c>
      <c r="AU23" s="12">
        <f t="shared" ca="1" si="15"/>
        <v>185.40057192344116</v>
      </c>
      <c r="AW23" s="2"/>
      <c r="AX23" s="2">
        <v>0.9</v>
      </c>
      <c r="AY23" s="2">
        <v>3.5093486918348087E-6</v>
      </c>
      <c r="AZ23" s="2"/>
      <c r="BA23" s="2"/>
      <c r="BB23" s="2"/>
      <c r="BC23" s="2"/>
    </row>
    <row r="24" spans="1:66" x14ac:dyDescent="0.15">
      <c r="A24" s="16" t="s">
        <v>51</v>
      </c>
      <c r="D24" s="3">
        <v>2005</v>
      </c>
      <c r="E24" s="2">
        <f t="shared" ca="1" si="8"/>
        <v>1.0001208700904749</v>
      </c>
      <c r="F24" s="3">
        <f t="shared" ca="1" si="16"/>
        <v>977.15171876017757</v>
      </c>
      <c r="G24" s="3">
        <f t="shared" ref="G24:AN24" ca="1" si="22">F23*So*(1-F$6*F$7*U)*(1-(F$7*Uo-F$6*F$7*U)*D)</f>
        <v>833.99602374760786</v>
      </c>
      <c r="H24" s="3">
        <f t="shared" ca="1" si="22"/>
        <v>710.8966096755621</v>
      </c>
      <c r="I24" s="3">
        <f t="shared" ca="1" si="22"/>
        <v>601.11111888170728</v>
      </c>
      <c r="J24" s="3">
        <f t="shared" ca="1" si="22"/>
        <v>482.31716433765365</v>
      </c>
      <c r="K24" s="3">
        <f t="shared" si="22"/>
        <v>349.71722326189683</v>
      </c>
      <c r="L24" s="3">
        <f t="shared" si="22"/>
        <v>242.94536381176215</v>
      </c>
      <c r="M24" s="3">
        <f t="shared" si="22"/>
        <v>169.86912525456918</v>
      </c>
      <c r="N24" s="3">
        <f t="shared" si="22"/>
        <v>122.80911488510182</v>
      </c>
      <c r="O24" s="3">
        <f t="shared" si="22"/>
        <v>96.456488112591899</v>
      </c>
      <c r="P24" s="3">
        <f t="shared" si="22"/>
        <v>85.797615592835641</v>
      </c>
      <c r="Q24" s="3">
        <f t="shared" si="22"/>
        <v>81.314328831362744</v>
      </c>
      <c r="R24" s="3">
        <f t="shared" si="22"/>
        <v>77.692685285534125</v>
      </c>
      <c r="S24" s="3">
        <f t="shared" si="22"/>
        <v>73.00061577346824</v>
      </c>
      <c r="T24" s="3">
        <f t="shared" si="22"/>
        <v>66.865617282136299</v>
      </c>
      <c r="U24" s="3">
        <f t="shared" si="22"/>
        <v>59.790201699458201</v>
      </c>
      <c r="V24" s="3">
        <f t="shared" si="22"/>
        <v>52.499727123509743</v>
      </c>
      <c r="W24" s="3">
        <f t="shared" si="22"/>
        <v>45.536843062051872</v>
      </c>
      <c r="X24" s="3">
        <f t="shared" si="22"/>
        <v>39.188887678439706</v>
      </c>
      <c r="Y24" s="3">
        <f t="shared" si="22"/>
        <v>33.559230142564992</v>
      </c>
      <c r="Z24" s="3">
        <f t="shared" si="22"/>
        <v>28.647936316598109</v>
      </c>
      <c r="AA24" s="3">
        <f t="shared" si="22"/>
        <v>24.405648418497321</v>
      </c>
      <c r="AB24" s="3">
        <f t="shared" si="22"/>
        <v>20.763633734820655</v>
      </c>
      <c r="AC24" s="3">
        <f t="shared" si="22"/>
        <v>17.649075055178663</v>
      </c>
      <c r="AD24" s="3">
        <f t="shared" si="22"/>
        <v>14.992296208932885</v>
      </c>
      <c r="AE24" s="3">
        <f t="shared" si="22"/>
        <v>12.729817650392695</v>
      </c>
      <c r="AF24" s="3">
        <f t="shared" si="22"/>
        <v>10.805325929477819</v>
      </c>
      <c r="AG24" s="3">
        <f t="shared" si="22"/>
        <v>9.1696359323246401</v>
      </c>
      <c r="AH24" s="3">
        <f t="shared" si="22"/>
        <v>7.7801969654805907</v>
      </c>
      <c r="AI24" s="3">
        <f t="shared" si="22"/>
        <v>6.6004215166621405</v>
      </c>
      <c r="AJ24" s="3">
        <f t="shared" si="22"/>
        <v>5.5989754969468422</v>
      </c>
      <c r="AK24" s="3">
        <f t="shared" si="22"/>
        <v>4.7490965770753908</v>
      </c>
      <c r="AL24" s="3">
        <f t="shared" si="22"/>
        <v>4.0279699689945767</v>
      </c>
      <c r="AM24" s="3">
        <f t="shared" si="22"/>
        <v>3.416171879392139</v>
      </c>
      <c r="AN24" s="3">
        <f t="shared" si="22"/>
        <v>2.8971812391724865</v>
      </c>
      <c r="AO24" s="14">
        <f t="shared" ca="1" si="10"/>
        <v>8769.7903601536655</v>
      </c>
      <c r="AP24" s="15">
        <f t="shared" ca="1" si="11"/>
        <v>0.64385530847611749</v>
      </c>
      <c r="AQ24" s="14">
        <f t="shared" ca="1" si="12"/>
        <v>1165.6361929868599</v>
      </c>
      <c r="AR24" s="12">
        <f t="shared" ca="1" si="13"/>
        <v>233.12723859737198</v>
      </c>
      <c r="AS24" s="14">
        <f t="shared" ca="1" si="14"/>
        <v>2789.7906758760937</v>
      </c>
      <c r="AT24" s="12">
        <f t="shared" ca="1" si="18"/>
        <v>557.95813517521879</v>
      </c>
      <c r="AU24" s="12">
        <f t="shared" ca="1" si="15"/>
        <v>169.54061503535772</v>
      </c>
      <c r="AW24" s="2"/>
      <c r="AX24" s="2"/>
      <c r="AY24" s="2"/>
      <c r="AZ24" s="2"/>
      <c r="BA24" s="2"/>
      <c r="BB24" s="2"/>
      <c r="BC24" s="2"/>
    </row>
    <row r="25" spans="1:66" x14ac:dyDescent="0.15">
      <c r="A25" s="8" t="s">
        <v>55</v>
      </c>
      <c r="B25">
        <v>400</v>
      </c>
      <c r="D25" s="3">
        <v>2006</v>
      </c>
      <c r="E25" s="2">
        <f t="shared" ca="1" si="8"/>
        <v>0.99995985537744236</v>
      </c>
      <c r="F25" s="3">
        <f t="shared" ca="1" si="16"/>
        <v>970.14702255845452</v>
      </c>
      <c r="G25" s="3">
        <f t="shared" ref="G25:AN25" ca="1" si="23">F24*So*(1-F$6*F$7*U)*(1-(F$7*Uo-F$6*F$7*U)*D)</f>
        <v>828.48425232785439</v>
      </c>
      <c r="H25" s="3">
        <f t="shared" ca="1" si="23"/>
        <v>706.64767864959629</v>
      </c>
      <c r="I25" s="3">
        <f t="shared" ca="1" si="23"/>
        <v>597.74374217312584</v>
      </c>
      <c r="J25" s="3">
        <f t="shared" ca="1" si="23"/>
        <v>480.0211205969847</v>
      </c>
      <c r="K25" s="3">
        <f t="shared" ca="1" si="23"/>
        <v>349.68285922520818</v>
      </c>
      <c r="L25" s="3">
        <f t="shared" si="23"/>
        <v>242.93464986822156</v>
      </c>
      <c r="M25" s="3">
        <f t="shared" si="23"/>
        <v>169.75086518786742</v>
      </c>
      <c r="N25" s="3">
        <f t="shared" si="23"/>
        <v>121.78611761069057</v>
      </c>
      <c r="O25" s="3">
        <f t="shared" si="23"/>
        <v>90.843868574632452</v>
      </c>
      <c r="P25" s="3">
        <f t="shared" si="23"/>
        <v>73.362721715908776</v>
      </c>
      <c r="Q25" s="3">
        <f t="shared" si="23"/>
        <v>66.619000497235191</v>
      </c>
      <c r="R25" s="3">
        <f t="shared" si="23"/>
        <v>64.023896594296218</v>
      </c>
      <c r="S25" s="3">
        <f t="shared" si="23"/>
        <v>61.726044634840051</v>
      </c>
      <c r="T25" s="3">
        <f t="shared" si="23"/>
        <v>58.334632571398124</v>
      </c>
      <c r="U25" s="3">
        <f t="shared" si="23"/>
        <v>53.633062637312406</v>
      </c>
      <c r="V25" s="3">
        <f t="shared" si="23"/>
        <v>48.077129493553151</v>
      </c>
      <c r="W25" s="3">
        <f t="shared" si="23"/>
        <v>42.285992577270981</v>
      </c>
      <c r="X25" s="3">
        <f t="shared" si="23"/>
        <v>36.720606248400571</v>
      </c>
      <c r="Y25" s="3">
        <f t="shared" si="23"/>
        <v>31.627912032800499</v>
      </c>
      <c r="Z25" s="3">
        <f t="shared" si="23"/>
        <v>27.100772549469394</v>
      </c>
      <c r="AA25" s="3">
        <f t="shared" si="23"/>
        <v>23.145014187118296</v>
      </c>
      <c r="AB25" s="3">
        <f t="shared" si="23"/>
        <v>19.724292401484778</v>
      </c>
      <c r="AC25" s="3">
        <f t="shared" si="23"/>
        <v>16.785236443455513</v>
      </c>
      <c r="AD25" s="3">
        <f t="shared" si="23"/>
        <v>14.270340279209684</v>
      </c>
      <c r="AE25" s="3">
        <f t="shared" si="23"/>
        <v>12.124126358299918</v>
      </c>
      <c r="AF25" s="3">
        <f t="shared" si="23"/>
        <v>10.295811189751062</v>
      </c>
      <c r="AG25" s="3">
        <f t="shared" si="23"/>
        <v>8.7402079149455822</v>
      </c>
      <c r="AH25" s="3">
        <f t="shared" si="23"/>
        <v>7.4177686677195398</v>
      </c>
      <c r="AI25" s="3">
        <f t="shared" si="23"/>
        <v>6.294230454565386</v>
      </c>
      <c r="AJ25" s="3">
        <f t="shared" si="23"/>
        <v>5.3401008162091754</v>
      </c>
      <c r="AK25" s="3">
        <f t="shared" si="23"/>
        <v>4.5301019714806765</v>
      </c>
      <c r="AL25" s="3">
        <f t="shared" si="23"/>
        <v>3.8426312117850743</v>
      </c>
      <c r="AM25" s="3">
        <f t="shared" si="23"/>
        <v>3.2592636659192156</v>
      </c>
      <c r="AN25" s="3">
        <f t="shared" si="23"/>
        <v>2.764307180589832</v>
      </c>
      <c r="AO25" s="14">
        <f t="shared" ca="1" si="10"/>
        <v>8061.1811968945849</v>
      </c>
      <c r="AP25" s="15">
        <f t="shared" ca="1" si="11"/>
        <v>0.5918310578769066</v>
      </c>
      <c r="AQ25" s="14">
        <f t="shared" ca="1" si="12"/>
        <v>1152.025279855877</v>
      </c>
      <c r="AR25" s="12">
        <f t="shared" ca="1" si="13"/>
        <v>230.40505597117541</v>
      </c>
      <c r="AS25" s="14">
        <f t="shared" ca="1" si="14"/>
        <v>2708.1171547548306</v>
      </c>
      <c r="AT25" s="12">
        <f t="shared" ca="1" si="18"/>
        <v>541.62343095096617</v>
      </c>
      <c r="AU25" s="12">
        <f t="shared" ca="1" si="15"/>
        <v>155.05447451714019</v>
      </c>
      <c r="AW25" s="2"/>
      <c r="AX25" s="2"/>
      <c r="AY25" s="2"/>
      <c r="AZ25" s="2"/>
      <c r="BA25" s="2"/>
      <c r="BB25" s="2"/>
      <c r="BC25" s="2"/>
    </row>
    <row r="26" spans="1:66" x14ac:dyDescent="0.15">
      <c r="A26" s="8" t="s">
        <v>54</v>
      </c>
      <c r="B26">
        <f>B25*0.1</f>
        <v>40</v>
      </c>
      <c r="D26" s="3">
        <v>2007</v>
      </c>
      <c r="E26" s="2">
        <f t="shared" ca="1" si="8"/>
        <v>0.9998750897120221</v>
      </c>
      <c r="F26" s="3">
        <f t="shared" ca="1" si="16"/>
        <v>962.97849487858821</v>
      </c>
      <c r="G26" s="3">
        <f t="shared" ref="G26:AN26" ca="1" si="24">F25*So*(1-F$6*F$7*U)*(1-(F$7*Uo-F$6*F$7*U)*D)</f>
        <v>822.5452764410478</v>
      </c>
      <c r="H26" s="3">
        <f t="shared" ca="1" si="24"/>
        <v>701.97753590537297</v>
      </c>
      <c r="I26" s="3">
        <f t="shared" ca="1" si="24"/>
        <v>594.17111023603525</v>
      </c>
      <c r="J26" s="3">
        <f t="shared" ca="1" si="24"/>
        <v>477.33208043394035</v>
      </c>
      <c r="K26" s="3">
        <f t="shared" ca="1" si="24"/>
        <v>348.01821363614675</v>
      </c>
      <c r="L26" s="3">
        <f t="shared" ca="1" si="24"/>
        <v>242.91077853828492</v>
      </c>
      <c r="M26" s="3">
        <f t="shared" si="24"/>
        <v>169.74337913768295</v>
      </c>
      <c r="N26" s="3">
        <f t="shared" si="24"/>
        <v>121.70133213616479</v>
      </c>
      <c r="O26" s="3">
        <f t="shared" si="24"/>
        <v>90.087141111562886</v>
      </c>
      <c r="P26" s="3">
        <f t="shared" si="24"/>
        <v>69.093884509437459</v>
      </c>
      <c r="Q26" s="3">
        <f t="shared" si="24"/>
        <v>56.963718172125539</v>
      </c>
      <c r="R26" s="3">
        <f t="shared" si="24"/>
        <v>52.453338302723267</v>
      </c>
      <c r="S26" s="3">
        <f t="shared" si="24"/>
        <v>50.866331680412891</v>
      </c>
      <c r="T26" s="3">
        <f t="shared" si="24"/>
        <v>49.325147407424993</v>
      </c>
      <c r="U26" s="3">
        <f t="shared" si="24"/>
        <v>46.790340533687832</v>
      </c>
      <c r="V26" s="3">
        <f t="shared" si="24"/>
        <v>43.126191654464371</v>
      </c>
      <c r="W26" s="3">
        <f t="shared" si="24"/>
        <v>38.723803956506615</v>
      </c>
      <c r="X26" s="3">
        <f t="shared" si="24"/>
        <v>34.099142119642352</v>
      </c>
      <c r="Y26" s="3">
        <f t="shared" si="24"/>
        <v>29.635852738287216</v>
      </c>
      <c r="Z26" s="3">
        <f t="shared" si="24"/>
        <v>25.541135674873367</v>
      </c>
      <c r="AA26" s="3">
        <f t="shared" si="24"/>
        <v>21.895041869941569</v>
      </c>
      <c r="AB26" s="3">
        <f t="shared" si="24"/>
        <v>18.705466031266504</v>
      </c>
      <c r="AC26" s="3">
        <f t="shared" si="24"/>
        <v>15.94503716772649</v>
      </c>
      <c r="AD26" s="3">
        <f t="shared" si="24"/>
        <v>13.571874728064989</v>
      </c>
      <c r="AE26" s="3">
        <f t="shared" si="24"/>
        <v>11.540287512328304</v>
      </c>
      <c r="AF26" s="3">
        <f t="shared" si="24"/>
        <v>9.8059311809458123</v>
      </c>
      <c r="AG26" s="3">
        <f t="shared" si="24"/>
        <v>8.3280718266863314</v>
      </c>
      <c r="AH26" s="3">
        <f t="shared" si="24"/>
        <v>7.0703832626865877</v>
      </c>
      <c r="AI26" s="3">
        <f t="shared" si="24"/>
        <v>6.0010235808210286</v>
      </c>
      <c r="AJ26" s="3">
        <f t="shared" si="24"/>
        <v>5.0923755555585943</v>
      </c>
      <c r="AK26" s="3">
        <f t="shared" si="24"/>
        <v>4.320647812909054</v>
      </c>
      <c r="AL26" s="3">
        <f t="shared" si="24"/>
        <v>3.6654363510334655</v>
      </c>
      <c r="AM26" s="3">
        <f t="shared" si="24"/>
        <v>3.1092953488986352</v>
      </c>
      <c r="AN26" s="3">
        <f t="shared" si="24"/>
        <v>2.6373397689636047</v>
      </c>
      <c r="AO26" s="14">
        <f t="shared" ca="1" si="10"/>
        <v>7439.5870618428862</v>
      </c>
      <c r="AP26" s="15">
        <f t="shared" ca="1" si="11"/>
        <v>0.54619522541857579</v>
      </c>
      <c r="AQ26" s="14">
        <f t="shared" ca="1" si="12"/>
        <v>1142.0277294221248</v>
      </c>
      <c r="AR26" s="12">
        <f t="shared" ca="1" si="13"/>
        <v>228.40554588442498</v>
      </c>
      <c r="AS26" s="14">
        <f t="shared" ca="1" si="14"/>
        <v>2653.9296842892991</v>
      </c>
      <c r="AT26" s="12">
        <f t="shared" ca="1" si="18"/>
        <v>530.78593685785984</v>
      </c>
      <c r="AU26" s="12">
        <f t="shared" ca="1" si="15"/>
        <v>142.07102393013355</v>
      </c>
    </row>
    <row r="27" spans="1:66" x14ac:dyDescent="0.15">
      <c r="A27" s="8" t="s">
        <v>57</v>
      </c>
      <c r="B27">
        <v>650</v>
      </c>
      <c r="D27" s="3">
        <v>2008</v>
      </c>
      <c r="E27" s="2">
        <f t="shared" ca="1" si="8"/>
        <v>0.99997936745715099</v>
      </c>
      <c r="F27" s="3">
        <f t="shared" ca="1" si="16"/>
        <v>955.85867282024799</v>
      </c>
      <c r="G27" s="3">
        <f t="shared" ref="G27:AN27" ca="1" si="25">F26*So*(1-F$6*F$7*U)*(1-(F$7*Uo-F$6*F$7*U)*D)</f>
        <v>816.46739500142758</v>
      </c>
      <c r="H27" s="3">
        <f t="shared" ca="1" si="25"/>
        <v>696.94542135750089</v>
      </c>
      <c r="I27" s="3">
        <f t="shared" ca="1" si="25"/>
        <v>590.24431052645627</v>
      </c>
      <c r="J27" s="3">
        <f t="shared" ca="1" si="25"/>
        <v>474.47913239812084</v>
      </c>
      <c r="K27" s="3">
        <f t="shared" ca="1" si="25"/>
        <v>346.06864326562919</v>
      </c>
      <c r="L27" s="3">
        <f t="shared" ca="1" si="25"/>
        <v>241.75441543565768</v>
      </c>
      <c r="M27" s="3">
        <f t="shared" ca="1" si="25"/>
        <v>169.72669975411145</v>
      </c>
      <c r="N27" s="3">
        <f t="shared" si="25"/>
        <v>121.6959650808695</v>
      </c>
      <c r="O27" s="3">
        <f t="shared" si="25"/>
        <v>90.024423938557732</v>
      </c>
      <c r="P27" s="3">
        <f t="shared" si="25"/>
        <v>68.518333943848162</v>
      </c>
      <c r="Q27" s="3">
        <f t="shared" si="25"/>
        <v>53.649107783299357</v>
      </c>
      <c r="R27" s="3">
        <f t="shared" si="25"/>
        <v>44.85112592446491</v>
      </c>
      <c r="S27" s="3">
        <f t="shared" si="25"/>
        <v>41.673641339863785</v>
      </c>
      <c r="T27" s="3">
        <f t="shared" si="25"/>
        <v>40.647174512056587</v>
      </c>
      <c r="U27" s="3">
        <f t="shared" si="25"/>
        <v>39.563812135835143</v>
      </c>
      <c r="V27" s="3">
        <f t="shared" si="25"/>
        <v>37.623978460436319</v>
      </c>
      <c r="W27" s="3">
        <f t="shared" si="25"/>
        <v>34.736062835077298</v>
      </c>
      <c r="X27" s="3">
        <f t="shared" si="25"/>
        <v>31.226616996471744</v>
      </c>
      <c r="Y27" s="3">
        <f t="shared" si="25"/>
        <v>27.520165313274596</v>
      </c>
      <c r="Z27" s="3">
        <f t="shared" si="25"/>
        <v>23.932447227125362</v>
      </c>
      <c r="AA27" s="3">
        <f t="shared" si="25"/>
        <v>20.634992378405819</v>
      </c>
      <c r="AB27" s="3">
        <f t="shared" si="25"/>
        <v>17.6952564660468</v>
      </c>
      <c r="AC27" s="3">
        <f t="shared" si="25"/>
        <v>15.12142210413276</v>
      </c>
      <c r="AD27" s="3">
        <f t="shared" si="25"/>
        <v>12.89252300399373</v>
      </c>
      <c r="AE27" s="3">
        <f t="shared" si="25"/>
        <v>10.975445110538496</v>
      </c>
      <c r="AF27" s="3">
        <f t="shared" si="25"/>
        <v>9.3337253184226778</v>
      </c>
      <c r="AG27" s="3">
        <f t="shared" si="25"/>
        <v>7.9318178720830232</v>
      </c>
      <c r="AH27" s="3">
        <f t="shared" si="25"/>
        <v>6.7369861480259043</v>
      </c>
      <c r="AI27" s="3">
        <f t="shared" si="25"/>
        <v>5.7199865061131288</v>
      </c>
      <c r="AJ27" s="3">
        <f t="shared" si="25"/>
        <v>4.8551552110930505</v>
      </c>
      <c r="AK27" s="3">
        <f t="shared" si="25"/>
        <v>4.1202145921759543</v>
      </c>
      <c r="AL27" s="3">
        <f t="shared" si="25"/>
        <v>3.4959609415312345</v>
      </c>
      <c r="AM27" s="3">
        <f t="shared" si="25"/>
        <v>2.96591672992162</v>
      </c>
      <c r="AN27" s="3">
        <f t="shared" si="25"/>
        <v>2.5159880014773828</v>
      </c>
      <c r="AO27" s="14">
        <f t="shared" ca="1" si="10"/>
        <v>6897.9855024990711</v>
      </c>
      <c r="AP27" s="15">
        <f t="shared" ca="1" si="11"/>
        <v>0.50643224081556093</v>
      </c>
      <c r="AQ27" s="14">
        <f t="shared" ca="1" si="12"/>
        <v>1133.4756231560816</v>
      </c>
      <c r="AR27" s="12">
        <f t="shared" ca="1" si="13"/>
        <v>226.69512463121634</v>
      </c>
      <c r="AS27" s="14">
        <f t="shared" ca="1" si="14"/>
        <v>2615.1495332736467</v>
      </c>
      <c r="AT27" s="12">
        <f t="shared" ca="1" si="18"/>
        <v>523.02990665472942</v>
      </c>
      <c r="AU27" s="12">
        <f t="shared" ca="1" si="15"/>
        <v>130.63740876294673</v>
      </c>
      <c r="AZ27" s="8" t="s">
        <v>71</v>
      </c>
    </row>
    <row r="28" spans="1:66" x14ac:dyDescent="0.15">
      <c r="A28" s="8" t="s">
        <v>58</v>
      </c>
      <c r="B28">
        <f>B27*0.1</f>
        <v>65</v>
      </c>
      <c r="D28" s="3">
        <v>2009</v>
      </c>
      <c r="E28" s="2">
        <f t="shared" ca="1" si="8"/>
        <v>1.0000184259690517</v>
      </c>
      <c r="F28" s="3">
        <f t="shared" ca="1" si="16"/>
        <v>948.65418681074311</v>
      </c>
      <c r="G28" s="3">
        <f t="shared" ref="G28:AN28" ca="1" si="26">F27*So*(1-F$6*F$7*U)*(1-(F$7*Uo-F$6*F$7*U)*D)</f>
        <v>810.43080893043771</v>
      </c>
      <c r="H28" s="3">
        <f t="shared" ca="1" si="26"/>
        <v>691.79561166042868</v>
      </c>
      <c r="I28" s="3">
        <f t="shared" ca="1" si="26"/>
        <v>586.01315378727622</v>
      </c>
      <c r="J28" s="3">
        <f t="shared" ca="1" si="26"/>
        <v>471.34336142709185</v>
      </c>
      <c r="K28" s="3">
        <f t="shared" ca="1" si="26"/>
        <v>344.00023869670554</v>
      </c>
      <c r="L28" s="3">
        <f t="shared" ca="1" si="26"/>
        <v>240.40012641626765</v>
      </c>
      <c r="M28" s="3">
        <f t="shared" ca="1" si="26"/>
        <v>168.9187253434765</v>
      </c>
      <c r="N28" s="3">
        <f t="shared" ca="1" si="26"/>
        <v>121.6840069491827</v>
      </c>
      <c r="O28" s="3">
        <f t="shared" si="26"/>
        <v>90.020453841823993</v>
      </c>
      <c r="P28" s="3">
        <f t="shared" si="26"/>
        <v>68.470632616544862</v>
      </c>
      <c r="Q28" s="3">
        <f t="shared" si="26"/>
        <v>53.202211874243595</v>
      </c>
      <c r="R28" s="3">
        <f t="shared" si="26"/>
        <v>42.241324234719698</v>
      </c>
      <c r="S28" s="3">
        <f t="shared" si="26"/>
        <v>35.633761280894056</v>
      </c>
      <c r="T28" s="3">
        <f t="shared" si="26"/>
        <v>33.301315745294353</v>
      </c>
      <c r="U28" s="3">
        <f t="shared" si="26"/>
        <v>32.603190477347354</v>
      </c>
      <c r="V28" s="3">
        <f t="shared" si="26"/>
        <v>31.813147727353993</v>
      </c>
      <c r="W28" s="3">
        <f t="shared" si="26"/>
        <v>30.304296061625955</v>
      </c>
      <c r="X28" s="3">
        <f t="shared" si="26"/>
        <v>28.010929177686815</v>
      </c>
      <c r="Y28" s="3">
        <f t="shared" si="26"/>
        <v>25.201855779890398</v>
      </c>
      <c r="Z28" s="3">
        <f t="shared" si="26"/>
        <v>22.223922822737546</v>
      </c>
      <c r="AA28" s="3">
        <f t="shared" si="26"/>
        <v>19.335313527744294</v>
      </c>
      <c r="AB28" s="3">
        <f t="shared" si="26"/>
        <v>16.676902674120644</v>
      </c>
      <c r="AC28" s="3">
        <f t="shared" si="26"/>
        <v>14.304772830397166</v>
      </c>
      <c r="AD28" s="3">
        <f t="shared" si="26"/>
        <v>12.226580614388631</v>
      </c>
      <c r="AE28" s="3">
        <f t="shared" si="26"/>
        <v>10.426059877643933</v>
      </c>
      <c r="AF28" s="3">
        <f t="shared" si="26"/>
        <v>8.8768836824693178</v>
      </c>
      <c r="AG28" s="3">
        <f t="shared" si="26"/>
        <v>7.5498601741806288</v>
      </c>
      <c r="AH28" s="3">
        <f t="shared" si="26"/>
        <v>6.4164368709761215</v>
      </c>
      <c r="AI28" s="3">
        <f t="shared" si="26"/>
        <v>5.4502660502079525</v>
      </c>
      <c r="AJ28" s="3">
        <f t="shared" si="26"/>
        <v>4.6277808974610872</v>
      </c>
      <c r="AK28" s="3">
        <f t="shared" si="26"/>
        <v>3.9282808445243189</v>
      </c>
      <c r="AL28" s="3">
        <f t="shared" si="26"/>
        <v>3.33378463339182</v>
      </c>
      <c r="AM28" s="3">
        <f t="shared" si="26"/>
        <v>2.8287843658004252</v>
      </c>
      <c r="AN28" s="3">
        <f t="shared" si="26"/>
        <v>2.3999685036376723</v>
      </c>
      <c r="AO28" s="14">
        <f t="shared" ca="1" si="10"/>
        <v>6428.93978129887</v>
      </c>
      <c r="AP28" s="15">
        <f t="shared" ca="1" si="11"/>
        <v>0.4719961180451796</v>
      </c>
      <c r="AQ28" s="14">
        <f t="shared" ca="1" si="12"/>
        <v>1125.3773862597784</v>
      </c>
      <c r="AR28" s="12">
        <f t="shared" ca="1" si="13"/>
        <v>225.0754772519557</v>
      </c>
      <c r="AS28" s="14">
        <f t="shared" ca="1" si="14"/>
        <v>2584.8370088138377</v>
      </c>
      <c r="AT28" s="12">
        <f t="shared" ca="1" si="18"/>
        <v>516.96740176276751</v>
      </c>
      <c r="AU28" s="12">
        <f t="shared" ca="1" si="15"/>
        <v>120.72209025113499</v>
      </c>
      <c r="AY28" s="2">
        <f ca="1">AR136</f>
        <v>197.12530528249039</v>
      </c>
      <c r="AZ28">
        <v>500</v>
      </c>
      <c r="BA28">
        <v>550</v>
      </c>
      <c r="BB28">
        <v>600</v>
      </c>
      <c r="BC28">
        <v>650</v>
      </c>
      <c r="BD28">
        <v>700</v>
      </c>
      <c r="BE28">
        <v>750</v>
      </c>
      <c r="BF28">
        <v>800</v>
      </c>
      <c r="BG28">
        <v>850</v>
      </c>
      <c r="BH28">
        <v>900</v>
      </c>
      <c r="BI28">
        <v>950</v>
      </c>
      <c r="BJ28">
        <v>1000</v>
      </c>
      <c r="BK28">
        <v>1050</v>
      </c>
      <c r="BL28">
        <v>1100</v>
      </c>
      <c r="BM28">
        <v>1150</v>
      </c>
      <c r="BN28">
        <v>1200</v>
      </c>
    </row>
    <row r="29" spans="1:66" x14ac:dyDescent="0.15">
      <c r="A29" s="16" t="s">
        <v>19</v>
      </c>
      <c r="D29" s="3">
        <v>2010</v>
      </c>
      <c r="E29" s="2">
        <f t="shared" ca="1" si="8"/>
        <v>1.0001344736935551</v>
      </c>
      <c r="F29" s="3">
        <f t="shared" ca="1" si="16"/>
        <v>941.61510905824457</v>
      </c>
      <c r="G29" s="3">
        <f t="shared" ref="G29:AN29" ca="1" si="27">F28*So*(1-F$6*F$7*U)*(1-(F$7*Uo-F$6*F$7*U)*D)</f>
        <v>804.32243999407206</v>
      </c>
      <c r="H29" s="3">
        <f t="shared" ca="1" si="27"/>
        <v>686.68079167020244</v>
      </c>
      <c r="I29" s="3">
        <f t="shared" ca="1" si="27"/>
        <v>581.68303534542258</v>
      </c>
      <c r="J29" s="3">
        <f t="shared" ca="1" si="27"/>
        <v>467.9645442075049</v>
      </c>
      <c r="K29" s="3">
        <f t="shared" ca="1" si="27"/>
        <v>341.72678579039928</v>
      </c>
      <c r="L29" s="3">
        <f t="shared" ca="1" si="27"/>
        <v>238.96328800422012</v>
      </c>
      <c r="M29" s="3">
        <f t="shared" ca="1" si="27"/>
        <v>167.97245607062877</v>
      </c>
      <c r="N29" s="3">
        <f t="shared" ca="1" si="27"/>
        <v>121.10473707625817</v>
      </c>
      <c r="O29" s="3">
        <f t="shared" ca="1" si="27"/>
        <v>90.011608220353892</v>
      </c>
      <c r="P29" s="3">
        <f t="shared" si="27"/>
        <v>68.467613046710213</v>
      </c>
      <c r="Q29" s="3">
        <f t="shared" si="27"/>
        <v>53.165173377015208</v>
      </c>
      <c r="R29" s="3">
        <f t="shared" si="27"/>
        <v>41.889454916224331</v>
      </c>
      <c r="S29" s="3">
        <f t="shared" si="27"/>
        <v>33.560300504023616</v>
      </c>
      <c r="T29" s="3">
        <f t="shared" si="27"/>
        <v>28.474860786220329</v>
      </c>
      <c r="U29" s="3">
        <f t="shared" si="27"/>
        <v>26.711060569980685</v>
      </c>
      <c r="V29" s="3">
        <f t="shared" si="27"/>
        <v>26.216131839819692</v>
      </c>
      <c r="W29" s="3">
        <f t="shared" si="27"/>
        <v>25.623952777767936</v>
      </c>
      <c r="X29" s="3">
        <f t="shared" si="27"/>
        <v>24.43718203735709</v>
      </c>
      <c r="Y29" s="3">
        <f t="shared" si="27"/>
        <v>22.606592237530851</v>
      </c>
      <c r="Z29" s="3">
        <f t="shared" si="27"/>
        <v>20.351770836633921</v>
      </c>
      <c r="AA29" s="3">
        <f t="shared" si="27"/>
        <v>17.954976000406141</v>
      </c>
      <c r="AB29" s="3">
        <f t="shared" si="27"/>
        <v>15.626521006774961</v>
      </c>
      <c r="AC29" s="3">
        <f t="shared" si="27"/>
        <v>13.48153979715865</v>
      </c>
      <c r="AD29" s="3">
        <f t="shared" si="27"/>
        <v>11.566270485470183</v>
      </c>
      <c r="AE29" s="3">
        <f t="shared" si="27"/>
        <v>9.8875186451068071</v>
      </c>
      <c r="AF29" s="3">
        <f t="shared" si="27"/>
        <v>8.4325437253965347</v>
      </c>
      <c r="AG29" s="3">
        <f t="shared" si="27"/>
        <v>7.1803302860036045</v>
      </c>
      <c r="AH29" s="3">
        <f t="shared" si="27"/>
        <v>6.1074525378133542</v>
      </c>
      <c r="AI29" s="3">
        <f t="shared" si="27"/>
        <v>5.1909395793297133</v>
      </c>
      <c r="AJ29" s="3">
        <f t="shared" si="27"/>
        <v>4.4095623453441428</v>
      </c>
      <c r="AK29" s="3">
        <f t="shared" si="27"/>
        <v>3.7443134692411255</v>
      </c>
      <c r="AL29" s="3">
        <f t="shared" si="27"/>
        <v>3.1784854944184784</v>
      </c>
      <c r="AM29" s="3">
        <f t="shared" si="27"/>
        <v>2.6975581271093634</v>
      </c>
      <c r="AN29" s="3">
        <f t="shared" si="27"/>
        <v>2.2890033671589634</v>
      </c>
      <c r="AO29" s="14">
        <f t="shared" ca="1" si="10"/>
        <v>6024.8365630416301</v>
      </c>
      <c r="AP29" s="15">
        <f t="shared" ca="1" si="11"/>
        <v>0.44232790574339226</v>
      </c>
      <c r="AQ29" s="14">
        <f t="shared" ca="1" si="12"/>
        <v>1117.3046119491507</v>
      </c>
      <c r="AR29" s="12">
        <f t="shared" ca="1" si="13"/>
        <v>223.46092238983016</v>
      </c>
      <c r="AS29" s="14">
        <f t="shared" ca="1" si="14"/>
        <v>2559.1115329074714</v>
      </c>
      <c r="AT29" s="12">
        <f t="shared" ca="1" si="18"/>
        <v>511.82230658149433</v>
      </c>
      <c r="AU29" s="12">
        <f t="shared" ca="1" si="15"/>
        <v>112.2307012936048</v>
      </c>
      <c r="AX29" s="8" t="s">
        <v>26</v>
      </c>
      <c r="AY29">
        <v>3</v>
      </c>
      <c r="AZ29" s="2">
        <f t="dataTable" ref="AZ29:BN38" dt2D="1" dtr="1" r1="B27" r2="B42" ca="1"/>
        <v>54.381893368936424</v>
      </c>
      <c r="BA29" s="2">
        <v>55.813065522162901</v>
      </c>
      <c r="BB29" s="2">
        <v>43.903721407083779</v>
      </c>
      <c r="BC29" s="2">
        <v>27.937318964748716</v>
      </c>
      <c r="BD29" s="2">
        <v>15.233578970935501</v>
      </c>
      <c r="BE29" s="2">
        <v>7.6822609516177947</v>
      </c>
      <c r="BF29" s="2">
        <v>3.8918380153227021</v>
      </c>
      <c r="BG29" s="2">
        <v>2.1264965982905895</v>
      </c>
      <c r="BH29" s="2">
        <v>1.3084177917960422</v>
      </c>
      <c r="BI29" s="2">
        <v>0.91409143461775488</v>
      </c>
      <c r="BJ29" s="2">
        <v>0.71175595296569782</v>
      </c>
      <c r="BK29" s="2">
        <v>0.60071450412087424</v>
      </c>
      <c r="BL29" s="2">
        <v>0.53573374776265903</v>
      </c>
      <c r="BM29" s="2">
        <v>0.49541570290575898</v>
      </c>
      <c r="BN29" s="2">
        <v>0.46943634068022255</v>
      </c>
    </row>
    <row r="30" spans="1:66" x14ac:dyDescent="0.15">
      <c r="A30" t="s">
        <v>59</v>
      </c>
      <c r="B30">
        <v>800</v>
      </c>
      <c r="D30" s="3">
        <v>2011</v>
      </c>
      <c r="E30" s="2">
        <f t="shared" ca="1" si="8"/>
        <v>1.0001416650774662</v>
      </c>
      <c r="F30" s="3">
        <f t="shared" ca="1" si="16"/>
        <v>934.6746510125738</v>
      </c>
      <c r="G30" s="3">
        <f t="shared" ref="G30:AN30" ca="1" si="28">F29*So*(1-F$6*F$7*U)*(1-(F$7*Uo-F$6*F$7*U)*D)</f>
        <v>798.3543134924314</v>
      </c>
      <c r="H30" s="3">
        <f t="shared" ca="1" si="28"/>
        <v>681.5051498130365</v>
      </c>
      <c r="I30" s="3">
        <f t="shared" ca="1" si="28"/>
        <v>577.38233732564311</v>
      </c>
      <c r="J30" s="3">
        <f t="shared" ca="1" si="28"/>
        <v>464.50670048862122</v>
      </c>
      <c r="K30" s="3">
        <f t="shared" ca="1" si="28"/>
        <v>339.27712288493939</v>
      </c>
      <c r="L30" s="3">
        <f t="shared" ca="1" si="28"/>
        <v>237.3840106651347</v>
      </c>
      <c r="M30" s="3">
        <f t="shared" ca="1" si="28"/>
        <v>166.96850785876163</v>
      </c>
      <c r="N30" s="3">
        <f t="shared" ca="1" si="28"/>
        <v>120.42631796518243</v>
      </c>
      <c r="O30" s="3">
        <f t="shared" ca="1" si="28"/>
        <v>89.583113020674006</v>
      </c>
      <c r="P30" s="3">
        <f t="shared" ca="1" si="28"/>
        <v>68.460885258056351</v>
      </c>
      <c r="Q30" s="3">
        <f t="shared" si="28"/>
        <v>53.16282878127177</v>
      </c>
      <c r="R30" s="3">
        <f t="shared" si="28"/>
        <v>41.860292172700049</v>
      </c>
      <c r="S30" s="3">
        <f t="shared" si="28"/>
        <v>33.280743925701572</v>
      </c>
      <c r="T30" s="3">
        <f t="shared" si="28"/>
        <v>26.817962809561021</v>
      </c>
      <c r="U30" s="3">
        <f t="shared" si="28"/>
        <v>22.839750146808385</v>
      </c>
      <c r="V30" s="3">
        <f t="shared" si="28"/>
        <v>21.478287101091009</v>
      </c>
      <c r="W30" s="3">
        <f t="shared" si="28"/>
        <v>21.115827017069297</v>
      </c>
      <c r="X30" s="3">
        <f t="shared" si="28"/>
        <v>20.662984458493302</v>
      </c>
      <c r="Y30" s="3">
        <f t="shared" si="28"/>
        <v>19.722352166486271</v>
      </c>
      <c r="Z30" s="3">
        <f t="shared" si="28"/>
        <v>18.255964506493818</v>
      </c>
      <c r="AA30" s="3">
        <f t="shared" si="28"/>
        <v>16.44244177106604</v>
      </c>
      <c r="AB30" s="3">
        <f t="shared" si="28"/>
        <v>14.510952162419853</v>
      </c>
      <c r="AC30" s="3">
        <f t="shared" si="28"/>
        <v>12.632415560647905</v>
      </c>
      <c r="AD30" s="3">
        <f t="shared" si="28"/>
        <v>10.900636990418979</v>
      </c>
      <c r="AE30" s="3">
        <f t="shared" si="28"/>
        <v>9.3535321678450707</v>
      </c>
      <c r="AF30" s="3">
        <f t="shared" si="28"/>
        <v>7.996974340164452</v>
      </c>
      <c r="AG30" s="3">
        <f t="shared" si="28"/>
        <v>6.820912751069347</v>
      </c>
      <c r="AH30" s="3">
        <f t="shared" si="28"/>
        <v>5.8085216700520075</v>
      </c>
      <c r="AI30" s="3">
        <f t="shared" si="28"/>
        <v>4.9409692240282359</v>
      </c>
      <c r="AJ30" s="3">
        <f t="shared" si="28"/>
        <v>4.1997530937220056</v>
      </c>
      <c r="AK30" s="3">
        <f t="shared" si="28"/>
        <v>3.5677539730087</v>
      </c>
      <c r="AL30" s="3">
        <f t="shared" si="28"/>
        <v>3.0296321774264041</v>
      </c>
      <c r="AM30" s="3">
        <f t="shared" si="28"/>
        <v>2.5718966040839835</v>
      </c>
      <c r="AN30" s="3">
        <f t="shared" si="28"/>
        <v>2.1828173651946696</v>
      </c>
      <c r="AO30" s="14">
        <f t="shared" ca="1" si="10"/>
        <v>5678.1248679931468</v>
      </c>
      <c r="AP30" s="15">
        <f t="shared" ca="1" si="11"/>
        <v>0.41687323052310488</v>
      </c>
      <c r="AQ30" s="14">
        <f t="shared" ca="1" si="12"/>
        <v>1109.1506264102075</v>
      </c>
      <c r="AR30" s="12">
        <f t="shared" ca="1" si="13"/>
        <v>221.83012528204151</v>
      </c>
      <c r="AS30" s="14">
        <f t="shared" ca="1" si="14"/>
        <v>2535.8971029335157</v>
      </c>
      <c r="AT30" s="12">
        <f t="shared" ca="1" si="18"/>
        <v>507.17942058670315</v>
      </c>
      <c r="AU30" s="12">
        <f t="shared" ca="1" si="15"/>
        <v>105.02797283598696</v>
      </c>
      <c r="AY30">
        <v>5</v>
      </c>
      <c r="AZ30" s="2">
        <v>82.837506266475529</v>
      </c>
      <c r="BA30" s="2">
        <v>104.01894348964906</v>
      </c>
      <c r="BB30" s="2">
        <v>109.04346991997311</v>
      </c>
      <c r="BC30" s="2">
        <v>100.41320970642055</v>
      </c>
      <c r="BD30" s="2">
        <v>83.297052361371385</v>
      </c>
      <c r="BE30" s="2">
        <v>63.950553568781423</v>
      </c>
      <c r="BF30" s="2">
        <v>47.340929235394348</v>
      </c>
      <c r="BG30" s="2">
        <v>35.428084693635299</v>
      </c>
      <c r="BH30" s="2">
        <v>27.773988797544781</v>
      </c>
      <c r="BI30" s="2">
        <v>23.10675768485104</v>
      </c>
      <c r="BJ30" s="2">
        <v>20.283449430461676</v>
      </c>
      <c r="BK30" s="2">
        <v>18.544437115162712</v>
      </c>
      <c r="BL30" s="2">
        <v>17.445701484942965</v>
      </c>
      <c r="BM30" s="2">
        <v>16.725703755537467</v>
      </c>
      <c r="BN30" s="2">
        <v>16.24069448940547</v>
      </c>
    </row>
    <row r="31" spans="1:66" x14ac:dyDescent="0.15">
      <c r="A31" t="s">
        <v>60</v>
      </c>
      <c r="B31">
        <f>B30*0.1</f>
        <v>80</v>
      </c>
      <c r="D31" s="3">
        <v>2012</v>
      </c>
      <c r="E31" s="2">
        <f t="shared" ca="1" si="8"/>
        <v>0.99984363958564615</v>
      </c>
      <c r="F31" s="3">
        <f t="shared" ca="1" si="16"/>
        <v>927.74684567143493</v>
      </c>
      <c r="G31" s="3">
        <f t="shared" ref="G31:AN31" ca="1" si="29">F30*So*(1-F$6*F$7*U)*(1-(F$7*Uo-F$6*F$7*U)*D)</f>
        <v>792.46980233169143</v>
      </c>
      <c r="H31" s="3">
        <f t="shared" ca="1" si="29"/>
        <v>676.4483358496791</v>
      </c>
      <c r="I31" s="3">
        <f t="shared" ca="1" si="29"/>
        <v>573.03049840878271</v>
      </c>
      <c r="J31" s="3">
        <f t="shared" ca="1" si="29"/>
        <v>461.0723506355618</v>
      </c>
      <c r="K31" s="3">
        <f t="shared" ca="1" si="29"/>
        <v>336.77016528986053</v>
      </c>
      <c r="L31" s="3">
        <f t="shared" ca="1" si="29"/>
        <v>235.68232724593577</v>
      </c>
      <c r="M31" s="3">
        <f t="shared" ca="1" si="29"/>
        <v>165.86503467254738</v>
      </c>
      <c r="N31" s="3">
        <f t="shared" ca="1" si="29"/>
        <v>119.70654646566913</v>
      </c>
      <c r="O31" s="3">
        <f t="shared" ca="1" si="29"/>
        <v>89.081275542057355</v>
      </c>
      <c r="P31" s="3">
        <f t="shared" ca="1" si="29"/>
        <v>68.134981063265172</v>
      </c>
      <c r="Q31" s="3">
        <f t="shared" ca="1" si="29"/>
        <v>53.157604876707758</v>
      </c>
      <c r="R31" s="3">
        <f t="shared" si="29"/>
        <v>41.858446124683788</v>
      </c>
      <c r="S31" s="3">
        <f t="shared" si="29"/>
        <v>33.257574423941676</v>
      </c>
      <c r="T31" s="3">
        <f t="shared" si="29"/>
        <v>26.594569758604582</v>
      </c>
      <c r="U31" s="3">
        <f t="shared" si="29"/>
        <v>21.510748537642865</v>
      </c>
      <c r="V31" s="3">
        <f t="shared" si="29"/>
        <v>18.365377506636786</v>
      </c>
      <c r="W31" s="3">
        <f t="shared" si="29"/>
        <v>17.299722087936669</v>
      </c>
      <c r="X31" s="3">
        <f t="shared" si="29"/>
        <v>17.027661940608006</v>
      </c>
      <c r="Y31" s="3">
        <f t="shared" si="29"/>
        <v>16.676335908046116</v>
      </c>
      <c r="Z31" s="3">
        <f t="shared" si="29"/>
        <v>15.926795040704926</v>
      </c>
      <c r="AA31" s="3">
        <f t="shared" si="29"/>
        <v>14.74921449254683</v>
      </c>
      <c r="AB31" s="3">
        <f t="shared" si="29"/>
        <v>13.288543853688038</v>
      </c>
      <c r="AC31" s="3">
        <f t="shared" si="29"/>
        <v>11.730594277311988</v>
      </c>
      <c r="AD31" s="3">
        <f t="shared" si="29"/>
        <v>10.214068897958127</v>
      </c>
      <c r="AE31" s="3">
        <f t="shared" si="29"/>
        <v>8.8152407353752977</v>
      </c>
      <c r="AF31" s="3">
        <f t="shared" si="29"/>
        <v>7.5650888176253659</v>
      </c>
      <c r="AG31" s="3">
        <f t="shared" si="29"/>
        <v>6.4685895529390907</v>
      </c>
      <c r="AH31" s="3">
        <f t="shared" si="29"/>
        <v>5.5177711812713213</v>
      </c>
      <c r="AI31" s="3">
        <f t="shared" si="29"/>
        <v>4.6991321882795019</v>
      </c>
      <c r="AJ31" s="3">
        <f t="shared" si="29"/>
        <v>3.9975134496320375</v>
      </c>
      <c r="AK31" s="3">
        <f t="shared" si="29"/>
        <v>3.3979983980956434</v>
      </c>
      <c r="AL31" s="3">
        <f t="shared" si="29"/>
        <v>2.8867727893409389</v>
      </c>
      <c r="AM31" s="3">
        <f t="shared" si="29"/>
        <v>2.4514507687479958</v>
      </c>
      <c r="AN31" s="3">
        <f t="shared" si="29"/>
        <v>2.0811342348702313</v>
      </c>
      <c r="AO31" s="14">
        <f t="shared" ca="1" si="10"/>
        <v>5381.5897309197308</v>
      </c>
      <c r="AP31" s="15">
        <f t="shared" ca="1" si="11"/>
        <v>0.39510238831210964</v>
      </c>
      <c r="AQ31" s="14">
        <f t="shared" ca="1" si="12"/>
        <v>1100.9380276367438</v>
      </c>
      <c r="AR31" s="12">
        <f t="shared" ca="1" si="13"/>
        <v>220.18760552734875</v>
      </c>
      <c r="AS31" s="14">
        <f t="shared" ca="1" si="14"/>
        <v>2514.1419390376163</v>
      </c>
      <c r="AT31" s="12">
        <f t="shared" ca="1" si="18"/>
        <v>502.82838780752331</v>
      </c>
      <c r="AU31" s="12">
        <f t="shared" ca="1" si="15"/>
        <v>98.958998594285802</v>
      </c>
      <c r="AY31">
        <v>8</v>
      </c>
      <c r="AZ31" s="2">
        <v>96.062887451571612</v>
      </c>
      <c r="BA31" s="2">
        <v>128.31271132075392</v>
      </c>
      <c r="BB31" s="2">
        <v>146.99432168438986</v>
      </c>
      <c r="BC31" s="2">
        <v>153.26173379023777</v>
      </c>
      <c r="BD31" s="2">
        <v>149.93083225192373</v>
      </c>
      <c r="BE31" s="2">
        <v>140.77126999230464</v>
      </c>
      <c r="BF31" s="2">
        <v>129.62547709157619</v>
      </c>
      <c r="BG31" s="2">
        <v>119.36173610713873</v>
      </c>
      <c r="BH31" s="2">
        <v>111.33071929406795</v>
      </c>
      <c r="BI31" s="2">
        <v>105.62934203988758</v>
      </c>
      <c r="BJ31" s="2">
        <v>101.77349899155205</v>
      </c>
      <c r="BK31" s="2">
        <v>99.197742103521549</v>
      </c>
      <c r="BL31" s="2">
        <v>97.477822582703539</v>
      </c>
      <c r="BM31" s="2">
        <v>96.302081050060593</v>
      </c>
      <c r="BN31" s="2">
        <v>95.492594663291669</v>
      </c>
    </row>
    <row r="32" spans="1:66" x14ac:dyDescent="0.15">
      <c r="A32" s="18" t="s">
        <v>38</v>
      </c>
      <c r="B32" s="18"/>
      <c r="D32" s="3">
        <v>2013</v>
      </c>
      <c r="E32" s="2">
        <f t="shared" ca="1" si="8"/>
        <v>0.99998009552680744</v>
      </c>
      <c r="F32" s="3">
        <f t="shared" ca="1" si="16"/>
        <v>921.59394744023928</v>
      </c>
      <c r="G32" s="3">
        <f t="shared" ref="G32:AN32" ca="1" si="30">F31*So*(1-F$6*F$7*U)*(1-(F$7*Uo-F$6*F$7*U)*D)</f>
        <v>786.59601884635015</v>
      </c>
      <c r="H32" s="3">
        <f t="shared" ca="1" si="30"/>
        <v>671.4623694501762</v>
      </c>
      <c r="I32" s="3">
        <f t="shared" ca="1" si="30"/>
        <v>568.7785736411148</v>
      </c>
      <c r="J32" s="3">
        <f t="shared" ca="1" si="30"/>
        <v>457.59716189272979</v>
      </c>
      <c r="K32" s="3">
        <f t="shared" ca="1" si="30"/>
        <v>334.28024088949911</v>
      </c>
      <c r="L32" s="3">
        <f t="shared" ca="1" si="30"/>
        <v>233.9408434839568</v>
      </c>
      <c r="M32" s="3">
        <f t="shared" ca="1" si="30"/>
        <v>164.67603386943398</v>
      </c>
      <c r="N32" s="3">
        <f t="shared" ca="1" si="30"/>
        <v>118.9154214449502</v>
      </c>
      <c r="O32" s="3">
        <f t="shared" ca="1" si="30"/>
        <v>88.548849039621217</v>
      </c>
      <c r="P32" s="3">
        <f t="shared" ca="1" si="30"/>
        <v>67.753294315066441</v>
      </c>
      <c r="Q32" s="3">
        <f t="shared" ca="1" si="30"/>
        <v>52.904551087685469</v>
      </c>
      <c r="R32" s="3">
        <f t="shared" ca="1" si="30"/>
        <v>41.854333015340927</v>
      </c>
      <c r="S32" s="3">
        <f t="shared" si="30"/>
        <v>33.256107757654732</v>
      </c>
      <c r="T32" s="3">
        <f t="shared" si="30"/>
        <v>26.576055060369434</v>
      </c>
      <c r="U32" s="3">
        <f t="shared" si="30"/>
        <v>21.331564466939788</v>
      </c>
      <c r="V32" s="3">
        <f t="shared" si="30"/>
        <v>17.296731129055317</v>
      </c>
      <c r="W32" s="3">
        <f t="shared" si="30"/>
        <v>14.792423874840608</v>
      </c>
      <c r="X32" s="3">
        <f t="shared" si="30"/>
        <v>13.950380401474765</v>
      </c>
      <c r="Y32" s="3">
        <f t="shared" si="30"/>
        <v>13.742400611133069</v>
      </c>
      <c r="Z32" s="3">
        <f t="shared" si="30"/>
        <v>13.46698313646012</v>
      </c>
      <c r="AA32" s="3">
        <f t="shared" si="30"/>
        <v>12.867450314697379</v>
      </c>
      <c r="AB32" s="3">
        <f t="shared" si="30"/>
        <v>11.920102033540754</v>
      </c>
      <c r="AC32" s="3">
        <f t="shared" si="30"/>
        <v>10.742404408690934</v>
      </c>
      <c r="AD32" s="3">
        <f t="shared" si="30"/>
        <v>9.484892068917393</v>
      </c>
      <c r="AE32" s="3">
        <f t="shared" si="30"/>
        <v>8.2600196944774691</v>
      </c>
      <c r="AF32" s="3">
        <f t="shared" si="30"/>
        <v>7.1297214694058528</v>
      </c>
      <c r="AG32" s="3">
        <f t="shared" si="30"/>
        <v>6.119246156258324</v>
      </c>
      <c r="AH32" s="3">
        <f t="shared" si="30"/>
        <v>5.2327596498114453</v>
      </c>
      <c r="AI32" s="3">
        <f t="shared" si="30"/>
        <v>4.4639131328644792</v>
      </c>
      <c r="AJ32" s="3">
        <f t="shared" si="30"/>
        <v>3.8018541044324445</v>
      </c>
      <c r="AK32" s="3">
        <f t="shared" si="30"/>
        <v>3.2343673532905526</v>
      </c>
      <c r="AL32" s="3">
        <f t="shared" si="30"/>
        <v>2.7494186505171005</v>
      </c>
      <c r="AM32" s="3">
        <f t="shared" si="30"/>
        <v>2.3358549682563075</v>
      </c>
      <c r="AN32" s="3">
        <f t="shared" si="30"/>
        <v>1.9836715487858723</v>
      </c>
      <c r="AO32" s="14">
        <f t="shared" ca="1" si="10"/>
        <v>5128.5372441922254</v>
      </c>
      <c r="AP32" s="15">
        <f t="shared" ca="1" si="11"/>
        <v>0.37652392973881582</v>
      </c>
      <c r="AQ32" s="14">
        <f t="shared" ca="1" si="12"/>
        <v>1092.7067318820839</v>
      </c>
      <c r="AR32" s="12">
        <f t="shared" ca="1" si="13"/>
        <v>218.54134637641678</v>
      </c>
      <c r="AS32" s="14">
        <f t="shared" ca="1" si="14"/>
        <v>2493.3052485473786</v>
      </c>
      <c r="AT32" s="12">
        <f t="shared" ca="1" si="18"/>
        <v>498.66104970947572</v>
      </c>
      <c r="AU32" s="12">
        <f t="shared" ca="1" si="15"/>
        <v>93.866040665412484</v>
      </c>
      <c r="AY32">
        <v>13</v>
      </c>
      <c r="AZ32" s="2">
        <v>103.44756827405271</v>
      </c>
      <c r="BA32" s="2">
        <v>141.98250724498166</v>
      </c>
      <c r="BB32" s="2">
        <v>168.64095572170069</v>
      </c>
      <c r="BC32" s="2">
        <v>184.28711967851589</v>
      </c>
      <c r="BD32" s="2">
        <v>191.02752535622449</v>
      </c>
      <c r="BE32" s="2">
        <v>191.64042118690168</v>
      </c>
      <c r="BF32" s="2">
        <v>189.0188677038193</v>
      </c>
      <c r="BG32" s="2">
        <v>185.42023212176929</v>
      </c>
      <c r="BH32" s="2">
        <v>182.16344309575226</v>
      </c>
      <c r="BI32" s="2">
        <v>179.68426052181292</v>
      </c>
      <c r="BJ32" s="2">
        <v>177.96349893551812</v>
      </c>
      <c r="BK32" s="2">
        <v>176.77652983861532</v>
      </c>
      <c r="BL32" s="2">
        <v>175.99033983831538</v>
      </c>
      <c r="BM32" s="2">
        <v>175.43554161512753</v>
      </c>
      <c r="BN32" s="2">
        <v>175.07221137733029</v>
      </c>
    </row>
    <row r="33" spans="1:66" x14ac:dyDescent="0.15">
      <c r="A33" t="s">
        <v>13</v>
      </c>
      <c r="B33" s="1">
        <f>SUMPRODUCT(Wt, launfished, Vul_Cap, Vul_Ret)</f>
        <v>4.4860653165569184</v>
      </c>
      <c r="D33" s="3">
        <v>2014</v>
      </c>
      <c r="E33" s="2">
        <f t="shared" ca="1" si="8"/>
        <v>1.000015821883858</v>
      </c>
      <c r="F33" s="3">
        <f t="shared" ca="1" si="16"/>
        <v>915.77128925999523</v>
      </c>
      <c r="G33" s="3">
        <f t="shared" ref="G33:AN33" ca="1" si="31">F32*So*(1-F$6*F$7*U)*(1-(F$7*Uo-F$6*F$7*U)*D)</f>
        <v>781.37924524522566</v>
      </c>
      <c r="H33" s="3">
        <f t="shared" ca="1" si="31"/>
        <v>666.48549264666894</v>
      </c>
      <c r="I33" s="3">
        <f t="shared" ca="1" si="31"/>
        <v>564.58621968496288</v>
      </c>
      <c r="J33" s="3">
        <f t="shared" ca="1" si="31"/>
        <v>454.20176023144109</v>
      </c>
      <c r="K33" s="3">
        <f t="shared" ca="1" si="31"/>
        <v>331.76070804722599</v>
      </c>
      <c r="L33" s="3">
        <f t="shared" ca="1" si="31"/>
        <v>232.21119200508994</v>
      </c>
      <c r="M33" s="3">
        <f t="shared" ca="1" si="31"/>
        <v>163.45922375761145</v>
      </c>
      <c r="N33" s="3">
        <f t="shared" ca="1" si="31"/>
        <v>118.06297818058317</v>
      </c>
      <c r="O33" s="3">
        <f t="shared" ca="1" si="31"/>
        <v>87.96364119510956</v>
      </c>
      <c r="P33" s="3">
        <f t="shared" ca="1" si="31"/>
        <v>67.348342215972764</v>
      </c>
      <c r="Q33" s="3">
        <f t="shared" ca="1" si="31"/>
        <v>52.60818399761726</v>
      </c>
      <c r="R33" s="3">
        <f t="shared" ca="1" si="31"/>
        <v>41.655087816444201</v>
      </c>
      <c r="S33" s="3">
        <f t="shared" ca="1" si="31"/>
        <v>33.252839934307509</v>
      </c>
      <c r="T33" s="3">
        <f t="shared" si="31"/>
        <v>26.574883050543942</v>
      </c>
      <c r="U33" s="3">
        <f t="shared" si="31"/>
        <v>21.316713785670121</v>
      </c>
      <c r="V33" s="3">
        <f t="shared" si="31"/>
        <v>17.152649732346266</v>
      </c>
      <c r="W33" s="3">
        <f t="shared" si="31"/>
        <v>13.931680871665993</v>
      </c>
      <c r="X33" s="3">
        <f t="shared" si="31"/>
        <v>11.928511860764598</v>
      </c>
      <c r="Y33" s="3">
        <f t="shared" si="31"/>
        <v>11.258839694107772</v>
      </c>
      <c r="Z33" s="3">
        <f t="shared" si="31"/>
        <v>11.097682266960998</v>
      </c>
      <c r="AA33" s="3">
        <f t="shared" si="31"/>
        <v>10.88013853097204</v>
      </c>
      <c r="AB33" s="3">
        <f t="shared" si="31"/>
        <v>10.399287415625862</v>
      </c>
      <c r="AC33" s="3">
        <f t="shared" si="31"/>
        <v>9.6361616477350491</v>
      </c>
      <c r="AD33" s="3">
        <f t="shared" si="31"/>
        <v>8.6858810362371184</v>
      </c>
      <c r="AE33" s="3">
        <f t="shared" si="31"/>
        <v>7.6703413763845543</v>
      </c>
      <c r="AF33" s="3">
        <f t="shared" si="31"/>
        <v>6.6806615407677743</v>
      </c>
      <c r="AG33" s="3">
        <f t="shared" si="31"/>
        <v>5.7670863817497038</v>
      </c>
      <c r="AH33" s="3">
        <f t="shared" si="31"/>
        <v>4.950158626030519</v>
      </c>
      <c r="AI33" s="3">
        <f t="shared" si="31"/>
        <v>4.2333369316222189</v>
      </c>
      <c r="AJ33" s="3">
        <f t="shared" si="31"/>
        <v>3.6115490660892382</v>
      </c>
      <c r="AK33" s="3">
        <f t="shared" si="31"/>
        <v>3.0760603941137119</v>
      </c>
      <c r="AL33" s="3">
        <f t="shared" si="31"/>
        <v>2.6170200459024393</v>
      </c>
      <c r="AM33" s="3">
        <f t="shared" si="31"/>
        <v>2.2247137836203397</v>
      </c>
      <c r="AN33" s="3">
        <f t="shared" si="31"/>
        <v>1.8901334269856127</v>
      </c>
      <c r="AO33" s="14">
        <f t="shared" ca="1" si="10"/>
        <v>4912.8440090718823</v>
      </c>
      <c r="AP33" s="15">
        <f t="shared" ca="1" si="11"/>
        <v>0.36068829071765834</v>
      </c>
      <c r="AQ33" s="14">
        <f t="shared" ca="1" si="12"/>
        <v>1084.5204616294679</v>
      </c>
      <c r="AR33" s="12">
        <f t="shared" ca="1" si="13"/>
        <v>216.9040923258936</v>
      </c>
      <c r="AS33" s="14">
        <f t="shared" ca="1" si="14"/>
        <v>2473.1386576215837</v>
      </c>
      <c r="AT33" s="12">
        <f t="shared" ca="1" si="18"/>
        <v>494.62773152431674</v>
      </c>
      <c r="AU33" s="12">
        <f t="shared" ca="1" si="15"/>
        <v>89.599764622648067</v>
      </c>
      <c r="AY33">
        <v>18</v>
      </c>
      <c r="AZ33" s="2">
        <v>106.49696532784404</v>
      </c>
      <c r="BA33" s="2">
        <v>147.61512139250866</v>
      </c>
      <c r="BB33" s="2">
        <v>177.58681997551608</v>
      </c>
      <c r="BC33" s="2">
        <v>197.12428386490816</v>
      </c>
      <c r="BD33" s="2">
        <v>208.0841242115128</v>
      </c>
      <c r="BE33" s="2">
        <v>212.87884804678455</v>
      </c>
      <c r="BF33" s="2">
        <v>213.94305910404154</v>
      </c>
      <c r="BG33" s="2">
        <v>213.31046343952167</v>
      </c>
      <c r="BH33" s="2">
        <v>212.23575910047003</v>
      </c>
      <c r="BI33" s="2">
        <v>211.24690654541229</v>
      </c>
      <c r="BJ33" s="2">
        <v>210.50342475486772</v>
      </c>
      <c r="BK33" s="2">
        <v>209.97871775293146</v>
      </c>
      <c r="BL33" s="2">
        <v>209.63921825640256</v>
      </c>
      <c r="BM33" s="2">
        <v>209.40010162826837</v>
      </c>
      <c r="BN33" s="2">
        <v>209.24278681577636</v>
      </c>
    </row>
    <row r="34" spans="1:66" x14ac:dyDescent="0.15">
      <c r="A34" t="s">
        <v>14</v>
      </c>
      <c r="B34" s="1">
        <f>SUMPRODUCT(Wt, lafished, Vul_Cap, Vul_Ret)</f>
        <v>2.5710922558822151</v>
      </c>
      <c r="D34" s="3">
        <v>2015</v>
      </c>
      <c r="E34" s="2">
        <f t="shared" ca="1" si="8"/>
        <v>0.99970421129966469</v>
      </c>
      <c r="F34" s="3">
        <f t="shared" ca="1" si="16"/>
        <v>910.087076021195</v>
      </c>
      <c r="G34" s="3">
        <f t="shared" ref="G34:AN34" ca="1" si="32">F33*So*(1-F$6*F$7*U)*(1-(F$7*Uo-F$6*F$7*U)*D)</f>
        <v>776.44246775570662</v>
      </c>
      <c r="H34" s="3">
        <f t="shared" ca="1" si="32"/>
        <v>662.06530256145732</v>
      </c>
      <c r="I34" s="3">
        <f t="shared" ca="1" si="32"/>
        <v>560.4015085407915</v>
      </c>
      <c r="J34" s="3">
        <f t="shared" ca="1" si="32"/>
        <v>450.85392922190147</v>
      </c>
      <c r="K34" s="3">
        <f t="shared" ca="1" si="32"/>
        <v>329.29902132129746</v>
      </c>
      <c r="L34" s="3">
        <f t="shared" ca="1" si="32"/>
        <v>230.46097271889045</v>
      </c>
      <c r="M34" s="3">
        <f t="shared" ca="1" si="32"/>
        <v>162.25068110256981</v>
      </c>
      <c r="N34" s="3">
        <f t="shared" ca="1" si="32"/>
        <v>117.19059728637292</v>
      </c>
      <c r="O34" s="3">
        <f t="shared" ca="1" si="32"/>
        <v>87.333075264006325</v>
      </c>
      <c r="P34" s="3">
        <f t="shared" ca="1" si="32"/>
        <v>66.90324576799965</v>
      </c>
      <c r="Q34" s="3">
        <f t="shared" ca="1" si="32"/>
        <v>52.293752134861265</v>
      </c>
      <c r="R34" s="3">
        <f t="shared" ca="1" si="32"/>
        <v>41.421739325456457</v>
      </c>
      <c r="S34" s="3">
        <f t="shared" ca="1" si="32"/>
        <v>33.094541659570602</v>
      </c>
      <c r="T34" s="3">
        <f t="shared" ca="1" si="32"/>
        <v>26.57227174004678</v>
      </c>
      <c r="U34" s="3">
        <f t="shared" si="32"/>
        <v>21.315773713942122</v>
      </c>
      <c r="V34" s="3">
        <f t="shared" si="32"/>
        <v>17.140708342182407</v>
      </c>
      <c r="W34" s="3">
        <f t="shared" si="32"/>
        <v>13.81563027091852</v>
      </c>
      <c r="X34" s="3">
        <f t="shared" si="32"/>
        <v>11.234414449190176</v>
      </c>
      <c r="Y34" s="3">
        <f t="shared" si="32"/>
        <v>9.6270638480520692</v>
      </c>
      <c r="Z34" s="3">
        <f t="shared" si="32"/>
        <v>9.0920814459908588</v>
      </c>
      <c r="AA34" s="3">
        <f t="shared" si="32"/>
        <v>8.9659517067596113</v>
      </c>
      <c r="AB34" s="3">
        <f t="shared" si="32"/>
        <v>8.7931707477562213</v>
      </c>
      <c r="AC34" s="3">
        <f t="shared" si="32"/>
        <v>8.4067413413290613</v>
      </c>
      <c r="AD34" s="3">
        <f t="shared" si="32"/>
        <v>7.7914171291543068</v>
      </c>
      <c r="AE34" s="3">
        <f t="shared" si="32"/>
        <v>7.0241888066321403</v>
      </c>
      <c r="AF34" s="3">
        <f t="shared" si="32"/>
        <v>6.2037327431594811</v>
      </c>
      <c r="AG34" s="3">
        <f t="shared" si="32"/>
        <v>5.4038509580166689</v>
      </c>
      <c r="AH34" s="3">
        <f t="shared" si="32"/>
        <v>4.6652792959610876</v>
      </c>
      <c r="AI34" s="3">
        <f t="shared" si="32"/>
        <v>4.0047108469272814</v>
      </c>
      <c r="AJ34" s="3">
        <f t="shared" si="32"/>
        <v>3.4250003498680228</v>
      </c>
      <c r="AK34" s="3">
        <f t="shared" si="32"/>
        <v>2.9220855767830458</v>
      </c>
      <c r="AL34" s="3">
        <f t="shared" si="32"/>
        <v>2.4889293127486551</v>
      </c>
      <c r="AM34" s="3">
        <f t="shared" si="32"/>
        <v>2.1175824085702217</v>
      </c>
      <c r="AN34" s="3">
        <f t="shared" si="32"/>
        <v>1.800199903265157</v>
      </c>
      <c r="AO34" s="14">
        <f t="shared" ca="1" si="10"/>
        <v>4729.0402761711357</v>
      </c>
      <c r="AP34" s="15">
        <f t="shared" ca="1" si="11"/>
        <v>0.34719389640652698</v>
      </c>
      <c r="AQ34" s="14">
        <f t="shared" ca="1" si="12"/>
        <v>1076.4172517401191</v>
      </c>
      <c r="AR34" s="12">
        <f t="shared" ca="1" si="13"/>
        <v>215.28345034802385</v>
      </c>
      <c r="AS34" s="14">
        <f t="shared" ca="1" si="14"/>
        <v>2453.5262013323095</v>
      </c>
      <c r="AT34" s="12">
        <f t="shared" ca="1" si="18"/>
        <v>490.70524026646194</v>
      </c>
      <c r="AU34" s="12">
        <f t="shared" ca="1" si="15"/>
        <v>86.025390293614521</v>
      </c>
      <c r="AY34">
        <v>21</v>
      </c>
      <c r="AZ34" s="2">
        <v>107.58852012158545</v>
      </c>
      <c r="BA34" s="2">
        <v>149.64587901032155</v>
      </c>
      <c r="BB34" s="2">
        <v>180.80480786171651</v>
      </c>
      <c r="BC34" s="2">
        <v>201.7311372419575</v>
      </c>
      <c r="BD34" s="2">
        <v>214.23505441659449</v>
      </c>
      <c r="BE34" s="2">
        <v>220.52590672509626</v>
      </c>
      <c r="BF34" s="2">
        <v>222.93611389606562</v>
      </c>
      <c r="BG34" s="2">
        <v>223.38152849413422</v>
      </c>
      <c r="BH34" s="2">
        <v>223.06654399891281</v>
      </c>
      <c r="BI34" s="2">
        <v>222.61655030460082</v>
      </c>
      <c r="BJ34" s="2">
        <v>222.23867043097485</v>
      </c>
      <c r="BK34" s="2">
        <v>221.96185031080063</v>
      </c>
      <c r="BL34" s="2">
        <v>221.77342478108508</v>
      </c>
      <c r="BM34" s="2">
        <v>221.6342884987483</v>
      </c>
      <c r="BN34" s="2">
        <v>221.55208694015332</v>
      </c>
    </row>
    <row r="35" spans="1:66" x14ac:dyDescent="0.15">
      <c r="A35" t="s">
        <v>15</v>
      </c>
      <c r="B35" s="1">
        <f>phivbfish*U</f>
        <v>0.51421845117644305</v>
      </c>
      <c r="D35" s="3">
        <v>2016</v>
      </c>
      <c r="E35" s="2">
        <f t="shared" ca="1" si="8"/>
        <v>0.99992438254234572</v>
      </c>
      <c r="F35" s="3">
        <f t="shared" ca="1" si="16"/>
        <v>905.35342854942212</v>
      </c>
      <c r="G35" s="3">
        <f t="shared" ref="G35:AN35" ca="1" si="33">F34*So*(1-F$6*F$7*U)*(1-(F$7*Uo-F$6*F$7*U)*D)</f>
        <v>771.62307168362611</v>
      </c>
      <c r="H35" s="3">
        <f t="shared" ca="1" si="33"/>
        <v>657.88235413767211</v>
      </c>
      <c r="I35" s="3">
        <f t="shared" ca="1" si="33"/>
        <v>556.68487671741457</v>
      </c>
      <c r="J35" s="3">
        <f t="shared" ca="1" si="33"/>
        <v>447.5122014286494</v>
      </c>
      <c r="K35" s="3">
        <f t="shared" ca="1" si="33"/>
        <v>326.87182360539975</v>
      </c>
      <c r="L35" s="3">
        <f t="shared" ca="1" si="33"/>
        <v>228.75093682969194</v>
      </c>
      <c r="M35" s="3">
        <f t="shared" ca="1" si="33"/>
        <v>161.02776730236636</v>
      </c>
      <c r="N35" s="3">
        <f t="shared" ca="1" si="33"/>
        <v>116.32414366977916</v>
      </c>
      <c r="O35" s="3">
        <f t="shared" ca="1" si="33"/>
        <v>86.687761148887077</v>
      </c>
      <c r="P35" s="3">
        <f t="shared" ca="1" si="33"/>
        <v>66.423650938950303</v>
      </c>
      <c r="Q35" s="3">
        <f t="shared" ca="1" si="33"/>
        <v>51.948149517772748</v>
      </c>
      <c r="R35" s="3">
        <f t="shared" ca="1" si="33"/>
        <v>41.174167300250524</v>
      </c>
      <c r="S35" s="3">
        <f t="shared" ca="1" si="33"/>
        <v>32.90914866771756</v>
      </c>
      <c r="T35" s="3">
        <f t="shared" ca="1" si="33"/>
        <v>26.445775934557695</v>
      </c>
      <c r="U35" s="3">
        <f t="shared" ca="1" si="33"/>
        <v>21.31367917589473</v>
      </c>
      <c r="V35" s="3">
        <f t="shared" si="33"/>
        <v>17.139952433205423</v>
      </c>
      <c r="W35" s="3">
        <f t="shared" si="33"/>
        <v>13.806012058339181</v>
      </c>
      <c r="X35" s="3">
        <f t="shared" si="33"/>
        <v>11.140832019483064</v>
      </c>
      <c r="Y35" s="3">
        <f t="shared" si="33"/>
        <v>9.0668833179078572</v>
      </c>
      <c r="Z35" s="3">
        <f t="shared" si="33"/>
        <v>7.7743400714775035</v>
      </c>
      <c r="AA35" s="3">
        <f t="shared" si="33"/>
        <v>7.3456025499459923</v>
      </c>
      <c r="AB35" s="3">
        <f t="shared" si="33"/>
        <v>7.2461526155430329</v>
      </c>
      <c r="AC35" s="3">
        <f t="shared" si="33"/>
        <v>7.1083632072187264</v>
      </c>
      <c r="AD35" s="3">
        <f t="shared" si="33"/>
        <v>6.7973567569403102</v>
      </c>
      <c r="AE35" s="3">
        <f t="shared" si="33"/>
        <v>6.300844411532136</v>
      </c>
      <c r="AF35" s="3">
        <f t="shared" si="33"/>
        <v>5.6811278606191502</v>
      </c>
      <c r="AG35" s="3">
        <f t="shared" si="33"/>
        <v>5.0180729741846779</v>
      </c>
      <c r="AH35" s="3">
        <f t="shared" si="33"/>
        <v>4.3714403295006541</v>
      </c>
      <c r="AI35" s="3">
        <f t="shared" si="33"/>
        <v>3.7742415974783459</v>
      </c>
      <c r="AJ35" s="3">
        <f t="shared" si="33"/>
        <v>3.2400293842404295</v>
      </c>
      <c r="AK35" s="3">
        <f t="shared" si="33"/>
        <v>2.7711499801561725</v>
      </c>
      <c r="AL35" s="3">
        <f t="shared" si="33"/>
        <v>2.3643438406907076</v>
      </c>
      <c r="AM35" s="3">
        <f t="shared" si="33"/>
        <v>2.0139367816855485</v>
      </c>
      <c r="AN35" s="3">
        <f t="shared" si="33"/>
        <v>1.7135110480866529</v>
      </c>
      <c r="AO35" s="14">
        <f t="shared" ca="1" si="10"/>
        <v>4572.297836933044</v>
      </c>
      <c r="AP35" s="15">
        <f t="shared" ca="1" si="11"/>
        <v>0.33568627223052871</v>
      </c>
      <c r="AQ35" s="14">
        <f t="shared" ca="1" si="12"/>
        <v>1068.4723157274896</v>
      </c>
      <c r="AR35" s="12">
        <f t="shared" ca="1" si="13"/>
        <v>213.69446314549793</v>
      </c>
      <c r="AS35" s="14">
        <f t="shared" ca="1" si="14"/>
        <v>2434.4303025426611</v>
      </c>
      <c r="AT35" s="12">
        <f t="shared" ca="1" si="18"/>
        <v>486.88606050853224</v>
      </c>
      <c r="AU35" s="12">
        <f t="shared" ca="1" si="15"/>
        <v>83.025421768314743</v>
      </c>
      <c r="AY35">
        <v>34</v>
      </c>
      <c r="AZ35" s="2">
        <v>110.03652269437669</v>
      </c>
      <c r="BA35" s="2">
        <v>154.16560593675337</v>
      </c>
      <c r="BB35" s="2">
        <v>187.98184441971526</v>
      </c>
      <c r="BC35" s="2">
        <v>212.06254813291781</v>
      </c>
      <c r="BD35" s="2">
        <v>227.93360172172137</v>
      </c>
      <c r="BE35" s="2">
        <v>237.58876770952438</v>
      </c>
      <c r="BF35" s="2">
        <v>242.99895014577629</v>
      </c>
      <c r="BG35" s="2">
        <v>245.83181797914645</v>
      </c>
      <c r="BH35" s="2">
        <v>247.27453718000342</v>
      </c>
      <c r="BI35" s="2">
        <v>248.01716265636227</v>
      </c>
      <c r="BJ35" s="2">
        <v>248.43413623584098</v>
      </c>
      <c r="BK35" s="2">
        <v>248.69790235774735</v>
      </c>
      <c r="BL35" s="2">
        <v>248.85707804917479</v>
      </c>
      <c r="BM35" s="2">
        <v>248.96559967030299</v>
      </c>
      <c r="BN35" s="2">
        <v>249.05140917159275</v>
      </c>
    </row>
    <row r="36" spans="1:66" x14ac:dyDescent="0.15">
      <c r="A36" s="5" t="s">
        <v>18</v>
      </c>
      <c r="B36" s="6">
        <f>SUMPRODUCT(fec, lafished)/SUMPRODUCT(fec,launfished)</f>
        <v>0.3032233457129766</v>
      </c>
      <c r="D36" s="3">
        <v>2017</v>
      </c>
      <c r="E36" s="2">
        <f t="shared" ca="1" si="8"/>
        <v>1.000155086072485</v>
      </c>
      <c r="F36" s="3">
        <f t="shared" ca="1" si="16"/>
        <v>901.08698109011902</v>
      </c>
      <c r="G36" s="3">
        <f t="shared" ref="G36:AN36" ca="1" si="34">F35*So*(1-F$6*F$7*U)*(1-(F$7*Uo-F$6*F$7*U)*D)</f>
        <v>767.60961879689194</v>
      </c>
      <c r="H36" s="3">
        <f t="shared" ca="1" si="34"/>
        <v>653.79886338968822</v>
      </c>
      <c r="I36" s="3">
        <f t="shared" ca="1" si="34"/>
        <v>553.16772498238004</v>
      </c>
      <c r="J36" s="3">
        <f t="shared" ca="1" si="34"/>
        <v>444.5442613645514</v>
      </c>
      <c r="K36" s="3">
        <f t="shared" ca="1" si="34"/>
        <v>324.44905075819781</v>
      </c>
      <c r="L36" s="3">
        <f t="shared" ca="1" si="34"/>
        <v>227.06485908444179</v>
      </c>
      <c r="M36" s="3">
        <f t="shared" ca="1" si="34"/>
        <v>159.83293045864428</v>
      </c>
      <c r="N36" s="3">
        <f t="shared" ca="1" si="34"/>
        <v>115.4473867919409</v>
      </c>
      <c r="O36" s="3">
        <f t="shared" ca="1" si="34"/>
        <v>86.046831535922294</v>
      </c>
      <c r="P36" s="3">
        <f t="shared" ca="1" si="34"/>
        <v>65.932838959650567</v>
      </c>
      <c r="Q36" s="3">
        <f t="shared" ca="1" si="34"/>
        <v>51.575760052935713</v>
      </c>
      <c r="R36" s="3">
        <f t="shared" ca="1" si="34"/>
        <v>40.902052575365055</v>
      </c>
      <c r="S36" s="3">
        <f t="shared" ca="1" si="34"/>
        <v>32.712455223257031</v>
      </c>
      <c r="T36" s="3">
        <f t="shared" ca="1" si="34"/>
        <v>26.297628799818181</v>
      </c>
      <c r="U36" s="3">
        <f t="shared" ca="1" si="34"/>
        <v>21.212216604622455</v>
      </c>
      <c r="V36" s="3">
        <f t="shared" ca="1" si="34"/>
        <v>17.138268221176173</v>
      </c>
      <c r="W36" s="3">
        <f t="shared" si="34"/>
        <v>13.805403210195749</v>
      </c>
      <c r="X36" s="3">
        <f t="shared" si="34"/>
        <v>11.133075957068765</v>
      </c>
      <c r="Y36" s="3">
        <f t="shared" si="34"/>
        <v>8.9913563757073351</v>
      </c>
      <c r="Z36" s="3">
        <f t="shared" si="34"/>
        <v>7.3219660131458078</v>
      </c>
      <c r="AA36" s="3">
        <f t="shared" si="34"/>
        <v>6.2809833581477434</v>
      </c>
      <c r="AB36" s="3">
        <f t="shared" si="34"/>
        <v>5.9366098403030154</v>
      </c>
      <c r="AC36" s="3">
        <f t="shared" si="34"/>
        <v>5.8577600872087423</v>
      </c>
      <c r="AD36" s="3">
        <f t="shared" si="34"/>
        <v>5.747539827332818</v>
      </c>
      <c r="AE36" s="3">
        <f t="shared" si="34"/>
        <v>5.4969573089467358</v>
      </c>
      <c r="AF36" s="3">
        <f t="shared" si="34"/>
        <v>5.0960906258646839</v>
      </c>
      <c r="AG36" s="3">
        <f t="shared" si="34"/>
        <v>4.5953485362010706</v>
      </c>
      <c r="AH36" s="3">
        <f t="shared" si="34"/>
        <v>4.0593655795013373</v>
      </c>
      <c r="AI36" s="3">
        <f t="shared" si="34"/>
        <v>3.5365239433316509</v>
      </c>
      <c r="AJ36" s="3">
        <f t="shared" si="34"/>
        <v>3.0535671978502847</v>
      </c>
      <c r="AK36" s="3">
        <f t="shared" si="34"/>
        <v>2.6214909333335568</v>
      </c>
      <c r="AL36" s="3">
        <f t="shared" si="34"/>
        <v>2.2422174898880041</v>
      </c>
      <c r="AM36" s="3">
        <f t="shared" si="34"/>
        <v>1.9131274644598741</v>
      </c>
      <c r="AN36" s="3">
        <f t="shared" si="34"/>
        <v>1.629642800015652</v>
      </c>
      <c r="AO36" s="14">
        <f t="shared" ca="1" si="10"/>
        <v>4438.3847123897076</v>
      </c>
      <c r="AP36" s="15">
        <f t="shared" ca="1" si="11"/>
        <v>0.32585471724791454</v>
      </c>
      <c r="AQ36" s="14">
        <f t="shared" ca="1" si="12"/>
        <v>1060.8485741047216</v>
      </c>
      <c r="AR36" s="12">
        <f t="shared" ca="1" si="13"/>
        <v>212.16971482094434</v>
      </c>
      <c r="AS36" s="14">
        <f t="shared" ca="1" si="14"/>
        <v>2416.0044211127874</v>
      </c>
      <c r="AT36" s="12">
        <f t="shared" ca="1" si="18"/>
        <v>483.20088422255753</v>
      </c>
      <c r="AU36" s="12">
        <f t="shared" ca="1" si="15"/>
        <v>80.499978741411098</v>
      </c>
      <c r="AY36">
        <v>55</v>
      </c>
      <c r="AZ36" s="2">
        <v>111.50821590591156</v>
      </c>
      <c r="BA36" s="2">
        <v>156.87261002997917</v>
      </c>
      <c r="BB36" s="2">
        <v>192.2742327775448</v>
      </c>
      <c r="BC36" s="2">
        <v>218.22791991629902</v>
      </c>
      <c r="BD36" s="2">
        <v>236.15853664353617</v>
      </c>
      <c r="BE36" s="2">
        <v>247.81868955253861</v>
      </c>
      <c r="BF36" s="2">
        <v>255.02184765186394</v>
      </c>
      <c r="BG36" s="2">
        <v>259.26794963450141</v>
      </c>
      <c r="BH36" s="2">
        <v>261.74754141034896</v>
      </c>
      <c r="BI36" s="2">
        <v>263.23071446607833</v>
      </c>
      <c r="BJ36" s="2">
        <v>264.11607107702127</v>
      </c>
      <c r="BK36" s="2">
        <v>264.69175191900939</v>
      </c>
      <c r="BL36" s="2">
        <v>265.07211939972132</v>
      </c>
      <c r="BM36" s="2">
        <v>265.32498339628671</v>
      </c>
      <c r="BN36" s="2">
        <v>265.50585034641324</v>
      </c>
    </row>
    <row r="37" spans="1:66" x14ac:dyDescent="0.15">
      <c r="A37" s="18" t="s">
        <v>52</v>
      </c>
      <c r="B37" s="18"/>
      <c r="D37" s="3">
        <v>2018</v>
      </c>
      <c r="E37" s="2">
        <f t="shared" ca="1" si="8"/>
        <v>1.000156783510906</v>
      </c>
      <c r="F37" s="3">
        <f t="shared" ca="1" si="16"/>
        <v>897.05289719259167</v>
      </c>
      <c r="G37" s="3">
        <f t="shared" ref="G37:AN37" ca="1" si="35">F36*So*(1-F$6*F$7*U)*(1-(F$7*Uo-F$6*F$7*U)*D)</f>
        <v>763.99228438959869</v>
      </c>
      <c r="H37" s="3">
        <f t="shared" ca="1" si="35"/>
        <v>650.3982510545884</v>
      </c>
      <c r="I37" s="3">
        <f t="shared" ca="1" si="35"/>
        <v>549.73420032125784</v>
      </c>
      <c r="J37" s="3">
        <f t="shared" ca="1" si="35"/>
        <v>441.73561739818825</v>
      </c>
      <c r="K37" s="3">
        <f t="shared" ca="1" si="35"/>
        <v>322.29727627377099</v>
      </c>
      <c r="L37" s="3">
        <f t="shared" ca="1" si="35"/>
        <v>225.38185511953711</v>
      </c>
      <c r="M37" s="3">
        <f t="shared" ca="1" si="35"/>
        <v>158.6548336572088</v>
      </c>
      <c r="N37" s="3">
        <f t="shared" ca="1" si="35"/>
        <v>114.59075943157124</v>
      </c>
      <c r="O37" s="3">
        <f t="shared" ca="1" si="35"/>
        <v>85.398280435649625</v>
      </c>
      <c r="P37" s="3">
        <f t="shared" ca="1" si="35"/>
        <v>65.445361737998724</v>
      </c>
      <c r="Q37" s="3">
        <f t="shared" ca="1" si="35"/>
        <v>51.194660843277163</v>
      </c>
      <c r="R37" s="3">
        <f t="shared" ca="1" si="35"/>
        <v>40.608846876785449</v>
      </c>
      <c r="S37" s="3">
        <f t="shared" ca="1" si="35"/>
        <v>32.496262854665993</v>
      </c>
      <c r="T37" s="3">
        <f t="shared" ca="1" si="35"/>
        <v>26.140451498089483</v>
      </c>
      <c r="U37" s="3">
        <f t="shared" ca="1" si="35"/>
        <v>21.093387453259108</v>
      </c>
      <c r="V37" s="3">
        <f t="shared" ca="1" si="35"/>
        <v>17.056682458975104</v>
      </c>
      <c r="W37" s="3">
        <f t="shared" ca="1" si="35"/>
        <v>13.804046658814064</v>
      </c>
      <c r="X37" s="3">
        <f t="shared" si="35"/>
        <v>11.132584985990478</v>
      </c>
      <c r="Y37" s="3">
        <f t="shared" si="35"/>
        <v>8.9850967425742603</v>
      </c>
      <c r="Z37" s="3">
        <f t="shared" si="35"/>
        <v>7.260974194405093</v>
      </c>
      <c r="AA37" s="3">
        <f t="shared" si="35"/>
        <v>5.9155048859024273</v>
      </c>
      <c r="AB37" s="3">
        <f t="shared" si="35"/>
        <v>5.0761999927471608</v>
      </c>
      <c r="AC37" s="3">
        <f t="shared" si="35"/>
        <v>4.7991310728488683</v>
      </c>
      <c r="AD37" s="3">
        <f t="shared" si="35"/>
        <v>4.7363518743671378</v>
      </c>
      <c r="AE37" s="3">
        <f t="shared" si="35"/>
        <v>4.6479804123950332</v>
      </c>
      <c r="AF37" s="3">
        <f t="shared" si="35"/>
        <v>4.4459108626188222</v>
      </c>
      <c r="AG37" s="3">
        <f t="shared" si="35"/>
        <v>4.1221238409802412</v>
      </c>
      <c r="AH37" s="3">
        <f t="shared" si="35"/>
        <v>3.7174030289380888</v>
      </c>
      <c r="AI37" s="3">
        <f t="shared" si="35"/>
        <v>3.2840534205079086</v>
      </c>
      <c r="AJ37" s="3">
        <f t="shared" si="35"/>
        <v>2.8612406569268716</v>
      </c>
      <c r="AK37" s="3">
        <f t="shared" si="35"/>
        <v>2.4706253475432263</v>
      </c>
      <c r="AL37" s="3">
        <f t="shared" si="35"/>
        <v>2.121124032403352</v>
      </c>
      <c r="AM37" s="3">
        <f t="shared" si="35"/>
        <v>1.8143079645910829</v>
      </c>
      <c r="AN37" s="3">
        <f t="shared" si="35"/>
        <v>1.5480696446488691</v>
      </c>
      <c r="AO37" s="14">
        <f t="shared" ca="1" si="10"/>
        <v>4323.7695513876306</v>
      </c>
      <c r="AP37" s="15">
        <f t="shared" ca="1" si="11"/>
        <v>0.31743996879756059</v>
      </c>
      <c r="AQ37" s="14">
        <f t="shared" ca="1" si="12"/>
        <v>1053.600421578526</v>
      </c>
      <c r="AR37" s="12">
        <f t="shared" ca="1" si="13"/>
        <v>210.72008431570521</v>
      </c>
      <c r="AS37" s="14">
        <f t="shared" ca="1" si="14"/>
        <v>2398.3976095679936</v>
      </c>
      <c r="AT37" s="12">
        <f t="shared" ca="1" si="18"/>
        <v>479.67952191359876</v>
      </c>
      <c r="AU37" s="12">
        <f t="shared" ca="1" si="15"/>
        <v>78.365442457918618</v>
      </c>
      <c r="AY37">
        <v>89</v>
      </c>
      <c r="AZ37" s="2">
        <v>112.38787678360339</v>
      </c>
      <c r="BA37" s="2">
        <v>158.51333864679214</v>
      </c>
      <c r="BB37" s="2">
        <v>194.88873836928104</v>
      </c>
      <c r="BC37" s="2">
        <v>221.98701328199428</v>
      </c>
      <c r="BD37" s="2">
        <v>241.13902264695662</v>
      </c>
      <c r="BE37" s="2">
        <v>254.02042649539922</v>
      </c>
      <c r="BF37" s="2">
        <v>262.29427835451349</v>
      </c>
      <c r="BG37" s="2">
        <v>267.41605633439673</v>
      </c>
      <c r="BH37" s="2">
        <v>270.53966059955826</v>
      </c>
      <c r="BI37" s="2">
        <v>272.45481501269342</v>
      </c>
      <c r="BJ37" s="2">
        <v>273.63563721960315</v>
      </c>
      <c r="BK37" s="2">
        <v>274.40393791209215</v>
      </c>
      <c r="BL37" s="2">
        <v>274.91517661340185</v>
      </c>
      <c r="BM37" s="2">
        <v>275.24479537753757</v>
      </c>
      <c r="BN37" s="2">
        <v>275.49969521979153</v>
      </c>
    </row>
    <row r="38" spans="1:66" x14ac:dyDescent="0.15">
      <c r="A38" t="s">
        <v>21</v>
      </c>
      <c r="B38">
        <v>1000</v>
      </c>
      <c r="D38" s="3">
        <v>2019</v>
      </c>
      <c r="E38" s="2">
        <f t="shared" ca="1" si="8"/>
        <v>1.0000664015111167</v>
      </c>
      <c r="F38" s="3">
        <f t="shared" ca="1" si="16"/>
        <v>893.35061238546973</v>
      </c>
      <c r="G38" s="3">
        <f t="shared" ref="G38:AN38" ca="1" si="36">F37*So*(1-F$6*F$7*U)*(1-(F$7*Uo-F$6*F$7*U)*D)</f>
        <v>760.57196089478737</v>
      </c>
      <c r="H38" s="3">
        <f t="shared" ca="1" si="36"/>
        <v>647.33327125968879</v>
      </c>
      <c r="I38" s="3">
        <f t="shared" ca="1" si="36"/>
        <v>546.87486084038687</v>
      </c>
      <c r="J38" s="3">
        <f t="shared" ca="1" si="36"/>
        <v>438.99375436545068</v>
      </c>
      <c r="K38" s="3">
        <f t="shared" ca="1" si="36"/>
        <v>320.26099242297295</v>
      </c>
      <c r="L38" s="3">
        <f t="shared" ca="1" si="36"/>
        <v>223.88710294206675</v>
      </c>
      <c r="M38" s="3">
        <f t="shared" ca="1" si="36"/>
        <v>157.47888456859587</v>
      </c>
      <c r="N38" s="3">
        <f t="shared" ca="1" si="36"/>
        <v>113.74613369160006</v>
      </c>
      <c r="O38" s="3">
        <f t="shared" ca="1" si="36"/>
        <v>84.764619461741773</v>
      </c>
      <c r="P38" s="3">
        <f t="shared" ca="1" si="36"/>
        <v>64.952087777699518</v>
      </c>
      <c r="Q38" s="3">
        <f t="shared" ca="1" si="36"/>
        <v>50.816150962236513</v>
      </c>
      <c r="R38" s="3">
        <f t="shared" ca="1" si="36"/>
        <v>40.308783447104453</v>
      </c>
      <c r="S38" s="3">
        <f t="shared" ca="1" si="36"/>
        <v>32.263313922971861</v>
      </c>
      <c r="T38" s="3">
        <f t="shared" ca="1" si="36"/>
        <v>25.967692648689717</v>
      </c>
      <c r="U38" s="3">
        <f t="shared" ca="1" si="36"/>
        <v>20.967315184559197</v>
      </c>
      <c r="V38" s="3">
        <f t="shared" ca="1" si="36"/>
        <v>16.961132279592508</v>
      </c>
      <c r="W38" s="3">
        <f t="shared" ca="1" si="36"/>
        <v>13.738333270881036</v>
      </c>
      <c r="X38" s="3">
        <f t="shared" ca="1" si="36"/>
        <v>11.131491072012411</v>
      </c>
      <c r="Y38" s="3">
        <f t="shared" si="36"/>
        <v>8.9847004978478946</v>
      </c>
      <c r="Z38" s="3">
        <f t="shared" si="36"/>
        <v>7.255919224637851</v>
      </c>
      <c r="AA38" s="3">
        <f t="shared" si="36"/>
        <v>5.8662288579731801</v>
      </c>
      <c r="AB38" s="3">
        <f t="shared" si="36"/>
        <v>4.780825572473578</v>
      </c>
      <c r="AC38" s="3">
        <f t="shared" si="36"/>
        <v>4.1035792771493043</v>
      </c>
      <c r="AD38" s="3">
        <f t="shared" si="36"/>
        <v>3.8803865494348826</v>
      </c>
      <c r="AE38" s="3">
        <f t="shared" si="36"/>
        <v>3.830242399291893</v>
      </c>
      <c r="AF38" s="3">
        <f t="shared" si="36"/>
        <v>3.7592627054013059</v>
      </c>
      <c r="AG38" s="3">
        <f t="shared" si="36"/>
        <v>3.5962066821691372</v>
      </c>
      <c r="AH38" s="3">
        <f t="shared" si="36"/>
        <v>3.3345883411023531</v>
      </c>
      <c r="AI38" s="3">
        <f t="shared" si="36"/>
        <v>3.0074034706896908</v>
      </c>
      <c r="AJ38" s="3">
        <f t="shared" si="36"/>
        <v>2.6569782410195883</v>
      </c>
      <c r="AK38" s="3">
        <f t="shared" si="36"/>
        <v>2.3150149429825495</v>
      </c>
      <c r="AL38" s="3">
        <f t="shared" si="36"/>
        <v>1.9990543293906651</v>
      </c>
      <c r="AM38" s="3">
        <f t="shared" si="36"/>
        <v>1.7163242384962294</v>
      </c>
      <c r="AN38" s="3">
        <f t="shared" si="36"/>
        <v>1.4681066150608493</v>
      </c>
      <c r="AO38" s="14">
        <f t="shared" ca="1" si="10"/>
        <v>4225.456780151515</v>
      </c>
      <c r="AP38" s="15">
        <f t="shared" ca="1" si="11"/>
        <v>0.31022209960664165</v>
      </c>
      <c r="AQ38" s="14">
        <f t="shared" ca="1" si="12"/>
        <v>1046.7655580403155</v>
      </c>
      <c r="AR38" s="12">
        <f t="shared" ca="1" si="13"/>
        <v>209.3531116080631</v>
      </c>
      <c r="AS38" s="14">
        <f t="shared" ca="1" si="14"/>
        <v>2381.6791204453725</v>
      </c>
      <c r="AT38" s="12">
        <f t="shared" ca="1" si="18"/>
        <v>476.33582408907455</v>
      </c>
      <c r="AU38" s="12">
        <f t="shared" ca="1" si="15"/>
        <v>76.552860229745406</v>
      </c>
      <c r="AY38">
        <f>89+55</f>
        <v>144</v>
      </c>
      <c r="AZ38" s="2">
        <v>112.94158887613362</v>
      </c>
      <c r="BA38" s="2">
        <v>159.52400696775882</v>
      </c>
      <c r="BB38" s="2">
        <v>196.47914187754498</v>
      </c>
      <c r="BC38" s="2">
        <v>224.26129137742595</v>
      </c>
      <c r="BD38" s="2">
        <v>244.17483843331766</v>
      </c>
      <c r="BE38" s="2">
        <v>257.81696005003954</v>
      </c>
      <c r="BF38" s="2">
        <v>266.75528090369846</v>
      </c>
      <c r="BG38" s="2">
        <v>272.39905593672506</v>
      </c>
      <c r="BH38" s="2">
        <v>275.91677890376133</v>
      </c>
      <c r="BI38" s="2">
        <v>278.08854957654864</v>
      </c>
      <c r="BJ38" s="2">
        <v>279.47076663264477</v>
      </c>
      <c r="BK38" s="2">
        <v>280.33691462636813</v>
      </c>
      <c r="BL38" s="2">
        <v>280.92325635146983</v>
      </c>
      <c r="BM38" s="2">
        <v>281.31426729906855</v>
      </c>
      <c r="BN38" s="2">
        <v>281.59440427613316</v>
      </c>
    </row>
    <row r="39" spans="1:66" x14ac:dyDescent="0.15">
      <c r="A39" t="s">
        <v>22</v>
      </c>
      <c r="B39" s="2">
        <f>SUMPRODUCT(fec,launfished)</f>
        <v>13.620747153440547</v>
      </c>
      <c r="D39" s="3">
        <v>2020</v>
      </c>
      <c r="E39" s="2">
        <f t="shared" ca="1" si="8"/>
        <v>1.0000820809680413</v>
      </c>
      <c r="F39" s="3">
        <f t="shared" ca="1" si="16"/>
        <v>890.12684001697619</v>
      </c>
      <c r="G39" s="3">
        <f t="shared" ref="G39:AN39" ca="1" si="37">F38*So*(1-F$6*F$7*U)*(1-(F$7*Uo-F$6*F$7*U)*D)</f>
        <v>757.43295535302252</v>
      </c>
      <c r="H39" s="3">
        <f t="shared" ca="1" si="37"/>
        <v>644.43521948364025</v>
      </c>
      <c r="I39" s="3">
        <f t="shared" ca="1" si="37"/>
        <v>544.29773152600671</v>
      </c>
      <c r="J39" s="3">
        <f t="shared" ca="1" si="37"/>
        <v>436.71041057316097</v>
      </c>
      <c r="K39" s="3">
        <f t="shared" ca="1" si="37"/>
        <v>318.27312515267113</v>
      </c>
      <c r="L39" s="3">
        <f t="shared" ca="1" si="37"/>
        <v>222.47257751574688</v>
      </c>
      <c r="M39" s="3">
        <f t="shared" ca="1" si="37"/>
        <v>156.4344708313424</v>
      </c>
      <c r="N39" s="3">
        <f t="shared" ca="1" si="37"/>
        <v>112.9030477347178</v>
      </c>
      <c r="O39" s="3">
        <f t="shared" ca="1" si="37"/>
        <v>84.139836278600356</v>
      </c>
      <c r="P39" s="3">
        <f t="shared" ca="1" si="37"/>
        <v>64.470138925935714</v>
      </c>
      <c r="Q39" s="3">
        <f t="shared" ca="1" si="37"/>
        <v>50.43314010605615</v>
      </c>
      <c r="R39" s="3">
        <f t="shared" ca="1" si="37"/>
        <v>40.010758759058085</v>
      </c>
      <c r="S39" s="3">
        <f t="shared" ca="1" si="37"/>
        <v>32.024916593986489</v>
      </c>
      <c r="T39" s="3">
        <f t="shared" ca="1" si="37"/>
        <v>25.781543666324342</v>
      </c>
      <c r="U39" s="3">
        <f t="shared" ca="1" si="37"/>
        <v>20.828744921281555</v>
      </c>
      <c r="V39" s="3">
        <f t="shared" ca="1" si="37"/>
        <v>16.85975793035885</v>
      </c>
      <c r="W39" s="3">
        <f t="shared" ca="1" si="37"/>
        <v>13.661372219890735</v>
      </c>
      <c r="X39" s="3">
        <f t="shared" ca="1" si="37"/>
        <v>11.078500234675511</v>
      </c>
      <c r="Y39" s="3">
        <f t="shared" ca="1" si="37"/>
        <v>8.9838176400502014</v>
      </c>
      <c r="Z39" s="3">
        <f t="shared" si="37"/>
        <v>7.2555992370172309</v>
      </c>
      <c r="AA39" s="3">
        <f t="shared" si="37"/>
        <v>5.8621448867689274</v>
      </c>
      <c r="AB39" s="3">
        <f t="shared" si="37"/>
        <v>4.7410013987169988</v>
      </c>
      <c r="AC39" s="3">
        <f t="shared" si="37"/>
        <v>3.864799805937277</v>
      </c>
      <c r="AD39" s="3">
        <f t="shared" si="37"/>
        <v>3.3179910258498855</v>
      </c>
      <c r="AE39" s="3">
        <f t="shared" si="37"/>
        <v>3.1380314388641981</v>
      </c>
      <c r="AF39" s="3">
        <f t="shared" si="37"/>
        <v>3.0978803968077187</v>
      </c>
      <c r="AG39" s="3">
        <f t="shared" si="37"/>
        <v>3.0407909827571564</v>
      </c>
      <c r="AH39" s="3">
        <f t="shared" si="37"/>
        <v>2.9091481326538493</v>
      </c>
      <c r="AI39" s="3">
        <f t="shared" si="37"/>
        <v>2.6977038734531069</v>
      </c>
      <c r="AJ39" s="3">
        <f t="shared" si="37"/>
        <v>2.4331533505790173</v>
      </c>
      <c r="AK39" s="3">
        <f t="shared" si="37"/>
        <v>2.1497472840143015</v>
      </c>
      <c r="AL39" s="3">
        <f t="shared" si="37"/>
        <v>1.8731454564631753</v>
      </c>
      <c r="AM39" s="3">
        <f t="shared" si="37"/>
        <v>1.6175505756334676</v>
      </c>
      <c r="AN39" s="3">
        <f t="shared" si="37"/>
        <v>1.3888198791507269</v>
      </c>
      <c r="AO39" s="14">
        <f t="shared" ca="1" si="10"/>
        <v>4140.867946597763</v>
      </c>
      <c r="AP39" s="15">
        <f t="shared" ca="1" si="11"/>
        <v>0.30401180639725739</v>
      </c>
      <c r="AQ39" s="14">
        <f t="shared" ca="1" si="12"/>
        <v>1040.4733824017164</v>
      </c>
      <c r="AR39" s="12">
        <f t="shared" ca="1" si="13"/>
        <v>208.09467648034331</v>
      </c>
      <c r="AS39" s="14">
        <f t="shared" ca="1" si="14"/>
        <v>2366.0301212134705</v>
      </c>
      <c r="AT39" s="12">
        <f t="shared" ca="1" si="18"/>
        <v>473.20602424269413</v>
      </c>
      <c r="AU39" s="12">
        <f t="shared" ca="1" si="15"/>
        <v>75.006168756153969</v>
      </c>
    </row>
    <row r="40" spans="1:66" x14ac:dyDescent="0.15">
      <c r="A40" t="s">
        <v>27</v>
      </c>
      <c r="B40" s="2">
        <f>SUMPRODUCT(fec,lafished)</f>
        <v>4.1301285229767446</v>
      </c>
      <c r="D40" s="3">
        <v>2021</v>
      </c>
      <c r="E40" s="2">
        <f t="shared" ca="1" si="8"/>
        <v>1.0000092715691482</v>
      </c>
      <c r="F40" s="3">
        <f t="shared" ca="1" si="16"/>
        <v>887.17334430794369</v>
      </c>
      <c r="G40" s="3">
        <f t="shared" ref="G40:AN40" ca="1" si="38">F39*So*(1-F$6*F$7*U)*(1-(F$7*Uo-F$6*F$7*U)*D)</f>
        <v>754.69965960261914</v>
      </c>
      <c r="H40" s="3">
        <f t="shared" ca="1" si="38"/>
        <v>641.77552936978486</v>
      </c>
      <c r="I40" s="3">
        <f t="shared" ca="1" si="38"/>
        <v>541.86096042589236</v>
      </c>
      <c r="J40" s="3">
        <f t="shared" ca="1" si="38"/>
        <v>434.65242751053938</v>
      </c>
      <c r="K40" s="3">
        <f t="shared" ca="1" si="38"/>
        <v>316.61768710294206</v>
      </c>
      <c r="L40" s="3">
        <f t="shared" ca="1" si="38"/>
        <v>221.09168516280255</v>
      </c>
      <c r="M40" s="3">
        <f t="shared" ca="1" si="38"/>
        <v>155.44611315626415</v>
      </c>
      <c r="N40" s="3">
        <f t="shared" ca="1" si="38"/>
        <v>112.15426484642802</v>
      </c>
      <c r="O40" s="3">
        <f t="shared" ca="1" si="38"/>
        <v>83.51619209766325</v>
      </c>
      <c r="P40" s="3">
        <f t="shared" ca="1" si="38"/>
        <v>63.9949423300978</v>
      </c>
      <c r="Q40" s="3">
        <f t="shared" ca="1" si="38"/>
        <v>50.058922820721989</v>
      </c>
      <c r="R40" s="3">
        <f t="shared" ca="1" si="38"/>
        <v>39.709190169573198</v>
      </c>
      <c r="S40" s="3">
        <f t="shared" ca="1" si="38"/>
        <v>31.788139024398998</v>
      </c>
      <c r="T40" s="3">
        <f t="shared" ca="1" si="38"/>
        <v>25.591040881587304</v>
      </c>
      <c r="U40" s="3">
        <f t="shared" ca="1" si="38"/>
        <v>20.679434402110722</v>
      </c>
      <c r="V40" s="3">
        <f t="shared" ca="1" si="38"/>
        <v>16.748333979574362</v>
      </c>
      <c r="W40" s="3">
        <f t="shared" ca="1" si="38"/>
        <v>13.579720081601799</v>
      </c>
      <c r="X40" s="3">
        <f t="shared" ca="1" si="38"/>
        <v>11.016439356936866</v>
      </c>
      <c r="Y40" s="3">
        <f t="shared" ca="1" si="38"/>
        <v>8.9410506813248602</v>
      </c>
      <c r="Z40" s="3">
        <f t="shared" ca="1" si="38"/>
        <v>7.2548862847752646</v>
      </c>
      <c r="AA40" s="3">
        <f t="shared" si="38"/>
        <v>5.8618863649006459</v>
      </c>
      <c r="AB40" s="3">
        <f t="shared" si="38"/>
        <v>4.7377007922012186</v>
      </c>
      <c r="AC40" s="3">
        <f t="shared" si="38"/>
        <v>3.8326061070304993</v>
      </c>
      <c r="AD40" s="3">
        <f t="shared" si="38"/>
        <v>3.1249234404250306</v>
      </c>
      <c r="AE40" s="3">
        <f t="shared" si="38"/>
        <v>2.683227565177122</v>
      </c>
      <c r="AF40" s="3">
        <f t="shared" si="38"/>
        <v>2.5380237242480819</v>
      </c>
      <c r="AG40" s="3">
        <f t="shared" si="38"/>
        <v>2.5058123133396379</v>
      </c>
      <c r="AH40" s="3">
        <f t="shared" si="38"/>
        <v>2.4598451065506901</v>
      </c>
      <c r="AI40" s="3">
        <f t="shared" si="38"/>
        <v>2.3535199500262012</v>
      </c>
      <c r="AJ40" s="3">
        <f t="shared" si="38"/>
        <v>2.182589493739298</v>
      </c>
      <c r="AK40" s="3">
        <f t="shared" si="38"/>
        <v>1.9686517285856002</v>
      </c>
      <c r="AL40" s="3">
        <f t="shared" si="38"/>
        <v>1.7394226200577032</v>
      </c>
      <c r="AM40" s="3">
        <f t="shared" si="38"/>
        <v>1.5156704181575569</v>
      </c>
      <c r="AN40" s="3">
        <f t="shared" si="38"/>
        <v>1.3088939400749462</v>
      </c>
      <c r="AO40" s="14">
        <f t="shared" ca="1" si="10"/>
        <v>4067.9528574597057</v>
      </c>
      <c r="AP40" s="15">
        <f t="shared" ca="1" si="11"/>
        <v>0.29865856928649881</v>
      </c>
      <c r="AQ40" s="14">
        <f t="shared" ca="1" si="12"/>
        <v>1034.742162253903</v>
      </c>
      <c r="AR40" s="12">
        <f t="shared" ca="1" si="13"/>
        <v>206.94843245078061</v>
      </c>
      <c r="AS40" s="14">
        <f t="shared" ca="1" si="14"/>
        <v>2351.5867906863991</v>
      </c>
      <c r="AT40" s="12">
        <f t="shared" ca="1" si="18"/>
        <v>470.31735813727983</v>
      </c>
      <c r="AU40" s="12">
        <f t="shared" ca="1" si="15"/>
        <v>73.68002640401869</v>
      </c>
    </row>
    <row r="41" spans="1:66" x14ac:dyDescent="0.15">
      <c r="A41" t="s">
        <v>23</v>
      </c>
      <c r="B41">
        <f>Ro*epro</f>
        <v>13620.747153440547</v>
      </c>
      <c r="D41" s="3">
        <v>2022</v>
      </c>
      <c r="E41" s="2">
        <f t="shared" ca="1" si="8"/>
        <v>1.0000578333859955</v>
      </c>
      <c r="F41" s="3">
        <f t="shared" ca="1" si="16"/>
        <v>884.64572081947199</v>
      </c>
      <c r="G41" s="3">
        <f t="shared" ref="G41:AN41" ca="1" si="39">F40*So*(1-F$6*F$7*U)*(1-(F$7*Uo-F$6*F$7*U)*D)</f>
        <v>752.19551962386947</v>
      </c>
      <c r="H41" s="3">
        <f t="shared" ca="1" si="39"/>
        <v>639.45959854746957</v>
      </c>
      <c r="I41" s="3">
        <f t="shared" ca="1" si="39"/>
        <v>539.624611145225</v>
      </c>
      <c r="J41" s="3">
        <f t="shared" ca="1" si="39"/>
        <v>432.70652839576115</v>
      </c>
      <c r="K41" s="3">
        <f t="shared" ca="1" si="39"/>
        <v>315.12563694428172</v>
      </c>
      <c r="L41" s="3">
        <f t="shared" ca="1" si="39"/>
        <v>219.94171817164786</v>
      </c>
      <c r="M41" s="3">
        <f t="shared" ca="1" si="39"/>
        <v>154.48125559337097</v>
      </c>
      <c r="N41" s="3">
        <f t="shared" ca="1" si="39"/>
        <v>111.44567083984725</v>
      </c>
      <c r="O41" s="3">
        <f t="shared" ca="1" si="39"/>
        <v>82.962305406448422</v>
      </c>
      <c r="P41" s="3">
        <f t="shared" ca="1" si="39"/>
        <v>63.520612034737809</v>
      </c>
      <c r="Q41" s="3">
        <f t="shared" ca="1" si="39"/>
        <v>49.689948437976398</v>
      </c>
      <c r="R41" s="3">
        <f t="shared" ca="1" si="39"/>
        <v>39.414545312702764</v>
      </c>
      <c r="S41" s="3">
        <f t="shared" ca="1" si="39"/>
        <v>31.5485458613284</v>
      </c>
      <c r="T41" s="3">
        <f t="shared" ca="1" si="39"/>
        <v>25.401832443046228</v>
      </c>
      <c r="U41" s="3">
        <f t="shared" ca="1" si="39"/>
        <v>20.526631688224555</v>
      </c>
      <c r="V41" s="3">
        <f t="shared" ca="1" si="39"/>
        <v>16.628273819867783</v>
      </c>
      <c r="W41" s="3">
        <f t="shared" ca="1" si="39"/>
        <v>13.489973475020044</v>
      </c>
      <c r="X41" s="3">
        <f t="shared" ca="1" si="39"/>
        <v>10.950595617717564</v>
      </c>
      <c r="Y41" s="3">
        <f t="shared" ca="1" si="39"/>
        <v>8.8909636260886327</v>
      </c>
      <c r="Z41" s="3">
        <f t="shared" ca="1" si="39"/>
        <v>7.2203498065508143</v>
      </c>
      <c r="AA41" s="3">
        <f t="shared" ca="1" si="39"/>
        <v>5.8613103621626932</v>
      </c>
      <c r="AB41" s="3">
        <f t="shared" si="39"/>
        <v>4.7374918585627954</v>
      </c>
      <c r="AC41" s="3">
        <f t="shared" si="39"/>
        <v>3.829937910245595</v>
      </c>
      <c r="AD41" s="3">
        <f t="shared" si="39"/>
        <v>3.0988928956622139</v>
      </c>
      <c r="AE41" s="3">
        <f t="shared" si="39"/>
        <v>2.5270956579121027</v>
      </c>
      <c r="AF41" s="3">
        <f t="shared" si="39"/>
        <v>2.1701806851370637</v>
      </c>
      <c r="AG41" s="3">
        <f t="shared" si="39"/>
        <v>2.0529556616590434</v>
      </c>
      <c r="AH41" s="3">
        <f t="shared" si="39"/>
        <v>2.0270745973187578</v>
      </c>
      <c r="AI41" s="3">
        <f t="shared" si="39"/>
        <v>1.9900308503576043</v>
      </c>
      <c r="AJ41" s="3">
        <f t="shared" si="39"/>
        <v>1.9041259371651766</v>
      </c>
      <c r="AK41" s="3">
        <f t="shared" si="39"/>
        <v>1.7659218144307016</v>
      </c>
      <c r="AL41" s="3">
        <f t="shared" si="39"/>
        <v>1.5928929754585563</v>
      </c>
      <c r="AM41" s="3">
        <f t="shared" si="39"/>
        <v>1.4074675305107045</v>
      </c>
      <c r="AN41" s="3">
        <f t="shared" si="39"/>
        <v>1.2264542793046</v>
      </c>
      <c r="AO41" s="14">
        <f t="shared" ca="1" si="10"/>
        <v>4005.0263902485935</v>
      </c>
      <c r="AP41" s="15">
        <f t="shared" ca="1" si="11"/>
        <v>0.29403867094302083</v>
      </c>
      <c r="AQ41" s="14">
        <f t="shared" ca="1" si="12"/>
        <v>1029.5033737977506</v>
      </c>
      <c r="AR41" s="12">
        <f t="shared" ca="1" si="13"/>
        <v>205.90067475955013</v>
      </c>
      <c r="AS41" s="14">
        <f t="shared" ca="1" si="14"/>
        <v>2338.3285968173277</v>
      </c>
      <c r="AT41" s="12">
        <f t="shared" ca="1" si="18"/>
        <v>467.66571936346554</v>
      </c>
      <c r="AU41" s="12">
        <f t="shared" ca="1" si="15"/>
        <v>72.537990154049922</v>
      </c>
    </row>
    <row r="42" spans="1:66" x14ac:dyDescent="0.15">
      <c r="A42" t="s">
        <v>26</v>
      </c>
      <c r="B42">
        <v>18</v>
      </c>
      <c r="D42" s="3">
        <v>2023</v>
      </c>
      <c r="E42" s="2">
        <f t="shared" ca="1" si="8"/>
        <v>1.0000061088936449</v>
      </c>
      <c r="F42" s="3">
        <f t="shared" ca="1" si="16"/>
        <v>882.31883423951285</v>
      </c>
      <c r="G42" s="3">
        <f t="shared" ref="G42:AN42" ca="1" si="40">F41*So*(1-F$6*F$7*U)*(1-(F$7*Uo-F$6*F$7*U)*D)</f>
        <v>750.05245809533847</v>
      </c>
      <c r="H42" s="3">
        <f t="shared" ca="1" si="40"/>
        <v>637.33783219294253</v>
      </c>
      <c r="I42" s="3">
        <f t="shared" ca="1" si="40"/>
        <v>537.67730525361776</v>
      </c>
      <c r="J42" s="3">
        <f t="shared" ca="1" si="40"/>
        <v>430.92067740410204</v>
      </c>
      <c r="K42" s="3">
        <f t="shared" ca="1" si="40"/>
        <v>313.71484832523299</v>
      </c>
      <c r="L42" s="3">
        <f t="shared" ca="1" si="40"/>
        <v>218.90525025194083</v>
      </c>
      <c r="M42" s="3">
        <f t="shared" ca="1" si="40"/>
        <v>153.67775027586575</v>
      </c>
      <c r="N42" s="3">
        <f t="shared" ca="1" si="40"/>
        <v>110.75392502402595</v>
      </c>
      <c r="O42" s="3">
        <f t="shared" ca="1" si="40"/>
        <v>82.438147074497081</v>
      </c>
      <c r="P42" s="3">
        <f t="shared" ca="1" si="40"/>
        <v>63.099337779528476</v>
      </c>
      <c r="Q42" s="3">
        <f t="shared" ca="1" si="40"/>
        <v>49.321646708795484</v>
      </c>
      <c r="R42" s="3">
        <f t="shared" ca="1" si="40"/>
        <v>39.124028523517431</v>
      </c>
      <c r="S42" s="3">
        <f t="shared" ca="1" si="40"/>
        <v>31.31445353307679</v>
      </c>
      <c r="T42" s="3">
        <f t="shared" ca="1" si="40"/>
        <v>25.210374069904365</v>
      </c>
      <c r="U42" s="3">
        <f t="shared" ca="1" si="40"/>
        <v>20.374867172345439</v>
      </c>
      <c r="V42" s="3">
        <f t="shared" ca="1" si="40"/>
        <v>16.50540559641875</v>
      </c>
      <c r="W42" s="3">
        <f t="shared" ca="1" si="40"/>
        <v>13.393270819590338</v>
      </c>
      <c r="X42" s="3">
        <f t="shared" ca="1" si="40"/>
        <v>10.878224553304337</v>
      </c>
      <c r="Y42" s="3">
        <f t="shared" ca="1" si="40"/>
        <v>8.8378235622770127</v>
      </c>
      <c r="Z42" s="3">
        <f t="shared" ca="1" si="40"/>
        <v>7.1799019808449414</v>
      </c>
      <c r="AA42" s="3">
        <f t="shared" ca="1" si="40"/>
        <v>5.8334079237586094</v>
      </c>
      <c r="AB42" s="3">
        <f t="shared" ca="1" si="40"/>
        <v>4.7370263414729559</v>
      </c>
      <c r="AC42" s="3">
        <f t="shared" si="40"/>
        <v>3.8297690091482859</v>
      </c>
      <c r="AD42" s="3">
        <f t="shared" si="40"/>
        <v>3.0967354978420203</v>
      </c>
      <c r="AE42" s="3">
        <f t="shared" si="40"/>
        <v>2.5060450056650025</v>
      </c>
      <c r="AF42" s="3">
        <f t="shared" si="40"/>
        <v>2.0439019997666756</v>
      </c>
      <c r="AG42" s="3">
        <f t="shared" si="40"/>
        <v>1.7554149245374626</v>
      </c>
      <c r="AH42" s="3">
        <f t="shared" si="40"/>
        <v>1.6607366198246949</v>
      </c>
      <c r="AI42" s="3">
        <f t="shared" si="40"/>
        <v>1.6399166654428603</v>
      </c>
      <c r="AJ42" s="3">
        <f t="shared" si="40"/>
        <v>1.6100434406271347</v>
      </c>
      <c r="AK42" s="3">
        <f t="shared" si="40"/>
        <v>1.5406183982414656</v>
      </c>
      <c r="AL42" s="3">
        <f t="shared" si="40"/>
        <v>1.4288583463346611</v>
      </c>
      <c r="AM42" s="3">
        <f t="shared" si="40"/>
        <v>1.2889019130164749</v>
      </c>
      <c r="AN42" s="3">
        <f t="shared" si="40"/>
        <v>1.1388983746713794</v>
      </c>
      <c r="AO42" s="14">
        <f t="shared" ca="1" si="10"/>
        <v>3950.6549306482721</v>
      </c>
      <c r="AP42" s="15">
        <f t="shared" ca="1" si="11"/>
        <v>0.2900468591145054</v>
      </c>
      <c r="AQ42" s="14">
        <f t="shared" ca="1" si="12"/>
        <v>1024.7182744215054</v>
      </c>
      <c r="AR42" s="12">
        <f t="shared" ca="1" si="13"/>
        <v>204.94365488430108</v>
      </c>
      <c r="AS42" s="14">
        <f t="shared" ca="1" si="14"/>
        <v>2326.1831043015932</v>
      </c>
      <c r="AT42" s="12">
        <f t="shared" ca="1" si="18"/>
        <v>465.23662086031868</v>
      </c>
      <c r="AU42" s="12">
        <f t="shared" ca="1" si="15"/>
        <v>71.551113176777619</v>
      </c>
    </row>
    <row r="43" spans="1:66" x14ac:dyDescent="0.15">
      <c r="A43" t="s">
        <v>24</v>
      </c>
      <c r="B43" s="1">
        <f>recK/epro</f>
        <v>1.3215134087158553</v>
      </c>
      <c r="D43" s="3">
        <v>2024</v>
      </c>
      <c r="E43" s="2">
        <f t="shared" ca="1" si="8"/>
        <v>1.0000393694588252</v>
      </c>
      <c r="F43" s="3">
        <f t="shared" ca="1" si="16"/>
        <v>880.32845393623234</v>
      </c>
      <c r="G43" s="3">
        <f t="shared" ref="G43:AN43" ca="1" si="41">F42*So*(1-F$6*F$7*U)*(1-(F$7*Uo-F$6*F$7*U)*D)</f>
        <v>748.07959262169925</v>
      </c>
      <c r="H43" s="3">
        <f t="shared" ca="1" si="41"/>
        <v>635.52200884220906</v>
      </c>
      <c r="I43" s="3">
        <f t="shared" ca="1" si="41"/>
        <v>535.89325882054948</v>
      </c>
      <c r="J43" s="3">
        <f t="shared" ca="1" si="41"/>
        <v>429.36564385560706</v>
      </c>
      <c r="K43" s="3">
        <f t="shared" ca="1" si="41"/>
        <v>312.42009556276162</v>
      </c>
      <c r="L43" s="3">
        <f t="shared" ca="1" si="41"/>
        <v>217.92523149275604</v>
      </c>
      <c r="M43" s="3">
        <f t="shared" ca="1" si="41"/>
        <v>152.95354906721019</v>
      </c>
      <c r="N43" s="3">
        <f t="shared" ca="1" si="41"/>
        <v>110.17785922659597</v>
      </c>
      <c r="O43" s="3">
        <f t="shared" ca="1" si="41"/>
        <v>81.926451619006528</v>
      </c>
      <c r="P43" s="3">
        <f t="shared" ca="1" si="41"/>
        <v>62.700674272340301</v>
      </c>
      <c r="Q43" s="3">
        <f t="shared" ca="1" si="41"/>
        <v>48.994541233621803</v>
      </c>
      <c r="R43" s="3">
        <f t="shared" ca="1" si="41"/>
        <v>38.834041356883098</v>
      </c>
      <c r="S43" s="3">
        <f t="shared" ca="1" si="41"/>
        <v>31.083640912422482</v>
      </c>
      <c r="T43" s="3">
        <f t="shared" ca="1" si="41"/>
        <v>25.023311401848019</v>
      </c>
      <c r="U43" s="3">
        <f t="shared" ca="1" si="41"/>
        <v>20.22129797884158</v>
      </c>
      <c r="V43" s="3">
        <f t="shared" ca="1" si="41"/>
        <v>16.383372185005911</v>
      </c>
      <c r="W43" s="3">
        <f t="shared" ca="1" si="41"/>
        <v>13.29430640454633</v>
      </c>
      <c r="X43" s="3">
        <f t="shared" ca="1" si="41"/>
        <v>10.800244177537618</v>
      </c>
      <c r="Y43" s="3">
        <f t="shared" ca="1" si="41"/>
        <v>8.7794155340174882</v>
      </c>
      <c r="Z43" s="3">
        <f t="shared" ca="1" si="41"/>
        <v>7.1369886965858846</v>
      </c>
      <c r="AA43" s="3">
        <f t="shared" ca="1" si="41"/>
        <v>5.800729636238886</v>
      </c>
      <c r="AB43" s="3">
        <f t="shared" ca="1" si="41"/>
        <v>4.7144759939321199</v>
      </c>
      <c r="AC43" s="3">
        <f t="shared" ca="1" si="41"/>
        <v>3.8293926870400647</v>
      </c>
      <c r="AD43" s="3">
        <f t="shared" si="41"/>
        <v>3.09659893113104</v>
      </c>
      <c r="AE43" s="3">
        <f t="shared" si="41"/>
        <v>2.504300338709879</v>
      </c>
      <c r="AF43" s="3">
        <f t="shared" si="41"/>
        <v>2.0268763402553183</v>
      </c>
      <c r="AG43" s="3">
        <f t="shared" si="41"/>
        <v>1.6532706696980786</v>
      </c>
      <c r="AH43" s="3">
        <f t="shared" si="41"/>
        <v>1.4200413104929199</v>
      </c>
      <c r="AI43" s="3">
        <f t="shared" si="41"/>
        <v>1.3435468351111182</v>
      </c>
      <c r="AJ43" s="3">
        <f t="shared" si="41"/>
        <v>1.3267819792326021</v>
      </c>
      <c r="AK43" s="3">
        <f t="shared" si="41"/>
        <v>1.3026777789136237</v>
      </c>
      <c r="AL43" s="3">
        <f t="shared" si="41"/>
        <v>1.2465588447095088</v>
      </c>
      <c r="AM43" s="3">
        <f t="shared" si="41"/>
        <v>1.1561719992456692</v>
      </c>
      <c r="AN43" s="3">
        <f t="shared" si="41"/>
        <v>1.0429571283343582</v>
      </c>
      <c r="AO43" s="14">
        <f t="shared" ca="1" si="10"/>
        <v>3903.6582393456861</v>
      </c>
      <c r="AP43" s="15">
        <f t="shared" ca="1" si="11"/>
        <v>0.28659648368552504</v>
      </c>
      <c r="AQ43" s="14">
        <f t="shared" ca="1" si="12"/>
        <v>1020.380009338468</v>
      </c>
      <c r="AR43" s="12">
        <f t="shared" ca="1" si="13"/>
        <v>204.07600186769361</v>
      </c>
      <c r="AS43" s="14">
        <f t="shared" ca="1" si="14"/>
        <v>2315.10796873236</v>
      </c>
      <c r="AT43" s="12">
        <f t="shared" ca="1" si="18"/>
        <v>463.02159374647204</v>
      </c>
      <c r="AU43" s="12">
        <f t="shared" ca="1" si="15"/>
        <v>70.696689321030306</v>
      </c>
    </row>
    <row r="44" spans="1:66" x14ac:dyDescent="0.15">
      <c r="A44" t="s">
        <v>25</v>
      </c>
      <c r="B44" s="9">
        <f>(recK-1)/Eo</f>
        <v>1.2480959971205301E-3</v>
      </c>
      <c r="D44" s="3">
        <v>2025</v>
      </c>
      <c r="E44" s="2">
        <f t="shared" ca="1" si="8"/>
        <v>1.0000670807608532</v>
      </c>
      <c r="F44" s="3">
        <f t="shared" ca="1" si="16"/>
        <v>878.56940786592713</v>
      </c>
      <c r="G44" s="3">
        <f t="shared" ref="G44:AN44" ca="1" si="42">F43*So*(1-F$6*F$7*U)*(1-(F$7*Uo-F$6*F$7*U)*D)</f>
        <v>746.39203611869937</v>
      </c>
      <c r="H44" s="3">
        <f t="shared" ca="1" si="42"/>
        <v>633.85039318993006</v>
      </c>
      <c r="I44" s="3">
        <f t="shared" ca="1" si="42"/>
        <v>534.36645867827826</v>
      </c>
      <c r="J44" s="3">
        <f t="shared" ca="1" si="42"/>
        <v>427.94098218973789</v>
      </c>
      <c r="K44" s="3">
        <f t="shared" ca="1" si="42"/>
        <v>311.29268684162355</v>
      </c>
      <c r="L44" s="3">
        <f t="shared" ca="1" si="42"/>
        <v>217.02581822942543</v>
      </c>
      <c r="M44" s="3">
        <f t="shared" ca="1" si="42"/>
        <v>152.26879003471902</v>
      </c>
      <c r="N44" s="3">
        <f t="shared" ca="1" si="42"/>
        <v>109.65864978556921</v>
      </c>
      <c r="O44" s="3">
        <f t="shared" ca="1" si="42"/>
        <v>81.500326525270367</v>
      </c>
      <c r="P44" s="3">
        <f t="shared" ca="1" si="42"/>
        <v>62.311489759831098</v>
      </c>
      <c r="Q44" s="3">
        <f t="shared" ca="1" si="42"/>
        <v>48.684992253733647</v>
      </c>
      <c r="R44" s="3">
        <f t="shared" ca="1" si="42"/>
        <v>38.576490597761904</v>
      </c>
      <c r="S44" s="3">
        <f t="shared" ca="1" si="42"/>
        <v>30.853249071473531</v>
      </c>
      <c r="T44" s="3">
        <f t="shared" ca="1" si="42"/>
        <v>24.838869540967114</v>
      </c>
      <c r="U44" s="3">
        <f t="shared" ca="1" si="42"/>
        <v>20.071254590314464</v>
      </c>
      <c r="V44" s="3">
        <f t="shared" ca="1" si="42"/>
        <v>16.259887637497311</v>
      </c>
      <c r="W44" s="3">
        <f t="shared" ca="1" si="42"/>
        <v>13.196014390246095</v>
      </c>
      <c r="X44" s="3">
        <f t="shared" ca="1" si="42"/>
        <v>10.720439933917076</v>
      </c>
      <c r="Y44" s="3">
        <f t="shared" ca="1" si="42"/>
        <v>8.7164804365666004</v>
      </c>
      <c r="Z44" s="3">
        <f t="shared" ca="1" si="42"/>
        <v>7.0898212650864156</v>
      </c>
      <c r="AA44" s="3">
        <f t="shared" ca="1" si="42"/>
        <v>5.7660594749394756</v>
      </c>
      <c r="AB44" s="3">
        <f t="shared" ca="1" si="42"/>
        <v>4.6880658741448382</v>
      </c>
      <c r="AC44" s="3">
        <f t="shared" ca="1" si="42"/>
        <v>3.811163078475921</v>
      </c>
      <c r="AD44" s="3">
        <f t="shared" ca="1" si="42"/>
        <v>3.0962946520386732</v>
      </c>
      <c r="AE44" s="3">
        <f t="shared" si="42"/>
        <v>2.5041898985186504</v>
      </c>
      <c r="AF44" s="3">
        <f t="shared" si="42"/>
        <v>2.0254652625751595</v>
      </c>
      <c r="AG44" s="3">
        <f t="shared" si="42"/>
        <v>1.6394989607288584</v>
      </c>
      <c r="AH44" s="3">
        <f t="shared" si="42"/>
        <v>1.3374118082174615</v>
      </c>
      <c r="AI44" s="3">
        <f t="shared" si="42"/>
        <v>1.1488227486916025</v>
      </c>
      <c r="AJ44" s="3">
        <f t="shared" si="42"/>
        <v>1.0870026304653946</v>
      </c>
      <c r="AK44" s="3">
        <f t="shared" si="42"/>
        <v>1.0734924028733805</v>
      </c>
      <c r="AL44" s="3">
        <f t="shared" si="42"/>
        <v>1.054034217016278</v>
      </c>
      <c r="AM44" s="3">
        <f t="shared" si="42"/>
        <v>1.0086629198494419</v>
      </c>
      <c r="AN44" s="3">
        <f t="shared" si="42"/>
        <v>0.93555437851106948</v>
      </c>
      <c r="AO44" s="14">
        <f t="shared" ca="1" si="10"/>
        <v>3863.1199023152517</v>
      </c>
      <c r="AP44" s="15">
        <f t="shared" ca="1" si="11"/>
        <v>0.2836202639103716</v>
      </c>
      <c r="AQ44" s="14">
        <f t="shared" ca="1" si="12"/>
        <v>1016.4685951763445</v>
      </c>
      <c r="AR44" s="12">
        <f t="shared" ca="1" si="13"/>
        <v>203.29371903526891</v>
      </c>
      <c r="AS44" s="14">
        <f t="shared" ca="1" si="14"/>
        <v>2305.0558777538922</v>
      </c>
      <c r="AT44" s="12">
        <f t="shared" ca="1" si="18"/>
        <v>461.01117555077849</v>
      </c>
      <c r="AU44" s="12">
        <f t="shared" ca="1" si="15"/>
        <v>69.957131327691911</v>
      </c>
    </row>
    <row r="45" spans="1:66" x14ac:dyDescent="0.15">
      <c r="A45" s="8" t="s">
        <v>61</v>
      </c>
      <c r="B45">
        <v>1E-4</v>
      </c>
      <c r="D45" s="3">
        <v>2026</v>
      </c>
      <c r="E45" s="2">
        <f t="shared" ca="1" si="8"/>
        <v>0.99984910807613792</v>
      </c>
      <c r="F45" s="3">
        <f t="shared" ca="1" si="16"/>
        <v>876.811030837879</v>
      </c>
      <c r="G45" s="3">
        <f t="shared" ref="G45:AN45" ca="1" si="43">F44*So*(1-F$6*F$7*U)*(1-(F$7*Uo-F$6*F$7*U)*D)</f>
        <v>744.90061780526048</v>
      </c>
      <c r="H45" s="3">
        <f t="shared" ca="1" si="43"/>
        <v>632.42052080267774</v>
      </c>
      <c r="I45" s="3">
        <f t="shared" ca="1" si="43"/>
        <v>532.960912805828</v>
      </c>
      <c r="J45" s="3">
        <f t="shared" ca="1" si="43"/>
        <v>426.72174619126872</v>
      </c>
      <c r="K45" s="3">
        <f t="shared" ca="1" si="43"/>
        <v>310.25979852334484</v>
      </c>
      <c r="L45" s="3">
        <f t="shared" ca="1" si="43"/>
        <v>216.24265221783057</v>
      </c>
      <c r="M45" s="3">
        <f t="shared" ca="1" si="43"/>
        <v>151.64035170102804</v>
      </c>
      <c r="N45" s="3">
        <f t="shared" ca="1" si="43"/>
        <v>109.16771805244245</v>
      </c>
      <c r="O45" s="3">
        <f t="shared" ca="1" si="43"/>
        <v>81.116258988691584</v>
      </c>
      <c r="P45" s="3">
        <f t="shared" ca="1" si="43"/>
        <v>61.98738821643424</v>
      </c>
      <c r="Q45" s="3">
        <f t="shared" ca="1" si="43"/>
        <v>48.382803398563041</v>
      </c>
      <c r="R45" s="3">
        <f t="shared" ca="1" si="43"/>
        <v>38.332763174021729</v>
      </c>
      <c r="S45" s="3">
        <f t="shared" ca="1" si="43"/>
        <v>30.648627624874983</v>
      </c>
      <c r="T45" s="3">
        <f t="shared" ca="1" si="43"/>
        <v>24.654763924229435</v>
      </c>
      <c r="U45" s="3">
        <f t="shared" ca="1" si="43"/>
        <v>19.923313357141843</v>
      </c>
      <c r="V45" s="3">
        <f t="shared" ca="1" si="43"/>
        <v>16.13923817964584</v>
      </c>
      <c r="W45" s="3">
        <f t="shared" ca="1" si="43"/>
        <v>13.096553555962672</v>
      </c>
      <c r="X45" s="3">
        <f t="shared" ca="1" si="43"/>
        <v>10.641177909767473</v>
      </c>
      <c r="Y45" s="3">
        <f t="shared" ca="1" si="43"/>
        <v>8.6520733623524642</v>
      </c>
      <c r="Z45" s="3">
        <f t="shared" ca="1" si="43"/>
        <v>7.0389979966696625</v>
      </c>
      <c r="AA45" s="3">
        <f t="shared" ca="1" si="43"/>
        <v>5.7279523366395129</v>
      </c>
      <c r="AB45" s="3">
        <f t="shared" ca="1" si="43"/>
        <v>4.660045950750467</v>
      </c>
      <c r="AC45" s="3">
        <f t="shared" ca="1" si="43"/>
        <v>3.7898132458410827</v>
      </c>
      <c r="AD45" s="3">
        <f t="shared" ca="1" si="43"/>
        <v>3.0815549154488626</v>
      </c>
      <c r="AE45" s="3">
        <f t="shared" ca="1" si="43"/>
        <v>2.5039438309308286</v>
      </c>
      <c r="AF45" s="3">
        <f t="shared" si="43"/>
        <v>2.0253759391152428</v>
      </c>
      <c r="AG45" s="3">
        <f t="shared" si="43"/>
        <v>1.6383575687533436</v>
      </c>
      <c r="AH45" s="3">
        <f t="shared" si="43"/>
        <v>1.3262711967420684</v>
      </c>
      <c r="AI45" s="3">
        <f t="shared" si="43"/>
        <v>1.0819749385429243</v>
      </c>
      <c r="AJ45" s="3">
        <f t="shared" si="43"/>
        <v>0.92946022954456742</v>
      </c>
      <c r="AK45" s="3">
        <f t="shared" si="43"/>
        <v>0.87948817814280156</v>
      </c>
      <c r="AL45" s="3">
        <f t="shared" si="43"/>
        <v>0.86859370955048154</v>
      </c>
      <c r="AM45" s="3">
        <f t="shared" si="43"/>
        <v>0.8528800990575085</v>
      </c>
      <c r="AN45" s="3">
        <f t="shared" si="43"/>
        <v>0.81619258356246693</v>
      </c>
      <c r="AO45" s="14">
        <f t="shared" ca="1" si="10"/>
        <v>3828.3034806729902</v>
      </c>
      <c r="AP45" s="15">
        <f t="shared" ca="1" si="11"/>
        <v>0.28106413235238531</v>
      </c>
      <c r="AQ45" s="14">
        <f t="shared" ca="1" si="12"/>
        <v>1012.9678977778423</v>
      </c>
      <c r="AR45" s="12">
        <f t="shared" ca="1" si="13"/>
        <v>202.59357955556845</v>
      </c>
      <c r="AS45" s="14">
        <f t="shared" ca="1" si="14"/>
        <v>2295.9896627545595</v>
      </c>
      <c r="AT45" s="12">
        <f t="shared" ca="1" si="18"/>
        <v>459.1979325509119</v>
      </c>
      <c r="AU45" s="12">
        <f t="shared" ca="1" si="15"/>
        <v>69.318860614534287</v>
      </c>
    </row>
    <row r="46" spans="1:66" x14ac:dyDescent="0.15">
      <c r="D46" s="3">
        <v>2027</v>
      </c>
      <c r="E46" s="2">
        <f t="shared" ca="1" si="8"/>
        <v>1.0000509287435235</v>
      </c>
      <c r="F46" s="3">
        <f t="shared" ca="1" si="16"/>
        <v>875.6201131900275</v>
      </c>
      <c r="G46" s="3">
        <f t="shared" ref="G46:AN46" ca="1" si="44">F45*So*(1-F$6*F$7*U)*(1-(F$7*Uo-F$6*F$7*U)*D)</f>
        <v>743.40976674352225</v>
      </c>
      <c r="H46" s="3">
        <f t="shared" ca="1" si="44"/>
        <v>631.15683697316581</v>
      </c>
      <c r="I46" s="3">
        <f t="shared" ca="1" si="44"/>
        <v>531.75863210853174</v>
      </c>
      <c r="J46" s="3">
        <f t="shared" ca="1" si="44"/>
        <v>425.59933856387494</v>
      </c>
      <c r="K46" s="3">
        <f t="shared" ca="1" si="44"/>
        <v>309.3758450555049</v>
      </c>
      <c r="L46" s="3">
        <f t="shared" ca="1" si="44"/>
        <v>215.52514577186955</v>
      </c>
      <c r="M46" s="3">
        <f t="shared" ca="1" si="44"/>
        <v>151.09313768562922</v>
      </c>
      <c r="N46" s="3">
        <f t="shared" ca="1" si="44"/>
        <v>108.71716492983549</v>
      </c>
      <c r="O46" s="3">
        <f t="shared" ca="1" si="44"/>
        <v>80.753108925400198</v>
      </c>
      <c r="P46" s="3">
        <f t="shared" ca="1" si="44"/>
        <v>61.695274742706545</v>
      </c>
      <c r="Q46" s="3">
        <f t="shared" ca="1" si="44"/>
        <v>48.131149308510295</v>
      </c>
      <c r="R46" s="3">
        <f t="shared" ca="1" si="44"/>
        <v>38.094830840404171</v>
      </c>
      <c r="S46" s="3">
        <f t="shared" ca="1" si="44"/>
        <v>30.454988676996809</v>
      </c>
      <c r="T46" s="3">
        <f t="shared" ca="1" si="44"/>
        <v>24.491251373313492</v>
      </c>
      <c r="U46" s="3">
        <f t="shared" ca="1" si="44"/>
        <v>19.775641826155901</v>
      </c>
      <c r="V46" s="3">
        <f t="shared" ca="1" si="44"/>
        <v>16.020279058878391</v>
      </c>
      <c r="W46" s="3">
        <f t="shared" ca="1" si="44"/>
        <v>12.999376249361502</v>
      </c>
      <c r="X46" s="3">
        <f t="shared" ca="1" si="44"/>
        <v>10.560973356986285</v>
      </c>
      <c r="Y46" s="3">
        <f t="shared" ca="1" si="44"/>
        <v>8.5881038935603051</v>
      </c>
      <c r="Z46" s="3">
        <f t="shared" ca="1" si="44"/>
        <v>6.986986032705083</v>
      </c>
      <c r="AA46" s="3">
        <f t="shared" ca="1" si="44"/>
        <v>5.6868916034843657</v>
      </c>
      <c r="AB46" s="3">
        <f t="shared" ca="1" si="44"/>
        <v>4.6292483122069816</v>
      </c>
      <c r="AC46" s="3">
        <f t="shared" ca="1" si="44"/>
        <v>3.7671620545655742</v>
      </c>
      <c r="AD46" s="3">
        <f t="shared" ca="1" si="44"/>
        <v>3.0642922897503038</v>
      </c>
      <c r="AE46" s="3">
        <f t="shared" ca="1" si="44"/>
        <v>2.4920239471176715</v>
      </c>
      <c r="AF46" s="3">
        <f t="shared" ca="1" si="44"/>
        <v>2.0251769209129629</v>
      </c>
      <c r="AG46" s="3">
        <f t="shared" si="44"/>
        <v>1.6382853168271687</v>
      </c>
      <c r="AH46" s="3">
        <f t="shared" si="44"/>
        <v>1.3253478687390763</v>
      </c>
      <c r="AI46" s="3">
        <f t="shared" si="44"/>
        <v>1.0729621106746816</v>
      </c>
      <c r="AJ46" s="3">
        <f t="shared" si="44"/>
        <v>0.87537670705504078</v>
      </c>
      <c r="AK46" s="3">
        <f t="shared" si="44"/>
        <v>0.75202144045259123</v>
      </c>
      <c r="AL46" s="3">
        <f t="shared" si="44"/>
        <v>0.71161928776961803</v>
      </c>
      <c r="AM46" s="3">
        <f t="shared" si="44"/>
        <v>0.70282945001462205</v>
      </c>
      <c r="AN46" s="3">
        <f t="shared" si="44"/>
        <v>0.69013582022294051</v>
      </c>
      <c r="AO46" s="14">
        <f t="shared" ca="1" si="10"/>
        <v>3798.6145000689021</v>
      </c>
      <c r="AP46" s="15">
        <f t="shared" ca="1" si="11"/>
        <v>0.27888444424352932</v>
      </c>
      <c r="AQ46" s="14">
        <f t="shared" ca="1" si="12"/>
        <v>1009.8419368464661</v>
      </c>
      <c r="AR46" s="12">
        <f t="shared" ca="1" si="13"/>
        <v>201.96838736929323</v>
      </c>
      <c r="AS46" s="14">
        <f t="shared" ca="1" si="14"/>
        <v>2287.848563202243</v>
      </c>
      <c r="AT46" s="12">
        <f t="shared" ca="1" si="18"/>
        <v>457.56971264044864</v>
      </c>
      <c r="AU46" s="12">
        <f t="shared" ca="1" si="15"/>
        <v>68.770844448495779</v>
      </c>
    </row>
    <row r="47" spans="1:66" x14ac:dyDescent="0.15">
      <c r="D47" s="3">
        <v>2028</v>
      </c>
      <c r="E47" s="2">
        <f t="shared" ca="1" si="8"/>
        <v>0.99990469619634348</v>
      </c>
      <c r="F47" s="3">
        <f t="shared" ca="1" si="16"/>
        <v>874.30944005263996</v>
      </c>
      <c r="G47" s="3">
        <f t="shared" ref="G47:AN47" ca="1" si="45">F46*So*(1-F$6*F$7*U)*(1-(F$7*Uo-F$6*F$7*U)*D)</f>
        <v>742.4000396989685</v>
      </c>
      <c r="H47" s="3">
        <f t="shared" ca="1" si="45"/>
        <v>629.89363377795678</v>
      </c>
      <c r="I47" s="3">
        <f t="shared" ca="1" si="45"/>
        <v>530.69608786384788</v>
      </c>
      <c r="J47" s="3">
        <f t="shared" ca="1" si="45"/>
        <v>424.63924963944788</v>
      </c>
      <c r="K47" s="3">
        <f t="shared" ca="1" si="45"/>
        <v>308.56209274191633</v>
      </c>
      <c r="L47" s="3">
        <f t="shared" ca="1" si="45"/>
        <v>214.91109844469889</v>
      </c>
      <c r="M47" s="3">
        <f t="shared" ca="1" si="45"/>
        <v>150.59180134370948</v>
      </c>
      <c r="N47" s="3">
        <f t="shared" ca="1" si="45"/>
        <v>108.32484484025062</v>
      </c>
      <c r="O47" s="3">
        <f t="shared" ca="1" si="45"/>
        <v>80.419827566811364</v>
      </c>
      <c r="P47" s="3">
        <f t="shared" ca="1" si="45"/>
        <v>61.419070647412696</v>
      </c>
      <c r="Q47" s="3">
        <f t="shared" ca="1" si="45"/>
        <v>47.904332892727062</v>
      </c>
      <c r="R47" s="3">
        <f t="shared" ca="1" si="45"/>
        <v>37.89668771273373</v>
      </c>
      <c r="S47" s="3">
        <f t="shared" ca="1" si="45"/>
        <v>30.265953869009767</v>
      </c>
      <c r="T47" s="3">
        <f t="shared" ca="1" si="45"/>
        <v>24.336514913130223</v>
      </c>
      <c r="U47" s="3">
        <f t="shared" ca="1" si="45"/>
        <v>19.644488039774807</v>
      </c>
      <c r="V47" s="3">
        <f t="shared" ca="1" si="45"/>
        <v>15.901536804864776</v>
      </c>
      <c r="W47" s="3">
        <f t="shared" ca="1" si="45"/>
        <v>12.903560427577576</v>
      </c>
      <c r="X47" s="3">
        <f t="shared" ca="1" si="45"/>
        <v>10.482610225683594</v>
      </c>
      <c r="Y47" s="3">
        <f t="shared" ca="1" si="45"/>
        <v>8.5233737445239726</v>
      </c>
      <c r="Z47" s="3">
        <f t="shared" ca="1" si="45"/>
        <v>6.9353274572108896</v>
      </c>
      <c r="AA47" s="3">
        <f t="shared" ca="1" si="45"/>
        <v>5.6448705088213407</v>
      </c>
      <c r="AB47" s="3">
        <f t="shared" ca="1" si="45"/>
        <v>4.5960636209796162</v>
      </c>
      <c r="AC47" s="3">
        <f t="shared" ca="1" si="45"/>
        <v>3.7422653697437083</v>
      </c>
      <c r="AD47" s="3">
        <f t="shared" ca="1" si="45"/>
        <v>3.0459774372030521</v>
      </c>
      <c r="AE47" s="3">
        <f t="shared" ca="1" si="45"/>
        <v>2.4780638270447595</v>
      </c>
      <c r="AF47" s="3">
        <f t="shared" ca="1" si="45"/>
        <v>2.0155361800544127</v>
      </c>
      <c r="AG47" s="3">
        <f t="shared" ca="1" si="45"/>
        <v>1.6381243350596459</v>
      </c>
      <c r="AH47" s="3">
        <f t="shared" si="45"/>
        <v>1.3252894206089521</v>
      </c>
      <c r="AI47" s="3">
        <f t="shared" si="45"/>
        <v>1.072215132254756</v>
      </c>
      <c r="AJ47" s="3">
        <f t="shared" si="45"/>
        <v>0.86808483799273062</v>
      </c>
      <c r="AK47" s="3">
        <f t="shared" si="45"/>
        <v>0.70826274352883678</v>
      </c>
      <c r="AL47" s="3">
        <f t="shared" si="45"/>
        <v>0.60848226859902477</v>
      </c>
      <c r="AM47" s="3">
        <f t="shared" si="45"/>
        <v>0.57581235869386616</v>
      </c>
      <c r="AN47" s="3">
        <f t="shared" si="45"/>
        <v>0.56871743108872008</v>
      </c>
      <c r="AO47" s="14">
        <f t="shared" ca="1" si="10"/>
        <v>3773.4633182806242</v>
      </c>
      <c r="AP47" s="15">
        <f t="shared" ca="1" si="11"/>
        <v>0.27703790957807051</v>
      </c>
      <c r="AQ47" s="14">
        <f t="shared" ca="1" si="12"/>
        <v>1007.0676009987019</v>
      </c>
      <c r="AR47" s="12">
        <f t="shared" ca="1" si="13"/>
        <v>201.41352019974039</v>
      </c>
      <c r="AS47" s="14">
        <f t="shared" ca="1" si="14"/>
        <v>2280.5751207597582</v>
      </c>
      <c r="AT47" s="12">
        <f t="shared" ca="1" si="18"/>
        <v>456.11502415195167</v>
      </c>
      <c r="AU47" s="12">
        <f t="shared" ca="1" si="15"/>
        <v>68.30275014660215</v>
      </c>
    </row>
    <row r="48" spans="1:66" x14ac:dyDescent="0.15">
      <c r="D48" s="3">
        <v>2029</v>
      </c>
      <c r="E48" s="2">
        <f t="shared" ca="1" si="8"/>
        <v>0.99995915484886511</v>
      </c>
      <c r="F48" s="3">
        <f t="shared" ca="1" si="16"/>
        <v>873.3431167342759</v>
      </c>
      <c r="G48" s="3">
        <f t="shared" ref="G48:AN48" ca="1" si="46">F47*So*(1-F$6*F$7*U)*(1-(F$7*Uo-F$6*F$7*U)*D)</f>
        <v>741.28877720674006</v>
      </c>
      <c r="H48" s="3">
        <f t="shared" ca="1" si="46"/>
        <v>629.03808860533434</v>
      </c>
      <c r="I48" s="3">
        <f t="shared" ca="1" si="46"/>
        <v>529.63394775127369</v>
      </c>
      <c r="J48" s="3">
        <f t="shared" ca="1" si="46"/>
        <v>423.79074815112756</v>
      </c>
      <c r="K48" s="3">
        <f t="shared" ca="1" si="46"/>
        <v>307.86602246901788</v>
      </c>
      <c r="L48" s="3">
        <f t="shared" ca="1" si="46"/>
        <v>214.34581706811352</v>
      </c>
      <c r="M48" s="3">
        <f t="shared" ca="1" si="46"/>
        <v>150.16275399158843</v>
      </c>
      <c r="N48" s="3">
        <f t="shared" ca="1" si="46"/>
        <v>107.96541632957778</v>
      </c>
      <c r="O48" s="3">
        <f t="shared" ca="1" si="46"/>
        <v>80.129622115116845</v>
      </c>
      <c r="P48" s="3">
        <f t="shared" ca="1" si="46"/>
        <v>61.165584043849933</v>
      </c>
      <c r="Q48" s="3">
        <f t="shared" ca="1" si="46"/>
        <v>47.689869581193555</v>
      </c>
      <c r="R48" s="3">
        <f t="shared" ca="1" si="46"/>
        <v>37.718100851614693</v>
      </c>
      <c r="S48" s="3">
        <f t="shared" ca="1" si="46"/>
        <v>30.108531178601748</v>
      </c>
      <c r="T48" s="3">
        <f t="shared" ca="1" si="46"/>
        <v>24.185457611074742</v>
      </c>
      <c r="U48" s="3">
        <f t="shared" ca="1" si="46"/>
        <v>19.520373575591098</v>
      </c>
      <c r="V48" s="3">
        <f t="shared" ca="1" si="46"/>
        <v>15.796076421855716</v>
      </c>
      <c r="W48" s="3">
        <f t="shared" ca="1" si="46"/>
        <v>12.807919281481414</v>
      </c>
      <c r="X48" s="3">
        <f t="shared" ca="1" si="46"/>
        <v>10.405344986648466</v>
      </c>
      <c r="Y48" s="3">
        <f t="shared" ca="1" si="46"/>
        <v>8.4601297391367023</v>
      </c>
      <c r="Z48" s="3">
        <f t="shared" ca="1" si="46"/>
        <v>6.8830545940172287</v>
      </c>
      <c r="AA48" s="3">
        <f t="shared" ca="1" si="46"/>
        <v>5.6031349209770358</v>
      </c>
      <c r="AB48" s="3">
        <f t="shared" ca="1" si="46"/>
        <v>4.5621027794583648</v>
      </c>
      <c r="AC48" s="3">
        <f t="shared" ca="1" si="46"/>
        <v>3.7154390013118532</v>
      </c>
      <c r="AD48" s="3">
        <f t="shared" ca="1" si="46"/>
        <v>3.0258469678656228</v>
      </c>
      <c r="AE48" s="3">
        <f t="shared" ca="1" si="46"/>
        <v>2.4632527811968123</v>
      </c>
      <c r="AF48" s="3">
        <f t="shared" ca="1" si="46"/>
        <v>2.0042453065788983</v>
      </c>
      <c r="AG48" s="3">
        <f t="shared" ca="1" si="46"/>
        <v>1.6303261362725123</v>
      </c>
      <c r="AH48" s="3">
        <f t="shared" ca="1" si="46"/>
        <v>1.3251591945541756</v>
      </c>
      <c r="AI48" s="3">
        <f t="shared" si="46"/>
        <v>1.0721678473335292</v>
      </c>
      <c r="AJ48" s="3">
        <f t="shared" si="46"/>
        <v>0.86748049173092501</v>
      </c>
      <c r="AK48" s="3">
        <f t="shared" si="46"/>
        <v>0.70236293017316787</v>
      </c>
      <c r="AL48" s="3">
        <f t="shared" si="46"/>
        <v>0.5730758430068521</v>
      </c>
      <c r="AM48" s="3">
        <f t="shared" si="46"/>
        <v>0.49235822626947895</v>
      </c>
      <c r="AN48" s="3">
        <f t="shared" si="46"/>
        <v>0.46593739835275716</v>
      </c>
      <c r="AO48" s="14">
        <f t="shared" ca="1" si="10"/>
        <v>3752.2114749351954</v>
      </c>
      <c r="AP48" s="15">
        <f t="shared" ca="1" si="11"/>
        <v>0.27547765424801979</v>
      </c>
      <c r="AQ48" s="14">
        <f t="shared" ca="1" si="12"/>
        <v>1004.5953594540882</v>
      </c>
      <c r="AR48" s="12">
        <f t="shared" ca="1" si="13"/>
        <v>200.91907189081766</v>
      </c>
      <c r="AS48" s="14">
        <f t="shared" ca="1" si="14"/>
        <v>2274.0935675442224</v>
      </c>
      <c r="AT48" s="12">
        <f t="shared" ca="1" si="18"/>
        <v>454.8187135088445</v>
      </c>
      <c r="AU48" s="12">
        <f t="shared" ca="1" si="15"/>
        <v>67.90331210599058</v>
      </c>
    </row>
    <row r="49" spans="4:47" x14ac:dyDescent="0.15">
      <c r="D49" s="3">
        <v>2030</v>
      </c>
      <c r="E49" s="2">
        <f t="shared" ca="1" si="8"/>
        <v>1.000097566389385</v>
      </c>
      <c r="F49" s="3">
        <f t="shared" ca="1" si="16"/>
        <v>872.59840761765338</v>
      </c>
      <c r="G49" s="3">
        <f t="shared" ref="G49:AN49" ca="1" si="47">F48*So*(1-F$6*F$7*U)*(1-(F$7*Uo-F$6*F$7*U)*D)</f>
        <v>740.46947388203466</v>
      </c>
      <c r="H49" s="3">
        <f t="shared" ca="1" si="47"/>
        <v>628.09651210119819</v>
      </c>
      <c r="I49" s="3">
        <f t="shared" ca="1" si="47"/>
        <v>528.91457904685001</v>
      </c>
      <c r="J49" s="3">
        <f t="shared" ca="1" si="47"/>
        <v>422.94256938508278</v>
      </c>
      <c r="K49" s="3">
        <f t="shared" ca="1" si="47"/>
        <v>307.25085376172103</v>
      </c>
      <c r="L49" s="3">
        <f t="shared" ca="1" si="47"/>
        <v>213.86228472603145</v>
      </c>
      <c r="M49" s="3">
        <f t="shared" ca="1" si="47"/>
        <v>149.7677804006361</v>
      </c>
      <c r="N49" s="3">
        <f t="shared" ca="1" si="47"/>
        <v>107.65781474978708</v>
      </c>
      <c r="O49" s="3">
        <f t="shared" ca="1" si="47"/>
        <v>79.863747090969909</v>
      </c>
      <c r="P49" s="3">
        <f t="shared" ca="1" si="47"/>
        <v>60.944860044773243</v>
      </c>
      <c r="Q49" s="3">
        <f t="shared" ca="1" si="47"/>
        <v>47.493045647893005</v>
      </c>
      <c r="R49" s="3">
        <f t="shared" ca="1" si="47"/>
        <v>37.549240368127613</v>
      </c>
      <c r="S49" s="3">
        <f t="shared" ca="1" si="47"/>
        <v>29.966645742152785</v>
      </c>
      <c r="T49" s="3">
        <f t="shared" ca="1" si="47"/>
        <v>24.059661483109881</v>
      </c>
      <c r="U49" s="3">
        <f t="shared" ca="1" si="47"/>
        <v>19.399210172451024</v>
      </c>
      <c r="V49" s="3">
        <f t="shared" ca="1" si="47"/>
        <v>15.696276337611527</v>
      </c>
      <c r="W49" s="3">
        <f t="shared" ca="1" si="47"/>
        <v>12.722976040488449</v>
      </c>
      <c r="X49" s="3">
        <f t="shared" ca="1" si="47"/>
        <v>10.328220604921846</v>
      </c>
      <c r="Y49" s="3">
        <f t="shared" ca="1" si="47"/>
        <v>8.3977718022784753</v>
      </c>
      <c r="Z49" s="3">
        <f t="shared" ca="1" si="47"/>
        <v>6.8319818668468901</v>
      </c>
      <c r="AA49" s="3">
        <f t="shared" ca="1" si="47"/>
        <v>5.5609030426718054</v>
      </c>
      <c r="AB49" s="3">
        <f t="shared" ca="1" si="47"/>
        <v>4.5283726804225601</v>
      </c>
      <c r="AC49" s="3">
        <f t="shared" ca="1" si="47"/>
        <v>3.6879851961622778</v>
      </c>
      <c r="AD49" s="3">
        <f t="shared" ca="1" si="47"/>
        <v>3.0041562330944722</v>
      </c>
      <c r="AE49" s="3">
        <f t="shared" ca="1" si="47"/>
        <v>2.4469734634393729</v>
      </c>
      <c r="AF49" s="3">
        <f t="shared" ca="1" si="47"/>
        <v>1.9922662087032499</v>
      </c>
      <c r="AG49" s="3">
        <f t="shared" ca="1" si="47"/>
        <v>1.6211931788437945</v>
      </c>
      <c r="AH49" s="3">
        <f t="shared" ca="1" si="47"/>
        <v>1.3188508487207349</v>
      </c>
      <c r="AI49" s="3">
        <f t="shared" ca="1" si="47"/>
        <v>1.0720624935997372</v>
      </c>
      <c r="AJ49" s="3">
        <f t="shared" si="47"/>
        <v>0.86744223565200651</v>
      </c>
      <c r="AK49" s="3">
        <f t="shared" si="47"/>
        <v>0.70187395675409225</v>
      </c>
      <c r="AL49" s="3">
        <f t="shared" si="47"/>
        <v>0.56830213361259885</v>
      </c>
      <c r="AM49" s="3">
        <f t="shared" si="47"/>
        <v>0.46370883777827204</v>
      </c>
      <c r="AN49" s="3">
        <f t="shared" si="47"/>
        <v>0.3984077582599182</v>
      </c>
      <c r="AO49" s="14">
        <f t="shared" ca="1" si="10"/>
        <v>3734.1345849293757</v>
      </c>
      <c r="AP49" s="15">
        <f t="shared" ca="1" si="11"/>
        <v>0.27415049577409906</v>
      </c>
      <c r="AQ49" s="14">
        <f t="shared" ca="1" si="12"/>
        <v>1002.3891453542697</v>
      </c>
      <c r="AR49" s="12">
        <f t="shared" ca="1" si="13"/>
        <v>200.47782907085394</v>
      </c>
      <c r="AS49" s="14">
        <f t="shared" ca="1" si="14"/>
        <v>2268.3003758134882</v>
      </c>
      <c r="AT49" s="12">
        <f t="shared" ca="1" si="18"/>
        <v>453.66007516269769</v>
      </c>
      <c r="AU49" s="12">
        <f t="shared" ca="1" si="15"/>
        <v>67.55995917357852</v>
      </c>
    </row>
    <row r="50" spans="4:47" x14ac:dyDescent="0.15">
      <c r="D50" s="3">
        <v>2031</v>
      </c>
      <c r="E50" s="2">
        <f t="shared" ca="1" si="8"/>
        <v>0.9999828128403736</v>
      </c>
      <c r="F50" s="3">
        <f t="shared" ca="1" si="16"/>
        <v>871.7557062489509</v>
      </c>
      <c r="G50" s="3">
        <f t="shared" ref="G50:AN50" ca="1" si="48">F49*So*(1-F$6*F$7*U)*(1-(F$7*Uo-F$6*F$7*U)*D)</f>
        <v>739.83806755705825</v>
      </c>
      <c r="H50" s="3">
        <f t="shared" ca="1" si="48"/>
        <v>627.4023135966163</v>
      </c>
      <c r="I50" s="3">
        <f t="shared" ca="1" si="48"/>
        <v>528.12287255189096</v>
      </c>
      <c r="J50" s="3">
        <f t="shared" ca="1" si="48"/>
        <v>422.36811291476783</v>
      </c>
      <c r="K50" s="3">
        <f t="shared" ca="1" si="48"/>
        <v>306.63591903002441</v>
      </c>
      <c r="L50" s="3">
        <f t="shared" ca="1" si="48"/>
        <v>213.43495148483981</v>
      </c>
      <c r="M50" s="3">
        <f t="shared" ca="1" si="48"/>
        <v>149.42992652218817</v>
      </c>
      <c r="N50" s="3">
        <f t="shared" ca="1" si="48"/>
        <v>107.37464204180525</v>
      </c>
      <c r="O50" s="3">
        <f t="shared" ca="1" si="48"/>
        <v>79.636209277396389</v>
      </c>
      <c r="P50" s="3">
        <f t="shared" ca="1" si="48"/>
        <v>60.742641243432118</v>
      </c>
      <c r="Q50" s="3">
        <f t="shared" ca="1" si="48"/>
        <v>47.321660789436983</v>
      </c>
      <c r="R50" s="3">
        <f t="shared" ca="1" si="48"/>
        <v>37.39426847899044</v>
      </c>
      <c r="S50" s="3">
        <f t="shared" ca="1" si="48"/>
        <v>29.832487813353215</v>
      </c>
      <c r="T50" s="3">
        <f t="shared" ca="1" si="48"/>
        <v>23.946281140837606</v>
      </c>
      <c r="U50" s="3">
        <f t="shared" ca="1" si="48"/>
        <v>19.298308814101148</v>
      </c>
      <c r="V50" s="3">
        <f t="shared" ca="1" si="48"/>
        <v>15.598849193078285</v>
      </c>
      <c r="W50" s="3">
        <f t="shared" ca="1" si="48"/>
        <v>12.642591896555041</v>
      </c>
      <c r="X50" s="3">
        <f t="shared" ca="1" si="48"/>
        <v>10.259722942452902</v>
      </c>
      <c r="Y50" s="3">
        <f t="shared" ca="1" si="48"/>
        <v>8.3355275461809573</v>
      </c>
      <c r="Z50" s="3">
        <f t="shared" ca="1" si="48"/>
        <v>6.7816246847461734</v>
      </c>
      <c r="AA50" s="3">
        <f t="shared" ca="1" si="48"/>
        <v>5.5196407687729536</v>
      </c>
      <c r="AB50" s="3">
        <f t="shared" ca="1" si="48"/>
        <v>4.4942414866074047</v>
      </c>
      <c r="AC50" s="3">
        <f t="shared" ca="1" si="48"/>
        <v>3.6607179222925943</v>
      </c>
      <c r="AD50" s="3">
        <f t="shared" ca="1" si="48"/>
        <v>2.9819581779432132</v>
      </c>
      <c r="AE50" s="3">
        <f t="shared" ca="1" si="48"/>
        <v>2.4294323739688282</v>
      </c>
      <c r="AF50" s="3">
        <f t="shared" ca="1" si="48"/>
        <v>1.9790995800419675</v>
      </c>
      <c r="AG50" s="3">
        <f t="shared" ca="1" si="48"/>
        <v>1.6115035307248959</v>
      </c>
      <c r="AH50" s="3">
        <f t="shared" ca="1" si="48"/>
        <v>1.3114627510952293</v>
      </c>
      <c r="AI50" s="3">
        <f t="shared" ca="1" si="48"/>
        <v>1.0669590003798426</v>
      </c>
      <c r="AJ50" s="3">
        <f t="shared" ca="1" si="48"/>
        <v>0.86735699873821337</v>
      </c>
      <c r="AK50" s="3">
        <f t="shared" si="48"/>
        <v>0.70184300395949184</v>
      </c>
      <c r="AL50" s="3">
        <f t="shared" si="48"/>
        <v>0.56790649109588465</v>
      </c>
      <c r="AM50" s="3">
        <f t="shared" si="48"/>
        <v>0.45984615317533029</v>
      </c>
      <c r="AN50" s="3">
        <f t="shared" si="48"/>
        <v>0.37522516876449663</v>
      </c>
      <c r="AO50" s="14">
        <f t="shared" ca="1" si="10"/>
        <v>3718.3636724889675</v>
      </c>
      <c r="AP50" s="15">
        <f t="shared" ca="1" si="11"/>
        <v>0.27299263620422781</v>
      </c>
      <c r="AQ50" s="14">
        <f t="shared" ca="1" si="12"/>
        <v>1000.4643422294552</v>
      </c>
      <c r="AR50" s="12">
        <f t="shared" ca="1" si="13"/>
        <v>200.09286844589104</v>
      </c>
      <c r="AS50" s="14">
        <f t="shared" ca="1" si="14"/>
        <v>2263.1770522715938</v>
      </c>
      <c r="AT50" s="12">
        <f t="shared" ca="1" si="18"/>
        <v>452.63541045431879</v>
      </c>
      <c r="AU50" s="12">
        <f t="shared" ca="1" si="15"/>
        <v>67.258485405701009</v>
      </c>
    </row>
    <row r="51" spans="4:47" x14ac:dyDescent="0.15">
      <c r="D51" s="3">
        <v>2032</v>
      </c>
      <c r="E51" s="2">
        <f t="shared" ref="E51:E82" ca="1" si="49">EXP((_xlfn.NORM.INV(RAND(),0,sig_rec))-0.5*sig_rec*sig_rec)</f>
        <v>1.0001188476551546</v>
      </c>
      <c r="F51" s="3">
        <f t="shared" ca="1" si="16"/>
        <v>871.22150624953508</v>
      </c>
      <c r="G51" s="3">
        <f t="shared" ref="G51:AN51" ca="1" si="50">F50*So*(1-F$6*F$7*U)*(1-(F$7*Uo-F$6*F$7*U)*D)</f>
        <v>739.12357788264944</v>
      </c>
      <c r="H51" s="3">
        <f t="shared" ca="1" si="50"/>
        <v>626.86732086148993</v>
      </c>
      <c r="I51" s="3">
        <f t="shared" ca="1" si="50"/>
        <v>527.53916909024531</v>
      </c>
      <c r="J51" s="3">
        <f t="shared" ca="1" si="50"/>
        <v>421.73589064012219</v>
      </c>
      <c r="K51" s="3">
        <f t="shared" ca="1" si="50"/>
        <v>306.21943461708418</v>
      </c>
      <c r="L51" s="3">
        <f t="shared" ca="1" si="50"/>
        <v>213.00778077719457</v>
      </c>
      <c r="M51" s="3">
        <f t="shared" ca="1" si="50"/>
        <v>149.1313400981557</v>
      </c>
      <c r="N51" s="3">
        <f t="shared" ca="1" si="50"/>
        <v>107.13242078991958</v>
      </c>
      <c r="O51" s="3">
        <f t="shared" ca="1" si="50"/>
        <v>79.426741891430026</v>
      </c>
      <c r="P51" s="3">
        <f t="shared" ca="1" si="50"/>
        <v>60.56958089649563</v>
      </c>
      <c r="Q51" s="3">
        <f t="shared" ca="1" si="50"/>
        <v>47.164644602751494</v>
      </c>
      <c r="R51" s="3">
        <f t="shared" ca="1" si="50"/>
        <v>37.259326376985612</v>
      </c>
      <c r="S51" s="3">
        <f t="shared" ca="1" si="50"/>
        <v>29.709364230858018</v>
      </c>
      <c r="T51" s="3">
        <f t="shared" ca="1" si="50"/>
        <v>23.839075833044753</v>
      </c>
      <c r="U51" s="3">
        <f t="shared" ca="1" si="50"/>
        <v>19.207366185496216</v>
      </c>
      <c r="V51" s="3">
        <f t="shared" ca="1" si="50"/>
        <v>15.517714700576539</v>
      </c>
      <c r="W51" s="3">
        <f t="shared" ca="1" si="50"/>
        <v>12.564119040860664</v>
      </c>
      <c r="X51" s="3">
        <f t="shared" ca="1" si="50"/>
        <v>10.194901705416967</v>
      </c>
      <c r="Y51" s="3">
        <f t="shared" ca="1" si="50"/>
        <v>8.2802455983799206</v>
      </c>
      <c r="Z51" s="3">
        <f t="shared" ca="1" si="50"/>
        <v>6.731359305598807</v>
      </c>
      <c r="AA51" s="3">
        <f t="shared" ca="1" si="50"/>
        <v>5.4789565923888732</v>
      </c>
      <c r="AB51" s="3">
        <f t="shared" ca="1" si="50"/>
        <v>4.4608939130631482</v>
      </c>
      <c r="AC51" s="3">
        <f t="shared" ca="1" si="50"/>
        <v>3.6331264050465526</v>
      </c>
      <c r="AD51" s="3">
        <f t="shared" ca="1" si="50"/>
        <v>2.9599109445675125</v>
      </c>
      <c r="AE51" s="3">
        <f t="shared" ca="1" si="50"/>
        <v>2.4114810193656546</v>
      </c>
      <c r="AF51" s="3">
        <f t="shared" ca="1" si="50"/>
        <v>1.9649124368941868</v>
      </c>
      <c r="AG51" s="3">
        <f t="shared" ca="1" si="50"/>
        <v>1.6008533131572293</v>
      </c>
      <c r="AH51" s="3">
        <f t="shared" ca="1" si="50"/>
        <v>1.3036243190409946</v>
      </c>
      <c r="AI51" s="3">
        <f t="shared" ca="1" si="50"/>
        <v>1.0609819808670871</v>
      </c>
      <c r="AJ51" s="3">
        <f t="shared" ca="1" si="50"/>
        <v>0.86322799451624377</v>
      </c>
      <c r="AK51" s="3">
        <f t="shared" ca="1" si="50"/>
        <v>0.70177403921559756</v>
      </c>
      <c r="AL51" s="3">
        <f t="shared" si="50"/>
        <v>0.56788144629574355</v>
      </c>
      <c r="AM51" s="3">
        <f t="shared" si="50"/>
        <v>0.45952601591280223</v>
      </c>
      <c r="AN51" s="3">
        <f t="shared" si="50"/>
        <v>0.37209955121326099</v>
      </c>
      <c r="AO51" s="14">
        <f t="shared" ref="AO51:AO82" ca="1" si="51">SUMPRODUCT(F51:AN51, fec)</f>
        <v>3704.1248173300955</v>
      </c>
      <c r="AP51" s="15">
        <f t="shared" ref="AP51:AP82" ca="1" si="52">SUMPRODUCT(F51:AN51, fec)/SUMPRODUCT($F$19:$AN$19, fec)</f>
        <v>0.27194725631438266</v>
      </c>
      <c r="AQ51" s="14">
        <f t="shared" ref="AQ51:AQ82" ca="1" si="53">SUMPRODUCT(F51:AN51,Vul_Ret,Vul_Cap)</f>
        <v>998.77299439766114</v>
      </c>
      <c r="AR51" s="12">
        <f t="shared" ref="AR51:AR82" ca="1" si="54">AQ51*U</f>
        <v>199.75459887953224</v>
      </c>
      <c r="AS51" s="14">
        <f t="shared" ref="AS51:AS82" ca="1" si="55">SUMPRODUCT(F51:AN51,Vul_Ret,Vul_Cap,Wt)</f>
        <v>2258.6554869922784</v>
      </c>
      <c r="AT51" s="12">
        <f t="shared" ca="1" si="18"/>
        <v>451.73109739845569</v>
      </c>
      <c r="AU51" s="12">
        <f t="shared" ref="AU51:AU82" ca="1" si="56">SUMPRODUCT(F51:AN51, Vul_Cap,trophyvul)*Uo</f>
        <v>66.984969629154563</v>
      </c>
    </row>
    <row r="52" spans="4:47" x14ac:dyDescent="0.15">
      <c r="D52" s="3">
        <v>2033</v>
      </c>
      <c r="E52" s="2">
        <f t="shared" ca="1" si="49"/>
        <v>1.0000022513685429</v>
      </c>
      <c r="F52" s="3">
        <f t="shared" ref="F52:F83" ca="1" si="57">bha*AO51/(1+bhb*AO51)*E52</f>
        <v>870.52670440927739</v>
      </c>
      <c r="G52" s="3">
        <f t="shared" ref="G52:AN52" ca="1" si="58">F51*So*(1-F$6*F$7*U)*(1-(F$7*Uo-F$6*F$7*U)*D)</f>
        <v>738.670653041386</v>
      </c>
      <c r="H52" s="3">
        <f t="shared" ca="1" si="58"/>
        <v>626.26193132069648</v>
      </c>
      <c r="I52" s="3">
        <f t="shared" ca="1" si="58"/>
        <v>527.08933073797652</v>
      </c>
      <c r="J52" s="3">
        <f t="shared" ca="1" si="58"/>
        <v>421.26977051531611</v>
      </c>
      <c r="K52" s="3">
        <f t="shared" ca="1" si="58"/>
        <v>305.76106964687307</v>
      </c>
      <c r="L52" s="3">
        <f t="shared" ca="1" si="58"/>
        <v>212.71846561539184</v>
      </c>
      <c r="M52" s="3">
        <f t="shared" ca="1" si="58"/>
        <v>148.83286723961669</v>
      </c>
      <c r="N52" s="3">
        <f t="shared" ca="1" si="58"/>
        <v>106.91835198077206</v>
      </c>
      <c r="O52" s="3">
        <f t="shared" ca="1" si="58"/>
        <v>79.247566953210892</v>
      </c>
      <c r="P52" s="3">
        <f t="shared" ca="1" si="58"/>
        <v>60.410264526535407</v>
      </c>
      <c r="Q52" s="3">
        <f t="shared" ca="1" si="58"/>
        <v>47.030268988010334</v>
      </c>
      <c r="R52" s="3">
        <f t="shared" ca="1" si="58"/>
        <v>37.135697635969606</v>
      </c>
      <c r="S52" s="3">
        <f t="shared" ca="1" si="58"/>
        <v>29.602154109585253</v>
      </c>
      <c r="T52" s="3">
        <f t="shared" ca="1" si="58"/>
        <v>23.740688047275661</v>
      </c>
      <c r="U52" s="3">
        <f t="shared" ca="1" si="58"/>
        <v>19.121376565993479</v>
      </c>
      <c r="V52" s="3">
        <f t="shared" ca="1" si="58"/>
        <v>15.44458799406531</v>
      </c>
      <c r="W52" s="3">
        <f t="shared" ca="1" si="58"/>
        <v>12.498769128857917</v>
      </c>
      <c r="X52" s="3">
        <f t="shared" ca="1" si="58"/>
        <v>10.131621718457525</v>
      </c>
      <c r="Y52" s="3">
        <f t="shared" ca="1" si="58"/>
        <v>8.2279307585290891</v>
      </c>
      <c r="Z52" s="3">
        <f t="shared" ca="1" si="58"/>
        <v>6.6867163418870943</v>
      </c>
      <c r="AA52" s="3">
        <f t="shared" ca="1" si="58"/>
        <v>5.4383465847209687</v>
      </c>
      <c r="AB52" s="3">
        <f t="shared" ca="1" si="58"/>
        <v>4.4280135495770878</v>
      </c>
      <c r="AC52" s="3">
        <f t="shared" ca="1" si="58"/>
        <v>3.6061683632170451</v>
      </c>
      <c r="AD52" s="3">
        <f t="shared" ca="1" si="58"/>
        <v>2.9376015408911327</v>
      </c>
      <c r="AE52" s="3">
        <f t="shared" ca="1" si="58"/>
        <v>2.3936516328879072</v>
      </c>
      <c r="AF52" s="3">
        <f t="shared" ca="1" si="58"/>
        <v>1.9503934734125032</v>
      </c>
      <c r="AG52" s="3">
        <f t="shared" ca="1" si="58"/>
        <v>1.5893776222211125</v>
      </c>
      <c r="AH52" s="3">
        <f t="shared" ca="1" si="58"/>
        <v>1.2950088352027169</v>
      </c>
      <c r="AI52" s="3">
        <f t="shared" ca="1" si="58"/>
        <v>1.054640637843163</v>
      </c>
      <c r="AJ52" s="3">
        <f t="shared" ca="1" si="58"/>
        <v>0.8583922599047511</v>
      </c>
      <c r="AK52" s="3">
        <f t="shared" ca="1" si="58"/>
        <v>0.69843328336188881</v>
      </c>
      <c r="AL52" s="3">
        <f t="shared" ca="1" si="58"/>
        <v>0.56782564492950482</v>
      </c>
      <c r="AM52" s="3">
        <f t="shared" si="58"/>
        <v>0.4595057507152589</v>
      </c>
      <c r="AN52" s="3">
        <f t="shared" si="58"/>
        <v>0.37184050167921406</v>
      </c>
      <c r="AO52" s="14">
        <f t="shared" ca="1" si="51"/>
        <v>3691.040966045216</v>
      </c>
      <c r="AP52" s="15">
        <f t="shared" ca="1" si="52"/>
        <v>0.27098667381934866</v>
      </c>
      <c r="AQ52" s="14">
        <f t="shared" ca="1" si="53"/>
        <v>997.31988683134148</v>
      </c>
      <c r="AR52" s="12">
        <f t="shared" ca="1" si="54"/>
        <v>199.4639773662683</v>
      </c>
      <c r="AS52" s="14">
        <f t="shared" ca="1" si="55"/>
        <v>2254.6986687523899</v>
      </c>
      <c r="AT52" s="12">
        <f t="shared" ref="AT52:AT83" ca="1" si="59">AS52*U</f>
        <v>450.93973375047801</v>
      </c>
      <c r="AU52" s="12">
        <f t="shared" ca="1" si="56"/>
        <v>66.733408661280976</v>
      </c>
    </row>
    <row r="53" spans="4:47" x14ac:dyDescent="0.15">
      <c r="D53" s="3">
        <v>2034</v>
      </c>
      <c r="E53" s="2">
        <f t="shared" ca="1" si="49"/>
        <v>1.0000475721495925</v>
      </c>
      <c r="F53" s="3">
        <f t="shared" ca="1" si="57"/>
        <v>870.01770510177164</v>
      </c>
      <c r="G53" s="3">
        <f t="shared" ref="G53:AN53" ca="1" si="60">F52*So*(1-F$6*F$7*U)*(1-(F$7*Uo-F$6*F$7*U)*D)</f>
        <v>738.08156091567992</v>
      </c>
      <c r="H53" s="3">
        <f t="shared" ca="1" si="60"/>
        <v>625.87816655615552</v>
      </c>
      <c r="I53" s="3">
        <f t="shared" ca="1" si="60"/>
        <v>526.58030058554482</v>
      </c>
      <c r="J53" s="3">
        <f t="shared" ca="1" si="60"/>
        <v>420.91054922800197</v>
      </c>
      <c r="K53" s="3">
        <f t="shared" ca="1" si="60"/>
        <v>305.42312973920167</v>
      </c>
      <c r="L53" s="3">
        <f t="shared" ca="1" si="60"/>
        <v>212.40005769566895</v>
      </c>
      <c r="M53" s="3">
        <f t="shared" ca="1" si="60"/>
        <v>148.63071685379566</v>
      </c>
      <c r="N53" s="3">
        <f t="shared" ca="1" si="60"/>
        <v>106.70436459136769</v>
      </c>
      <c r="O53" s="3">
        <f t="shared" ca="1" si="60"/>
        <v>79.089216827633336</v>
      </c>
      <c r="P53" s="3">
        <f t="shared" ca="1" si="60"/>
        <v>60.273987938114622</v>
      </c>
      <c r="Q53" s="3">
        <f t="shared" ca="1" si="60"/>
        <v>46.906565115166522</v>
      </c>
      <c r="R53" s="3">
        <f t="shared" ca="1" si="60"/>
        <v>37.029895244353909</v>
      </c>
      <c r="S53" s="3">
        <f t="shared" ca="1" si="60"/>
        <v>29.503932338023905</v>
      </c>
      <c r="T53" s="3">
        <f t="shared" ca="1" si="60"/>
        <v>23.655016673601374</v>
      </c>
      <c r="U53" s="3">
        <f t="shared" ca="1" si="60"/>
        <v>19.042459500820286</v>
      </c>
      <c r="V53" s="3">
        <f t="shared" ca="1" si="60"/>
        <v>15.375443987950144</v>
      </c>
      <c r="W53" s="3">
        <f t="shared" ca="1" si="60"/>
        <v>12.439869101407121</v>
      </c>
      <c r="X53" s="3">
        <f t="shared" ca="1" si="60"/>
        <v>10.078923985684296</v>
      </c>
      <c r="Y53" s="3">
        <f t="shared" ca="1" si="60"/>
        <v>8.17685980501256</v>
      </c>
      <c r="Z53" s="3">
        <f t="shared" ca="1" si="60"/>
        <v>6.6444694676371086</v>
      </c>
      <c r="AA53" s="3">
        <f t="shared" ca="1" si="60"/>
        <v>5.4022789944748979</v>
      </c>
      <c r="AB53" s="3">
        <f t="shared" ca="1" si="60"/>
        <v>4.3951931281757375</v>
      </c>
      <c r="AC53" s="3">
        <f t="shared" ca="1" si="60"/>
        <v>3.579588012084443</v>
      </c>
      <c r="AD53" s="3">
        <f t="shared" ca="1" si="60"/>
        <v>2.915804340246595</v>
      </c>
      <c r="AE53" s="3">
        <f t="shared" ca="1" si="60"/>
        <v>2.3756102317988876</v>
      </c>
      <c r="AF53" s="3">
        <f t="shared" ca="1" si="60"/>
        <v>1.935973157124758</v>
      </c>
      <c r="AG53" s="3">
        <f t="shared" ca="1" si="60"/>
        <v>1.5776335285799175</v>
      </c>
      <c r="AH53" s="3">
        <f t="shared" ca="1" si="60"/>
        <v>1.2857255854319944</v>
      </c>
      <c r="AI53" s="3">
        <f t="shared" ca="1" si="60"/>
        <v>1.0476706548213575</v>
      </c>
      <c r="AJ53" s="3">
        <f t="shared" ca="1" si="60"/>
        <v>0.85326176771233053</v>
      </c>
      <c r="AK53" s="3">
        <f t="shared" ca="1" si="60"/>
        <v>0.69452071562355433</v>
      </c>
      <c r="AL53" s="3">
        <f t="shared" ca="1" si="60"/>
        <v>0.56512254287502517</v>
      </c>
      <c r="AM53" s="3">
        <f t="shared" ca="1" si="60"/>
        <v>0.45946059859970434</v>
      </c>
      <c r="AN53" s="3">
        <f t="shared" si="60"/>
        <v>0.3718241034319763</v>
      </c>
      <c r="AO53" s="14">
        <f t="shared" ca="1" si="51"/>
        <v>3679.042901883407</v>
      </c>
      <c r="AP53" s="15">
        <f t="shared" ca="1" si="52"/>
        <v>0.27010580700443398</v>
      </c>
      <c r="AQ53" s="14">
        <f t="shared" ca="1" si="53"/>
        <v>996.08350002336488</v>
      </c>
      <c r="AR53" s="12">
        <f t="shared" ca="1" si="54"/>
        <v>199.21670000467299</v>
      </c>
      <c r="AS53" s="14">
        <f t="shared" ca="1" si="55"/>
        <v>2251.2846101030937</v>
      </c>
      <c r="AT53" s="12">
        <f t="shared" ca="1" si="59"/>
        <v>450.25692202061873</v>
      </c>
      <c r="AU53" s="12">
        <f t="shared" ca="1" si="56"/>
        <v>66.5025149483197</v>
      </c>
    </row>
    <row r="54" spans="4:47" x14ac:dyDescent="0.15">
      <c r="D54" s="3">
        <v>2035</v>
      </c>
      <c r="E54" s="2">
        <f t="shared" ca="1" si="49"/>
        <v>0.99986558275771187</v>
      </c>
      <c r="F54" s="3">
        <f t="shared" ca="1" si="57"/>
        <v>869.35371720335661</v>
      </c>
      <c r="G54" s="3">
        <f t="shared" ref="G54:AN54" ca="1" si="61">F53*So*(1-F$6*F$7*U)*(1-(F$7*Uo-F$6*F$7*U)*D)</f>
        <v>737.65000264011405</v>
      </c>
      <c r="H54" s="3">
        <f t="shared" ca="1" si="61"/>
        <v>625.3790267865553</v>
      </c>
      <c r="I54" s="3">
        <f t="shared" ca="1" si="61"/>
        <v>526.25761936390325</v>
      </c>
      <c r="J54" s="3">
        <f t="shared" ca="1" si="61"/>
        <v>420.5040599508738</v>
      </c>
      <c r="K54" s="3">
        <f t="shared" ca="1" si="61"/>
        <v>305.16269213479859</v>
      </c>
      <c r="L54" s="3">
        <f t="shared" ca="1" si="61"/>
        <v>212.16530427866275</v>
      </c>
      <c r="M54" s="3">
        <f t="shared" ca="1" si="61"/>
        <v>148.40823876651055</v>
      </c>
      <c r="N54" s="3">
        <f t="shared" ca="1" si="61"/>
        <v>106.55943471888055</v>
      </c>
      <c r="O54" s="3">
        <f t="shared" ca="1" si="61"/>
        <v>78.930926929543389</v>
      </c>
      <c r="P54" s="3">
        <f t="shared" ca="1" si="61"/>
        <v>60.153550252441612</v>
      </c>
      <c r="Q54" s="3">
        <f t="shared" ca="1" si="61"/>
        <v>46.800750867893619</v>
      </c>
      <c r="R54" s="3">
        <f t="shared" ca="1" si="61"/>
        <v>36.932495387808437</v>
      </c>
      <c r="S54" s="3">
        <f t="shared" ca="1" si="61"/>
        <v>29.419873418920496</v>
      </c>
      <c r="T54" s="3">
        <f t="shared" ca="1" si="61"/>
        <v>23.576527870543561</v>
      </c>
      <c r="U54" s="3">
        <f t="shared" ca="1" si="61"/>
        <v>18.97374229850822</v>
      </c>
      <c r="V54" s="3">
        <f t="shared" ca="1" si="61"/>
        <v>15.31198700246188</v>
      </c>
      <c r="W54" s="3">
        <f t="shared" ca="1" si="61"/>
        <v>12.384176946618007</v>
      </c>
      <c r="X54" s="3">
        <f t="shared" ca="1" si="61"/>
        <v>10.03142739675534</v>
      </c>
      <c r="Y54" s="3">
        <f t="shared" ca="1" si="61"/>
        <v>8.1343294002162878</v>
      </c>
      <c r="Z54" s="3">
        <f t="shared" ca="1" si="61"/>
        <v>6.60322709439862</v>
      </c>
      <c r="AA54" s="3">
        <f t="shared" ca="1" si="61"/>
        <v>5.3681472338806531</v>
      </c>
      <c r="AB54" s="3">
        <f t="shared" ca="1" si="61"/>
        <v>4.36604382289888</v>
      </c>
      <c r="AC54" s="3">
        <f t="shared" ca="1" si="61"/>
        <v>3.5530561178875399</v>
      </c>
      <c r="AD54" s="3">
        <f t="shared" ca="1" si="61"/>
        <v>2.894312525280812</v>
      </c>
      <c r="AE54" s="3">
        <f t="shared" ca="1" si="61"/>
        <v>2.3579830443961916</v>
      </c>
      <c r="AF54" s="3">
        <f t="shared" ca="1" si="61"/>
        <v>1.9213813645074156</v>
      </c>
      <c r="AG54" s="3">
        <f t="shared" ca="1" si="61"/>
        <v>1.5659692286433158</v>
      </c>
      <c r="AH54" s="3">
        <f t="shared" ca="1" si="61"/>
        <v>1.2762252115365245</v>
      </c>
      <c r="AI54" s="3">
        <f t="shared" ca="1" si="61"/>
        <v>1.0401604447735311</v>
      </c>
      <c r="AJ54" s="3">
        <f t="shared" ca="1" si="61"/>
        <v>0.84762267149252879</v>
      </c>
      <c r="AK54" s="3">
        <f t="shared" ca="1" si="61"/>
        <v>0.69036966105862096</v>
      </c>
      <c r="AL54" s="3">
        <f t="shared" ca="1" si="61"/>
        <v>0.56195677130867683</v>
      </c>
      <c r="AM54" s="3">
        <f t="shared" ca="1" si="61"/>
        <v>0.45727336225503112</v>
      </c>
      <c r="AN54" s="3">
        <f t="shared" ca="1" si="61"/>
        <v>0.37178756712125982</v>
      </c>
      <c r="AO54" s="14">
        <f t="shared" ca="1" si="51"/>
        <v>3668.1124707312933</v>
      </c>
      <c r="AP54" s="15">
        <f t="shared" ca="1" si="52"/>
        <v>0.26930332304162491</v>
      </c>
      <c r="AQ54" s="14">
        <f t="shared" ca="1" si="53"/>
        <v>995.01185670555446</v>
      </c>
      <c r="AR54" s="12">
        <f t="shared" ca="1" si="54"/>
        <v>199.00237134111092</v>
      </c>
      <c r="AS54" s="14">
        <f t="shared" ca="1" si="55"/>
        <v>2248.3292952525421</v>
      </c>
      <c r="AT54" s="12">
        <f t="shared" ca="1" si="59"/>
        <v>449.66585905050846</v>
      </c>
      <c r="AU54" s="12">
        <f t="shared" ca="1" si="56"/>
        <v>66.291512317914297</v>
      </c>
    </row>
    <row r="55" spans="4:47" x14ac:dyDescent="0.15">
      <c r="D55" s="3">
        <v>2036</v>
      </c>
      <c r="E55" s="2">
        <f t="shared" ca="1" si="49"/>
        <v>1.0000369985359761</v>
      </c>
      <c r="F55" s="3">
        <f t="shared" ca="1" si="57"/>
        <v>869.03964972513791</v>
      </c>
      <c r="G55" s="3">
        <f t="shared" ref="G55:AN55" ca="1" si="62">F54*So*(1-F$6*F$7*U)*(1-(F$7*Uo-F$6*F$7*U)*D)</f>
        <v>737.08703630949037</v>
      </c>
      <c r="H55" s="3">
        <f t="shared" ca="1" si="62"/>
        <v>625.01336598608736</v>
      </c>
      <c r="I55" s="3">
        <f t="shared" ca="1" si="62"/>
        <v>525.83792728816763</v>
      </c>
      <c r="J55" s="3">
        <f t="shared" ca="1" si="62"/>
        <v>420.24638080180699</v>
      </c>
      <c r="K55" s="3">
        <f t="shared" ca="1" si="62"/>
        <v>304.867984952097</v>
      </c>
      <c r="L55" s="3">
        <f t="shared" ca="1" si="62"/>
        <v>211.98438863016233</v>
      </c>
      <c r="M55" s="3">
        <f t="shared" ca="1" si="62"/>
        <v>148.24421178111194</v>
      </c>
      <c r="N55" s="3">
        <f t="shared" ca="1" si="62"/>
        <v>106.39993108652064</v>
      </c>
      <c r="O55" s="3">
        <f t="shared" ca="1" si="62"/>
        <v>78.823719982395559</v>
      </c>
      <c r="P55" s="3">
        <f t="shared" ca="1" si="62"/>
        <v>60.033158374494988</v>
      </c>
      <c r="Q55" s="3">
        <f t="shared" ca="1" si="62"/>
        <v>46.70723500283961</v>
      </c>
      <c r="R55" s="3">
        <f t="shared" ca="1" si="62"/>
        <v>36.849181161115958</v>
      </c>
      <c r="S55" s="3">
        <f t="shared" ca="1" si="62"/>
        <v>29.342490228077533</v>
      </c>
      <c r="T55" s="3">
        <f t="shared" ca="1" si="62"/>
        <v>23.509356571941606</v>
      </c>
      <c r="U55" s="3">
        <f t="shared" ca="1" si="62"/>
        <v>18.910786252309396</v>
      </c>
      <c r="V55" s="3">
        <f t="shared" ca="1" si="62"/>
        <v>15.256731697410421</v>
      </c>
      <c r="W55" s="3">
        <f t="shared" ca="1" si="62"/>
        <v>12.333065412056696</v>
      </c>
      <c r="X55" s="3">
        <f t="shared" ca="1" si="62"/>
        <v>9.9865176149255088</v>
      </c>
      <c r="Y55" s="3">
        <f t="shared" ca="1" si="62"/>
        <v>8.0959966476046432</v>
      </c>
      <c r="Z55" s="3">
        <f t="shared" ca="1" si="62"/>
        <v>6.5688816454141179</v>
      </c>
      <c r="AA55" s="3">
        <f t="shared" ca="1" si="62"/>
        <v>5.3348270218009359</v>
      </c>
      <c r="AB55" s="3">
        <f t="shared" ca="1" si="62"/>
        <v>4.3384590271747836</v>
      </c>
      <c r="AC55" s="3">
        <f t="shared" ca="1" si="62"/>
        <v>3.5294919389252613</v>
      </c>
      <c r="AD55" s="3">
        <f t="shared" ca="1" si="62"/>
        <v>2.8728598906663598</v>
      </c>
      <c r="AE55" s="3">
        <f t="shared" ca="1" si="62"/>
        <v>2.3406028194671307</v>
      </c>
      <c r="AF55" s="3">
        <f t="shared" ca="1" si="62"/>
        <v>1.9071245857939421</v>
      </c>
      <c r="AG55" s="3">
        <f t="shared" ca="1" si="62"/>
        <v>1.5541662249986581</v>
      </c>
      <c r="AH55" s="3">
        <f t="shared" ca="1" si="62"/>
        <v>1.2667893866859874</v>
      </c>
      <c r="AI55" s="3">
        <f t="shared" ca="1" si="62"/>
        <v>1.0324745798824577</v>
      </c>
      <c r="AJ55" s="3">
        <f t="shared" ca="1" si="62"/>
        <v>0.84154650215924331</v>
      </c>
      <c r="AK55" s="3">
        <f t="shared" ca="1" si="62"/>
        <v>0.6858070976188233</v>
      </c>
      <c r="AL55" s="3">
        <f t="shared" ca="1" si="62"/>
        <v>0.55859803316255574</v>
      </c>
      <c r="AM55" s="3">
        <f t="shared" ca="1" si="62"/>
        <v>0.45471175322611002</v>
      </c>
      <c r="AN55" s="3">
        <f t="shared" ca="1" si="62"/>
        <v>0.37001769331318224</v>
      </c>
      <c r="AO55" s="14">
        <f t="shared" ca="1" si="51"/>
        <v>3658.1765735545623</v>
      </c>
      <c r="AP55" s="15">
        <f t="shared" ca="1" si="52"/>
        <v>0.26857385518903198</v>
      </c>
      <c r="AQ55" s="14">
        <f t="shared" ca="1" si="53"/>
        <v>994.08627946717127</v>
      </c>
      <c r="AR55" s="12">
        <f t="shared" ca="1" si="54"/>
        <v>198.81725589343426</v>
      </c>
      <c r="AS55" s="14">
        <f t="shared" ca="1" si="55"/>
        <v>2245.7777182459909</v>
      </c>
      <c r="AT55" s="12">
        <f t="shared" ca="1" si="59"/>
        <v>449.15554364919819</v>
      </c>
      <c r="AU55" s="12">
        <f t="shared" ca="1" si="56"/>
        <v>66.099531132626453</v>
      </c>
    </row>
    <row r="56" spans="4:47" x14ac:dyDescent="0.15">
      <c r="D56" s="3">
        <v>2037</v>
      </c>
      <c r="E56" s="2">
        <f t="shared" ca="1" si="49"/>
        <v>0.99995179092001618</v>
      </c>
      <c r="F56" s="3">
        <f t="shared" ca="1" si="57"/>
        <v>868.54269858603868</v>
      </c>
      <c r="G56" s="3">
        <f t="shared" ref="G56:AN56" ca="1" si="63">F55*So*(1-F$6*F$7*U)*(1-(F$7*Uo-F$6*F$7*U)*D)</f>
        <v>736.82075221575451</v>
      </c>
      <c r="H56" s="3">
        <f t="shared" ca="1" si="63"/>
        <v>624.53636269186836</v>
      </c>
      <c r="I56" s="3">
        <f t="shared" ca="1" si="63"/>
        <v>525.53046843653863</v>
      </c>
      <c r="J56" s="3">
        <f t="shared" ca="1" si="63"/>
        <v>419.91123301602812</v>
      </c>
      <c r="K56" s="3">
        <f t="shared" ca="1" si="63"/>
        <v>304.68116601163462</v>
      </c>
      <c r="L56" s="3">
        <f t="shared" ca="1" si="63"/>
        <v>211.77966726821316</v>
      </c>
      <c r="M56" s="3">
        <f t="shared" ca="1" si="63"/>
        <v>148.11780233918176</v>
      </c>
      <c r="N56" s="3">
        <f t="shared" ca="1" si="63"/>
        <v>106.2823334377122</v>
      </c>
      <c r="O56" s="3">
        <f t="shared" ca="1" si="63"/>
        <v>78.705732591729657</v>
      </c>
      <c r="P56" s="3">
        <f t="shared" ca="1" si="63"/>
        <v>59.951619085811387</v>
      </c>
      <c r="Q56" s="3">
        <f t="shared" ca="1" si="63"/>
        <v>46.61375470596456</v>
      </c>
      <c r="R56" s="3">
        <f t="shared" ca="1" si="63"/>
        <v>36.775550225951243</v>
      </c>
      <c r="S56" s="3">
        <f t="shared" ca="1" si="63"/>
        <v>29.276297926232939</v>
      </c>
      <c r="T56" s="3">
        <f t="shared" ca="1" si="63"/>
        <v>23.447519833207309</v>
      </c>
      <c r="U56" s="3">
        <f t="shared" ca="1" si="63"/>
        <v>18.856908001995073</v>
      </c>
      <c r="V56" s="3">
        <f t="shared" ca="1" si="63"/>
        <v>15.206108921445937</v>
      </c>
      <c r="W56" s="3">
        <f t="shared" ca="1" si="63"/>
        <v>12.288559934651756</v>
      </c>
      <c r="X56" s="3">
        <f t="shared" ca="1" si="63"/>
        <v>9.9453016146678745</v>
      </c>
      <c r="Y56" s="3">
        <f t="shared" ca="1" si="63"/>
        <v>8.0597516120021755</v>
      </c>
      <c r="Z56" s="3">
        <f t="shared" ca="1" si="63"/>
        <v>6.5379260124836227</v>
      </c>
      <c r="AA56" s="3">
        <f t="shared" ca="1" si="63"/>
        <v>5.3070789182299061</v>
      </c>
      <c r="AB56" s="3">
        <f t="shared" ca="1" si="63"/>
        <v>4.3115301132336281</v>
      </c>
      <c r="AC56" s="3">
        <f t="shared" ca="1" si="63"/>
        <v>3.5071925030757014</v>
      </c>
      <c r="AD56" s="3">
        <f t="shared" ca="1" si="63"/>
        <v>2.8538068325802795</v>
      </c>
      <c r="AE56" s="3">
        <f t="shared" ca="1" si="63"/>
        <v>2.3232542793129496</v>
      </c>
      <c r="AF56" s="3">
        <f t="shared" ca="1" si="63"/>
        <v>1.8930675490618021</v>
      </c>
      <c r="AG56" s="3">
        <f t="shared" ca="1" si="63"/>
        <v>1.5426342072727339</v>
      </c>
      <c r="AH56" s="3">
        <f t="shared" ca="1" si="63"/>
        <v>1.2572413575966663</v>
      </c>
      <c r="AI56" s="3">
        <f t="shared" ca="1" si="63"/>
        <v>1.0248409355927688</v>
      </c>
      <c r="AJ56" s="3">
        <f t="shared" ca="1" si="63"/>
        <v>0.83532821848228667</v>
      </c>
      <c r="AK56" s="3">
        <f t="shared" ca="1" si="63"/>
        <v>0.68089090059478252</v>
      </c>
      <c r="AL56" s="3">
        <f t="shared" ca="1" si="63"/>
        <v>0.55490633129990119</v>
      </c>
      <c r="AM56" s="3">
        <f t="shared" ca="1" si="63"/>
        <v>0.45199400376738663</v>
      </c>
      <c r="AN56" s="3">
        <f t="shared" ca="1" si="63"/>
        <v>0.36794488360614541</v>
      </c>
      <c r="AO56" s="14">
        <f t="shared" ca="1" si="51"/>
        <v>3649.2179856739322</v>
      </c>
      <c r="AP56" s="15">
        <f t="shared" ca="1" si="52"/>
        <v>0.26791613885528687</v>
      </c>
      <c r="AQ56" s="14">
        <f t="shared" ca="1" si="53"/>
        <v>993.25640615963539</v>
      </c>
      <c r="AR56" s="12">
        <f t="shared" ca="1" si="54"/>
        <v>198.6512812319271</v>
      </c>
      <c r="AS56" s="14">
        <f t="shared" ca="1" si="55"/>
        <v>2243.5410830453552</v>
      </c>
      <c r="AT56" s="12">
        <f t="shared" ca="1" si="59"/>
        <v>448.70821660907109</v>
      </c>
      <c r="AU56" s="12">
        <f t="shared" ca="1" si="56"/>
        <v>65.925902975560874</v>
      </c>
    </row>
    <row r="57" spans="4:47" x14ac:dyDescent="0.15">
      <c r="D57" s="3">
        <v>2038</v>
      </c>
      <c r="E57" s="2">
        <f t="shared" ca="1" si="49"/>
        <v>1.0000811170969428</v>
      </c>
      <c r="F57" s="3">
        <f t="shared" ca="1" si="57"/>
        <v>868.27205340640148</v>
      </c>
      <c r="G57" s="3">
        <f t="shared" ref="G57:AN57" ca="1" si="64">F56*So*(1-F$6*F$7*U)*(1-(F$7*Uo-F$6*F$7*U)*D)</f>
        <v>736.39940905581761</v>
      </c>
      <c r="H57" s="3">
        <f t="shared" ca="1" si="64"/>
        <v>624.3107392700033</v>
      </c>
      <c r="I57" s="3">
        <f t="shared" ca="1" si="64"/>
        <v>525.12938939039509</v>
      </c>
      <c r="J57" s="3">
        <f t="shared" ca="1" si="64"/>
        <v>419.66570978769226</v>
      </c>
      <c r="K57" s="3">
        <f t="shared" ca="1" si="64"/>
        <v>304.43818184134267</v>
      </c>
      <c r="L57" s="3">
        <f t="shared" ca="1" si="64"/>
        <v>211.64989157839534</v>
      </c>
      <c r="M57" s="3">
        <f t="shared" ca="1" si="64"/>
        <v>147.97475936125429</v>
      </c>
      <c r="N57" s="3">
        <f t="shared" ca="1" si="64"/>
        <v>106.19170534306028</v>
      </c>
      <c r="O57" s="3">
        <f t="shared" ca="1" si="64"/>
        <v>78.618743728052607</v>
      </c>
      <c r="P57" s="3">
        <f t="shared" ca="1" si="64"/>
        <v>59.861880424610035</v>
      </c>
      <c r="Q57" s="3">
        <f t="shared" ca="1" si="64"/>
        <v>46.550442154959228</v>
      </c>
      <c r="R57" s="3">
        <f t="shared" ca="1" si="64"/>
        <v>36.701947295855803</v>
      </c>
      <c r="S57" s="3">
        <f t="shared" ca="1" si="64"/>
        <v>29.21779890056818</v>
      </c>
      <c r="T57" s="3">
        <f t="shared" ca="1" si="64"/>
        <v>23.394625709421536</v>
      </c>
      <c r="U57" s="3">
        <f t="shared" ca="1" si="64"/>
        <v>18.807308614198654</v>
      </c>
      <c r="V57" s="3">
        <f t="shared" ca="1" si="64"/>
        <v>15.162785575084467</v>
      </c>
      <c r="W57" s="3">
        <f t="shared" ca="1" si="64"/>
        <v>12.247785735508987</v>
      </c>
      <c r="X57" s="3">
        <f t="shared" ca="1" si="64"/>
        <v>9.9094126948001318</v>
      </c>
      <c r="Y57" s="3">
        <f t="shared" ca="1" si="64"/>
        <v>8.0264876918524468</v>
      </c>
      <c r="Z57" s="3">
        <f t="shared" ca="1" si="64"/>
        <v>6.5086563164346654</v>
      </c>
      <c r="AA57" s="3">
        <f t="shared" ca="1" si="64"/>
        <v>5.2820694880416514</v>
      </c>
      <c r="AB57" s="3">
        <f t="shared" ca="1" si="64"/>
        <v>4.2891044968747982</v>
      </c>
      <c r="AC57" s="3">
        <f t="shared" ca="1" si="64"/>
        <v>3.4854232793723505</v>
      </c>
      <c r="AD57" s="3">
        <f t="shared" ca="1" si="64"/>
        <v>2.8357763954829962</v>
      </c>
      <c r="AE57" s="3">
        <f t="shared" ca="1" si="64"/>
        <v>2.3078462537157742</v>
      </c>
      <c r="AF57" s="3">
        <f t="shared" ca="1" si="64"/>
        <v>1.8790361388129873</v>
      </c>
      <c r="AG57" s="3">
        <f t="shared" ca="1" si="64"/>
        <v>1.5312637567644567</v>
      </c>
      <c r="AH57" s="3">
        <f t="shared" ca="1" si="64"/>
        <v>1.2479125423204351</v>
      </c>
      <c r="AI57" s="3">
        <f t="shared" ca="1" si="64"/>
        <v>1.0171165173368142</v>
      </c>
      <c r="AJ57" s="3">
        <f t="shared" ca="1" si="64"/>
        <v>0.82915218411855507</v>
      </c>
      <c r="AK57" s="3">
        <f t="shared" ca="1" si="64"/>
        <v>0.67585971959397839</v>
      </c>
      <c r="AL57" s="3">
        <f t="shared" ca="1" si="64"/>
        <v>0.55092849429000457</v>
      </c>
      <c r="AM57" s="3">
        <f t="shared" ca="1" si="64"/>
        <v>0.44900683409160086</v>
      </c>
      <c r="AN57" s="3">
        <f t="shared" ca="1" si="64"/>
        <v>0.36574572776474495</v>
      </c>
      <c r="AO57" s="14">
        <f t="shared" ca="1" si="51"/>
        <v>3641.1476820072435</v>
      </c>
      <c r="AP57" s="15">
        <f t="shared" ca="1" si="52"/>
        <v>0.26732363804929032</v>
      </c>
      <c r="AQ57" s="14">
        <f t="shared" ca="1" si="53"/>
        <v>992.49911438041022</v>
      </c>
      <c r="AR57" s="12">
        <f t="shared" ca="1" si="54"/>
        <v>198.49982287608205</v>
      </c>
      <c r="AS57" s="14">
        <f t="shared" ca="1" si="55"/>
        <v>2241.5498254712429</v>
      </c>
      <c r="AT57" s="12">
        <f t="shared" ca="1" si="59"/>
        <v>448.30996509424858</v>
      </c>
      <c r="AU57" s="12">
        <f t="shared" ca="1" si="56"/>
        <v>65.769438612284603</v>
      </c>
    </row>
    <row r="58" spans="4:47" x14ac:dyDescent="0.15">
      <c r="D58" s="3">
        <v>2039</v>
      </c>
      <c r="E58" s="2">
        <f t="shared" ca="1" si="49"/>
        <v>1.0000970062403127</v>
      </c>
      <c r="F58" s="3">
        <f t="shared" ca="1" si="57"/>
        <v>867.93951826908255</v>
      </c>
      <c r="G58" s="3">
        <f t="shared" ref="G58:AN58" ca="1" si="65">F57*So*(1-F$6*F$7*U)*(1-(F$7*Uo-F$6*F$7*U)*D)</f>
        <v>736.16994083200643</v>
      </c>
      <c r="H58" s="3">
        <f t="shared" ca="1" si="65"/>
        <v>623.95373377188787</v>
      </c>
      <c r="I58" s="3">
        <f t="shared" ca="1" si="65"/>
        <v>524.93967827534414</v>
      </c>
      <c r="J58" s="3">
        <f t="shared" ca="1" si="65"/>
        <v>419.34542555549251</v>
      </c>
      <c r="K58" s="3">
        <f t="shared" ca="1" si="65"/>
        <v>304.26017601687937</v>
      </c>
      <c r="L58" s="3">
        <f t="shared" ca="1" si="65"/>
        <v>211.48110013660471</v>
      </c>
      <c r="M58" s="3">
        <f t="shared" ca="1" si="65"/>
        <v>147.88408244821798</v>
      </c>
      <c r="N58" s="3">
        <f t="shared" ca="1" si="65"/>
        <v>106.08915198672108</v>
      </c>
      <c r="O58" s="3">
        <f t="shared" ca="1" si="65"/>
        <v>78.551704675394092</v>
      </c>
      <c r="P58" s="3">
        <f t="shared" ca="1" si="65"/>
        <v>59.795718573570284</v>
      </c>
      <c r="Q58" s="3">
        <f t="shared" ca="1" si="65"/>
        <v>46.480763063368094</v>
      </c>
      <c r="R58" s="3">
        <f t="shared" ca="1" si="65"/>
        <v>36.652097333654275</v>
      </c>
      <c r="S58" s="3">
        <f t="shared" ca="1" si="65"/>
        <v>29.159322124644827</v>
      </c>
      <c r="T58" s="3">
        <f t="shared" ca="1" si="65"/>
        <v>23.347879265822648</v>
      </c>
      <c r="U58" s="3">
        <f t="shared" ca="1" si="65"/>
        <v>18.76488211804925</v>
      </c>
      <c r="V58" s="3">
        <f t="shared" ca="1" si="65"/>
        <v>15.122902849786501</v>
      </c>
      <c r="W58" s="3">
        <f t="shared" ca="1" si="65"/>
        <v>12.212890874087066</v>
      </c>
      <c r="X58" s="3">
        <f t="shared" ca="1" si="65"/>
        <v>9.8765326528135766</v>
      </c>
      <c r="Y58" s="3">
        <f t="shared" ca="1" si="65"/>
        <v>7.9975230626482938</v>
      </c>
      <c r="Z58" s="3">
        <f t="shared" ca="1" si="65"/>
        <v>6.4817940216128855</v>
      </c>
      <c r="AA58" s="3">
        <f t="shared" ca="1" si="65"/>
        <v>5.2584221466478756</v>
      </c>
      <c r="AB58" s="3">
        <f t="shared" ca="1" si="65"/>
        <v>4.2688922367713635</v>
      </c>
      <c r="AC58" s="3">
        <f t="shared" ca="1" si="65"/>
        <v>3.4672945029847222</v>
      </c>
      <c r="AD58" s="3">
        <f t="shared" ca="1" si="65"/>
        <v>2.818174666843404</v>
      </c>
      <c r="AE58" s="3">
        <f t="shared" ca="1" si="65"/>
        <v>2.2932652119182815</v>
      </c>
      <c r="AF58" s="3">
        <f t="shared" ca="1" si="65"/>
        <v>1.8665742067796975</v>
      </c>
      <c r="AG58" s="3">
        <f t="shared" ca="1" si="65"/>
        <v>1.5199140349962337</v>
      </c>
      <c r="AH58" s="3">
        <f t="shared" ca="1" si="65"/>
        <v>1.2387144266983277</v>
      </c>
      <c r="AI58" s="3">
        <f t="shared" ca="1" si="65"/>
        <v>1.0095694444957037</v>
      </c>
      <c r="AJ58" s="3">
        <f t="shared" ca="1" si="65"/>
        <v>0.82290270866774728</v>
      </c>
      <c r="AK58" s="3">
        <f t="shared" ca="1" si="65"/>
        <v>0.67086272229289534</v>
      </c>
      <c r="AL58" s="3">
        <f t="shared" ca="1" si="65"/>
        <v>0.54685762042335084</v>
      </c>
      <c r="AM58" s="3">
        <f t="shared" ca="1" si="65"/>
        <v>0.44578813590489597</v>
      </c>
      <c r="AN58" s="3">
        <f t="shared" ca="1" si="65"/>
        <v>0.3633285617450176</v>
      </c>
      <c r="AO58" s="14">
        <f t="shared" ca="1" si="51"/>
        <v>3633.8966946959235</v>
      </c>
      <c r="AP58" s="15">
        <f t="shared" ca="1" si="52"/>
        <v>0.26679128932938267</v>
      </c>
      <c r="AQ58" s="14">
        <f t="shared" ca="1" si="53"/>
        <v>991.79935467015639</v>
      </c>
      <c r="AR58" s="12">
        <f t="shared" ca="1" si="54"/>
        <v>198.35987093403128</v>
      </c>
      <c r="AS58" s="14">
        <f t="shared" ca="1" si="55"/>
        <v>2239.738696407439</v>
      </c>
      <c r="AT58" s="12">
        <f t="shared" ca="1" si="59"/>
        <v>447.94773928148783</v>
      </c>
      <c r="AU58" s="12">
        <f t="shared" ca="1" si="56"/>
        <v>65.628862586862724</v>
      </c>
    </row>
    <row r="59" spans="4:47" x14ac:dyDescent="0.15">
      <c r="D59" s="3">
        <v>2040</v>
      </c>
      <c r="E59" s="2">
        <f t="shared" ca="1" si="49"/>
        <v>0.99994346566357173</v>
      </c>
      <c r="F59" s="3">
        <f t="shared" ca="1" si="57"/>
        <v>867.49407038670165</v>
      </c>
      <c r="G59" s="3">
        <f t="shared" ref="G59:AN59" ca="1" si="66">F58*So*(1-F$6*F$7*U)*(1-(F$7*Uo-F$6*F$7*U)*D)</f>
        <v>735.88799881693853</v>
      </c>
      <c r="H59" s="3">
        <f t="shared" ca="1" si="66"/>
        <v>623.75930456232004</v>
      </c>
      <c r="I59" s="3">
        <f t="shared" ca="1" si="66"/>
        <v>524.63949706823814</v>
      </c>
      <c r="J59" s="3">
        <f t="shared" ca="1" si="66"/>
        <v>419.19393053373034</v>
      </c>
      <c r="K59" s="3">
        <f t="shared" ca="1" si="66"/>
        <v>304.02796801276628</v>
      </c>
      <c r="L59" s="3">
        <f t="shared" ca="1" si="66"/>
        <v>211.35744656805255</v>
      </c>
      <c r="M59" s="3">
        <f t="shared" ca="1" si="66"/>
        <v>147.76614443602168</v>
      </c>
      <c r="N59" s="3">
        <f t="shared" ca="1" si="66"/>
        <v>106.0241420022459</v>
      </c>
      <c r="O59" s="3">
        <f t="shared" ca="1" si="66"/>
        <v>78.47584431573037</v>
      </c>
      <c r="P59" s="3">
        <f t="shared" ca="1" si="66"/>
        <v>59.74473011794101</v>
      </c>
      <c r="Q59" s="3">
        <f t="shared" ca="1" si="66"/>
        <v>46.429390582246562</v>
      </c>
      <c r="R59" s="3">
        <f t="shared" ca="1" si="66"/>
        <v>36.59723459274587</v>
      </c>
      <c r="S59" s="3">
        <f t="shared" ca="1" si="66"/>
        <v>29.119716839017382</v>
      </c>
      <c r="T59" s="3">
        <f t="shared" ca="1" si="66"/>
        <v>23.301150601943508</v>
      </c>
      <c r="U59" s="3">
        <f t="shared" ca="1" si="66"/>
        <v>18.727386690062218</v>
      </c>
      <c r="V59" s="3">
        <f t="shared" ca="1" si="66"/>
        <v>15.088787826064296</v>
      </c>
      <c r="W59" s="3">
        <f t="shared" ca="1" si="66"/>
        <v>12.180767266626333</v>
      </c>
      <c r="X59" s="3">
        <f t="shared" ca="1" si="66"/>
        <v>9.8483936695155734</v>
      </c>
      <c r="Y59" s="3">
        <f t="shared" ca="1" si="66"/>
        <v>7.9709867882809649</v>
      </c>
      <c r="Z59" s="3">
        <f t="shared" ca="1" si="66"/>
        <v>6.4584036212757265</v>
      </c>
      <c r="AA59" s="3">
        <f t="shared" ca="1" si="66"/>
        <v>5.2367197738180229</v>
      </c>
      <c r="AB59" s="3">
        <f t="shared" ca="1" si="66"/>
        <v>4.2497807971500725</v>
      </c>
      <c r="AC59" s="3">
        <f t="shared" ca="1" si="66"/>
        <v>3.4509549947259233</v>
      </c>
      <c r="AD59" s="3">
        <f t="shared" ca="1" si="66"/>
        <v>2.8035164591419615</v>
      </c>
      <c r="AE59" s="3">
        <f t="shared" ca="1" si="66"/>
        <v>2.27903086254465</v>
      </c>
      <c r="AF59" s="3">
        <f t="shared" ca="1" si="66"/>
        <v>1.8547811349997396</v>
      </c>
      <c r="AG59" s="3">
        <f t="shared" ca="1" si="66"/>
        <v>1.5098338321681328</v>
      </c>
      <c r="AH59" s="3">
        <f t="shared" ca="1" si="66"/>
        <v>1.2295330795716795</v>
      </c>
      <c r="AI59" s="3">
        <f t="shared" ca="1" si="66"/>
        <v>1.0021281085333682</v>
      </c>
      <c r="AJ59" s="3">
        <f t="shared" ca="1" si="66"/>
        <v>0.81679671532519094</v>
      </c>
      <c r="AK59" s="3">
        <f t="shared" ca="1" si="66"/>
        <v>0.66580630419000109</v>
      </c>
      <c r="AL59" s="3">
        <f t="shared" ca="1" si="66"/>
        <v>0.54281440557549188</v>
      </c>
      <c r="AM59" s="3">
        <f t="shared" ca="1" si="66"/>
        <v>0.44249415621183563</v>
      </c>
      <c r="AN59" s="3">
        <f t="shared" ca="1" si="66"/>
        <v>0.3607240468599987</v>
      </c>
      <c r="AO59" s="14">
        <f t="shared" ca="1" si="51"/>
        <v>3627.365221046834</v>
      </c>
      <c r="AP59" s="15">
        <f t="shared" ca="1" si="52"/>
        <v>0.26631176544016344</v>
      </c>
      <c r="AQ59" s="14">
        <f t="shared" ca="1" si="53"/>
        <v>991.1834658690268</v>
      </c>
      <c r="AR59" s="12">
        <f t="shared" ca="1" si="54"/>
        <v>198.23669317380538</v>
      </c>
      <c r="AS59" s="14">
        <f t="shared" ca="1" si="55"/>
        <v>2238.116430263261</v>
      </c>
      <c r="AT59" s="12">
        <f t="shared" ca="1" si="59"/>
        <v>447.62328605265225</v>
      </c>
      <c r="AU59" s="12">
        <f t="shared" ca="1" si="56"/>
        <v>65.502937840692383</v>
      </c>
    </row>
    <row r="60" spans="4:47" x14ac:dyDescent="0.15">
      <c r="D60" s="3">
        <v>2041</v>
      </c>
      <c r="E60" s="2">
        <f t="shared" ca="1" si="49"/>
        <v>0.9999088338608485</v>
      </c>
      <c r="F60" s="3">
        <f t="shared" ca="1" si="57"/>
        <v>867.18194272424466</v>
      </c>
      <c r="G60" s="3">
        <f t="shared" ref="G60:AN60" ca="1" si="67">F59*So*(1-F$6*F$7*U)*(1-(F$7*Uo-F$6*F$7*U)*D)</f>
        <v>735.51032301828809</v>
      </c>
      <c r="H60" s="3">
        <f t="shared" ca="1" si="67"/>
        <v>623.52041413024551</v>
      </c>
      <c r="I60" s="3">
        <f t="shared" ca="1" si="67"/>
        <v>524.47601500666542</v>
      </c>
      <c r="J60" s="3">
        <f t="shared" ca="1" si="67"/>
        <v>418.95421891487808</v>
      </c>
      <c r="K60" s="3">
        <f t="shared" ca="1" si="67"/>
        <v>303.91813320636675</v>
      </c>
      <c r="L60" s="3">
        <f t="shared" ca="1" si="67"/>
        <v>211.19614090043444</v>
      </c>
      <c r="M60" s="3">
        <f t="shared" ca="1" si="67"/>
        <v>147.67974517358687</v>
      </c>
      <c r="N60" s="3">
        <f t="shared" ca="1" si="67"/>
        <v>105.93958742175585</v>
      </c>
      <c r="O60" s="3">
        <f t="shared" ca="1" si="67"/>
        <v>78.427755389340618</v>
      </c>
      <c r="P60" s="3">
        <f t="shared" ca="1" si="67"/>
        <v>59.687032366714753</v>
      </c>
      <c r="Q60" s="3">
        <f t="shared" ca="1" si="67"/>
        <v>46.389799738987712</v>
      </c>
      <c r="R60" s="3">
        <f t="shared" ca="1" si="67"/>
        <v>36.556785800185118</v>
      </c>
      <c r="S60" s="3">
        <f t="shared" ca="1" si="67"/>
        <v>29.076128951925359</v>
      </c>
      <c r="T60" s="3">
        <f t="shared" ca="1" si="67"/>
        <v>23.269502104729025</v>
      </c>
      <c r="U60" s="3">
        <f t="shared" ca="1" si="67"/>
        <v>18.689905523228553</v>
      </c>
      <c r="V60" s="3">
        <f t="shared" ca="1" si="67"/>
        <v>15.058637860091443</v>
      </c>
      <c r="W60" s="3">
        <f t="shared" ca="1" si="67"/>
        <v>12.153289263997923</v>
      </c>
      <c r="X60" s="3">
        <f t="shared" ca="1" si="67"/>
        <v>9.8224894069114157</v>
      </c>
      <c r="Y60" s="3">
        <f t="shared" ca="1" si="67"/>
        <v>7.9482768482657145</v>
      </c>
      <c r="Z60" s="3">
        <f t="shared" ca="1" si="67"/>
        <v>6.4369742400627423</v>
      </c>
      <c r="AA60" s="3">
        <f t="shared" ca="1" si="67"/>
        <v>5.2178223865276072</v>
      </c>
      <c r="AB60" s="3">
        <f t="shared" ca="1" si="67"/>
        <v>4.2322412530182465</v>
      </c>
      <c r="AC60" s="3">
        <f t="shared" ca="1" si="67"/>
        <v>3.435505385234872</v>
      </c>
      <c r="AD60" s="3">
        <f t="shared" ca="1" si="67"/>
        <v>2.7903049824997561</v>
      </c>
      <c r="AE60" s="3">
        <f t="shared" ca="1" si="67"/>
        <v>2.2671769103626884</v>
      </c>
      <c r="AF60" s="3">
        <f t="shared" ca="1" si="67"/>
        <v>1.8432684662730718</v>
      </c>
      <c r="AG60" s="3">
        <f t="shared" ca="1" si="67"/>
        <v>1.5002946567665361</v>
      </c>
      <c r="AH60" s="3">
        <f t="shared" ca="1" si="67"/>
        <v>1.2213787086397911</v>
      </c>
      <c r="AI60" s="3">
        <f t="shared" ca="1" si="67"/>
        <v>0.99470033839401473</v>
      </c>
      <c r="AJ60" s="3">
        <f t="shared" ca="1" si="67"/>
        <v>0.81077626888160537</v>
      </c>
      <c r="AK60" s="3">
        <f t="shared" ca="1" si="67"/>
        <v>0.6608659767150824</v>
      </c>
      <c r="AL60" s="3">
        <f t="shared" ca="1" si="67"/>
        <v>0.53872311164059739</v>
      </c>
      <c r="AM60" s="3">
        <f t="shared" ca="1" si="67"/>
        <v>0.43922255703195867</v>
      </c>
      <c r="AN60" s="3">
        <f t="shared" ca="1" si="67"/>
        <v>0.35805861548250489</v>
      </c>
      <c r="AO60" s="14">
        <f t="shared" ca="1" si="51"/>
        <v>3621.5186698390503</v>
      </c>
      <c r="AP60" s="15">
        <f t="shared" ca="1" si="52"/>
        <v>0.26588252678372848</v>
      </c>
      <c r="AQ60" s="14">
        <f t="shared" ca="1" si="53"/>
        <v>990.63157346623893</v>
      </c>
      <c r="AR60" s="12">
        <f t="shared" ca="1" si="54"/>
        <v>198.12631469324779</v>
      </c>
      <c r="AS60" s="14">
        <f t="shared" ca="1" si="55"/>
        <v>2236.6623957680176</v>
      </c>
      <c r="AT60" s="12">
        <f t="shared" ca="1" si="59"/>
        <v>447.33247915360357</v>
      </c>
      <c r="AU60" s="12">
        <f t="shared" ca="1" si="56"/>
        <v>65.390395352840926</v>
      </c>
    </row>
    <row r="61" spans="4:47" x14ac:dyDescent="0.15">
      <c r="D61" s="3">
        <v>2042</v>
      </c>
      <c r="E61" s="2">
        <f t="shared" ca="1" si="49"/>
        <v>1.000064912917731</v>
      </c>
      <c r="F61" s="3">
        <f t="shared" ca="1" si="57"/>
        <v>867.06405533387749</v>
      </c>
      <c r="G61" s="3">
        <f t="shared" ref="G61:AN61" ca="1" si="68">F60*So*(1-F$6*F$7*U)*(1-(F$7*Uo-F$6*F$7*U)*D)</f>
        <v>735.24568360958961</v>
      </c>
      <c r="H61" s="3">
        <f t="shared" ca="1" si="68"/>
        <v>623.20040813645289</v>
      </c>
      <c r="I61" s="3">
        <f t="shared" ca="1" si="68"/>
        <v>524.275148581233</v>
      </c>
      <c r="J61" s="3">
        <f t="shared" ca="1" si="68"/>
        <v>418.82366927117897</v>
      </c>
      <c r="K61" s="3">
        <f t="shared" ca="1" si="68"/>
        <v>303.744340833904</v>
      </c>
      <c r="L61" s="3">
        <f t="shared" ca="1" si="68"/>
        <v>211.11984302757838</v>
      </c>
      <c r="M61" s="3">
        <f t="shared" ca="1" si="68"/>
        <v>147.56703762400343</v>
      </c>
      <c r="N61" s="3">
        <f t="shared" ca="1" si="68"/>
        <v>105.87764425980342</v>
      </c>
      <c r="O61" s="3">
        <f t="shared" ca="1" si="68"/>
        <v>78.365209012350519</v>
      </c>
      <c r="P61" s="3">
        <f t="shared" ca="1" si="68"/>
        <v>59.650456967865161</v>
      </c>
      <c r="Q61" s="3">
        <f t="shared" ca="1" si="68"/>
        <v>46.34499935040963</v>
      </c>
      <c r="R61" s="3">
        <f t="shared" ca="1" si="68"/>
        <v>36.525613433748411</v>
      </c>
      <c r="S61" s="3">
        <f t="shared" ca="1" si="68"/>
        <v>29.043992799521121</v>
      </c>
      <c r="T61" s="3">
        <f t="shared" ca="1" si="68"/>
        <v>23.234671119385457</v>
      </c>
      <c r="U61" s="3">
        <f t="shared" ca="1" si="68"/>
        <v>18.664520192135011</v>
      </c>
      <c r="V61" s="3">
        <f t="shared" ca="1" si="68"/>
        <v>15.028499361471058</v>
      </c>
      <c r="W61" s="3">
        <f t="shared" ca="1" si="68"/>
        <v>12.129004923732047</v>
      </c>
      <c r="X61" s="3">
        <f t="shared" ca="1" si="68"/>
        <v>9.8003313290307119</v>
      </c>
      <c r="Y61" s="3">
        <f t="shared" ca="1" si="68"/>
        <v>7.9273704692523195</v>
      </c>
      <c r="Z61" s="3">
        <f t="shared" ca="1" si="68"/>
        <v>6.4186348170083152</v>
      </c>
      <c r="AA61" s="3">
        <f t="shared" ca="1" si="68"/>
        <v>5.200509330302042</v>
      </c>
      <c r="AB61" s="3">
        <f t="shared" ca="1" si="68"/>
        <v>4.2169686576686498</v>
      </c>
      <c r="AC61" s="3">
        <f t="shared" ca="1" si="68"/>
        <v>3.4213264896175115</v>
      </c>
      <c r="AD61" s="3">
        <f t="shared" ca="1" si="68"/>
        <v>2.7778130426145826</v>
      </c>
      <c r="AE61" s="3">
        <f t="shared" ca="1" si="68"/>
        <v>2.2564929157325406</v>
      </c>
      <c r="AF61" s="3">
        <f t="shared" ca="1" si="68"/>
        <v>1.8336810505794894</v>
      </c>
      <c r="AG61" s="3">
        <f t="shared" ca="1" si="68"/>
        <v>1.4909822936796939</v>
      </c>
      <c r="AH61" s="3">
        <f t="shared" ca="1" si="68"/>
        <v>1.2136620013536921</v>
      </c>
      <c r="AI61" s="3">
        <f t="shared" ca="1" si="68"/>
        <v>0.98810339874261044</v>
      </c>
      <c r="AJ61" s="3">
        <f t="shared" ca="1" si="68"/>
        <v>0.80476679792832684</v>
      </c>
      <c r="AK61" s="3">
        <f t="shared" ca="1" si="68"/>
        <v>0.65599486479145397</v>
      </c>
      <c r="AL61" s="3">
        <f t="shared" ca="1" si="68"/>
        <v>0.53472574998591982</v>
      </c>
      <c r="AM61" s="3">
        <f t="shared" ca="1" si="68"/>
        <v>0.43591205427964408</v>
      </c>
      <c r="AN61" s="3">
        <f t="shared" ca="1" si="68"/>
        <v>0.35541129402906713</v>
      </c>
      <c r="AO61" s="14">
        <f t="shared" ca="1" si="51"/>
        <v>3616.2805191529437</v>
      </c>
      <c r="AP61" s="15">
        <f t="shared" ca="1" si="52"/>
        <v>0.26549795531880821</v>
      </c>
      <c r="AQ61" s="14">
        <f t="shared" ca="1" si="53"/>
        <v>990.15069572225491</v>
      </c>
      <c r="AR61" s="12">
        <f t="shared" ca="1" si="54"/>
        <v>198.030139144451</v>
      </c>
      <c r="AS61" s="14">
        <f t="shared" ca="1" si="55"/>
        <v>2235.3755363088117</v>
      </c>
      <c r="AT61" s="12">
        <f t="shared" ca="1" si="59"/>
        <v>447.07510726176235</v>
      </c>
      <c r="AU61" s="12">
        <f t="shared" ca="1" si="56"/>
        <v>65.289989914422378</v>
      </c>
    </row>
    <row r="62" spans="4:47" x14ac:dyDescent="0.15">
      <c r="D62" s="3">
        <v>2043</v>
      </c>
      <c r="E62" s="2">
        <f t="shared" ca="1" si="49"/>
        <v>1.0000191708343704</v>
      </c>
      <c r="F62" s="3">
        <f t="shared" ca="1" si="57"/>
        <v>866.79694240470212</v>
      </c>
      <c r="G62" s="3">
        <f t="shared" ref="G62:AN62" ca="1" si="69">F61*So*(1-F$6*F$7*U)*(1-(F$7*Uo-F$6*F$7*U)*D)</f>
        <v>735.14573204158626</v>
      </c>
      <c r="H62" s="3">
        <f t="shared" ca="1" si="69"/>
        <v>622.9761782618358</v>
      </c>
      <c r="I62" s="3">
        <f t="shared" ca="1" si="69"/>
        <v>524.00607769575674</v>
      </c>
      <c r="J62" s="3">
        <f t="shared" ca="1" si="69"/>
        <v>418.66326610511243</v>
      </c>
      <c r="K62" s="3">
        <f t="shared" ca="1" si="69"/>
        <v>303.6496915531921</v>
      </c>
      <c r="L62" s="3">
        <f t="shared" ca="1" si="69"/>
        <v>210.99911637659957</v>
      </c>
      <c r="M62" s="3">
        <f t="shared" ca="1" si="69"/>
        <v>147.51372674897331</v>
      </c>
      <c r="N62" s="3">
        <f t="shared" ca="1" si="69"/>
        <v>105.79683961170383</v>
      </c>
      <c r="O62" s="3">
        <f t="shared" ca="1" si="69"/>
        <v>78.319388663683668</v>
      </c>
      <c r="P62" s="3">
        <f t="shared" ca="1" si="69"/>
        <v>59.602885544322284</v>
      </c>
      <c r="Q62" s="3">
        <f t="shared" ca="1" si="69"/>
        <v>46.316599767305696</v>
      </c>
      <c r="R62" s="3">
        <f t="shared" ca="1" si="69"/>
        <v>36.490339263907373</v>
      </c>
      <c r="S62" s="3">
        <f t="shared" ca="1" si="69"/>
        <v>29.019226672890614</v>
      </c>
      <c r="T62" s="3">
        <f t="shared" ca="1" si="69"/>
        <v>23.208991190210927</v>
      </c>
      <c r="U62" s="3">
        <f t="shared" ca="1" si="69"/>
        <v>18.636582180125512</v>
      </c>
      <c r="V62" s="3">
        <f t="shared" ca="1" si="69"/>
        <v>15.008087089635019</v>
      </c>
      <c r="W62" s="3">
        <f t="shared" ca="1" si="69"/>
        <v>12.104729819864296</v>
      </c>
      <c r="X62" s="3">
        <f t="shared" ca="1" si="69"/>
        <v>9.7807485991587626</v>
      </c>
      <c r="Y62" s="3">
        <f t="shared" ca="1" si="69"/>
        <v>7.9094874983505354</v>
      </c>
      <c r="Z62" s="3">
        <f t="shared" ca="1" si="69"/>
        <v>6.4017518605141372</v>
      </c>
      <c r="AA62" s="3">
        <f t="shared" ca="1" si="69"/>
        <v>5.1856926886393628</v>
      </c>
      <c r="AB62" s="3">
        <f t="shared" ca="1" si="69"/>
        <v>4.2029764957928117</v>
      </c>
      <c r="AC62" s="3">
        <f t="shared" ca="1" si="69"/>
        <v>3.4089801861081073</v>
      </c>
      <c r="AD62" s="3">
        <f t="shared" ca="1" si="69"/>
        <v>2.766348551438103</v>
      </c>
      <c r="AE62" s="3">
        <f t="shared" ca="1" si="69"/>
        <v>2.2463908035865781</v>
      </c>
      <c r="AF62" s="3">
        <f t="shared" ca="1" si="69"/>
        <v>1.8250398905499174</v>
      </c>
      <c r="AG62" s="3">
        <f t="shared" ca="1" si="69"/>
        <v>1.4832272285316523</v>
      </c>
      <c r="AH62" s="3">
        <f t="shared" ca="1" si="69"/>
        <v>1.206128773683824</v>
      </c>
      <c r="AI62" s="3">
        <f t="shared" ca="1" si="69"/>
        <v>0.98186053185573974</v>
      </c>
      <c r="AJ62" s="3">
        <f t="shared" ca="1" si="69"/>
        <v>0.79942951413091845</v>
      </c>
      <c r="AK62" s="3">
        <f t="shared" ca="1" si="69"/>
        <v>0.65113263307998315</v>
      </c>
      <c r="AL62" s="3">
        <f t="shared" ca="1" si="69"/>
        <v>0.53078439263298949</v>
      </c>
      <c r="AM62" s="3">
        <f t="shared" ca="1" si="69"/>
        <v>0.4326775575726387</v>
      </c>
      <c r="AN62" s="3">
        <f t="shared" ca="1" si="69"/>
        <v>0.35273249247789518</v>
      </c>
      <c r="AO62" s="14">
        <f t="shared" ca="1" si="51"/>
        <v>3611.6080767505732</v>
      </c>
      <c r="AP62" s="15">
        <f t="shared" ca="1" si="52"/>
        <v>0.26515491669179797</v>
      </c>
      <c r="AQ62" s="14">
        <f t="shared" ca="1" si="53"/>
        <v>989.70631369706427</v>
      </c>
      <c r="AR62" s="12">
        <f t="shared" ca="1" si="54"/>
        <v>197.94126273941288</v>
      </c>
      <c r="AS62" s="14">
        <f t="shared" ca="1" si="55"/>
        <v>2234.2262620947663</v>
      </c>
      <c r="AT62" s="12">
        <f t="shared" ca="1" si="59"/>
        <v>446.84525241895329</v>
      </c>
      <c r="AU62" s="12">
        <f t="shared" ca="1" si="56"/>
        <v>65.200438530792837</v>
      </c>
    </row>
    <row r="63" spans="4:47" x14ac:dyDescent="0.15">
      <c r="D63" s="3">
        <v>2044</v>
      </c>
      <c r="E63" s="2">
        <f t="shared" ca="1" si="49"/>
        <v>1.0001979631140103</v>
      </c>
      <c r="F63" s="3">
        <f t="shared" ca="1" si="57"/>
        <v>866.74853436182309</v>
      </c>
      <c r="G63" s="3">
        <f t="shared" ref="G63:AN63" ca="1" si="70">F62*So*(1-F$6*F$7*U)*(1-(F$7*Uo-F$6*F$7*U)*D)</f>
        <v>734.9192586586239</v>
      </c>
      <c r="H63" s="3">
        <f t="shared" ca="1" si="70"/>
        <v>622.8914889569761</v>
      </c>
      <c r="I63" s="3">
        <f t="shared" ca="1" si="70"/>
        <v>523.81753831810829</v>
      </c>
      <c r="J63" s="3">
        <f t="shared" ca="1" si="70"/>
        <v>418.44839783216048</v>
      </c>
      <c r="K63" s="3">
        <f t="shared" ca="1" si="70"/>
        <v>303.53339828833202</v>
      </c>
      <c r="L63" s="3">
        <f t="shared" ca="1" si="70"/>
        <v>210.93336728464593</v>
      </c>
      <c r="M63" s="3">
        <f t="shared" ca="1" si="70"/>
        <v>147.42937258335621</v>
      </c>
      <c r="N63" s="3">
        <f t="shared" ca="1" si="70"/>
        <v>105.75861886684147</v>
      </c>
      <c r="O63" s="3">
        <f t="shared" ca="1" si="70"/>
        <v>78.259616171722911</v>
      </c>
      <c r="P63" s="3">
        <f t="shared" ca="1" si="70"/>
        <v>59.568035576694925</v>
      </c>
      <c r="Q63" s="3">
        <f t="shared" ca="1" si="70"/>
        <v>46.279662136035199</v>
      </c>
      <c r="R63" s="3">
        <f t="shared" ca="1" si="70"/>
        <v>36.467978482011993</v>
      </c>
      <c r="S63" s="3">
        <f t="shared" ca="1" si="70"/>
        <v>28.991201705365516</v>
      </c>
      <c r="T63" s="3">
        <f t="shared" ca="1" si="70"/>
        <v>23.189200632530014</v>
      </c>
      <c r="U63" s="3">
        <f t="shared" ca="1" si="70"/>
        <v>18.615984250936762</v>
      </c>
      <c r="V63" s="3">
        <f t="shared" ca="1" si="70"/>
        <v>14.985622214404712</v>
      </c>
      <c r="W63" s="3">
        <f t="shared" ca="1" si="70"/>
        <v>12.08828872154557</v>
      </c>
      <c r="X63" s="3">
        <f t="shared" ca="1" si="70"/>
        <v>9.7611733174566027</v>
      </c>
      <c r="Y63" s="3">
        <f t="shared" ca="1" si="70"/>
        <v>7.8936829962469224</v>
      </c>
      <c r="Z63" s="3">
        <f t="shared" ca="1" si="70"/>
        <v>6.3873104587042873</v>
      </c>
      <c r="AA63" s="3">
        <f t="shared" ca="1" si="70"/>
        <v>5.172052743923631</v>
      </c>
      <c r="AB63" s="3">
        <f t="shared" ca="1" si="70"/>
        <v>4.1910019000946619</v>
      </c>
      <c r="AC63" s="3">
        <f t="shared" ca="1" si="70"/>
        <v>3.3976689797730053</v>
      </c>
      <c r="AD63" s="3">
        <f t="shared" ca="1" si="70"/>
        <v>2.7563658213676168</v>
      </c>
      <c r="AE63" s="3">
        <f t="shared" ca="1" si="70"/>
        <v>2.2371195793711416</v>
      </c>
      <c r="AF63" s="3">
        <f t="shared" ca="1" si="70"/>
        <v>1.8168693540874949</v>
      </c>
      <c r="AG63" s="3">
        <f t="shared" ca="1" si="70"/>
        <v>1.4762375703040616</v>
      </c>
      <c r="AH63" s="3">
        <f t="shared" ca="1" si="70"/>
        <v>1.1998553207685909</v>
      </c>
      <c r="AI63" s="3">
        <f t="shared" ca="1" si="70"/>
        <v>0.97576610118370988</v>
      </c>
      <c r="AJ63" s="3">
        <f t="shared" ca="1" si="70"/>
        <v>0.79437869450161047</v>
      </c>
      <c r="AK63" s="3">
        <f t="shared" ca="1" si="70"/>
        <v>0.64681426450234314</v>
      </c>
      <c r="AL63" s="3">
        <f t="shared" ca="1" si="70"/>
        <v>0.52685022051620867</v>
      </c>
      <c r="AM63" s="3">
        <f t="shared" ca="1" si="70"/>
        <v>0.4294883771880551</v>
      </c>
      <c r="AN63" s="3">
        <f t="shared" ca="1" si="70"/>
        <v>0.35011519370358413</v>
      </c>
      <c r="AO63" s="14">
        <f t="shared" ca="1" si="51"/>
        <v>3607.4448546380891</v>
      </c>
      <c r="AP63" s="15">
        <f t="shared" ca="1" si="52"/>
        <v>0.26484926370040296</v>
      </c>
      <c r="AQ63" s="14">
        <f t="shared" ca="1" si="53"/>
        <v>989.26912547596885</v>
      </c>
      <c r="AR63" s="12">
        <f t="shared" ca="1" si="54"/>
        <v>197.85382509519377</v>
      </c>
      <c r="AS63" s="14">
        <f t="shared" ca="1" si="55"/>
        <v>2233.1502076347347</v>
      </c>
      <c r="AT63" s="12">
        <f t="shared" ca="1" si="59"/>
        <v>446.63004152694697</v>
      </c>
      <c r="AU63" s="12">
        <f t="shared" ca="1" si="56"/>
        <v>65.120535172519155</v>
      </c>
    </row>
    <row r="64" spans="4:47" x14ac:dyDescent="0.15">
      <c r="D64" s="3">
        <v>2045</v>
      </c>
      <c r="E64" s="2">
        <f t="shared" ca="1" si="49"/>
        <v>0.99995823000743833</v>
      </c>
      <c r="F64" s="3">
        <f t="shared" ca="1" si="57"/>
        <v>866.35925112899793</v>
      </c>
      <c r="G64" s="3">
        <f t="shared" ref="G64:AN64" ca="1" si="71">F63*So*(1-F$6*F$7*U)*(1-(F$7*Uo-F$6*F$7*U)*D)</f>
        <v>734.87821559392762</v>
      </c>
      <c r="H64" s="3">
        <f t="shared" ca="1" si="71"/>
        <v>622.69959728628555</v>
      </c>
      <c r="I64" s="3">
        <f t="shared" ca="1" si="71"/>
        <v>523.74632894487468</v>
      </c>
      <c r="J64" s="3">
        <f t="shared" ca="1" si="71"/>
        <v>418.29783850877976</v>
      </c>
      <c r="K64" s="3">
        <f t="shared" ca="1" si="71"/>
        <v>303.37761749179782</v>
      </c>
      <c r="L64" s="3">
        <f t="shared" ca="1" si="71"/>
        <v>210.85258297749255</v>
      </c>
      <c r="M64" s="3">
        <f t="shared" ca="1" si="71"/>
        <v>147.38343235601727</v>
      </c>
      <c r="N64" s="3">
        <f t="shared" ca="1" si="71"/>
        <v>105.69814191837069</v>
      </c>
      <c r="O64" s="3">
        <f t="shared" ca="1" si="71"/>
        <v>78.231343674796705</v>
      </c>
      <c r="P64" s="3">
        <f t="shared" ca="1" si="71"/>
        <v>59.522573910198581</v>
      </c>
      <c r="Q64" s="3">
        <f t="shared" ca="1" si="71"/>
        <v>46.252602293000479</v>
      </c>
      <c r="R64" s="3">
        <f t="shared" ca="1" si="71"/>
        <v>36.438895156614265</v>
      </c>
      <c r="S64" s="3">
        <f t="shared" ca="1" si="71"/>
        <v>28.973436292620782</v>
      </c>
      <c r="T64" s="3">
        <f t="shared" ca="1" si="71"/>
        <v>23.166805942210207</v>
      </c>
      <c r="U64" s="3">
        <f t="shared" ca="1" si="71"/>
        <v>18.600110199924131</v>
      </c>
      <c r="V64" s="3">
        <f t="shared" ca="1" si="71"/>
        <v>14.969059478692857</v>
      </c>
      <c r="W64" s="3">
        <f t="shared" ca="1" si="71"/>
        <v>12.07019435040716</v>
      </c>
      <c r="X64" s="3">
        <f t="shared" ca="1" si="71"/>
        <v>9.747915325530581</v>
      </c>
      <c r="Y64" s="3">
        <f t="shared" ca="1" si="71"/>
        <v>7.8778845052876152</v>
      </c>
      <c r="Z64" s="3">
        <f t="shared" ca="1" si="71"/>
        <v>6.3745475253786985</v>
      </c>
      <c r="AA64" s="3">
        <f t="shared" ca="1" si="71"/>
        <v>5.1603853607628674</v>
      </c>
      <c r="AB64" s="3">
        <f t="shared" ca="1" si="71"/>
        <v>4.1799782938663066</v>
      </c>
      <c r="AC64" s="3">
        <f t="shared" ca="1" si="71"/>
        <v>3.3879887656700585</v>
      </c>
      <c r="AD64" s="3">
        <f t="shared" ca="1" si="71"/>
        <v>2.7472200297119289</v>
      </c>
      <c r="AE64" s="3">
        <f t="shared" ca="1" si="71"/>
        <v>2.2290466411708372</v>
      </c>
      <c r="AF64" s="3">
        <f t="shared" ca="1" si="71"/>
        <v>1.8093708355193963</v>
      </c>
      <c r="AG64" s="3">
        <f t="shared" ca="1" si="71"/>
        <v>1.4696285898878949</v>
      </c>
      <c r="AH64" s="3">
        <f t="shared" ca="1" si="71"/>
        <v>1.1942010430871925</v>
      </c>
      <c r="AI64" s="3">
        <f t="shared" ca="1" si="71"/>
        <v>0.97069083656386312</v>
      </c>
      <c r="AJ64" s="3">
        <f t="shared" ca="1" si="71"/>
        <v>0.78944796786182236</v>
      </c>
      <c r="AK64" s="3">
        <f t="shared" ca="1" si="71"/>
        <v>0.64272767259409169</v>
      </c>
      <c r="AL64" s="3">
        <f t="shared" ca="1" si="71"/>
        <v>0.52335610376976627</v>
      </c>
      <c r="AM64" s="3">
        <f t="shared" ca="1" si="71"/>
        <v>0.42630501079396638</v>
      </c>
      <c r="AN64" s="3">
        <f t="shared" ca="1" si="71"/>
        <v>0.34753456411334538</v>
      </c>
      <c r="AO64" s="14">
        <f t="shared" ca="1" si="51"/>
        <v>3603.707480680011</v>
      </c>
      <c r="AP64" s="15">
        <f t="shared" ca="1" si="52"/>
        <v>0.2645748753782371</v>
      </c>
      <c r="AQ64" s="14">
        <f t="shared" ca="1" si="53"/>
        <v>988.87333982520477</v>
      </c>
      <c r="AR64" s="12">
        <f t="shared" ca="1" si="54"/>
        <v>197.77466796504098</v>
      </c>
      <c r="AS64" s="14">
        <f t="shared" ca="1" si="55"/>
        <v>2232.1461374834962</v>
      </c>
      <c r="AT64" s="12">
        <f t="shared" ca="1" si="59"/>
        <v>446.42922749669924</v>
      </c>
      <c r="AU64" s="12">
        <f t="shared" ca="1" si="56"/>
        <v>65.049256263355758</v>
      </c>
    </row>
    <row r="65" spans="4:48" x14ac:dyDescent="0.15">
      <c r="D65" s="3">
        <v>2046</v>
      </c>
      <c r="E65" s="2">
        <f t="shared" ca="1" si="49"/>
        <v>1.00000922167678</v>
      </c>
      <c r="F65" s="3">
        <f t="shared" ca="1" si="57"/>
        <v>866.24016239849573</v>
      </c>
      <c r="G65" s="3">
        <f t="shared" ref="G65:AN65" ca="1" si="72">F64*So*(1-F$6*F$7*U)*(1-(F$7*Uo-F$6*F$7*U)*D)</f>
        <v>734.54815934790247</v>
      </c>
      <c r="H65" s="3">
        <f t="shared" ca="1" si="72"/>
        <v>622.66482135742444</v>
      </c>
      <c r="I65" s="3">
        <f t="shared" ca="1" si="72"/>
        <v>523.58498052406458</v>
      </c>
      <c r="J65" s="3">
        <f t="shared" ca="1" si="72"/>
        <v>418.2409738092876</v>
      </c>
      <c r="K65" s="3">
        <f t="shared" ca="1" si="72"/>
        <v>303.26846107238015</v>
      </c>
      <c r="L65" s="3">
        <f t="shared" ca="1" si="72"/>
        <v>210.74436825215176</v>
      </c>
      <c r="M65" s="3">
        <f t="shared" ca="1" si="72"/>
        <v>147.32698671812685</v>
      </c>
      <c r="N65" s="3">
        <f t="shared" ca="1" si="72"/>
        <v>105.66520549204026</v>
      </c>
      <c r="O65" s="3">
        <f t="shared" ca="1" si="72"/>
        <v>78.186607907717729</v>
      </c>
      <c r="P65" s="3">
        <f t="shared" ca="1" si="72"/>
        <v>59.501070459629361</v>
      </c>
      <c r="Q65" s="3">
        <f t="shared" ca="1" si="72"/>
        <v>46.217302818044224</v>
      </c>
      <c r="R65" s="3">
        <f t="shared" ca="1" si="72"/>
        <v>36.417589236523526</v>
      </c>
      <c r="S65" s="3">
        <f t="shared" ca="1" si="72"/>
        <v>28.950329887750978</v>
      </c>
      <c r="T65" s="3">
        <f t="shared" ca="1" si="72"/>
        <v>23.152609639700113</v>
      </c>
      <c r="U65" s="3">
        <f t="shared" ca="1" si="72"/>
        <v>18.582147368240435</v>
      </c>
      <c r="V65" s="3">
        <f t="shared" ca="1" si="72"/>
        <v>14.956295199857378</v>
      </c>
      <c r="W65" s="3">
        <f t="shared" ca="1" si="72"/>
        <v>12.05685386736573</v>
      </c>
      <c r="X65" s="3">
        <f t="shared" ca="1" si="72"/>
        <v>9.7333241454397577</v>
      </c>
      <c r="Y65" s="3">
        <f t="shared" ca="1" si="72"/>
        <v>7.8671844669040691</v>
      </c>
      <c r="Z65" s="3">
        <f t="shared" ca="1" si="72"/>
        <v>6.3617894463556048</v>
      </c>
      <c r="AA65" s="3">
        <f t="shared" ca="1" si="72"/>
        <v>5.15007403258811</v>
      </c>
      <c r="AB65" s="3">
        <f t="shared" ca="1" si="72"/>
        <v>4.1705488833840736</v>
      </c>
      <c r="AC65" s="3">
        <f t="shared" ca="1" si="72"/>
        <v>3.3790773275583286</v>
      </c>
      <c r="AD65" s="3">
        <f t="shared" ca="1" si="72"/>
        <v>2.7393929935192234</v>
      </c>
      <c r="AE65" s="3">
        <f t="shared" ca="1" si="72"/>
        <v>2.2216505270509614</v>
      </c>
      <c r="AF65" s="3">
        <f t="shared" ca="1" si="72"/>
        <v>1.8028414845310654</v>
      </c>
      <c r="AG65" s="3">
        <f t="shared" ca="1" si="72"/>
        <v>1.4635631910496731</v>
      </c>
      <c r="AH65" s="3">
        <f t="shared" ca="1" si="72"/>
        <v>1.1888547143759518</v>
      </c>
      <c r="AI65" s="3">
        <f t="shared" ca="1" si="72"/>
        <v>0.96611648877566059</v>
      </c>
      <c r="AJ65" s="3">
        <f t="shared" ca="1" si="72"/>
        <v>0.78534180211611904</v>
      </c>
      <c r="AK65" s="3">
        <f t="shared" ca="1" si="72"/>
        <v>0.63873824729942541</v>
      </c>
      <c r="AL65" s="3">
        <f t="shared" ca="1" si="72"/>
        <v>0.52004952422108386</v>
      </c>
      <c r="AM65" s="3">
        <f t="shared" ca="1" si="72"/>
        <v>0.42347771867316575</v>
      </c>
      <c r="AN65" s="3">
        <f t="shared" ca="1" si="72"/>
        <v>0.34495863910362551</v>
      </c>
      <c r="AO65" s="14">
        <f t="shared" ca="1" si="51"/>
        <v>3600.3473332197941</v>
      </c>
      <c r="AP65" s="15">
        <f t="shared" ca="1" si="52"/>
        <v>0.26432818204912933</v>
      </c>
      <c r="AQ65" s="14">
        <f t="shared" ca="1" si="53"/>
        <v>988.54426494989832</v>
      </c>
      <c r="AR65" s="12">
        <f t="shared" ca="1" si="54"/>
        <v>197.70885298997968</v>
      </c>
      <c r="AS65" s="14">
        <f t="shared" ca="1" si="55"/>
        <v>2231.2601155396314</v>
      </c>
      <c r="AT65" s="12">
        <f t="shared" ca="1" si="59"/>
        <v>446.25202310792633</v>
      </c>
      <c r="AU65" s="12">
        <f t="shared" ca="1" si="56"/>
        <v>64.9857173774421</v>
      </c>
    </row>
    <row r="66" spans="4:48" x14ac:dyDescent="0.15">
      <c r="D66" s="3">
        <v>2047</v>
      </c>
      <c r="E66" s="2">
        <f t="shared" ca="1" si="49"/>
        <v>1.0000718298310791</v>
      </c>
      <c r="F66" s="3">
        <f t="shared" ca="1" si="57"/>
        <v>866.14736120460987</v>
      </c>
      <c r="G66" s="3">
        <f t="shared" ref="G66:AN66" ca="1" si="73">F65*So*(1-F$6*F$7*U)*(1-(F$7*Uo-F$6*F$7*U)*D)</f>
        <v>734.44718921608307</v>
      </c>
      <c r="H66" s="3">
        <f t="shared" ca="1" si="73"/>
        <v>622.38516357317087</v>
      </c>
      <c r="I66" s="3">
        <f t="shared" ca="1" si="73"/>
        <v>523.55573985309763</v>
      </c>
      <c r="J66" s="3">
        <f t="shared" ca="1" si="73"/>
        <v>418.11212799803741</v>
      </c>
      <c r="K66" s="3">
        <f t="shared" ca="1" si="73"/>
        <v>303.22723382156335</v>
      </c>
      <c r="L66" s="3">
        <f t="shared" ca="1" si="73"/>
        <v>210.66854162775857</v>
      </c>
      <c r="M66" s="3">
        <f t="shared" ca="1" si="73"/>
        <v>147.25137488934172</v>
      </c>
      <c r="N66" s="3">
        <f t="shared" ca="1" si="73"/>
        <v>105.624737307581</v>
      </c>
      <c r="O66" s="3">
        <f t="shared" ca="1" si="73"/>
        <v>78.162244305816671</v>
      </c>
      <c r="P66" s="3">
        <f t="shared" ca="1" si="73"/>
        <v>59.467045401334339</v>
      </c>
      <c r="Q66" s="3">
        <f t="shared" ca="1" si="73"/>
        <v>46.200606102473927</v>
      </c>
      <c r="R66" s="3">
        <f t="shared" ca="1" si="73"/>
        <v>36.389795734850296</v>
      </c>
      <c r="S66" s="3">
        <f t="shared" ca="1" si="73"/>
        <v>28.933402551931994</v>
      </c>
      <c r="T66" s="3">
        <f t="shared" ca="1" si="73"/>
        <v>23.134145362051981</v>
      </c>
      <c r="U66" s="3">
        <f t="shared" ca="1" si="73"/>
        <v>18.570760481934887</v>
      </c>
      <c r="V66" s="3">
        <f t="shared" ca="1" si="73"/>
        <v>14.941851338482415</v>
      </c>
      <c r="W66" s="3">
        <f t="shared" ca="1" si="73"/>
        <v>12.046572857736454</v>
      </c>
      <c r="X66" s="3">
        <f t="shared" ca="1" si="73"/>
        <v>9.7225664689741258</v>
      </c>
      <c r="Y66" s="3">
        <f t="shared" ca="1" si="73"/>
        <v>7.855408461314064</v>
      </c>
      <c r="Z66" s="3">
        <f t="shared" ca="1" si="73"/>
        <v>6.3531486251785045</v>
      </c>
      <c r="AA66" s="3">
        <f t="shared" ca="1" si="73"/>
        <v>5.1397666262630413</v>
      </c>
      <c r="AB66" s="3">
        <f t="shared" ca="1" si="73"/>
        <v>4.1622154169471646</v>
      </c>
      <c r="AC66" s="3">
        <f t="shared" ca="1" si="73"/>
        <v>3.3714546307564071</v>
      </c>
      <c r="AD66" s="3">
        <f t="shared" ca="1" si="73"/>
        <v>2.7321875590228597</v>
      </c>
      <c r="AE66" s="3">
        <f t="shared" ca="1" si="73"/>
        <v>2.2153208778438707</v>
      </c>
      <c r="AF66" s="3">
        <f t="shared" ca="1" si="73"/>
        <v>1.7968595453857121</v>
      </c>
      <c r="AG66" s="3">
        <f t="shared" ca="1" si="73"/>
        <v>1.4582817321135773</v>
      </c>
      <c r="AH66" s="3">
        <f t="shared" ca="1" si="73"/>
        <v>1.1839481154889906</v>
      </c>
      <c r="AI66" s="3">
        <f t="shared" ca="1" si="73"/>
        <v>0.96179127372728679</v>
      </c>
      <c r="AJ66" s="3">
        <f t="shared" ca="1" si="73"/>
        <v>0.78164090539372943</v>
      </c>
      <c r="AK66" s="3">
        <f t="shared" ca="1" si="73"/>
        <v>0.63541596993815086</v>
      </c>
      <c r="AL66" s="3">
        <f t="shared" ca="1" si="73"/>
        <v>0.51682156498598009</v>
      </c>
      <c r="AM66" s="3">
        <f t="shared" ca="1" si="73"/>
        <v>0.42080217375489465</v>
      </c>
      <c r="AN66" s="3">
        <f t="shared" ca="1" si="73"/>
        <v>0.34267084323530261</v>
      </c>
      <c r="AO66" s="14">
        <f t="shared" ca="1" si="51"/>
        <v>3597.3583351348775</v>
      </c>
      <c r="AP66" s="15">
        <f t="shared" ca="1" si="52"/>
        <v>0.26410873754647141</v>
      </c>
      <c r="AQ66" s="14">
        <f t="shared" ca="1" si="53"/>
        <v>988.26433547591171</v>
      </c>
      <c r="AR66" s="12">
        <f t="shared" ca="1" si="54"/>
        <v>197.65286709518236</v>
      </c>
      <c r="AS66" s="14">
        <f t="shared" ca="1" si="55"/>
        <v>2230.4886127133996</v>
      </c>
      <c r="AT66" s="12">
        <f t="shared" ca="1" si="59"/>
        <v>446.09772254267995</v>
      </c>
      <c r="AU66" s="12">
        <f t="shared" ca="1" si="56"/>
        <v>64.929122840237895</v>
      </c>
    </row>
    <row r="67" spans="4:48" x14ac:dyDescent="0.15">
      <c r="D67" s="3">
        <v>2048</v>
      </c>
      <c r="E67" s="2">
        <f t="shared" ca="1" si="49"/>
        <v>1.0000678206869262</v>
      </c>
      <c r="F67" s="3">
        <f t="shared" ca="1" si="57"/>
        <v>866.01290715488869</v>
      </c>
      <c r="G67" s="3">
        <f t="shared" ref="G67:AN67" ca="1" si="74">F66*So*(1-F$6*F$7*U)*(1-(F$7*Uo-F$6*F$7*U)*D)</f>
        <v>734.36850713810531</v>
      </c>
      <c r="H67" s="3">
        <f t="shared" ca="1" si="74"/>
        <v>622.29961123571195</v>
      </c>
      <c r="I67" s="3">
        <f t="shared" ca="1" si="74"/>
        <v>523.32059498362946</v>
      </c>
      <c r="J67" s="3">
        <f t="shared" ca="1" si="74"/>
        <v>418.08877767360707</v>
      </c>
      <c r="K67" s="3">
        <f t="shared" ca="1" si="74"/>
        <v>303.13381982967474</v>
      </c>
      <c r="L67" s="3">
        <f t="shared" ca="1" si="74"/>
        <v>210.63990269585585</v>
      </c>
      <c r="M67" s="3">
        <f t="shared" ca="1" si="74"/>
        <v>147.19839328519393</v>
      </c>
      <c r="N67" s="3">
        <f t="shared" ca="1" si="74"/>
        <v>105.57052809764139</v>
      </c>
      <c r="O67" s="3">
        <f t="shared" ca="1" si="74"/>
        <v>78.13230934183693</v>
      </c>
      <c r="P67" s="3">
        <f t="shared" ca="1" si="74"/>
        <v>59.448514971901972</v>
      </c>
      <c r="Q67" s="3">
        <f t="shared" ca="1" si="74"/>
        <v>46.174186774153291</v>
      </c>
      <c r="R67" s="3">
        <f t="shared" ca="1" si="74"/>
        <v>36.37664935823377</v>
      </c>
      <c r="S67" s="3">
        <f t="shared" ca="1" si="74"/>
        <v>28.911320898832535</v>
      </c>
      <c r="T67" s="3">
        <f t="shared" ca="1" si="74"/>
        <v>23.120618764982204</v>
      </c>
      <c r="U67" s="3">
        <f t="shared" ca="1" si="74"/>
        <v>18.555950243131939</v>
      </c>
      <c r="V67" s="3">
        <f t="shared" ca="1" si="74"/>
        <v>14.932695175902602</v>
      </c>
      <c r="W67" s="3">
        <f t="shared" ca="1" si="74"/>
        <v>12.034939025555726</v>
      </c>
      <c r="X67" s="3">
        <f t="shared" ca="1" si="74"/>
        <v>9.7142759314434901</v>
      </c>
      <c r="Y67" s="3">
        <f t="shared" ca="1" si="74"/>
        <v>7.846726335714477</v>
      </c>
      <c r="Z67" s="3">
        <f t="shared" ca="1" si="74"/>
        <v>6.3436389061628926</v>
      </c>
      <c r="AA67" s="3">
        <f t="shared" ca="1" si="74"/>
        <v>5.1327856023413823</v>
      </c>
      <c r="AB67" s="3">
        <f t="shared" ca="1" si="74"/>
        <v>4.1538851200925029</v>
      </c>
      <c r="AC67" s="3">
        <f t="shared" ca="1" si="74"/>
        <v>3.3647178906306876</v>
      </c>
      <c r="AD67" s="3">
        <f t="shared" ca="1" si="74"/>
        <v>2.7260241495031781</v>
      </c>
      <c r="AE67" s="3">
        <f t="shared" ca="1" si="74"/>
        <v>2.209493911975339</v>
      </c>
      <c r="AF67" s="3">
        <f t="shared" ca="1" si="74"/>
        <v>1.7917401575890179</v>
      </c>
      <c r="AG67" s="3">
        <f t="shared" ca="1" si="74"/>
        <v>1.4534430634601585</v>
      </c>
      <c r="AH67" s="3">
        <f t="shared" ca="1" si="74"/>
        <v>1.1796756840745748</v>
      </c>
      <c r="AI67" s="3">
        <f t="shared" ca="1" si="74"/>
        <v>0.9578218029954183</v>
      </c>
      <c r="AJ67" s="3">
        <f t="shared" ca="1" si="74"/>
        <v>0.77814157063885125</v>
      </c>
      <c r="AK67" s="3">
        <f t="shared" ca="1" si="74"/>
        <v>0.63242159363707839</v>
      </c>
      <c r="AL67" s="3">
        <f t="shared" ca="1" si="74"/>
        <v>0.51413341441345539</v>
      </c>
      <c r="AM67" s="3">
        <f t="shared" ca="1" si="74"/>
        <v>0.41819024508337377</v>
      </c>
      <c r="AN67" s="3">
        <f t="shared" ca="1" si="74"/>
        <v>0.34050583857784272</v>
      </c>
      <c r="AO67" s="14">
        <f t="shared" ca="1" si="51"/>
        <v>3594.6923673165966</v>
      </c>
      <c r="AP67" s="15">
        <f t="shared" ca="1" si="52"/>
        <v>0.26391300908985676</v>
      </c>
      <c r="AQ67" s="14">
        <f t="shared" ca="1" si="53"/>
        <v>988.01881627317766</v>
      </c>
      <c r="AR67" s="12">
        <f t="shared" ca="1" si="54"/>
        <v>197.60376325463554</v>
      </c>
      <c r="AS67" s="14">
        <f t="shared" ca="1" si="55"/>
        <v>2229.8267699023231</v>
      </c>
      <c r="AT67" s="12">
        <f t="shared" ca="1" si="59"/>
        <v>445.96535398046467</v>
      </c>
      <c r="AU67" s="12">
        <f t="shared" ca="1" si="56"/>
        <v>64.878650992499701</v>
      </c>
    </row>
    <row r="68" spans="4:48" x14ac:dyDescent="0.15">
      <c r="D68" s="3">
        <v>2049</v>
      </c>
      <c r="E68" s="2">
        <f t="shared" ca="1" si="49"/>
        <v>1.0000678404733572</v>
      </c>
      <c r="F68" s="3">
        <f t="shared" ca="1" si="57"/>
        <v>865.89594781737662</v>
      </c>
      <c r="G68" s="3">
        <f t="shared" ref="G68:AN68" ca="1" si="75">F67*So*(1-F$6*F$7*U)*(1-(F$7*Uo-F$6*F$7*U)*D)</f>
        <v>734.25450942340331</v>
      </c>
      <c r="H68" s="3">
        <f t="shared" ca="1" si="75"/>
        <v>622.23294364237677</v>
      </c>
      <c r="I68" s="3">
        <f t="shared" ca="1" si="75"/>
        <v>523.24865994603283</v>
      </c>
      <c r="J68" s="3">
        <f t="shared" ca="1" si="75"/>
        <v>417.90100123727245</v>
      </c>
      <c r="K68" s="3">
        <f t="shared" ca="1" si="75"/>
        <v>303.11689070333551</v>
      </c>
      <c r="L68" s="3">
        <f t="shared" ca="1" si="75"/>
        <v>210.57501170993135</v>
      </c>
      <c r="M68" s="3">
        <f t="shared" ca="1" si="75"/>
        <v>147.17838268119527</v>
      </c>
      <c r="N68" s="3">
        <f t="shared" ca="1" si="75"/>
        <v>105.53254342053026</v>
      </c>
      <c r="O68" s="3">
        <f t="shared" ca="1" si="75"/>
        <v>78.092209921302086</v>
      </c>
      <c r="P68" s="3">
        <f t="shared" ca="1" si="75"/>
        <v>59.425747084795631</v>
      </c>
      <c r="Q68" s="3">
        <f t="shared" ca="1" si="75"/>
        <v>46.159798510807754</v>
      </c>
      <c r="R68" s="3">
        <f t="shared" ca="1" si="75"/>
        <v>36.355847755751149</v>
      </c>
      <c r="S68" s="3">
        <f t="shared" ca="1" si="75"/>
        <v>28.900876236933723</v>
      </c>
      <c r="T68" s="3">
        <f t="shared" ca="1" si="75"/>
        <v>23.10297336423486</v>
      </c>
      <c r="U68" s="3">
        <f t="shared" ca="1" si="75"/>
        <v>18.545100529072588</v>
      </c>
      <c r="V68" s="3">
        <f t="shared" ca="1" si="75"/>
        <v>14.920786305410092</v>
      </c>
      <c r="W68" s="3">
        <f t="shared" ca="1" si="75"/>
        <v>12.027564179168898</v>
      </c>
      <c r="X68" s="3">
        <f t="shared" ca="1" si="75"/>
        <v>9.704894486838592</v>
      </c>
      <c r="Y68" s="3">
        <f t="shared" ca="1" si="75"/>
        <v>7.8400353473436128</v>
      </c>
      <c r="Z68" s="3">
        <f t="shared" ca="1" si="75"/>
        <v>6.3366276514314599</v>
      </c>
      <c r="AA68" s="3">
        <f t="shared" ca="1" si="75"/>
        <v>5.1251025853484853</v>
      </c>
      <c r="AB68" s="3">
        <f t="shared" ca="1" si="75"/>
        <v>4.1482431574315894</v>
      </c>
      <c r="AC68" s="3">
        <f t="shared" ca="1" si="75"/>
        <v>3.3579837127822705</v>
      </c>
      <c r="AD68" s="3">
        <f t="shared" ca="1" si="75"/>
        <v>2.7205770893220604</v>
      </c>
      <c r="AE68" s="3">
        <f t="shared" ca="1" si="75"/>
        <v>2.2045096217256543</v>
      </c>
      <c r="AF68" s="3">
        <f t="shared" ca="1" si="75"/>
        <v>1.7870273374969188</v>
      </c>
      <c r="AG68" s="3">
        <f t="shared" ca="1" si="75"/>
        <v>1.4493020950125268</v>
      </c>
      <c r="AH68" s="3">
        <f t="shared" ca="1" si="75"/>
        <v>1.1757614474575813</v>
      </c>
      <c r="AI68" s="3">
        <f t="shared" ca="1" si="75"/>
        <v>0.95436537791479736</v>
      </c>
      <c r="AJ68" s="3">
        <f t="shared" ca="1" si="75"/>
        <v>0.77493005242874013</v>
      </c>
      <c r="AK68" s="3">
        <f t="shared" ca="1" si="75"/>
        <v>0.62959030007621375</v>
      </c>
      <c r="AL68" s="3">
        <f t="shared" ca="1" si="75"/>
        <v>0.51171057805972175</v>
      </c>
      <c r="AM68" s="3">
        <f t="shared" ca="1" si="75"/>
        <v>0.41601510684823528</v>
      </c>
      <c r="AN68" s="3">
        <f t="shared" ca="1" si="75"/>
        <v>0.33839231108660939</v>
      </c>
      <c r="AO68" s="14">
        <f t="shared" ca="1" si="51"/>
        <v>3592.3390252977433</v>
      </c>
      <c r="AP68" s="15">
        <f t="shared" ca="1" si="52"/>
        <v>0.26374023281023401</v>
      </c>
      <c r="AQ68" s="14">
        <f t="shared" ca="1" si="53"/>
        <v>987.7620793729003</v>
      </c>
      <c r="AR68" s="12">
        <f t="shared" ca="1" si="54"/>
        <v>197.55241587458008</v>
      </c>
      <c r="AS68" s="14">
        <f t="shared" ca="1" si="55"/>
        <v>2229.2037434080557</v>
      </c>
      <c r="AT68" s="12">
        <f t="shared" ca="1" si="59"/>
        <v>445.84074868161116</v>
      </c>
      <c r="AU68" s="12">
        <f t="shared" ca="1" si="56"/>
        <v>64.833557330136443</v>
      </c>
    </row>
    <row r="69" spans="4:48" x14ac:dyDescent="0.15">
      <c r="D69" s="3">
        <v>2050</v>
      </c>
      <c r="E69" s="2">
        <f t="shared" ca="1" si="49"/>
        <v>1.000018959486739</v>
      </c>
      <c r="F69" s="3">
        <f t="shared" ca="1" si="57"/>
        <v>865.75025274919449</v>
      </c>
      <c r="G69" s="3">
        <f t="shared" ref="G69:AN69" ca="1" si="76">F68*So*(1-F$6*F$7*U)*(1-(F$7*Uo-F$6*F$7*U)*D)</f>
        <v>734.15534471087096</v>
      </c>
      <c r="H69" s="3">
        <f t="shared" ca="1" si="76"/>
        <v>622.13635298945792</v>
      </c>
      <c r="I69" s="3">
        <f t="shared" ca="1" si="76"/>
        <v>523.19260378233832</v>
      </c>
      <c r="J69" s="3">
        <f t="shared" ca="1" si="76"/>
        <v>417.84355705387156</v>
      </c>
      <c r="K69" s="3">
        <f t="shared" ca="1" si="76"/>
        <v>302.98075165208951</v>
      </c>
      <c r="L69" s="3">
        <f t="shared" ca="1" si="76"/>
        <v>210.56325171898368</v>
      </c>
      <c r="M69" s="3">
        <f t="shared" ca="1" si="76"/>
        <v>147.13304202998569</v>
      </c>
      <c r="N69" s="3">
        <f t="shared" ca="1" si="76"/>
        <v>105.51819700078865</v>
      </c>
      <c r="O69" s="3">
        <f t="shared" ca="1" si="76"/>
        <v>78.064112047471127</v>
      </c>
      <c r="P69" s="3">
        <f t="shared" ca="1" si="76"/>
        <v>59.395248331552267</v>
      </c>
      <c r="Q69" s="3">
        <f t="shared" ca="1" si="76"/>
        <v>46.142120002238755</v>
      </c>
      <c r="R69" s="3">
        <f t="shared" ca="1" si="76"/>
        <v>36.34451896908039</v>
      </c>
      <c r="S69" s="3">
        <f t="shared" ca="1" si="76"/>
        <v>28.884349576301524</v>
      </c>
      <c r="T69" s="3">
        <f t="shared" ca="1" si="76"/>
        <v>23.09462705773122</v>
      </c>
      <c r="U69" s="3">
        <f t="shared" ca="1" si="76"/>
        <v>18.530947113281186</v>
      </c>
      <c r="V69" s="3">
        <f t="shared" ca="1" si="76"/>
        <v>14.912062081490907</v>
      </c>
      <c r="W69" s="3">
        <f t="shared" ca="1" si="76"/>
        <v>12.017972159612961</v>
      </c>
      <c r="X69" s="3">
        <f t="shared" ca="1" si="76"/>
        <v>9.6989474599455772</v>
      </c>
      <c r="Y69" s="3">
        <f t="shared" ca="1" si="76"/>
        <v>7.8324639279366872</v>
      </c>
      <c r="Z69" s="3">
        <f t="shared" ca="1" si="76"/>
        <v>6.3312243405330992</v>
      </c>
      <c r="AA69" s="3">
        <f t="shared" ca="1" si="76"/>
        <v>5.1194381078644824</v>
      </c>
      <c r="AB69" s="3">
        <f t="shared" ca="1" si="76"/>
        <v>4.1420338541139756</v>
      </c>
      <c r="AC69" s="3">
        <f t="shared" ca="1" si="76"/>
        <v>3.3534227732820825</v>
      </c>
      <c r="AD69" s="3">
        <f t="shared" ca="1" si="76"/>
        <v>2.715132100896481</v>
      </c>
      <c r="AE69" s="3">
        <f t="shared" ca="1" si="76"/>
        <v>2.2001046363253667</v>
      </c>
      <c r="AF69" s="3">
        <f t="shared" ca="1" si="76"/>
        <v>1.7829960691209665</v>
      </c>
      <c r="AG69" s="3">
        <f t="shared" ca="1" si="76"/>
        <v>1.4454899908946577</v>
      </c>
      <c r="AH69" s="3">
        <f t="shared" ca="1" si="76"/>
        <v>1.172411614789026</v>
      </c>
      <c r="AI69" s="3">
        <f t="shared" ca="1" si="76"/>
        <v>0.95119873477833616</v>
      </c>
      <c r="AJ69" s="3">
        <f t="shared" ca="1" si="76"/>
        <v>0.77213361611818121</v>
      </c>
      <c r="AK69" s="3">
        <f t="shared" ca="1" si="76"/>
        <v>0.62699187738566908</v>
      </c>
      <c r="AL69" s="3">
        <f t="shared" ca="1" si="76"/>
        <v>0.50941969666151588</v>
      </c>
      <c r="AM69" s="3">
        <f t="shared" ca="1" si="76"/>
        <v>0.41405464970556116</v>
      </c>
      <c r="AN69" s="3">
        <f t="shared" ca="1" si="76"/>
        <v>0.33663222685945426</v>
      </c>
      <c r="AO69" s="14">
        <f t="shared" ca="1" si="51"/>
        <v>3590.2220745822988</v>
      </c>
      <c r="AP69" s="15">
        <f t="shared" ca="1" si="52"/>
        <v>0.26358481176823123</v>
      </c>
      <c r="AQ69" s="14">
        <f t="shared" ca="1" si="53"/>
        <v>987.53167691919293</v>
      </c>
      <c r="AR69" s="12">
        <f t="shared" ca="1" si="54"/>
        <v>197.5063353838386</v>
      </c>
      <c r="AS69" s="14">
        <f t="shared" ca="1" si="55"/>
        <v>2228.6199806284612</v>
      </c>
      <c r="AT69" s="12">
        <f t="shared" ca="1" si="59"/>
        <v>445.72399612569228</v>
      </c>
      <c r="AU69" s="12">
        <f t="shared" ca="1" si="56"/>
        <v>64.793293926104894</v>
      </c>
    </row>
    <row r="70" spans="4:48" x14ac:dyDescent="0.15">
      <c r="D70" s="3">
        <v>2051</v>
      </c>
      <c r="E70" s="2">
        <f t="shared" ca="1" si="49"/>
        <v>1.0002271612192009</v>
      </c>
      <c r="F70" s="3">
        <f t="shared" ca="1" si="57"/>
        <v>865.83739754834562</v>
      </c>
      <c r="G70" s="3">
        <f t="shared" ref="G70:AN70" ca="1" si="77">F69*So*(1-F$6*F$7*U)*(1-(F$7*Uo-F$6*F$7*U)*D)</f>
        <v>734.03181622771592</v>
      </c>
      <c r="H70" s="3">
        <f t="shared" ca="1" si="77"/>
        <v>622.05233038992549</v>
      </c>
      <c r="I70" s="3">
        <f t="shared" ca="1" si="77"/>
        <v>523.11138738947784</v>
      </c>
      <c r="J70" s="3">
        <f t="shared" ca="1" si="77"/>
        <v>417.79879304657277</v>
      </c>
      <c r="K70" s="3">
        <f t="shared" ca="1" si="77"/>
        <v>302.93910427193651</v>
      </c>
      <c r="L70" s="3">
        <f t="shared" ca="1" si="77"/>
        <v>210.46868133311779</v>
      </c>
      <c r="M70" s="3">
        <f t="shared" ca="1" si="77"/>
        <v>147.12482508520995</v>
      </c>
      <c r="N70" s="3">
        <f t="shared" ca="1" si="77"/>
        <v>105.48569043508708</v>
      </c>
      <c r="O70" s="3">
        <f t="shared" ca="1" si="77"/>
        <v>78.053499771088028</v>
      </c>
      <c r="P70" s="3">
        <f t="shared" ca="1" si="77"/>
        <v>59.373877695537999</v>
      </c>
      <c r="Q70" s="3">
        <f t="shared" ca="1" si="77"/>
        <v>46.118438732736728</v>
      </c>
      <c r="R70" s="3">
        <f t="shared" ca="1" si="77"/>
        <v>36.330599564950397</v>
      </c>
      <c r="S70" s="3">
        <f t="shared" ca="1" si="77"/>
        <v>28.875348971043412</v>
      </c>
      <c r="T70" s="3">
        <f t="shared" ca="1" si="77"/>
        <v>23.081420639327803</v>
      </c>
      <c r="U70" s="3">
        <f t="shared" ca="1" si="77"/>
        <v>18.524252521984568</v>
      </c>
      <c r="V70" s="3">
        <f t="shared" ca="1" si="77"/>
        <v>14.900681360495856</v>
      </c>
      <c r="W70" s="3">
        <f t="shared" ca="1" si="77"/>
        <v>12.010945218939133</v>
      </c>
      <c r="X70" s="3">
        <f t="shared" ca="1" si="77"/>
        <v>9.6912125194104899</v>
      </c>
      <c r="Y70" s="3">
        <f t="shared" ca="1" si="77"/>
        <v>7.827664300935985</v>
      </c>
      <c r="Z70" s="3">
        <f t="shared" ca="1" si="77"/>
        <v>6.3251100371253006</v>
      </c>
      <c r="AA70" s="3">
        <f t="shared" ca="1" si="77"/>
        <v>5.1150727076479416</v>
      </c>
      <c r="AB70" s="3">
        <f t="shared" ca="1" si="77"/>
        <v>4.1374559052604871</v>
      </c>
      <c r="AC70" s="3">
        <f t="shared" ca="1" si="77"/>
        <v>3.3484031979193896</v>
      </c>
      <c r="AD70" s="3">
        <f t="shared" ca="1" si="77"/>
        <v>2.7114443065810798</v>
      </c>
      <c r="AE70" s="3">
        <f t="shared" ca="1" si="77"/>
        <v>2.1957013263339413</v>
      </c>
      <c r="AF70" s="3">
        <f t="shared" ca="1" si="77"/>
        <v>1.7794333395343747</v>
      </c>
      <c r="AG70" s="3">
        <f t="shared" ca="1" si="77"/>
        <v>1.4422291800688922</v>
      </c>
      <c r="AH70" s="3">
        <f t="shared" ca="1" si="77"/>
        <v>1.1693278166216494</v>
      </c>
      <c r="AI70" s="3">
        <f t="shared" ca="1" si="77"/>
        <v>0.94848869814383086</v>
      </c>
      <c r="AJ70" s="3">
        <f t="shared" ca="1" si="77"/>
        <v>0.76957162919735023</v>
      </c>
      <c r="AK70" s="3">
        <f t="shared" ca="1" si="77"/>
        <v>0.62472929530248411</v>
      </c>
      <c r="AL70" s="3">
        <f t="shared" ca="1" si="77"/>
        <v>0.5073172378106483</v>
      </c>
      <c r="AM70" s="3">
        <f t="shared" ca="1" si="77"/>
        <v>0.41220096495577979</v>
      </c>
      <c r="AN70" s="3">
        <f t="shared" ca="1" si="77"/>
        <v>0.33504585885805943</v>
      </c>
      <c r="AO70" s="14">
        <f t="shared" ca="1" si="51"/>
        <v>3588.3188158562111</v>
      </c>
      <c r="AP70" s="15">
        <f t="shared" ca="1" si="52"/>
        <v>0.26344507943896567</v>
      </c>
      <c r="AQ70" s="14">
        <f t="shared" ca="1" si="53"/>
        <v>987.340130439463</v>
      </c>
      <c r="AR70" s="12">
        <f t="shared" ca="1" si="54"/>
        <v>197.46802608789261</v>
      </c>
      <c r="AS70" s="14">
        <f t="shared" ca="1" si="55"/>
        <v>2228.1049427815919</v>
      </c>
      <c r="AT70" s="12">
        <f t="shared" ca="1" si="59"/>
        <v>445.62098855631842</v>
      </c>
      <c r="AU70" s="12">
        <f t="shared" ca="1" si="56"/>
        <v>64.757315584872657</v>
      </c>
    </row>
    <row r="71" spans="4:48" x14ac:dyDescent="0.15">
      <c r="D71" s="3">
        <v>2052</v>
      </c>
      <c r="E71" s="2">
        <f t="shared" ca="1" si="49"/>
        <v>1.0000618469255611</v>
      </c>
      <c r="F71" s="3">
        <f t="shared" ca="1" si="57"/>
        <v>865.61052752952855</v>
      </c>
      <c r="G71" s="3">
        <f t="shared" ref="G71:AN71" ca="1" si="78">F70*So*(1-F$6*F$7*U)*(1-(F$7*Uo-F$6*F$7*U)*D)</f>
        <v>734.10570249571595</v>
      </c>
      <c r="H71" s="3">
        <f t="shared" ca="1" si="78"/>
        <v>621.94766428435298</v>
      </c>
      <c r="I71" s="3">
        <f t="shared" ca="1" si="78"/>
        <v>523.04073860259643</v>
      </c>
      <c r="J71" s="3">
        <f t="shared" ca="1" si="78"/>
        <v>417.73393717768744</v>
      </c>
      <c r="K71" s="3">
        <f t="shared" ca="1" si="78"/>
        <v>302.9066500960954</v>
      </c>
      <c r="L71" s="3">
        <f t="shared" ca="1" si="78"/>
        <v>210.43975055406997</v>
      </c>
      <c r="M71" s="3">
        <f t="shared" ca="1" si="78"/>
        <v>147.05874683382859</v>
      </c>
      <c r="N71" s="3">
        <f t="shared" ca="1" si="78"/>
        <v>105.47979937159123</v>
      </c>
      <c r="O71" s="3">
        <f t="shared" ca="1" si="78"/>
        <v>78.02945414397665</v>
      </c>
      <c r="P71" s="3">
        <f t="shared" ca="1" si="78"/>
        <v>59.365806227311239</v>
      </c>
      <c r="Q71" s="3">
        <f t="shared" ca="1" si="78"/>
        <v>46.101845143259638</v>
      </c>
      <c r="R71" s="3">
        <f t="shared" ca="1" si="78"/>
        <v>36.311953808764379</v>
      </c>
      <c r="S71" s="3">
        <f t="shared" ca="1" si="78"/>
        <v>28.864290146683555</v>
      </c>
      <c r="T71" s="3">
        <f t="shared" ca="1" si="78"/>
        <v>23.074228275330743</v>
      </c>
      <c r="U71" s="3">
        <f t="shared" ca="1" si="78"/>
        <v>18.513659623956631</v>
      </c>
      <c r="V71" s="3">
        <f t="shared" ca="1" si="78"/>
        <v>14.89529825885837</v>
      </c>
      <c r="W71" s="3">
        <f t="shared" ca="1" si="78"/>
        <v>12.001778598274829</v>
      </c>
      <c r="X71" s="3">
        <f t="shared" ca="1" si="78"/>
        <v>9.6855460413618708</v>
      </c>
      <c r="Y71" s="3">
        <f t="shared" ca="1" si="78"/>
        <v>7.8214217144959193</v>
      </c>
      <c r="Z71" s="3">
        <f t="shared" ca="1" si="78"/>
        <v>6.3212340960171254</v>
      </c>
      <c r="AA71" s="3">
        <f t="shared" ca="1" si="78"/>
        <v>5.1101328879850536</v>
      </c>
      <c r="AB71" s="3">
        <f t="shared" ca="1" si="78"/>
        <v>4.1339278518834952</v>
      </c>
      <c r="AC71" s="3">
        <f t="shared" ca="1" si="78"/>
        <v>3.3447024028219019</v>
      </c>
      <c r="AD71" s="3">
        <f t="shared" ca="1" si="78"/>
        <v>2.7073856775447811</v>
      </c>
      <c r="AE71" s="3">
        <f t="shared" ca="1" si="78"/>
        <v>2.192719042390225</v>
      </c>
      <c r="AF71" s="3">
        <f t="shared" ca="1" si="78"/>
        <v>1.7758719650098729</v>
      </c>
      <c r="AG71" s="3">
        <f t="shared" ca="1" si="78"/>
        <v>1.4393473607202882</v>
      </c>
      <c r="AH71" s="3">
        <f t="shared" ca="1" si="78"/>
        <v>1.1666899866627243</v>
      </c>
      <c r="AI71" s="3">
        <f t="shared" ca="1" si="78"/>
        <v>0.94599388516840699</v>
      </c>
      <c r="AJ71" s="3">
        <f t="shared" ca="1" si="78"/>
        <v>0.76737906182762294</v>
      </c>
      <c r="AK71" s="3">
        <f t="shared" ca="1" si="78"/>
        <v>0.62265640500187591</v>
      </c>
      <c r="AL71" s="3">
        <f t="shared" ca="1" si="78"/>
        <v>0.50548651729550009</v>
      </c>
      <c r="AM71" s="3">
        <f t="shared" ca="1" si="78"/>
        <v>0.4104997437961212</v>
      </c>
      <c r="AN71" s="3">
        <f t="shared" ca="1" si="78"/>
        <v>0.33354588922969214</v>
      </c>
      <c r="AO71" s="14">
        <f t="shared" ca="1" si="51"/>
        <v>3586.6222151731426</v>
      </c>
      <c r="AP71" s="15">
        <f t="shared" ca="1" si="52"/>
        <v>0.26332051940830392</v>
      </c>
      <c r="AQ71" s="14">
        <f t="shared" ca="1" si="53"/>
        <v>987.17154731860114</v>
      </c>
      <c r="AR71" s="12">
        <f t="shared" ca="1" si="54"/>
        <v>197.43430946372024</v>
      </c>
      <c r="AS71" s="14">
        <f t="shared" ca="1" si="55"/>
        <v>2227.6529178057922</v>
      </c>
      <c r="AT71" s="12">
        <f t="shared" ca="1" si="59"/>
        <v>445.53058356115844</v>
      </c>
      <c r="AU71" s="12">
        <f t="shared" ca="1" si="56"/>
        <v>64.72515564955367</v>
      </c>
    </row>
    <row r="72" spans="4:48" x14ac:dyDescent="0.15">
      <c r="D72" s="3">
        <v>2053</v>
      </c>
      <c r="E72" s="2">
        <f t="shared" ca="1" si="49"/>
        <v>1.0000394503843528</v>
      </c>
      <c r="F72" s="3">
        <f t="shared" ca="1" si="57"/>
        <v>865.51641077288537</v>
      </c>
      <c r="G72" s="3">
        <f t="shared" ref="G72:AN72" ca="1" si="79">F71*So*(1-F$6*F$7*U)*(1-(F$7*Uo-F$6*F$7*U)*D)</f>
        <v>733.91334931830579</v>
      </c>
      <c r="H72" s="3">
        <f t="shared" ca="1" si="79"/>
        <v>622.01026837151846</v>
      </c>
      <c r="I72" s="3">
        <f t="shared" ca="1" si="79"/>
        <v>522.95273212068037</v>
      </c>
      <c r="J72" s="3">
        <f t="shared" ca="1" si="79"/>
        <v>417.67752013800475</v>
      </c>
      <c r="K72" s="3">
        <f t="shared" ca="1" si="79"/>
        <v>302.85962919917057</v>
      </c>
      <c r="L72" s="3">
        <f t="shared" ca="1" si="79"/>
        <v>210.41720592852596</v>
      </c>
      <c r="M72" s="3">
        <f t="shared" ca="1" si="79"/>
        <v>147.03853231029592</v>
      </c>
      <c r="N72" s="3">
        <f t="shared" ca="1" si="79"/>
        <v>105.43242517288279</v>
      </c>
      <c r="O72" s="3">
        <f t="shared" ca="1" si="79"/>
        <v>78.025096429987087</v>
      </c>
      <c r="P72" s="3">
        <f t="shared" ca="1" si="79"/>
        <v>59.347517642636689</v>
      </c>
      <c r="Q72" s="3">
        <f t="shared" ca="1" si="79"/>
        <v>46.095577916110066</v>
      </c>
      <c r="R72" s="3">
        <f t="shared" ca="1" si="79"/>
        <v>36.298888629821406</v>
      </c>
      <c r="S72" s="3">
        <f t="shared" ca="1" si="79"/>
        <v>28.849476283906657</v>
      </c>
      <c r="T72" s="3">
        <f t="shared" ca="1" si="79"/>
        <v>23.065391192946322</v>
      </c>
      <c r="U72" s="3">
        <f t="shared" ca="1" si="79"/>
        <v>18.507890612550707</v>
      </c>
      <c r="V72" s="3">
        <f t="shared" ca="1" si="79"/>
        <v>14.886780539972571</v>
      </c>
      <c r="W72" s="3">
        <f t="shared" ca="1" si="79"/>
        <v>11.997442770102811</v>
      </c>
      <c r="X72" s="3">
        <f t="shared" ca="1" si="79"/>
        <v>9.6781541396531008</v>
      </c>
      <c r="Y72" s="3">
        <f t="shared" ca="1" si="79"/>
        <v>7.8168485081643668</v>
      </c>
      <c r="Z72" s="3">
        <f t="shared" ca="1" si="79"/>
        <v>6.3161928923150761</v>
      </c>
      <c r="AA72" s="3">
        <f t="shared" ca="1" si="79"/>
        <v>5.1070014682923492</v>
      </c>
      <c r="AB72" s="3">
        <f t="shared" ca="1" si="79"/>
        <v>4.1299355610100612</v>
      </c>
      <c r="AC72" s="3">
        <f t="shared" ca="1" si="79"/>
        <v>3.3418503389262346</v>
      </c>
      <c r="AD72" s="3">
        <f t="shared" ca="1" si="79"/>
        <v>2.7043933617900082</v>
      </c>
      <c r="AE72" s="3">
        <f t="shared" ca="1" si="79"/>
        <v>2.1894368679593175</v>
      </c>
      <c r="AF72" s="3">
        <f t="shared" ca="1" si="79"/>
        <v>1.7734599090604477</v>
      </c>
      <c r="AG72" s="3">
        <f t="shared" ca="1" si="79"/>
        <v>1.4364666374537904</v>
      </c>
      <c r="AH72" s="3">
        <f t="shared" ca="1" si="79"/>
        <v>1.1643587415153844</v>
      </c>
      <c r="AI72" s="3">
        <f t="shared" ca="1" si="79"/>
        <v>0.94385986340326444</v>
      </c>
      <c r="AJ72" s="3">
        <f t="shared" ca="1" si="79"/>
        <v>0.76536062213059475</v>
      </c>
      <c r="AK72" s="3">
        <f t="shared" ca="1" si="79"/>
        <v>0.62088241013984768</v>
      </c>
      <c r="AL72" s="3">
        <f t="shared" ca="1" si="79"/>
        <v>0.5038092818806269</v>
      </c>
      <c r="AM72" s="3">
        <f t="shared" ca="1" si="79"/>
        <v>0.40901840185380156</v>
      </c>
      <c r="AN72" s="3">
        <f t="shared" ca="1" si="79"/>
        <v>0.33216929050063398</v>
      </c>
      <c r="AO72" s="14">
        <f t="shared" ca="1" si="51"/>
        <v>3585.1102134580974</v>
      </c>
      <c r="AP72" s="15">
        <f t="shared" ca="1" si="52"/>
        <v>0.26320951215605759</v>
      </c>
      <c r="AQ72" s="14">
        <f t="shared" ca="1" si="53"/>
        <v>987.01580473851857</v>
      </c>
      <c r="AR72" s="12">
        <f t="shared" ca="1" si="54"/>
        <v>197.40316094770373</v>
      </c>
      <c r="AS72" s="14">
        <f t="shared" ca="1" si="55"/>
        <v>2227.2483636060174</v>
      </c>
      <c r="AT72" s="12">
        <f t="shared" ca="1" si="59"/>
        <v>445.44967272120351</v>
      </c>
      <c r="AU72" s="12">
        <f t="shared" ca="1" si="56"/>
        <v>64.696406609994781</v>
      </c>
    </row>
    <row r="73" spans="4:48" x14ac:dyDescent="0.15">
      <c r="D73" s="3">
        <v>2054</v>
      </c>
      <c r="E73" s="2">
        <f t="shared" ca="1" si="49"/>
        <v>0.99994235321885883</v>
      </c>
      <c r="F73" s="3">
        <f t="shared" ca="1" si="57"/>
        <v>865.36573252818198</v>
      </c>
      <c r="G73" s="3">
        <f t="shared" ref="G73:AN73" ca="1" si="80">F72*So*(1-F$6*F$7*U)*(1-(F$7*Uo-F$6*F$7*U)*D)</f>
        <v>733.83355183214064</v>
      </c>
      <c r="H73" s="3">
        <f t="shared" ca="1" si="80"/>
        <v>621.84728686749759</v>
      </c>
      <c r="I73" s="3">
        <f t="shared" ca="1" si="80"/>
        <v>523.00537156336213</v>
      </c>
      <c r="J73" s="3">
        <f t="shared" ca="1" si="80"/>
        <v>417.60724200016608</v>
      </c>
      <c r="K73" s="3">
        <f t="shared" ca="1" si="80"/>
        <v>302.81872650442125</v>
      </c>
      <c r="L73" s="3">
        <f t="shared" ca="1" si="80"/>
        <v>210.38454238103358</v>
      </c>
      <c r="M73" s="3">
        <f t="shared" ca="1" si="80"/>
        <v>147.02277992205771</v>
      </c>
      <c r="N73" s="3">
        <f t="shared" ca="1" si="80"/>
        <v>105.41793255489405</v>
      </c>
      <c r="O73" s="3">
        <f t="shared" ca="1" si="80"/>
        <v>77.990052976695168</v>
      </c>
      <c r="P73" s="3">
        <f t="shared" ca="1" si="80"/>
        <v>59.344203259488495</v>
      </c>
      <c r="Q73" s="3">
        <f t="shared" ca="1" si="80"/>
        <v>46.081377437191058</v>
      </c>
      <c r="R73" s="3">
        <f t="shared" ca="1" si="80"/>
        <v>36.293954046842941</v>
      </c>
      <c r="S73" s="3">
        <f t="shared" ca="1" si="80"/>
        <v>28.839096132729846</v>
      </c>
      <c r="T73" s="3">
        <f t="shared" ca="1" si="80"/>
        <v>23.053553467566918</v>
      </c>
      <c r="U73" s="3">
        <f t="shared" ca="1" si="80"/>
        <v>18.500802368811701</v>
      </c>
      <c r="V73" s="3">
        <f t="shared" ca="1" si="80"/>
        <v>14.882141694467308</v>
      </c>
      <c r="W73" s="3">
        <f t="shared" ca="1" si="80"/>
        <v>11.990582159251773</v>
      </c>
      <c r="X73" s="3">
        <f t="shared" ca="1" si="80"/>
        <v>9.6746577567604941</v>
      </c>
      <c r="Y73" s="3">
        <f t="shared" ca="1" si="80"/>
        <v>7.8108827757629156</v>
      </c>
      <c r="Z73" s="3">
        <f t="shared" ca="1" si="80"/>
        <v>6.3124997973278933</v>
      </c>
      <c r="AA73" s="3">
        <f t="shared" ca="1" si="80"/>
        <v>5.1029286188586376</v>
      </c>
      <c r="AB73" s="3">
        <f t="shared" ca="1" si="80"/>
        <v>4.1274047928619861</v>
      </c>
      <c r="AC73" s="3">
        <f t="shared" ca="1" si="80"/>
        <v>3.3386229873404063</v>
      </c>
      <c r="AD73" s="3">
        <f t="shared" ca="1" si="80"/>
        <v>2.7020872963354745</v>
      </c>
      <c r="AE73" s="3">
        <f t="shared" ca="1" si="80"/>
        <v>2.187017010866767</v>
      </c>
      <c r="AF73" s="3">
        <f t="shared" ca="1" si="80"/>
        <v>1.7708053032239368</v>
      </c>
      <c r="AG73" s="3">
        <f t="shared" ca="1" si="80"/>
        <v>1.4345155745577658</v>
      </c>
      <c r="AH73" s="3">
        <f t="shared" ca="1" si="80"/>
        <v>1.1620283830426701</v>
      </c>
      <c r="AI73" s="3">
        <f t="shared" ca="1" si="80"/>
        <v>0.9419738707647044</v>
      </c>
      <c r="AJ73" s="3">
        <f t="shared" ca="1" si="80"/>
        <v>0.76363408219051998</v>
      </c>
      <c r="AK73" s="3">
        <f t="shared" ca="1" si="80"/>
        <v>0.61924930107269627</v>
      </c>
      <c r="AL73" s="3">
        <f t="shared" ca="1" si="80"/>
        <v>0.50237389139830191</v>
      </c>
      <c r="AM73" s="3">
        <f t="shared" ca="1" si="80"/>
        <v>0.4076612535907887</v>
      </c>
      <c r="AN73" s="3">
        <f t="shared" ca="1" si="80"/>
        <v>0.33097061423005014</v>
      </c>
      <c r="AO73" s="14">
        <f t="shared" ca="1" si="51"/>
        <v>3583.7606078687036</v>
      </c>
      <c r="AP73" s="15">
        <f t="shared" ca="1" si="52"/>
        <v>0.2631104276070097</v>
      </c>
      <c r="AQ73" s="14">
        <f t="shared" ca="1" si="53"/>
        <v>986.88428982692631</v>
      </c>
      <c r="AR73" s="12">
        <f t="shared" ca="1" si="54"/>
        <v>197.37685796538528</v>
      </c>
      <c r="AS73" s="14">
        <f t="shared" ca="1" si="55"/>
        <v>2226.8868209437328</v>
      </c>
      <c r="AT73" s="12">
        <f t="shared" ca="1" si="59"/>
        <v>445.37736418874658</v>
      </c>
      <c r="AU73" s="12">
        <f t="shared" ca="1" si="56"/>
        <v>64.67074253018427</v>
      </c>
    </row>
    <row r="74" spans="4:48" x14ac:dyDescent="0.15">
      <c r="D74" s="3">
        <v>2055</v>
      </c>
      <c r="E74" s="2">
        <f t="shared" ca="1" si="49"/>
        <v>1.0000943088657377</v>
      </c>
      <c r="F74" s="3">
        <f t="shared" ca="1" si="57"/>
        <v>865.43770478946612</v>
      </c>
      <c r="G74" s="3">
        <f t="shared" ref="G74:AN74" ca="1" si="81">F73*So*(1-F$6*F$7*U)*(1-(F$7*Uo-F$6*F$7*U)*D)</f>
        <v>733.70579833131933</v>
      </c>
      <c r="H74" s="3">
        <f t="shared" ca="1" si="81"/>
        <v>621.77967418499679</v>
      </c>
      <c r="I74" s="3">
        <f t="shared" ca="1" si="81"/>
        <v>522.86833170019145</v>
      </c>
      <c r="J74" s="3">
        <f t="shared" ca="1" si="81"/>
        <v>417.64927756309277</v>
      </c>
      <c r="K74" s="3">
        <f t="shared" ca="1" si="81"/>
        <v>302.76777442973366</v>
      </c>
      <c r="L74" s="3">
        <f t="shared" ca="1" si="81"/>
        <v>210.35612890532624</v>
      </c>
      <c r="M74" s="3">
        <f t="shared" ca="1" si="81"/>
        <v>146.99995723731931</v>
      </c>
      <c r="N74" s="3">
        <f t="shared" ca="1" si="81"/>
        <v>105.40663902404346</v>
      </c>
      <c r="O74" s="3">
        <f t="shared" ca="1" si="81"/>
        <v>77.979332555127911</v>
      </c>
      <c r="P74" s="3">
        <f t="shared" ca="1" si="81"/>
        <v>59.317549965737875</v>
      </c>
      <c r="Q74" s="3">
        <f t="shared" ca="1" si="81"/>
        <v>46.078803928695834</v>
      </c>
      <c r="R74" s="3">
        <f t="shared" ca="1" si="81"/>
        <v>36.282773114687856</v>
      </c>
      <c r="S74" s="3">
        <f t="shared" ca="1" si="81"/>
        <v>28.835175656972531</v>
      </c>
      <c r="T74" s="3">
        <f t="shared" ca="1" si="81"/>
        <v>23.04525871144029</v>
      </c>
      <c r="U74" s="3">
        <f t="shared" ca="1" si="81"/>
        <v>18.491307302549501</v>
      </c>
      <c r="V74" s="3">
        <f t="shared" ca="1" si="81"/>
        <v>14.876442058031307</v>
      </c>
      <c r="W74" s="3">
        <f t="shared" ca="1" si="81"/>
        <v>11.986845793419979</v>
      </c>
      <c r="X74" s="3">
        <f t="shared" ca="1" si="81"/>
        <v>9.6691254059705827</v>
      </c>
      <c r="Y74" s="3">
        <f t="shared" ca="1" si="81"/>
        <v>7.8080609735350057</v>
      </c>
      <c r="Z74" s="3">
        <f t="shared" ca="1" si="81"/>
        <v>6.3076821672387675</v>
      </c>
      <c r="AA74" s="3">
        <f t="shared" ca="1" si="81"/>
        <v>5.0999449227582243</v>
      </c>
      <c r="AB74" s="3">
        <f t="shared" ca="1" si="81"/>
        <v>4.1241131748004527</v>
      </c>
      <c r="AC74" s="3">
        <f t="shared" ca="1" si="81"/>
        <v>3.3365771247379574</v>
      </c>
      <c r="AD74" s="3">
        <f t="shared" ca="1" si="81"/>
        <v>2.6994777881778842</v>
      </c>
      <c r="AE74" s="3">
        <f t="shared" ca="1" si="81"/>
        <v>2.1851521178195887</v>
      </c>
      <c r="AF74" s="3">
        <f t="shared" ca="1" si="81"/>
        <v>1.7688481352255161</v>
      </c>
      <c r="AG74" s="3">
        <f t="shared" ca="1" si="81"/>
        <v>1.4323683180016229</v>
      </c>
      <c r="AH74" s="3">
        <f t="shared" ca="1" si="81"/>
        <v>1.1604500724831568</v>
      </c>
      <c r="AI74" s="3">
        <f t="shared" ca="1" si="81"/>
        <v>0.94008859545174095</v>
      </c>
      <c r="AJ74" s="3">
        <f t="shared" ca="1" si="81"/>
        <v>0.76210821133467932</v>
      </c>
      <c r="AK74" s="3">
        <f t="shared" ca="1" si="81"/>
        <v>0.61785236658162057</v>
      </c>
      <c r="AL74" s="3">
        <f t="shared" ca="1" si="81"/>
        <v>0.50105249568190879</v>
      </c>
      <c r="AM74" s="3">
        <f t="shared" ca="1" si="81"/>
        <v>0.4064997960621925</v>
      </c>
      <c r="AN74" s="3">
        <f t="shared" ca="1" si="81"/>
        <v>0.32987243333604932</v>
      </c>
      <c r="AO74" s="14">
        <f t="shared" ca="1" si="51"/>
        <v>3582.5465337262749</v>
      </c>
      <c r="AP74" s="15">
        <f t="shared" ca="1" si="52"/>
        <v>0.26302129342598779</v>
      </c>
      <c r="AQ74" s="14">
        <f t="shared" ca="1" si="53"/>
        <v>986.78606732908713</v>
      </c>
      <c r="AR74" s="12">
        <f t="shared" ca="1" si="54"/>
        <v>197.35721346581744</v>
      </c>
      <c r="AS74" s="14">
        <f t="shared" ca="1" si="55"/>
        <v>2226.5958249611858</v>
      </c>
      <c r="AT74" s="12">
        <f t="shared" ca="1" si="59"/>
        <v>445.31916499223718</v>
      </c>
      <c r="AU74" s="12">
        <f t="shared" ca="1" si="56"/>
        <v>64.647843868153515</v>
      </c>
    </row>
    <row r="75" spans="4:48" x14ac:dyDescent="0.15">
      <c r="D75" s="3">
        <v>2056</v>
      </c>
      <c r="E75" s="2">
        <f t="shared" ca="1" si="49"/>
        <v>1.0000091097672525</v>
      </c>
      <c r="F75" s="3">
        <f t="shared" ca="1" si="57"/>
        <v>865.31039638248387</v>
      </c>
      <c r="G75" s="3">
        <f t="shared" ref="G75:AN75" ca="1" si="82">F74*So*(1-F$6*F$7*U)*(1-(F$7*Uo-F$6*F$7*U)*D)</f>
        <v>733.76682046732299</v>
      </c>
      <c r="H75" s="3">
        <f t="shared" ca="1" si="82"/>
        <v>621.67142820752906</v>
      </c>
      <c r="I75" s="3">
        <f t="shared" ca="1" si="82"/>
        <v>522.81148087644806</v>
      </c>
      <c r="J75" s="3">
        <f t="shared" ca="1" si="82"/>
        <v>417.53984350569584</v>
      </c>
      <c r="K75" s="3">
        <f t="shared" ca="1" si="82"/>
        <v>302.79825046691462</v>
      </c>
      <c r="L75" s="3">
        <f t="shared" ca="1" si="82"/>
        <v>210.3207345249499</v>
      </c>
      <c r="M75" s="3">
        <f t="shared" ca="1" si="82"/>
        <v>146.98010416414829</v>
      </c>
      <c r="N75" s="3">
        <f t="shared" ca="1" si="82"/>
        <v>105.39027650870361</v>
      </c>
      <c r="O75" s="3">
        <f t="shared" ca="1" si="82"/>
        <v>77.970978549537236</v>
      </c>
      <c r="P75" s="3">
        <f t="shared" ca="1" si="82"/>
        <v>59.309396244619613</v>
      </c>
      <c r="Q75" s="3">
        <f t="shared" ca="1" si="82"/>
        <v>46.05810853084175</v>
      </c>
      <c r="R75" s="3">
        <f t="shared" ca="1" si="82"/>
        <v>36.280746829232989</v>
      </c>
      <c r="S75" s="3">
        <f t="shared" ca="1" si="82"/>
        <v>28.826292520616416</v>
      </c>
      <c r="T75" s="3">
        <f t="shared" ca="1" si="82"/>
        <v>23.042125867828151</v>
      </c>
      <c r="U75" s="3">
        <f t="shared" ca="1" si="82"/>
        <v>18.484654059926712</v>
      </c>
      <c r="V75" s="3">
        <f t="shared" ca="1" si="82"/>
        <v>14.868807102515815</v>
      </c>
      <c r="W75" s="3">
        <f t="shared" ca="1" si="82"/>
        <v>11.982255011767746</v>
      </c>
      <c r="X75" s="3">
        <f t="shared" ca="1" si="82"/>
        <v>9.6661124255072188</v>
      </c>
      <c r="Y75" s="3">
        <f t="shared" ca="1" si="82"/>
        <v>7.8035960163881324</v>
      </c>
      <c r="Z75" s="3">
        <f t="shared" ca="1" si="82"/>
        <v>6.3054034194834312</v>
      </c>
      <c r="AA75" s="3">
        <f t="shared" ca="1" si="82"/>
        <v>5.0960527011500476</v>
      </c>
      <c r="AB75" s="3">
        <f t="shared" ca="1" si="82"/>
        <v>4.1217017947251282</v>
      </c>
      <c r="AC75" s="3">
        <f t="shared" ca="1" si="82"/>
        <v>3.333916194182641</v>
      </c>
      <c r="AD75" s="3">
        <f t="shared" ca="1" si="82"/>
        <v>2.6978235850306831</v>
      </c>
      <c r="AE75" s="3">
        <f t="shared" ca="1" si="82"/>
        <v>2.1830418335646136</v>
      </c>
      <c r="AF75" s="3">
        <f t="shared" ca="1" si="82"/>
        <v>1.767339819299071</v>
      </c>
      <c r="AG75" s="3">
        <f t="shared" ca="1" si="82"/>
        <v>1.4307852046978393</v>
      </c>
      <c r="AH75" s="3">
        <f t="shared" ca="1" si="82"/>
        <v>1.1587130512402999</v>
      </c>
      <c r="AI75" s="3">
        <f t="shared" ca="1" si="82"/>
        <v>0.93881173184089317</v>
      </c>
      <c r="AJ75" s="3">
        <f t="shared" ca="1" si="82"/>
        <v>0.76058292083434964</v>
      </c>
      <c r="AK75" s="3">
        <f t="shared" ca="1" si="82"/>
        <v>0.6166177924035342</v>
      </c>
      <c r="AL75" s="3">
        <f t="shared" ca="1" si="82"/>
        <v>0.49992219563660362</v>
      </c>
      <c r="AM75" s="3">
        <f t="shared" ca="1" si="82"/>
        <v>0.40543057829743928</v>
      </c>
      <c r="AN75" s="3">
        <f t="shared" ca="1" si="82"/>
        <v>0.32893260199863433</v>
      </c>
      <c r="AO75" s="14">
        <f t="shared" ca="1" si="51"/>
        <v>3581.4875450321979</v>
      </c>
      <c r="AP75" s="15">
        <f t="shared" ca="1" si="52"/>
        <v>0.26294354521715996</v>
      </c>
      <c r="AQ75" s="14">
        <f t="shared" ca="1" si="53"/>
        <v>986.67161116586192</v>
      </c>
      <c r="AR75" s="12">
        <f t="shared" ca="1" si="54"/>
        <v>197.3343222331724</v>
      </c>
      <c r="AS75" s="14">
        <f t="shared" ca="1" si="55"/>
        <v>2226.3248734130843</v>
      </c>
      <c r="AT75" s="12">
        <f t="shared" ca="1" si="59"/>
        <v>445.26497468261687</v>
      </c>
      <c r="AU75" s="12">
        <f t="shared" ca="1" si="56"/>
        <v>64.627355162212439</v>
      </c>
    </row>
    <row r="76" spans="4:48" x14ac:dyDescent="0.15">
      <c r="D76" s="3">
        <v>2057</v>
      </c>
      <c r="E76" s="2">
        <f t="shared" ca="1" si="49"/>
        <v>0.99997433158810456</v>
      </c>
      <c r="F76" s="3">
        <f t="shared" ca="1" si="57"/>
        <v>865.23354367605373</v>
      </c>
      <c r="G76" s="3">
        <f t="shared" ref="G76:AN76" ca="1" si="83">F75*So*(1-F$6*F$7*U)*(1-(F$7*Uo-F$6*F$7*U)*D)</f>
        <v>733.65888123091895</v>
      </c>
      <c r="H76" s="3">
        <f t="shared" ca="1" si="83"/>
        <v>621.7231324717286</v>
      </c>
      <c r="I76" s="3">
        <f t="shared" ca="1" si="83"/>
        <v>522.72046432809748</v>
      </c>
      <c r="J76" s="3">
        <f t="shared" ca="1" si="83"/>
        <v>417.49444491754309</v>
      </c>
      <c r="K76" s="3">
        <f t="shared" ca="1" si="83"/>
        <v>302.71891011389249</v>
      </c>
      <c r="L76" s="3">
        <f t="shared" ca="1" si="83"/>
        <v>210.34190501621958</v>
      </c>
      <c r="M76" s="3">
        <f t="shared" ca="1" si="83"/>
        <v>146.95537339095137</v>
      </c>
      <c r="N76" s="3">
        <f t="shared" ca="1" si="83"/>
        <v>105.37604302924986</v>
      </c>
      <c r="O76" s="3">
        <f t="shared" ca="1" si="83"/>
        <v>77.958874934960463</v>
      </c>
      <c r="P76" s="3">
        <f t="shared" ca="1" si="83"/>
        <v>59.303042368386365</v>
      </c>
      <c r="Q76" s="3">
        <f t="shared" ca="1" si="83"/>
        <v>46.051777437052273</v>
      </c>
      <c r="R76" s="3">
        <f t="shared" ca="1" si="83"/>
        <v>36.264452038004549</v>
      </c>
      <c r="S76" s="3">
        <f t="shared" ca="1" si="83"/>
        <v>28.824682657526086</v>
      </c>
      <c r="T76" s="3">
        <f t="shared" ca="1" si="83"/>
        <v>23.035027372974032</v>
      </c>
      <c r="U76" s="3">
        <f t="shared" ca="1" si="83"/>
        <v>18.482141198989918</v>
      </c>
      <c r="V76" s="3">
        <f t="shared" ca="1" si="83"/>
        <v>14.863457249228219</v>
      </c>
      <c r="W76" s="3">
        <f t="shared" ca="1" si="83"/>
        <v>11.976105424142341</v>
      </c>
      <c r="X76" s="3">
        <f t="shared" ca="1" si="83"/>
        <v>9.6624104498301975</v>
      </c>
      <c r="Y76" s="3">
        <f t="shared" ca="1" si="83"/>
        <v>7.8011643505079018</v>
      </c>
      <c r="Z76" s="3">
        <f t="shared" ca="1" si="83"/>
        <v>6.3017977411777464</v>
      </c>
      <c r="AA76" s="3">
        <f t="shared" ca="1" si="83"/>
        <v>5.0942116732818183</v>
      </c>
      <c r="AB76" s="3">
        <f t="shared" ca="1" si="83"/>
        <v>4.1185561574622049</v>
      </c>
      <c r="AC76" s="3">
        <f t="shared" ca="1" si="83"/>
        <v>3.331966844409076</v>
      </c>
      <c r="AD76" s="3">
        <f t="shared" ca="1" si="83"/>
        <v>2.6956720623947947</v>
      </c>
      <c r="AE76" s="3">
        <f t="shared" ca="1" si="83"/>
        <v>2.1817040953222877</v>
      </c>
      <c r="AF76" s="3">
        <f t="shared" ca="1" si="83"/>
        <v>1.7656330322230394</v>
      </c>
      <c r="AG76" s="3">
        <f t="shared" ca="1" si="83"/>
        <v>1.4295651586867708</v>
      </c>
      <c r="AH76" s="3">
        <f t="shared" ca="1" si="83"/>
        <v>1.1574323931695845</v>
      </c>
      <c r="AI76" s="3">
        <f t="shared" ca="1" si="83"/>
        <v>0.93740647024462176</v>
      </c>
      <c r="AJ76" s="3">
        <f t="shared" ca="1" si="83"/>
        <v>0.75954986856742046</v>
      </c>
      <c r="AK76" s="3">
        <f t="shared" ca="1" si="83"/>
        <v>0.61538368778807528</v>
      </c>
      <c r="AL76" s="3">
        <f t="shared" ca="1" si="83"/>
        <v>0.49892326601009768</v>
      </c>
      <c r="AM76" s="3">
        <f t="shared" ca="1" si="83"/>
        <v>0.40451598710197184</v>
      </c>
      <c r="AN76" s="3">
        <f t="shared" ca="1" si="83"/>
        <v>0.32806740948225316</v>
      </c>
      <c r="AO76" s="14">
        <f t="shared" ca="1" si="51"/>
        <v>3580.5362650140692</v>
      </c>
      <c r="AP76" s="15">
        <f t="shared" ca="1" si="52"/>
        <v>0.26287370470052657</v>
      </c>
      <c r="AQ76" s="14">
        <f t="shared" ca="1" si="53"/>
        <v>986.54512275793434</v>
      </c>
      <c r="AR76" s="12">
        <f t="shared" ca="1" si="54"/>
        <v>197.30902455158687</v>
      </c>
      <c r="AS76" s="14">
        <f t="shared" ca="1" si="55"/>
        <v>2226.0458474585353</v>
      </c>
      <c r="AT76" s="12">
        <f t="shared" ca="1" si="59"/>
        <v>445.20916949170709</v>
      </c>
      <c r="AU76" s="12">
        <f t="shared" ca="1" si="56"/>
        <v>64.608962519302935</v>
      </c>
    </row>
    <row r="77" spans="4:48" x14ac:dyDescent="0.15">
      <c r="D77" s="3">
        <v>2058</v>
      </c>
      <c r="E77" s="2">
        <f t="shared" ca="1" si="49"/>
        <v>0.9998597714494365</v>
      </c>
      <c r="F77" s="3">
        <f t="shared" ca="1" si="57"/>
        <v>865.09240215735304</v>
      </c>
      <c r="G77" s="3">
        <f t="shared" ref="G77:AN77" ca="1" si="84">F76*So*(1-F$6*F$7*U)*(1-(F$7*Uo-F$6*F$7*U)*D)</f>
        <v>733.59372117869407</v>
      </c>
      <c r="H77" s="3">
        <f t="shared" ca="1" si="84"/>
        <v>621.63167518815851</v>
      </c>
      <c r="I77" s="3">
        <f t="shared" ca="1" si="84"/>
        <v>522.76393886426536</v>
      </c>
      <c r="J77" s="3">
        <f t="shared" ca="1" si="84"/>
        <v>417.4217630719412</v>
      </c>
      <c r="K77" s="3">
        <f t="shared" ca="1" si="84"/>
        <v>302.68599586309688</v>
      </c>
      <c r="L77" s="3">
        <f t="shared" ca="1" si="84"/>
        <v>210.28679042763264</v>
      </c>
      <c r="M77" s="3">
        <f t="shared" ca="1" si="84"/>
        <v>146.97016564363361</v>
      </c>
      <c r="N77" s="3">
        <f t="shared" ca="1" si="84"/>
        <v>105.35831252731991</v>
      </c>
      <c r="O77" s="3">
        <f t="shared" ca="1" si="84"/>
        <v>77.9483462023166</v>
      </c>
      <c r="P77" s="3">
        <f t="shared" ca="1" si="84"/>
        <v>59.29383662053749</v>
      </c>
      <c r="Q77" s="3">
        <f t="shared" ca="1" si="84"/>
        <v>46.046843863071025</v>
      </c>
      <c r="R77" s="3">
        <f t="shared" ca="1" si="84"/>
        <v>36.259467168794757</v>
      </c>
      <c r="S77" s="3">
        <f t="shared" ca="1" si="84"/>
        <v>28.811736612387016</v>
      </c>
      <c r="T77" s="3">
        <f t="shared" ca="1" si="84"/>
        <v>23.033740934895807</v>
      </c>
      <c r="U77" s="3">
        <f t="shared" ca="1" si="84"/>
        <v>18.476447480235553</v>
      </c>
      <c r="V77" s="3">
        <f t="shared" ca="1" si="84"/>
        <v>14.861436664964851</v>
      </c>
      <c r="W77" s="3">
        <f t="shared" ca="1" si="84"/>
        <v>11.971796375909069</v>
      </c>
      <c r="X77" s="3">
        <f t="shared" ca="1" si="84"/>
        <v>9.6574514634227562</v>
      </c>
      <c r="Y77" s="3">
        <f t="shared" ca="1" si="84"/>
        <v>7.7981766218940871</v>
      </c>
      <c r="Z77" s="3">
        <f t="shared" ca="1" si="84"/>
        <v>6.2998340482188651</v>
      </c>
      <c r="AA77" s="3">
        <f t="shared" ca="1" si="84"/>
        <v>5.0912986021755096</v>
      </c>
      <c r="AB77" s="3">
        <f t="shared" ca="1" si="84"/>
        <v>4.1170682653411035</v>
      </c>
      <c r="AC77" s="3">
        <f t="shared" ca="1" si="84"/>
        <v>3.3294239241332786</v>
      </c>
      <c r="AD77" s="3">
        <f t="shared" ca="1" si="84"/>
        <v>2.6940958956832248</v>
      </c>
      <c r="AE77" s="3">
        <f t="shared" ca="1" si="84"/>
        <v>2.1799641795724432</v>
      </c>
      <c r="AF77" s="3">
        <f t="shared" ca="1" si="84"/>
        <v>1.7645510763975472</v>
      </c>
      <c r="AG77" s="3">
        <f t="shared" ca="1" si="84"/>
        <v>1.4281845734079537</v>
      </c>
      <c r="AH77" s="3">
        <f t="shared" ca="1" si="84"/>
        <v>1.1564454380558946</v>
      </c>
      <c r="AI77" s="3">
        <f t="shared" ca="1" si="84"/>
        <v>0.93637040945254335</v>
      </c>
      <c r="AJ77" s="3">
        <f t="shared" ca="1" si="84"/>
        <v>0.75841293533091547</v>
      </c>
      <c r="AK77" s="3">
        <f t="shared" ca="1" si="84"/>
        <v>0.61454785056863914</v>
      </c>
      <c r="AL77" s="3">
        <f t="shared" ca="1" si="84"/>
        <v>0.49792471632027624</v>
      </c>
      <c r="AM77" s="3">
        <f t="shared" ca="1" si="84"/>
        <v>0.40370769531689332</v>
      </c>
      <c r="AN77" s="3">
        <f t="shared" ca="1" si="84"/>
        <v>0.32732733811049752</v>
      </c>
      <c r="AO77" s="14">
        <f t="shared" ca="1" si="51"/>
        <v>3579.6729973647857</v>
      </c>
      <c r="AP77" s="15">
        <f t="shared" ca="1" si="52"/>
        <v>0.26281032582420222</v>
      </c>
      <c r="AQ77" s="14">
        <f t="shared" ca="1" si="53"/>
        <v>986.42799925465442</v>
      </c>
      <c r="AR77" s="12">
        <f t="shared" ca="1" si="54"/>
        <v>197.28559985093091</v>
      </c>
      <c r="AS77" s="14">
        <f t="shared" ca="1" si="55"/>
        <v>2225.764984487942</v>
      </c>
      <c r="AT77" s="12">
        <f t="shared" ca="1" si="59"/>
        <v>445.15299689758842</v>
      </c>
      <c r="AU77" s="12">
        <f t="shared" ca="1" si="56"/>
        <v>64.592454933770881</v>
      </c>
      <c r="AV77" s="2"/>
    </row>
    <row r="78" spans="4:48" x14ac:dyDescent="0.15">
      <c r="D78" s="3">
        <v>2059</v>
      </c>
      <c r="E78" s="2">
        <f t="shared" ca="1" si="49"/>
        <v>0.99989058032402067</v>
      </c>
      <c r="F78" s="3">
        <f t="shared" ca="1" si="57"/>
        <v>865.08091122524456</v>
      </c>
      <c r="G78" s="3">
        <f t="shared" ref="G78:AN78" ca="1" si="85">F77*So*(1-F$6*F$7*U)*(1-(F$7*Uo-F$6*F$7*U)*D)</f>
        <v>733.47405345120796</v>
      </c>
      <c r="H78" s="3">
        <f t="shared" ca="1" si="85"/>
        <v>621.57646485341559</v>
      </c>
      <c r="I78" s="3">
        <f t="shared" ca="1" si="85"/>
        <v>522.68703876629593</v>
      </c>
      <c r="J78" s="3">
        <f t="shared" ca="1" si="85"/>
        <v>417.45647994027593</v>
      </c>
      <c r="K78" s="3">
        <f t="shared" ca="1" si="85"/>
        <v>302.63330108575315</v>
      </c>
      <c r="L78" s="3">
        <f t="shared" ca="1" si="85"/>
        <v>210.26392620631083</v>
      </c>
      <c r="M78" s="3">
        <f t="shared" ca="1" si="85"/>
        <v>146.93165596001455</v>
      </c>
      <c r="N78" s="3">
        <f t="shared" ca="1" si="85"/>
        <v>105.36891769775443</v>
      </c>
      <c r="O78" s="3">
        <f t="shared" ca="1" si="85"/>
        <v>77.935230666156315</v>
      </c>
      <c r="P78" s="3">
        <f t="shared" ca="1" si="85"/>
        <v>59.285828693874521</v>
      </c>
      <c r="Q78" s="3">
        <f t="shared" ca="1" si="85"/>
        <v>46.039695905446756</v>
      </c>
      <c r="R78" s="3">
        <f t="shared" ca="1" si="85"/>
        <v>36.255582655020184</v>
      </c>
      <c r="S78" s="3">
        <f t="shared" ca="1" si="85"/>
        <v>28.807776184732706</v>
      </c>
      <c r="T78" s="3">
        <f t="shared" ca="1" si="85"/>
        <v>23.023395778509951</v>
      </c>
      <c r="U78" s="3">
        <f t="shared" ca="1" si="85"/>
        <v>18.475415625347601</v>
      </c>
      <c r="V78" s="3">
        <f t="shared" ca="1" si="85"/>
        <v>14.856858362064497</v>
      </c>
      <c r="W78" s="3">
        <f t="shared" ca="1" si="85"/>
        <v>11.970168892951651</v>
      </c>
      <c r="X78" s="3">
        <f t="shared" ca="1" si="85"/>
        <v>9.6539766756939756</v>
      </c>
      <c r="Y78" s="3">
        <f t="shared" ca="1" si="85"/>
        <v>7.7941744060834894</v>
      </c>
      <c r="Z78" s="3">
        <f t="shared" ca="1" si="85"/>
        <v>6.297421306530258</v>
      </c>
      <c r="AA78" s="3">
        <f t="shared" ca="1" si="85"/>
        <v>5.0897121108872652</v>
      </c>
      <c r="AB78" s="3">
        <f t="shared" ca="1" si="85"/>
        <v>4.1147139633655163</v>
      </c>
      <c r="AC78" s="3">
        <f t="shared" ca="1" si="85"/>
        <v>3.3282211182384143</v>
      </c>
      <c r="AD78" s="3">
        <f t="shared" ca="1" si="85"/>
        <v>2.6920397914667102</v>
      </c>
      <c r="AE78" s="3">
        <f t="shared" ca="1" si="85"/>
        <v>2.1786895486482334</v>
      </c>
      <c r="AF78" s="3">
        <f t="shared" ca="1" si="85"/>
        <v>1.7631438414678371</v>
      </c>
      <c r="AG78" s="3">
        <f t="shared" ca="1" si="85"/>
        <v>1.4273094013926615</v>
      </c>
      <c r="AH78" s="3">
        <f t="shared" ca="1" si="85"/>
        <v>1.155328614847219</v>
      </c>
      <c r="AI78" s="3">
        <f t="shared" ca="1" si="85"/>
        <v>0.93557195628208534</v>
      </c>
      <c r="AJ78" s="3">
        <f t="shared" ca="1" si="85"/>
        <v>0.75757470567127128</v>
      </c>
      <c r="AK78" s="3">
        <f t="shared" ca="1" si="85"/>
        <v>0.61362796379668572</v>
      </c>
      <c r="AL78" s="3">
        <f t="shared" ca="1" si="85"/>
        <v>0.49724841628399558</v>
      </c>
      <c r="AM78" s="3">
        <f t="shared" ca="1" si="85"/>
        <v>0.40289971096057942</v>
      </c>
      <c r="AN78" s="3">
        <f t="shared" ca="1" si="85"/>
        <v>0.32667328238251064</v>
      </c>
      <c r="AO78" s="14">
        <f t="shared" ca="1" si="51"/>
        <v>3578.8770397303488</v>
      </c>
      <c r="AP78" s="15">
        <f t="shared" ca="1" si="52"/>
        <v>0.26275188867494231</v>
      </c>
      <c r="AQ78" s="14">
        <f t="shared" ca="1" si="53"/>
        <v>986.34402694585981</v>
      </c>
      <c r="AR78" s="12">
        <f t="shared" ca="1" si="54"/>
        <v>197.26880538917197</v>
      </c>
      <c r="AS78" s="14">
        <f t="shared" ca="1" si="55"/>
        <v>2225.5262432999257</v>
      </c>
      <c r="AT78" s="12">
        <f t="shared" ca="1" si="59"/>
        <v>445.10524865998514</v>
      </c>
      <c r="AU78" s="12">
        <f t="shared" ca="1" si="56"/>
        <v>64.577645016726137</v>
      </c>
    </row>
    <row r="79" spans="4:48" x14ac:dyDescent="0.15">
      <c r="D79" s="3">
        <v>2060</v>
      </c>
      <c r="E79" s="2">
        <f t="shared" ca="1" si="49"/>
        <v>1.000049661805275</v>
      </c>
      <c r="F79" s="3">
        <f t="shared" ca="1" si="57"/>
        <v>865.18335290497896</v>
      </c>
      <c r="G79" s="3">
        <f t="shared" ref="G79:AN79" ca="1" si="86">F78*So*(1-F$6*F$7*U)*(1-(F$7*Uo-F$6*F$7*U)*D)</f>
        <v>733.46431079189142</v>
      </c>
      <c r="H79" s="3">
        <f t="shared" ca="1" si="86"/>
        <v>621.47506997930418</v>
      </c>
      <c r="I79" s="3">
        <f t="shared" ca="1" si="86"/>
        <v>522.64061621814108</v>
      </c>
      <c r="J79" s="3">
        <f t="shared" ca="1" si="86"/>
        <v>417.39507087622474</v>
      </c>
      <c r="K79" s="3">
        <f t="shared" ca="1" si="86"/>
        <v>302.65847102512134</v>
      </c>
      <c r="L79" s="3">
        <f t="shared" ca="1" si="86"/>
        <v>210.22732123969098</v>
      </c>
      <c r="M79" s="3">
        <f t="shared" ca="1" si="86"/>
        <v>146.91568026370845</v>
      </c>
      <c r="N79" s="3">
        <f t="shared" ca="1" si="86"/>
        <v>105.34130853186655</v>
      </c>
      <c r="O79" s="3">
        <f t="shared" ca="1" si="86"/>
        <v>77.943075480525906</v>
      </c>
      <c r="P79" s="3">
        <f t="shared" ca="1" si="86"/>
        <v>59.275853300323398</v>
      </c>
      <c r="Q79" s="3">
        <f t="shared" ca="1" si="86"/>
        <v>46.033478016212229</v>
      </c>
      <c r="R79" s="3">
        <f t="shared" ca="1" si="86"/>
        <v>36.249954617423683</v>
      </c>
      <c r="S79" s="3">
        <f t="shared" ca="1" si="86"/>
        <v>28.804689978228801</v>
      </c>
      <c r="T79" s="3">
        <f t="shared" ca="1" si="86"/>
        <v>23.020231009424212</v>
      </c>
      <c r="U79" s="3">
        <f t="shared" ca="1" si="86"/>
        <v>18.467117752046075</v>
      </c>
      <c r="V79" s="3">
        <f t="shared" ca="1" si="86"/>
        <v>14.856028650512158</v>
      </c>
      <c r="W79" s="3">
        <f t="shared" ca="1" si="86"/>
        <v>11.966481291261735</v>
      </c>
      <c r="X79" s="3">
        <f t="shared" ca="1" si="86"/>
        <v>9.6526642843019363</v>
      </c>
      <c r="Y79" s="3">
        <f t="shared" ca="1" si="86"/>
        <v>7.7913700325192208</v>
      </c>
      <c r="Z79" s="3">
        <f t="shared" ca="1" si="86"/>
        <v>6.2941893152147204</v>
      </c>
      <c r="AA79" s="3">
        <f t="shared" ca="1" si="86"/>
        <v>5.0877628276999696</v>
      </c>
      <c r="AB79" s="3">
        <f t="shared" ca="1" si="86"/>
        <v>4.113431784030424</v>
      </c>
      <c r="AC79" s="3">
        <f t="shared" ca="1" si="86"/>
        <v>3.3263179101668308</v>
      </c>
      <c r="AD79" s="3">
        <f t="shared" ca="1" si="86"/>
        <v>2.6910672504493549</v>
      </c>
      <c r="AE79" s="3">
        <f t="shared" ca="1" si="86"/>
        <v>2.177026796860285</v>
      </c>
      <c r="AF79" s="3">
        <f t="shared" ca="1" si="86"/>
        <v>1.7621129265173878</v>
      </c>
      <c r="AG79" s="3">
        <f t="shared" ca="1" si="86"/>
        <v>1.4261711177396637</v>
      </c>
      <c r="AH79" s="3">
        <f t="shared" ca="1" si="86"/>
        <v>1.154620645239504</v>
      </c>
      <c r="AI79" s="3">
        <f t="shared" ca="1" si="86"/>
        <v>0.93466843896965734</v>
      </c>
      <c r="AJ79" s="3">
        <f t="shared" ca="1" si="86"/>
        <v>0.75692871353023838</v>
      </c>
      <c r="AK79" s="3">
        <f t="shared" ca="1" si="86"/>
        <v>0.61294975653612904</v>
      </c>
      <c r="AL79" s="3">
        <f t="shared" ca="1" si="86"/>
        <v>0.4965041093271147</v>
      </c>
      <c r="AM79" s="3">
        <f t="shared" ca="1" si="86"/>
        <v>0.40235247745276365</v>
      </c>
      <c r="AN79" s="3">
        <f t="shared" ca="1" si="86"/>
        <v>0.32601947542056109</v>
      </c>
      <c r="AO79" s="14">
        <f t="shared" ca="1" si="51"/>
        <v>3578.1718528521083</v>
      </c>
      <c r="AP79" s="15">
        <f t="shared" ca="1" si="52"/>
        <v>0.2627001156796509</v>
      </c>
      <c r="AQ79" s="14">
        <f t="shared" ca="1" si="53"/>
        <v>986.26115663416306</v>
      </c>
      <c r="AR79" s="12">
        <f t="shared" ca="1" si="54"/>
        <v>197.25223132683263</v>
      </c>
      <c r="AS79" s="14">
        <f t="shared" ca="1" si="55"/>
        <v>2225.3154932393245</v>
      </c>
      <c r="AT79" s="12">
        <f t="shared" ca="1" si="59"/>
        <v>445.06309864786493</v>
      </c>
      <c r="AU79" s="12">
        <f t="shared" ca="1" si="56"/>
        <v>64.564302943792171</v>
      </c>
    </row>
    <row r="80" spans="4:48" x14ac:dyDescent="0.15">
      <c r="D80" s="3">
        <v>2061</v>
      </c>
      <c r="E80" s="2">
        <f t="shared" ca="1" si="49"/>
        <v>1.0000460526731767</v>
      </c>
      <c r="F80" s="3">
        <f t="shared" ca="1" si="57"/>
        <v>865.14904144562252</v>
      </c>
      <c r="G80" s="3">
        <f t="shared" ref="G80:AN80" ca="1" si="87">F79*So*(1-F$6*F$7*U)*(1-(F$7*Uo-F$6*F$7*U)*D)</f>
        <v>733.55116661664465</v>
      </c>
      <c r="H80" s="3">
        <f t="shared" ca="1" si="87"/>
        <v>621.46681499079841</v>
      </c>
      <c r="I80" s="3">
        <f t="shared" ca="1" si="87"/>
        <v>522.55536028828612</v>
      </c>
      <c r="J80" s="3">
        <f t="shared" ca="1" si="87"/>
        <v>417.35799985410205</v>
      </c>
      <c r="K80" s="3">
        <f t="shared" ca="1" si="87"/>
        <v>302.61394908253357</v>
      </c>
      <c r="L80" s="3">
        <f t="shared" ca="1" si="87"/>
        <v>210.24480579578628</v>
      </c>
      <c r="M80" s="3">
        <f t="shared" ca="1" si="87"/>
        <v>146.89010362928991</v>
      </c>
      <c r="N80" s="3">
        <f t="shared" ca="1" si="87"/>
        <v>105.32985490233658</v>
      </c>
      <c r="O80" s="3">
        <f t="shared" ca="1" si="87"/>
        <v>77.922652538468853</v>
      </c>
      <c r="P80" s="3">
        <f t="shared" ca="1" si="87"/>
        <v>59.281819896710758</v>
      </c>
      <c r="Q80" s="3">
        <f t="shared" ca="1" si="87"/>
        <v>46.025732454248171</v>
      </c>
      <c r="R80" s="3">
        <f t="shared" ca="1" si="87"/>
        <v>36.245058881295655</v>
      </c>
      <c r="S80" s="3">
        <f t="shared" ca="1" si="87"/>
        <v>28.800218559862817</v>
      </c>
      <c r="T80" s="3">
        <f t="shared" ca="1" si="87"/>
        <v>23.017764828549748</v>
      </c>
      <c r="U80" s="3">
        <f t="shared" ca="1" si="87"/>
        <v>18.464579283614807</v>
      </c>
      <c r="V80" s="3">
        <f t="shared" ca="1" si="87"/>
        <v>14.849356354418497</v>
      </c>
      <c r="W80" s="3">
        <f t="shared" ca="1" si="87"/>
        <v>11.965812998711169</v>
      </c>
      <c r="X80" s="3">
        <f t="shared" ca="1" si="87"/>
        <v>9.6496906269170388</v>
      </c>
      <c r="Y80" s="3">
        <f t="shared" ca="1" si="87"/>
        <v>7.7903108496242988</v>
      </c>
      <c r="Z80" s="3">
        <f t="shared" ca="1" si="87"/>
        <v>6.2919246419851458</v>
      </c>
      <c r="AA80" s="3">
        <f t="shared" ca="1" si="87"/>
        <v>5.0851516628319642</v>
      </c>
      <c r="AB80" s="3">
        <f t="shared" ca="1" si="87"/>
        <v>4.111856401524693</v>
      </c>
      <c r="AC80" s="3">
        <f t="shared" ca="1" si="87"/>
        <v>3.3252814016453791</v>
      </c>
      <c r="AD80" s="3">
        <f t="shared" ca="1" si="87"/>
        <v>2.6895283920831954</v>
      </c>
      <c r="AE80" s="3">
        <f t="shared" ca="1" si="87"/>
        <v>2.1762403122538765</v>
      </c>
      <c r="AF80" s="3">
        <f t="shared" ca="1" si="87"/>
        <v>1.7607681014040755</v>
      </c>
      <c r="AG80" s="3">
        <f t="shared" ca="1" si="87"/>
        <v>1.4253372316479009</v>
      </c>
      <c r="AH80" s="3">
        <f t="shared" ca="1" si="87"/>
        <v>1.1536998317111915</v>
      </c>
      <c r="AI80" s="3">
        <f t="shared" ca="1" si="87"/>
        <v>0.93409568690623823</v>
      </c>
      <c r="AJ80" s="3">
        <f t="shared" ca="1" si="87"/>
        <v>0.75619771877098318</v>
      </c>
      <c r="AK80" s="3">
        <f t="shared" ca="1" si="87"/>
        <v>0.6124270876526432</v>
      </c>
      <c r="AL80" s="3">
        <f t="shared" ca="1" si="87"/>
        <v>0.49595535224349274</v>
      </c>
      <c r="AM80" s="3">
        <f t="shared" ca="1" si="87"/>
        <v>0.4017502156088259</v>
      </c>
      <c r="AN80" s="3">
        <f t="shared" ca="1" si="87"/>
        <v>0.32557666353388764</v>
      </c>
      <c r="AO80" s="14">
        <f t="shared" ca="1" si="51"/>
        <v>3577.5378334112879</v>
      </c>
      <c r="AP80" s="15">
        <f t="shared" ca="1" si="52"/>
        <v>0.26265356761340475</v>
      </c>
      <c r="AQ80" s="14">
        <f t="shared" ca="1" si="53"/>
        <v>986.16822681335384</v>
      </c>
      <c r="AR80" s="12">
        <f t="shared" ca="1" si="54"/>
        <v>197.23364536267079</v>
      </c>
      <c r="AS80" s="14">
        <f t="shared" ca="1" si="55"/>
        <v>2225.1076076646568</v>
      </c>
      <c r="AT80" s="12">
        <f t="shared" ca="1" si="59"/>
        <v>445.02152153293139</v>
      </c>
      <c r="AU80" s="12">
        <f t="shared" ca="1" si="56"/>
        <v>64.552222255402839</v>
      </c>
    </row>
    <row r="81" spans="4:48" x14ac:dyDescent="0.15">
      <c r="D81" s="3">
        <v>2062</v>
      </c>
      <c r="E81" s="2">
        <f t="shared" ca="1" si="49"/>
        <v>1.000124331059836</v>
      </c>
      <c r="F81" s="3">
        <f t="shared" ca="1" si="57"/>
        <v>865.18870857116781</v>
      </c>
      <c r="G81" s="3">
        <f t="shared" ref="G81:AN81" ca="1" si="88">F80*So*(1-F$6*F$7*U)*(1-(F$7*Uo-F$6*F$7*U)*D)</f>
        <v>733.52207542926249</v>
      </c>
      <c r="H81" s="3">
        <f t="shared" ca="1" si="88"/>
        <v>621.54040822768616</v>
      </c>
      <c r="I81" s="3">
        <f t="shared" ca="1" si="88"/>
        <v>522.5484192399623</v>
      </c>
      <c r="J81" s="3">
        <f t="shared" ca="1" si="88"/>
        <v>417.28991818716719</v>
      </c>
      <c r="K81" s="3">
        <f t="shared" ca="1" si="88"/>
        <v>302.58707236744078</v>
      </c>
      <c r="L81" s="3">
        <f t="shared" ca="1" si="88"/>
        <v>210.21387817251076</v>
      </c>
      <c r="M81" s="3">
        <f t="shared" ca="1" si="88"/>
        <v>146.90232044412448</v>
      </c>
      <c r="N81" s="3">
        <f t="shared" ca="1" si="88"/>
        <v>105.31151796793067</v>
      </c>
      <c r="O81" s="3">
        <f t="shared" ca="1" si="88"/>
        <v>77.914180105321719</v>
      </c>
      <c r="P81" s="3">
        <f t="shared" ca="1" si="88"/>
        <v>59.26628664805046</v>
      </c>
      <c r="Q81" s="3">
        <f t="shared" ca="1" si="88"/>
        <v>46.030365318284666</v>
      </c>
      <c r="R81" s="3">
        <f t="shared" ca="1" si="88"/>
        <v>36.238960312133507</v>
      </c>
      <c r="S81" s="3">
        <f t="shared" ca="1" si="88"/>
        <v>28.796328947531251</v>
      </c>
      <c r="T81" s="3">
        <f t="shared" ca="1" si="88"/>
        <v>23.014191727902727</v>
      </c>
      <c r="U81" s="3">
        <f t="shared" ca="1" si="88"/>
        <v>18.462601154365554</v>
      </c>
      <c r="V81" s="3">
        <f t="shared" ca="1" si="88"/>
        <v>14.847315179242354</v>
      </c>
      <c r="W81" s="3">
        <f t="shared" ca="1" si="88"/>
        <v>11.960438786719052</v>
      </c>
      <c r="X81" s="3">
        <f t="shared" ca="1" si="88"/>
        <v>9.6491517202656798</v>
      </c>
      <c r="Y81" s="3">
        <f t="shared" ca="1" si="88"/>
        <v>7.787910919956559</v>
      </c>
      <c r="Z81" s="3">
        <f t="shared" ca="1" si="88"/>
        <v>6.2910692983255441</v>
      </c>
      <c r="AA81" s="3">
        <f t="shared" ca="1" si="88"/>
        <v>5.0833220059432991</v>
      </c>
      <c r="AB81" s="3">
        <f t="shared" ca="1" si="88"/>
        <v>4.1097460958084966</v>
      </c>
      <c r="AC81" s="3">
        <f t="shared" ca="1" si="88"/>
        <v>3.3240078688820249</v>
      </c>
      <c r="AD81" s="3">
        <f t="shared" ca="1" si="88"/>
        <v>2.6886903125092139</v>
      </c>
      <c r="AE81" s="3">
        <f t="shared" ca="1" si="88"/>
        <v>2.1749958522312864</v>
      </c>
      <c r="AF81" s="3">
        <f t="shared" ca="1" si="88"/>
        <v>1.7601319966904327</v>
      </c>
      <c r="AG81" s="3">
        <f t="shared" ca="1" si="88"/>
        <v>1.4242494300233777</v>
      </c>
      <c r="AH81" s="3">
        <f t="shared" ca="1" si="88"/>
        <v>1.1530252603138562</v>
      </c>
      <c r="AI81" s="3">
        <f t="shared" ca="1" si="88"/>
        <v>0.93335074271284624</v>
      </c>
      <c r="AJ81" s="3">
        <f t="shared" ca="1" si="88"/>
        <v>0.75573433112920463</v>
      </c>
      <c r="AK81" s="3">
        <f t="shared" ca="1" si="88"/>
        <v>0.61183564359259157</v>
      </c>
      <c r="AL81" s="3">
        <f t="shared" ca="1" si="88"/>
        <v>0.4955324457532761</v>
      </c>
      <c r="AM81" s="3">
        <f t="shared" ca="1" si="88"/>
        <v>0.40130618448698724</v>
      </c>
      <c r="AN81" s="3">
        <f t="shared" ca="1" si="88"/>
        <v>0.32508932366968596</v>
      </c>
      <c r="AO81" s="14">
        <f t="shared" ca="1" si="51"/>
        <v>3576.9581614567087</v>
      </c>
      <c r="AP81" s="15">
        <f t="shared" ca="1" si="52"/>
        <v>0.26261100959892514</v>
      </c>
      <c r="AQ81" s="14">
        <f t="shared" ca="1" si="53"/>
        <v>986.06975674551938</v>
      </c>
      <c r="AR81" s="12">
        <f t="shared" ca="1" si="54"/>
        <v>197.21395134910389</v>
      </c>
      <c r="AS81" s="14">
        <f t="shared" ca="1" si="55"/>
        <v>2224.8889855584493</v>
      </c>
      <c r="AT81" s="12">
        <f t="shared" ca="1" si="59"/>
        <v>444.97779711168988</v>
      </c>
      <c r="AU81" s="12">
        <f t="shared" ca="1" si="56"/>
        <v>64.541194890922228</v>
      </c>
    </row>
    <row r="82" spans="4:48" x14ac:dyDescent="0.15">
      <c r="D82" s="3">
        <v>2063</v>
      </c>
      <c r="E82" s="2">
        <f t="shared" ca="1" si="49"/>
        <v>1.0000219254240805</v>
      </c>
      <c r="F82" s="3">
        <f t="shared" ca="1" si="57"/>
        <v>865.07446728349805</v>
      </c>
      <c r="G82" s="3">
        <f t="shared" ref="G82:AN82" ca="1" si="89">F81*So*(1-F$6*F$7*U)*(1-(F$7*Uo-F$6*F$7*U)*D)</f>
        <v>733.5557074520267</v>
      </c>
      <c r="H82" s="3">
        <f t="shared" ca="1" si="89"/>
        <v>621.51575916528373</v>
      </c>
      <c r="I82" s="3">
        <f t="shared" ca="1" si="89"/>
        <v>522.61029869784295</v>
      </c>
      <c r="J82" s="3">
        <f t="shared" ca="1" si="89"/>
        <v>417.28437536872673</v>
      </c>
      <c r="K82" s="3">
        <f t="shared" ca="1" si="89"/>
        <v>302.53771274743366</v>
      </c>
      <c r="L82" s="3">
        <f t="shared" ca="1" si="89"/>
        <v>210.19520798718281</v>
      </c>
      <c r="M82" s="3">
        <f t="shared" ca="1" si="89"/>
        <v>146.88071068493068</v>
      </c>
      <c r="N82" s="3">
        <f t="shared" ca="1" si="89"/>
        <v>105.3202767017267</v>
      </c>
      <c r="O82" s="3">
        <f t="shared" ca="1" si="89"/>
        <v>77.900615981349418</v>
      </c>
      <c r="P82" s="3">
        <f t="shared" ca="1" si="89"/>
        <v>59.259842698375408</v>
      </c>
      <c r="Q82" s="3">
        <f t="shared" ca="1" si="89"/>
        <v>46.018304266318658</v>
      </c>
      <c r="R82" s="3">
        <f t="shared" ca="1" si="89"/>
        <v>36.242608058013857</v>
      </c>
      <c r="S82" s="3">
        <f t="shared" ca="1" si="89"/>
        <v>28.791483696644022</v>
      </c>
      <c r="T82" s="3">
        <f t="shared" ca="1" si="89"/>
        <v>23.011083547186679</v>
      </c>
      <c r="U82" s="3">
        <f t="shared" ca="1" si="89"/>
        <v>18.459735162266767</v>
      </c>
      <c r="V82" s="3">
        <f t="shared" ca="1" si="89"/>
        <v>14.845724571193408</v>
      </c>
      <c r="W82" s="3">
        <f t="shared" ca="1" si="89"/>
        <v>11.958794718776677</v>
      </c>
      <c r="X82" s="3">
        <f t="shared" ca="1" si="89"/>
        <v>9.6448179915926335</v>
      </c>
      <c r="Y82" s="3">
        <f t="shared" ca="1" si="89"/>
        <v>7.7874759881896001</v>
      </c>
      <c r="Z82" s="3">
        <f t="shared" ca="1" si="89"/>
        <v>6.2891312339604246</v>
      </c>
      <c r="AA82" s="3">
        <f t="shared" ca="1" si="89"/>
        <v>5.0826309634571132</v>
      </c>
      <c r="AB82" s="3">
        <f t="shared" ca="1" si="89"/>
        <v>4.1082673935487746</v>
      </c>
      <c r="AC82" s="3">
        <f t="shared" ca="1" si="89"/>
        <v>3.3223019063868895</v>
      </c>
      <c r="AD82" s="3">
        <f t="shared" ca="1" si="89"/>
        <v>2.6876605845584307</v>
      </c>
      <c r="AE82" s="3">
        <f t="shared" ca="1" si="89"/>
        <v>2.1743181053063552</v>
      </c>
      <c r="AF82" s="3">
        <f t="shared" ca="1" si="89"/>
        <v>1.7591254838103849</v>
      </c>
      <c r="AG82" s="3">
        <f t="shared" ca="1" si="89"/>
        <v>1.4237348978853193</v>
      </c>
      <c r="AH82" s="3">
        <f t="shared" ca="1" si="89"/>
        <v>1.1521452841766751</v>
      </c>
      <c r="AI82" s="3">
        <f t="shared" ca="1" si="89"/>
        <v>0.93280501002102312</v>
      </c>
      <c r="AJ82" s="3">
        <f t="shared" ca="1" si="89"/>
        <v>0.75513163066755684</v>
      </c>
      <c r="AK82" s="3">
        <f t="shared" ca="1" si="89"/>
        <v>0.61146071906028632</v>
      </c>
      <c r="AL82" s="3">
        <f t="shared" ca="1" si="89"/>
        <v>0.49505389128122124</v>
      </c>
      <c r="AM82" s="3">
        <f t="shared" ca="1" si="89"/>
        <v>0.40096398636528957</v>
      </c>
      <c r="AN82" s="3">
        <f t="shared" ca="1" si="89"/>
        <v>0.32473002136820978</v>
      </c>
      <c r="AO82" s="14">
        <f t="shared" ca="1" si="51"/>
        <v>3576.4138086947346</v>
      </c>
      <c r="AP82" s="15">
        <f t="shared" ca="1" si="52"/>
        <v>0.26257104462814623</v>
      </c>
      <c r="AQ82" s="14">
        <f t="shared" ca="1" si="53"/>
        <v>986.00327082452702</v>
      </c>
      <c r="AR82" s="12">
        <f t="shared" ca="1" si="54"/>
        <v>197.20065416490542</v>
      </c>
      <c r="AS82" s="14">
        <f t="shared" ca="1" si="55"/>
        <v>2224.692973330436</v>
      </c>
      <c r="AT82" s="12">
        <f t="shared" ca="1" si="59"/>
        <v>444.93859466608723</v>
      </c>
      <c r="AU82" s="12">
        <f t="shared" ca="1" si="56"/>
        <v>64.531192079357922</v>
      </c>
    </row>
    <row r="83" spans="4:48" x14ac:dyDescent="0.15">
      <c r="D83" s="3">
        <v>2064</v>
      </c>
      <c r="E83" s="2">
        <f t="shared" ref="E83:E114" ca="1" si="90">EXP((_xlfn.NORM.INV(RAND(),0,sig_rec))-0.5*sig_rec*sig_rec)</f>
        <v>1.0001636275137051</v>
      </c>
      <c r="F83" s="3">
        <f t="shared" ca="1" si="57"/>
        <v>865.17294872660489</v>
      </c>
      <c r="G83" s="3">
        <f t="shared" ref="G83:AN83" ca="1" si="91">F82*So*(1-F$6*F$7*U)*(1-(F$7*Uo-F$6*F$7*U)*D)</f>
        <v>733.45884725520887</v>
      </c>
      <c r="H83" s="3">
        <f t="shared" ca="1" si="91"/>
        <v>621.5442556930102</v>
      </c>
      <c r="I83" s="3">
        <f t="shared" ca="1" si="91"/>
        <v>522.58957300777638</v>
      </c>
      <c r="J83" s="3">
        <f t="shared" ca="1" si="91"/>
        <v>417.33378960476523</v>
      </c>
      <c r="K83" s="3">
        <f t="shared" ca="1" si="91"/>
        <v>302.53369417056405</v>
      </c>
      <c r="L83" s="3">
        <f t="shared" ca="1" si="91"/>
        <v>210.16091982175527</v>
      </c>
      <c r="M83" s="3">
        <f t="shared" ca="1" si="91"/>
        <v>146.86766544684542</v>
      </c>
      <c r="N83" s="3">
        <f t="shared" ca="1" si="91"/>
        <v>105.30478378227609</v>
      </c>
      <c r="O83" s="3">
        <f t="shared" ca="1" si="91"/>
        <v>77.907094956974234</v>
      </c>
      <c r="P83" s="3">
        <f t="shared" ca="1" si="91"/>
        <v>59.249526118622491</v>
      </c>
      <c r="Q83" s="3">
        <f t="shared" ca="1" si="91"/>
        <v>46.013300753299795</v>
      </c>
      <c r="R83" s="3">
        <f t="shared" ca="1" si="91"/>
        <v>36.233111631553882</v>
      </c>
      <c r="S83" s="3">
        <f t="shared" ca="1" si="91"/>
        <v>28.794381793475136</v>
      </c>
      <c r="T83" s="3">
        <f t="shared" ca="1" si="91"/>
        <v>23.007211717788692</v>
      </c>
      <c r="U83" s="3">
        <f t="shared" ca="1" si="91"/>
        <v>18.457242083494634</v>
      </c>
      <c r="V83" s="3">
        <f t="shared" ca="1" si="91"/>
        <v>14.843420035176731</v>
      </c>
      <c r="W83" s="3">
        <f t="shared" ca="1" si="91"/>
        <v>11.957513560876697</v>
      </c>
      <c r="X83" s="3">
        <f t="shared" ca="1" si="91"/>
        <v>9.6434922261794433</v>
      </c>
      <c r="Y83" s="3">
        <f t="shared" ca="1" si="91"/>
        <v>7.7839783949338326</v>
      </c>
      <c r="Z83" s="3">
        <f t="shared" ca="1" si="91"/>
        <v>6.2887800046014428</v>
      </c>
      <c r="AA83" s="3">
        <f t="shared" ca="1" si="91"/>
        <v>5.0810651778196929</v>
      </c>
      <c r="AB83" s="3">
        <f t="shared" ca="1" si="91"/>
        <v>4.1077089029966842</v>
      </c>
      <c r="AC83" s="3">
        <f t="shared" ca="1" si="91"/>
        <v>3.321106529538314</v>
      </c>
      <c r="AD83" s="3">
        <f t="shared" ca="1" si="91"/>
        <v>2.6862812111219734</v>
      </c>
      <c r="AE83" s="3">
        <f t="shared" ca="1" si="91"/>
        <v>2.1734853741745801</v>
      </c>
      <c r="AF83" s="3">
        <f t="shared" ca="1" si="91"/>
        <v>1.7585773255755093</v>
      </c>
      <c r="AG83" s="3">
        <f t="shared" ca="1" si="91"/>
        <v>1.422920750130952</v>
      </c>
      <c r="AH83" s="3">
        <f t="shared" ca="1" si="91"/>
        <v>1.1517290538704346</v>
      </c>
      <c r="AI83" s="3">
        <f t="shared" ca="1" si="91"/>
        <v>0.93209310354532449</v>
      </c>
      <c r="AJ83" s="3">
        <f t="shared" ca="1" si="91"/>
        <v>0.75469010317030838</v>
      </c>
      <c r="AK83" s="3">
        <f t="shared" ca="1" si="91"/>
        <v>0.61097307724956373</v>
      </c>
      <c r="AL83" s="3">
        <f t="shared" ca="1" si="91"/>
        <v>0.49475052901294175</v>
      </c>
      <c r="AM83" s="3">
        <f t="shared" ca="1" si="91"/>
        <v>0.40057676024023459</v>
      </c>
      <c r="AN83" s="3">
        <f t="shared" ca="1" si="91"/>
        <v>0.32445312056860437</v>
      </c>
      <c r="AO83" s="14">
        <f t="shared" ref="AO83:AO114" ca="1" si="92">SUMPRODUCT(F83:AN83, fec)</f>
        <v>3575.9118538778011</v>
      </c>
      <c r="AP83" s="15">
        <f t="shared" ref="AP83:AP114" ca="1" si="93">SUMPRODUCT(F83:AN83, fec)/SUMPRODUCT($F$19:$AN$19, fec)</f>
        <v>0.26253419240474918</v>
      </c>
      <c r="AQ83" s="14">
        <f t="shared" ref="AQ83:AQ114" ca="1" si="94">SUMPRODUCT(F83:AN83,Vul_Ret,Vul_Cap)</f>
        <v>985.98132871647454</v>
      </c>
      <c r="AR83" s="12">
        <f t="shared" ref="AR83:AR114" ca="1" si="95">AQ83*U</f>
        <v>197.19626574329493</v>
      </c>
      <c r="AS83" s="14">
        <f t="shared" ref="AS83:AS114" ca="1" si="96">SUMPRODUCT(F83:AN83,Vul_Ret,Vul_Cap,Wt)</f>
        <v>2224.5660857814382</v>
      </c>
      <c r="AT83" s="12">
        <f t="shared" ca="1" si="59"/>
        <v>444.91321715628766</v>
      </c>
      <c r="AU83" s="12">
        <f t="shared" ref="AU83:AU114" ca="1" si="97">SUMPRODUCT(F83:AN83, Vul_Cap,trophyvul)*Uo</f>
        <v>64.522168379651973</v>
      </c>
      <c r="AV83" s="10"/>
    </row>
    <row r="84" spans="4:48" x14ac:dyDescent="0.15">
      <c r="D84" s="3">
        <v>2065</v>
      </c>
      <c r="E84" s="2">
        <f t="shared" ca="1" si="90"/>
        <v>0.99992792574021139</v>
      </c>
      <c r="F84" s="3">
        <f t="shared" ref="F84:F115" ca="1" si="98">bha*AO83/(1+bhb*AO83)*E84</f>
        <v>864.94683746250291</v>
      </c>
      <c r="G84" s="3">
        <f t="shared" ref="G84:AN84" ca="1" si="99">F83*So*(1-F$6*F$7*U)*(1-(F$7*Uo-F$6*F$7*U)*D)</f>
        <v>733.54234536834122</v>
      </c>
      <c r="H84" s="3">
        <f t="shared" ca="1" si="99"/>
        <v>621.46218571751172</v>
      </c>
      <c r="I84" s="3">
        <f t="shared" ca="1" si="99"/>
        <v>522.61353376506577</v>
      </c>
      <c r="J84" s="3">
        <f t="shared" ca="1" si="99"/>
        <v>417.31723897268012</v>
      </c>
      <c r="K84" s="3">
        <f t="shared" ca="1" si="99"/>
        <v>302.56951979034699</v>
      </c>
      <c r="L84" s="3">
        <f t="shared" ca="1" si="99"/>
        <v>210.15812827618689</v>
      </c>
      <c r="M84" s="3">
        <f t="shared" ca="1" si="99"/>
        <v>146.84370760852445</v>
      </c>
      <c r="N84" s="3">
        <f t="shared" ca="1" si="99"/>
        <v>105.29543111799806</v>
      </c>
      <c r="O84" s="3">
        <f t="shared" ca="1" si="99"/>
        <v>77.895634596399802</v>
      </c>
      <c r="P84" s="3">
        <f t="shared" ca="1" si="99"/>
        <v>59.254453887558192</v>
      </c>
      <c r="Q84" s="3">
        <f t="shared" ca="1" si="99"/>
        <v>46.005290271575554</v>
      </c>
      <c r="R84" s="3">
        <f t="shared" ca="1" si="99"/>
        <v>36.229172050366508</v>
      </c>
      <c r="S84" s="3">
        <f t="shared" ca="1" si="99"/>
        <v>28.786836979682359</v>
      </c>
      <c r="T84" s="3">
        <f t="shared" ca="1" si="99"/>
        <v>23.009527580634614</v>
      </c>
      <c r="U84" s="3">
        <f t="shared" ca="1" si="99"/>
        <v>18.454136480390019</v>
      </c>
      <c r="V84" s="3">
        <f t="shared" ca="1" si="99"/>
        <v>14.841415357695158</v>
      </c>
      <c r="W84" s="3">
        <f t="shared" ca="1" si="99"/>
        <v>11.955657368507048</v>
      </c>
      <c r="X84" s="3">
        <f t="shared" ca="1" si="99"/>
        <v>9.6424591090017095</v>
      </c>
      <c r="Y84" s="3">
        <f t="shared" ca="1" si="99"/>
        <v>7.7829084183576018</v>
      </c>
      <c r="Z84" s="3">
        <f t="shared" ca="1" si="99"/>
        <v>6.2859555214743734</v>
      </c>
      <c r="AA84" s="3">
        <f t="shared" ca="1" si="99"/>
        <v>5.0807814153731874</v>
      </c>
      <c r="AB84" s="3">
        <f t="shared" ca="1" si="99"/>
        <v>4.1064434576694007</v>
      </c>
      <c r="AC84" s="3">
        <f t="shared" ca="1" si="99"/>
        <v>3.3206550480641175</v>
      </c>
      <c r="AD84" s="3">
        <f t="shared" ca="1" si="99"/>
        <v>2.685314676936033</v>
      </c>
      <c r="AE84" s="3">
        <f t="shared" ca="1" si="99"/>
        <v>2.172369888087204</v>
      </c>
      <c r="AF84" s="3">
        <f t="shared" ca="1" si="99"/>
        <v>1.7579038169094741</v>
      </c>
      <c r="AG84" s="3">
        <f t="shared" ca="1" si="99"/>
        <v>1.4224773561070816</v>
      </c>
      <c r="AH84" s="3">
        <f t="shared" ca="1" si="99"/>
        <v>1.1510704497832265</v>
      </c>
      <c r="AI84" s="3">
        <f t="shared" ca="1" si="99"/>
        <v>0.9317563704932853</v>
      </c>
      <c r="AJ84" s="3">
        <f t="shared" ca="1" si="99"/>
        <v>0.75411413202326183</v>
      </c>
      <c r="AK84" s="3">
        <f t="shared" ca="1" si="99"/>
        <v>0.61061583964657029</v>
      </c>
      <c r="AL84" s="3">
        <f t="shared" ca="1" si="99"/>
        <v>0.4943559639390076</v>
      </c>
      <c r="AM84" s="3">
        <f t="shared" ca="1" si="99"/>
        <v>0.40033129226847086</v>
      </c>
      <c r="AN84" s="3">
        <f t="shared" ca="1" si="99"/>
        <v>0.32413978388772524</v>
      </c>
      <c r="AO84" s="14">
        <f t="shared" ca="1" si="92"/>
        <v>3575.4795899523365</v>
      </c>
      <c r="AP84" s="15">
        <f t="shared" ca="1" si="93"/>
        <v>0.26250245670621553</v>
      </c>
      <c r="AQ84" s="14">
        <f t="shared" ca="1" si="94"/>
        <v>985.97581464736061</v>
      </c>
      <c r="AR84" s="12">
        <f t="shared" ca="1" si="95"/>
        <v>197.19516292947213</v>
      </c>
      <c r="AS84" s="14">
        <f t="shared" ca="1" si="96"/>
        <v>2224.495845362313</v>
      </c>
      <c r="AT84" s="12">
        <f t="shared" ref="AT84:AT115" ca="1" si="100">AS84*U</f>
        <v>444.89916907246266</v>
      </c>
      <c r="AU84" s="12">
        <f t="shared" ca="1" si="97"/>
        <v>64.51406435850447</v>
      </c>
    </row>
    <row r="85" spans="4:48" x14ac:dyDescent="0.15">
      <c r="D85" s="3">
        <v>2066</v>
      </c>
      <c r="E85" s="2">
        <f t="shared" ca="1" si="90"/>
        <v>0.99997553251784632</v>
      </c>
      <c r="F85" s="3">
        <f t="shared" ca="1" si="98"/>
        <v>864.96887619435961</v>
      </c>
      <c r="G85" s="3">
        <f t="shared" ref="G85:AN85" ca="1" si="101">F84*So*(1-F$6*F$7*U)*(1-(F$7*Uo-F$6*F$7*U)*D)</f>
        <v>733.3506355059053</v>
      </c>
      <c r="H85" s="3">
        <f t="shared" ca="1" si="101"/>
        <v>621.53293395387789</v>
      </c>
      <c r="I85" s="3">
        <f t="shared" ca="1" si="101"/>
        <v>522.54452680455017</v>
      </c>
      <c r="J85" s="3">
        <f t="shared" ca="1" si="101"/>
        <v>417.33637298834401</v>
      </c>
      <c r="K85" s="3">
        <f t="shared" ca="1" si="101"/>
        <v>302.55752048205483</v>
      </c>
      <c r="L85" s="3">
        <f t="shared" ca="1" si="101"/>
        <v>210.18301490978504</v>
      </c>
      <c r="M85" s="3">
        <f t="shared" ca="1" si="101"/>
        <v>146.84175709887896</v>
      </c>
      <c r="N85" s="3">
        <f t="shared" ca="1" si="101"/>
        <v>105.27825476466674</v>
      </c>
      <c r="O85" s="3">
        <f t="shared" ca="1" si="101"/>
        <v>77.888716280888048</v>
      </c>
      <c r="P85" s="3">
        <f t="shared" ca="1" si="101"/>
        <v>59.245737384811321</v>
      </c>
      <c r="Q85" s="3">
        <f t="shared" ca="1" si="101"/>
        <v>46.009116520579205</v>
      </c>
      <c r="R85" s="3">
        <f t="shared" ca="1" si="101"/>
        <v>36.222864893178418</v>
      </c>
      <c r="S85" s="3">
        <f t="shared" ca="1" si="101"/>
        <v>28.783707022681639</v>
      </c>
      <c r="T85" s="3">
        <f t="shared" ca="1" si="101"/>
        <v>23.003498536416867</v>
      </c>
      <c r="U85" s="3">
        <f t="shared" ca="1" si="101"/>
        <v>18.455994039209088</v>
      </c>
      <c r="V85" s="3">
        <f t="shared" ca="1" si="101"/>
        <v>14.83891815115676</v>
      </c>
      <c r="W85" s="3">
        <f t="shared" ca="1" si="101"/>
        <v>11.954042697693501</v>
      </c>
      <c r="X85" s="3">
        <f t="shared" ca="1" si="101"/>
        <v>9.640962287866472</v>
      </c>
      <c r="Y85" s="3">
        <f t="shared" ca="1" si="101"/>
        <v>7.782074627424695</v>
      </c>
      <c r="Z85" s="3">
        <f t="shared" ca="1" si="101"/>
        <v>6.285091461372204</v>
      </c>
      <c r="AA85" s="3">
        <f t="shared" ca="1" si="101"/>
        <v>5.0784994812986044</v>
      </c>
      <c r="AB85" s="3">
        <f t="shared" ca="1" si="101"/>
        <v>4.1062141249603705</v>
      </c>
      <c r="AC85" s="3">
        <f t="shared" ca="1" si="101"/>
        <v>3.3196320672460198</v>
      </c>
      <c r="AD85" s="3">
        <f t="shared" ca="1" si="101"/>
        <v>2.6849496269690292</v>
      </c>
      <c r="AE85" s="3">
        <f t="shared" ca="1" si="101"/>
        <v>2.1715882611478308</v>
      </c>
      <c r="AF85" s="3">
        <f t="shared" ca="1" si="101"/>
        <v>1.7570016174863692</v>
      </c>
      <c r="AG85" s="3">
        <f t="shared" ca="1" si="101"/>
        <v>1.4219325686742834</v>
      </c>
      <c r="AH85" s="3">
        <f t="shared" ca="1" si="101"/>
        <v>1.1507117665899138</v>
      </c>
      <c r="AI85" s="3">
        <f t="shared" ca="1" si="101"/>
        <v>0.93122355546024704</v>
      </c>
      <c r="AJ85" s="3">
        <f t="shared" ca="1" si="101"/>
        <v>0.75384169662781009</v>
      </c>
      <c r="AK85" s="3">
        <f t="shared" ca="1" si="101"/>
        <v>0.61014982438535437</v>
      </c>
      <c r="AL85" s="3">
        <f t="shared" ca="1" si="101"/>
        <v>0.49406691267609754</v>
      </c>
      <c r="AM85" s="3">
        <f t="shared" ca="1" si="101"/>
        <v>0.40001202682726528</v>
      </c>
      <c r="AN85" s="3">
        <f t="shared" ca="1" si="101"/>
        <v>0.32394115545188901</v>
      </c>
      <c r="AO85" s="14">
        <f t="shared" ca="1" si="92"/>
        <v>3575.1078625843234</v>
      </c>
      <c r="AP85" s="15">
        <f t="shared" ca="1" si="93"/>
        <v>0.26247516544503685</v>
      </c>
      <c r="AQ85" s="14">
        <f t="shared" ca="1" si="94"/>
        <v>985.97026180350724</v>
      </c>
      <c r="AR85" s="12">
        <f t="shared" ca="1" si="95"/>
        <v>197.19405236070145</v>
      </c>
      <c r="AS85" s="14">
        <f t="shared" ca="1" si="96"/>
        <v>2224.4587516249671</v>
      </c>
      <c r="AT85" s="12">
        <f t="shared" ca="1" si="100"/>
        <v>444.89175032499344</v>
      </c>
      <c r="AU85" s="12">
        <f t="shared" ca="1" si="97"/>
        <v>64.506831069790806</v>
      </c>
    </row>
    <row r="86" spans="4:48" x14ac:dyDescent="0.15">
      <c r="D86" s="3">
        <v>2067</v>
      </c>
      <c r="E86" s="2">
        <f t="shared" ca="1" si="90"/>
        <v>0.99997428091683349</v>
      </c>
      <c r="F86" s="3">
        <f t="shared" ca="1" si="98"/>
        <v>864.95132968831786</v>
      </c>
      <c r="G86" s="3">
        <f t="shared" ref="G86:AN86" ca="1" si="102">F85*So*(1-F$6*F$7*U)*(1-(F$7*Uo-F$6*F$7*U)*D)</f>
        <v>733.3693211838139</v>
      </c>
      <c r="H86" s="3">
        <f t="shared" ca="1" si="102"/>
        <v>621.37049753283145</v>
      </c>
      <c r="I86" s="3">
        <f t="shared" ca="1" si="102"/>
        <v>522.60401409845758</v>
      </c>
      <c r="J86" s="3">
        <f t="shared" ca="1" si="102"/>
        <v>417.28126703958469</v>
      </c>
      <c r="K86" s="3">
        <f t="shared" ca="1" si="102"/>
        <v>302.57139275905541</v>
      </c>
      <c r="L86" s="3">
        <f t="shared" ca="1" si="102"/>
        <v>210.17467946741985</v>
      </c>
      <c r="M86" s="3">
        <f t="shared" ca="1" si="102"/>
        <v>146.85914589576157</v>
      </c>
      <c r="N86" s="3">
        <f t="shared" ca="1" si="102"/>
        <v>105.27685636459414</v>
      </c>
      <c r="O86" s="3">
        <f t="shared" ca="1" si="102"/>
        <v>77.876010657318645</v>
      </c>
      <c r="P86" s="3">
        <f t="shared" ca="1" si="102"/>
        <v>59.240475463445911</v>
      </c>
      <c r="Q86" s="3">
        <f t="shared" ca="1" si="102"/>
        <v>46.002348445536384</v>
      </c>
      <c r="R86" s="3">
        <f t="shared" ca="1" si="102"/>
        <v>36.225877540199846</v>
      </c>
      <c r="S86" s="3">
        <f t="shared" ca="1" si="102"/>
        <v>28.77869605073904</v>
      </c>
      <c r="T86" s="3">
        <f t="shared" ca="1" si="102"/>
        <v>23.000997394615982</v>
      </c>
      <c r="U86" s="3">
        <f t="shared" ca="1" si="102"/>
        <v>18.451158129225497</v>
      </c>
      <c r="V86" s="3">
        <f t="shared" ca="1" si="102"/>
        <v>14.840411808869023</v>
      </c>
      <c r="W86" s="3">
        <f t="shared" ca="1" si="102"/>
        <v>11.952031318531505</v>
      </c>
      <c r="X86" s="3">
        <f t="shared" ca="1" si="102"/>
        <v>9.6396602281017181</v>
      </c>
      <c r="Y86" s="3">
        <f t="shared" ca="1" si="102"/>
        <v>7.7808665980572238</v>
      </c>
      <c r="Z86" s="3">
        <f t="shared" ca="1" si="102"/>
        <v>6.2844181331006528</v>
      </c>
      <c r="AA86" s="3">
        <f t="shared" ca="1" si="102"/>
        <v>5.0778013966930597</v>
      </c>
      <c r="AB86" s="3">
        <f t="shared" ca="1" si="102"/>
        <v>4.104369898814185</v>
      </c>
      <c r="AC86" s="3">
        <f t="shared" ca="1" si="102"/>
        <v>3.3194466756236074</v>
      </c>
      <c r="AD86" s="3">
        <f t="shared" ca="1" si="102"/>
        <v>2.6841224853580541</v>
      </c>
      <c r="AE86" s="3">
        <f t="shared" ca="1" si="102"/>
        <v>2.1712930487357118</v>
      </c>
      <c r="AF86" s="3">
        <f t="shared" ca="1" si="102"/>
        <v>1.7563694416288962</v>
      </c>
      <c r="AG86" s="3">
        <f t="shared" ca="1" si="102"/>
        <v>1.4212027979491666</v>
      </c>
      <c r="AH86" s="3">
        <f t="shared" ca="1" si="102"/>
        <v>1.1502710612904448</v>
      </c>
      <c r="AI86" s="3">
        <f t="shared" ca="1" si="102"/>
        <v>0.93093337840060375</v>
      </c>
      <c r="AJ86" s="3">
        <f t="shared" ca="1" si="102"/>
        <v>0.75341062022069982</v>
      </c>
      <c r="AK86" s="3">
        <f t="shared" ca="1" si="102"/>
        <v>0.6099293983229952</v>
      </c>
      <c r="AL86" s="3">
        <f t="shared" ca="1" si="102"/>
        <v>0.49368984626802309</v>
      </c>
      <c r="AM86" s="3">
        <f t="shared" ca="1" si="102"/>
        <v>0.3997781387183561</v>
      </c>
      <c r="AN86" s="3">
        <f t="shared" ca="1" si="102"/>
        <v>0.32368281138057259</v>
      </c>
      <c r="AO86" s="14">
        <f t="shared" ca="1" si="92"/>
        <v>3574.7940457552613</v>
      </c>
      <c r="AP86" s="15">
        <f t="shared" ca="1" si="93"/>
        <v>0.26245212582573207</v>
      </c>
      <c r="AQ86" s="14">
        <f t="shared" ca="1" si="94"/>
        <v>985.95352118241385</v>
      </c>
      <c r="AR86" s="12">
        <f t="shared" ca="1" si="95"/>
        <v>197.19070423648279</v>
      </c>
      <c r="AS86" s="14">
        <f t="shared" ca="1" si="96"/>
        <v>2224.4196541781989</v>
      </c>
      <c r="AT86" s="12">
        <f t="shared" ca="1" si="100"/>
        <v>444.88393083563983</v>
      </c>
      <c r="AU86" s="12">
        <f t="shared" ca="1" si="97"/>
        <v>64.500389406155449</v>
      </c>
    </row>
    <row r="87" spans="4:48" x14ac:dyDescent="0.15">
      <c r="D87" s="3">
        <v>2068</v>
      </c>
      <c r="E87" s="2">
        <f t="shared" ca="1" si="90"/>
        <v>1.0001128348495181</v>
      </c>
      <c r="F87" s="3">
        <f t="shared" ca="1" si="98"/>
        <v>865.05727206178517</v>
      </c>
      <c r="G87" s="3">
        <f t="shared" ref="G87:AN87" ca="1" si="103">F86*So*(1-F$6*F$7*U)*(1-(F$7*Uo-F$6*F$7*U)*D)</f>
        <v>733.35444426791651</v>
      </c>
      <c r="H87" s="3">
        <f t="shared" ca="1" si="103"/>
        <v>621.38632997152672</v>
      </c>
      <c r="I87" s="3">
        <f t="shared" ca="1" si="103"/>
        <v>522.46743255782303</v>
      </c>
      <c r="J87" s="3">
        <f t="shared" ca="1" si="103"/>
        <v>417.32877099781433</v>
      </c>
      <c r="K87" s="3">
        <f t="shared" ca="1" si="103"/>
        <v>302.53144061314958</v>
      </c>
      <c r="L87" s="3">
        <f t="shared" ca="1" si="103"/>
        <v>210.18431598667556</v>
      </c>
      <c r="M87" s="3">
        <f t="shared" ca="1" si="103"/>
        <v>146.8533217527073</v>
      </c>
      <c r="N87" s="3">
        <f t="shared" ca="1" si="103"/>
        <v>105.28932310367389</v>
      </c>
      <c r="O87" s="3">
        <f t="shared" ca="1" si="103"/>
        <v>77.874976238395178</v>
      </c>
      <c r="P87" s="3">
        <f t="shared" ca="1" si="103"/>
        <v>59.230811840558658</v>
      </c>
      <c r="Q87" s="3">
        <f t="shared" ca="1" si="103"/>
        <v>45.998262738263087</v>
      </c>
      <c r="R87" s="3">
        <f t="shared" ca="1" si="103"/>
        <v>36.220548608104956</v>
      </c>
      <c r="S87" s="3">
        <f t="shared" ca="1" si="103"/>
        <v>28.781089568015862</v>
      </c>
      <c r="T87" s="3">
        <f t="shared" ca="1" si="103"/>
        <v>22.996993137884722</v>
      </c>
      <c r="U87" s="3">
        <f t="shared" ca="1" si="103"/>
        <v>18.449151957738206</v>
      </c>
      <c r="V87" s="3">
        <f t="shared" ca="1" si="103"/>
        <v>14.836523267537974</v>
      </c>
      <c r="W87" s="3">
        <f t="shared" ca="1" si="103"/>
        <v>11.953234387621468</v>
      </c>
      <c r="X87" s="3">
        <f t="shared" ca="1" si="103"/>
        <v>9.6380382653731385</v>
      </c>
      <c r="Y87" s="3">
        <f t="shared" ca="1" si="103"/>
        <v>7.7798157534392551</v>
      </c>
      <c r="Z87" s="3">
        <f t="shared" ca="1" si="103"/>
        <v>6.283442588400078</v>
      </c>
      <c r="AA87" s="3">
        <f t="shared" ca="1" si="103"/>
        <v>5.0772574066399754</v>
      </c>
      <c r="AB87" s="3">
        <f t="shared" ca="1" si="103"/>
        <v>4.1038057169229845</v>
      </c>
      <c r="AC87" s="3">
        <f t="shared" ca="1" si="103"/>
        <v>3.3179558107627507</v>
      </c>
      <c r="AD87" s="3">
        <f t="shared" ca="1" si="103"/>
        <v>2.683972585064216</v>
      </c>
      <c r="AE87" s="3">
        <f t="shared" ca="1" si="103"/>
        <v>2.1706241472367078</v>
      </c>
      <c r="AF87" s="3">
        <f t="shared" ca="1" si="103"/>
        <v>1.7561306753449226</v>
      </c>
      <c r="AG87" s="3">
        <f t="shared" ca="1" si="103"/>
        <v>1.4206914437827876</v>
      </c>
      <c r="AH87" s="3">
        <f t="shared" ca="1" si="103"/>
        <v>1.1496807139244924</v>
      </c>
      <c r="AI87" s="3">
        <f t="shared" ca="1" si="103"/>
        <v>0.93057684491826209</v>
      </c>
      <c r="AJ87" s="3">
        <f t="shared" ca="1" si="103"/>
        <v>0.7531758511610066</v>
      </c>
      <c r="AK87" s="3">
        <f t="shared" ca="1" si="103"/>
        <v>0.60958061664270846</v>
      </c>
      <c r="AL87" s="3">
        <f t="shared" ca="1" si="103"/>
        <v>0.49351149317425758</v>
      </c>
      <c r="AM87" s="3">
        <f t="shared" ca="1" si="103"/>
        <v>0.39947303246062937</v>
      </c>
      <c r="AN87" s="3">
        <f t="shared" ca="1" si="103"/>
        <v>0.32349355316941153</v>
      </c>
      <c r="AO87" s="14">
        <f t="shared" ca="1" si="92"/>
        <v>3574.5107770495038</v>
      </c>
      <c r="AP87" s="15">
        <f t="shared" ca="1" si="93"/>
        <v>0.26243132897056942</v>
      </c>
      <c r="AQ87" s="14">
        <f t="shared" ca="1" si="94"/>
        <v>985.93135688986877</v>
      </c>
      <c r="AR87" s="12">
        <f t="shared" ca="1" si="95"/>
        <v>197.18627137797375</v>
      </c>
      <c r="AS87" s="14">
        <f t="shared" ca="1" si="96"/>
        <v>2224.381384629899</v>
      </c>
      <c r="AT87" s="12">
        <f t="shared" ca="1" si="100"/>
        <v>444.87627692597982</v>
      </c>
      <c r="AU87" s="12">
        <f t="shared" ca="1" si="97"/>
        <v>64.494682068439559</v>
      </c>
    </row>
    <row r="88" spans="4:48" x14ac:dyDescent="0.15">
      <c r="D88" s="3">
        <v>2069</v>
      </c>
      <c r="E88" s="2">
        <f t="shared" ca="1" si="90"/>
        <v>0.9999287672523608</v>
      </c>
      <c r="F88" s="3">
        <f t="shared" ca="1" si="98"/>
        <v>864.88551187558915</v>
      </c>
      <c r="G88" s="3">
        <f t="shared" ref="G88:AN88" ca="1" si="104">F87*So*(1-F$6*F$7*U)*(1-(F$7*Uo-F$6*F$7*U)*D)</f>
        <v>733.44426817794692</v>
      </c>
      <c r="H88" s="3">
        <f t="shared" ca="1" si="104"/>
        <v>621.37372470988885</v>
      </c>
      <c r="I88" s="3">
        <f t="shared" ca="1" si="104"/>
        <v>522.48074495940784</v>
      </c>
      <c r="J88" s="3">
        <f t="shared" ca="1" si="104"/>
        <v>417.21970293680391</v>
      </c>
      <c r="K88" s="3">
        <f t="shared" ca="1" si="104"/>
        <v>302.56588126997565</v>
      </c>
      <c r="L88" s="3">
        <f t="shared" ca="1" si="104"/>
        <v>210.15656281945493</v>
      </c>
      <c r="M88" s="3">
        <f t="shared" ca="1" si="104"/>
        <v>146.86005498463811</v>
      </c>
      <c r="N88" s="3">
        <f t="shared" ca="1" si="104"/>
        <v>105.28514753751421</v>
      </c>
      <c r="O88" s="3">
        <f t="shared" ca="1" si="104"/>
        <v>77.884198084897164</v>
      </c>
      <c r="P88" s="3">
        <f t="shared" ca="1" si="104"/>
        <v>59.230025083865513</v>
      </c>
      <c r="Q88" s="3">
        <f t="shared" ca="1" si="104"/>
        <v>45.990759255870458</v>
      </c>
      <c r="R88" s="3">
        <f t="shared" ca="1" si="104"/>
        <v>36.217331673233339</v>
      </c>
      <c r="S88" s="3">
        <f t="shared" ca="1" si="104"/>
        <v>28.776855785914805</v>
      </c>
      <c r="T88" s="3">
        <f t="shared" ca="1" si="104"/>
        <v>22.998905792311223</v>
      </c>
      <c r="U88" s="3">
        <f t="shared" ca="1" si="104"/>
        <v>18.445940134370488</v>
      </c>
      <c r="V88" s="3">
        <f t="shared" ca="1" si="104"/>
        <v>14.834910110805945</v>
      </c>
      <c r="W88" s="3">
        <f t="shared" ca="1" si="104"/>
        <v>11.950102355535391</v>
      </c>
      <c r="X88" s="3">
        <f t="shared" ca="1" si="104"/>
        <v>9.6390084122557838</v>
      </c>
      <c r="Y88" s="3">
        <f t="shared" ca="1" si="104"/>
        <v>7.7785067268876213</v>
      </c>
      <c r="Z88" s="3">
        <f t="shared" ca="1" si="104"/>
        <v>6.2825939783200671</v>
      </c>
      <c r="AA88" s="3">
        <f t="shared" ca="1" si="104"/>
        <v>5.0764692522792068</v>
      </c>
      <c r="AB88" s="3">
        <f t="shared" ca="1" si="104"/>
        <v>4.103366072022486</v>
      </c>
      <c r="AC88" s="3">
        <f t="shared" ca="1" si="104"/>
        <v>3.3174997284333356</v>
      </c>
      <c r="AD88" s="3">
        <f t="shared" ca="1" si="104"/>
        <v>2.6827671310215409</v>
      </c>
      <c r="AE88" s="3">
        <f t="shared" ca="1" si="104"/>
        <v>2.1705029243047225</v>
      </c>
      <c r="AF88" s="3">
        <f t="shared" ca="1" si="104"/>
        <v>1.7555896712451446</v>
      </c>
      <c r="AG88" s="3">
        <f t="shared" ca="1" si="104"/>
        <v>1.420498310602111</v>
      </c>
      <c r="AH88" s="3">
        <f t="shared" ca="1" si="104"/>
        <v>1.1492670544355585</v>
      </c>
      <c r="AI88" s="3">
        <f t="shared" ca="1" si="104"/>
        <v>0.93009925002111027</v>
      </c>
      <c r="AJ88" s="3">
        <f t="shared" ca="1" si="104"/>
        <v>0.75288739613805811</v>
      </c>
      <c r="AK88" s="3">
        <f t="shared" ca="1" si="104"/>
        <v>0.60939066621682458</v>
      </c>
      <c r="AL88" s="3">
        <f t="shared" ca="1" si="104"/>
        <v>0.49322928384264741</v>
      </c>
      <c r="AM88" s="3">
        <f t="shared" ca="1" si="104"/>
        <v>0.39932871664827507</v>
      </c>
      <c r="AN88" s="3">
        <f t="shared" ca="1" si="104"/>
        <v>0.32324666646439398</v>
      </c>
      <c r="AO88" s="14">
        <f t="shared" ca="1" si="92"/>
        <v>3574.2734702692806</v>
      </c>
      <c r="AP88" s="15">
        <f t="shared" ca="1" si="93"/>
        <v>0.26241390652101138</v>
      </c>
      <c r="AQ88" s="14">
        <f t="shared" ca="1" si="94"/>
        <v>985.87517925898123</v>
      </c>
      <c r="AR88" s="12">
        <f t="shared" ca="1" si="95"/>
        <v>197.17503585179625</v>
      </c>
      <c r="AS88" s="14">
        <f t="shared" ca="1" si="96"/>
        <v>2224.3001704970893</v>
      </c>
      <c r="AT88" s="12">
        <f t="shared" ca="1" si="100"/>
        <v>444.86003409941787</v>
      </c>
      <c r="AU88" s="12">
        <f t="shared" ca="1" si="97"/>
        <v>64.489572356642668</v>
      </c>
    </row>
    <row r="89" spans="4:48" x14ac:dyDescent="0.15">
      <c r="D89" s="3">
        <v>2070</v>
      </c>
      <c r="E89" s="2">
        <f t="shared" ca="1" si="90"/>
        <v>0.99975678740133367</v>
      </c>
      <c r="F89" s="3">
        <f t="shared" ca="1" si="98"/>
        <v>864.72624598571497</v>
      </c>
      <c r="G89" s="3">
        <f t="shared" ref="G89:AN89" ca="1" si="105">F88*So*(1-F$6*F$7*U)*(1-(F$7*Uo-F$6*F$7*U)*D)</f>
        <v>733.29864021996627</v>
      </c>
      <c r="H89" s="3">
        <f t="shared" ca="1" si="105"/>
        <v>621.44983281556654</v>
      </c>
      <c r="I89" s="3">
        <f t="shared" ca="1" si="105"/>
        <v>522.47014606758603</v>
      </c>
      <c r="J89" s="3">
        <f t="shared" ca="1" si="105"/>
        <v>417.23033364005636</v>
      </c>
      <c r="K89" s="3">
        <f t="shared" ca="1" si="105"/>
        <v>302.48680626654573</v>
      </c>
      <c r="L89" s="3">
        <f t="shared" ca="1" si="105"/>
        <v>210.1804873743545</v>
      </c>
      <c r="M89" s="3">
        <f t="shared" ca="1" si="105"/>
        <v>146.84066328243196</v>
      </c>
      <c r="N89" s="3">
        <f t="shared" ca="1" si="105"/>
        <v>105.28997486663947</v>
      </c>
      <c r="O89" s="3">
        <f t="shared" ca="1" si="105"/>
        <v>77.881109351753949</v>
      </c>
      <c r="P89" s="3">
        <f t="shared" ca="1" si="105"/>
        <v>59.237039021153414</v>
      </c>
      <c r="Q89" s="3">
        <f t="shared" ca="1" si="105"/>
        <v>45.990148365414235</v>
      </c>
      <c r="R89" s="3">
        <f t="shared" ca="1" si="105"/>
        <v>36.211423708576838</v>
      </c>
      <c r="S89" s="3">
        <f t="shared" ca="1" si="105"/>
        <v>28.774299964028312</v>
      </c>
      <c r="T89" s="3">
        <f t="shared" ca="1" si="105"/>
        <v>22.99552258628432</v>
      </c>
      <c r="U89" s="3">
        <f t="shared" ca="1" si="105"/>
        <v>18.447474278805693</v>
      </c>
      <c r="V89" s="3">
        <f t="shared" ca="1" si="105"/>
        <v>14.832327492859005</v>
      </c>
      <c r="W89" s="3">
        <f t="shared" ca="1" si="105"/>
        <v>11.948803035761095</v>
      </c>
      <c r="X89" s="3">
        <f t="shared" ca="1" si="105"/>
        <v>9.6364827624905285</v>
      </c>
      <c r="Y89" s="3">
        <f t="shared" ca="1" si="105"/>
        <v>7.7792896968079477</v>
      </c>
      <c r="Z89" s="3">
        <f t="shared" ca="1" si="105"/>
        <v>6.2815368732945247</v>
      </c>
      <c r="AA89" s="3">
        <f t="shared" ca="1" si="105"/>
        <v>5.0757836499333999</v>
      </c>
      <c r="AB89" s="3">
        <f t="shared" ca="1" si="105"/>
        <v>4.1027290970565797</v>
      </c>
      <c r="AC89" s="3">
        <f t="shared" ca="1" si="105"/>
        <v>3.3171443212969796</v>
      </c>
      <c r="AD89" s="3">
        <f t="shared" ca="1" si="105"/>
        <v>2.682398360985959</v>
      </c>
      <c r="AE89" s="3">
        <f t="shared" ca="1" si="105"/>
        <v>2.1695280851654175</v>
      </c>
      <c r="AF89" s="3">
        <f t="shared" ca="1" si="105"/>
        <v>1.7554916267598375</v>
      </c>
      <c r="AG89" s="3">
        <f t="shared" ca="1" si="105"/>
        <v>1.4200607034123085</v>
      </c>
      <c r="AH89" s="3">
        <f t="shared" ca="1" si="105"/>
        <v>1.1491108195242825</v>
      </c>
      <c r="AI89" s="3">
        <f t="shared" ca="1" si="105"/>
        <v>0.92976459677716039</v>
      </c>
      <c r="AJ89" s="3">
        <f t="shared" ca="1" si="105"/>
        <v>0.75250099583109897</v>
      </c>
      <c r="AK89" s="3">
        <f t="shared" ca="1" si="105"/>
        <v>0.60915727875712689</v>
      </c>
      <c r="AL89" s="3">
        <f t="shared" ca="1" si="105"/>
        <v>0.4930755894666019</v>
      </c>
      <c r="AM89" s="3">
        <f t="shared" ca="1" si="105"/>
        <v>0.39910036474203431</v>
      </c>
      <c r="AN89" s="3">
        <f t="shared" ca="1" si="105"/>
        <v>0.32312988860588804</v>
      </c>
      <c r="AO89" s="14">
        <f t="shared" ca="1" si="92"/>
        <v>3574.0392025719752</v>
      </c>
      <c r="AP89" s="15">
        <f t="shared" ca="1" si="93"/>
        <v>0.26239670719305486</v>
      </c>
      <c r="AQ89" s="14">
        <f t="shared" ca="1" si="94"/>
        <v>985.82339029451316</v>
      </c>
      <c r="AR89" s="12">
        <f t="shared" ca="1" si="95"/>
        <v>197.16467805890264</v>
      </c>
      <c r="AS89" s="14">
        <f t="shared" ca="1" si="96"/>
        <v>2224.1948199107474</v>
      </c>
      <c r="AT89" s="12">
        <f t="shared" ca="1" si="100"/>
        <v>444.83896398214949</v>
      </c>
      <c r="AU89" s="12">
        <f t="shared" ca="1" si="97"/>
        <v>64.485029522896127</v>
      </c>
    </row>
    <row r="90" spans="4:48" x14ac:dyDescent="0.15">
      <c r="D90" s="3">
        <v>2071</v>
      </c>
      <c r="E90" s="2">
        <f t="shared" ca="1" si="90"/>
        <v>0.99994561023739503</v>
      </c>
      <c r="F90" s="3">
        <f t="shared" ca="1" si="98"/>
        <v>864.87918490608263</v>
      </c>
      <c r="G90" s="3">
        <f t="shared" ref="G90:AN90" ca="1" si="106">F89*So*(1-F$6*F$7*U)*(1-(F$7*Uo-F$6*F$7*U)*D)</f>
        <v>733.16360562998352</v>
      </c>
      <c r="H90" s="3">
        <f t="shared" ca="1" si="106"/>
        <v>621.3264417495144</v>
      </c>
      <c r="I90" s="3">
        <f t="shared" ca="1" si="106"/>
        <v>522.53414010452241</v>
      </c>
      <c r="J90" s="3">
        <f t="shared" ca="1" si="106"/>
        <v>417.22186982734422</v>
      </c>
      <c r="K90" s="3">
        <f t="shared" ca="1" si="106"/>
        <v>302.49451359065483</v>
      </c>
      <c r="L90" s="3">
        <f t="shared" ca="1" si="106"/>
        <v>210.12555711357868</v>
      </c>
      <c r="M90" s="3">
        <f t="shared" ca="1" si="106"/>
        <v>146.85737985536718</v>
      </c>
      <c r="N90" s="3">
        <f t="shared" ca="1" si="106"/>
        <v>105.27607216288439</v>
      </c>
      <c r="O90" s="3">
        <f t="shared" ca="1" si="106"/>
        <v>77.884680204398165</v>
      </c>
      <c r="P90" s="3">
        <f t="shared" ca="1" si="106"/>
        <v>59.234689797431137</v>
      </c>
      <c r="Q90" s="3">
        <f t="shared" ca="1" si="106"/>
        <v>45.995594454894018</v>
      </c>
      <c r="R90" s="3">
        <f t="shared" ca="1" si="106"/>
        <v>36.210942716014252</v>
      </c>
      <c r="S90" s="3">
        <f t="shared" ca="1" si="106"/>
        <v>28.769606146473315</v>
      </c>
      <c r="T90" s="3">
        <f t="shared" ca="1" si="106"/>
        <v>22.993480234598834</v>
      </c>
      <c r="U90" s="3">
        <f t="shared" ca="1" si="106"/>
        <v>18.444760601610579</v>
      </c>
      <c r="V90" s="3">
        <f t="shared" ca="1" si="106"/>
        <v>14.833561093993918</v>
      </c>
      <c r="W90" s="3">
        <f t="shared" ca="1" si="106"/>
        <v>11.946722861837959</v>
      </c>
      <c r="X90" s="3">
        <f t="shared" ca="1" si="106"/>
        <v>9.6354349996985924</v>
      </c>
      <c r="Y90" s="3">
        <f t="shared" ca="1" si="106"/>
        <v>7.7772513376369341</v>
      </c>
      <c r="Z90" s="3">
        <f t="shared" ca="1" si="106"/>
        <v>6.2821691610327619</v>
      </c>
      <c r="AA90" s="3">
        <f t="shared" ca="1" si="106"/>
        <v>5.074929601999786</v>
      </c>
      <c r="AB90" s="3">
        <f t="shared" ca="1" si="106"/>
        <v>4.1021750031473356</v>
      </c>
      <c r="AC90" s="3">
        <f t="shared" ca="1" si="106"/>
        <v>3.3166293933442019</v>
      </c>
      <c r="AD90" s="3">
        <f t="shared" ca="1" si="106"/>
        <v>2.6821109929081643</v>
      </c>
      <c r="AE90" s="3">
        <f t="shared" ca="1" si="106"/>
        <v>2.1692298643694672</v>
      </c>
      <c r="AF90" s="3">
        <f t="shared" ca="1" si="106"/>
        <v>1.7547031818665713</v>
      </c>
      <c r="AG90" s="3">
        <f t="shared" ca="1" si="106"/>
        <v>1.4199813972264432</v>
      </c>
      <c r="AH90" s="3">
        <f t="shared" ca="1" si="106"/>
        <v>1.1487568175851388</v>
      </c>
      <c r="AI90" s="3">
        <f t="shared" ca="1" si="106"/>
        <v>0.92963820170760325</v>
      </c>
      <c r="AJ90" s="3">
        <f t="shared" ca="1" si="106"/>
        <v>0.75223024311376829</v>
      </c>
      <c r="AK90" s="3">
        <f t="shared" ca="1" si="106"/>
        <v>0.60884464427724905</v>
      </c>
      <c r="AL90" s="3">
        <f t="shared" ca="1" si="106"/>
        <v>0.49288674893187734</v>
      </c>
      <c r="AM90" s="3">
        <f t="shared" ca="1" si="106"/>
        <v>0.3989760017255875</v>
      </c>
      <c r="AN90" s="3">
        <f t="shared" ca="1" si="106"/>
        <v>0.32294511019414285</v>
      </c>
      <c r="AO90" s="14">
        <f t="shared" ca="1" si="92"/>
        <v>3573.8147583140194</v>
      </c>
      <c r="AP90" s="15">
        <f t="shared" ca="1" si="93"/>
        <v>0.26238022907658831</v>
      </c>
      <c r="AQ90" s="14">
        <f t="shared" ca="1" si="94"/>
        <v>985.79655207615326</v>
      </c>
      <c r="AR90" s="12">
        <f t="shared" ca="1" si="95"/>
        <v>197.15931041523066</v>
      </c>
      <c r="AS90" s="14">
        <f t="shared" ca="1" si="96"/>
        <v>2224.1047053099405</v>
      </c>
      <c r="AT90" s="12">
        <f t="shared" ca="1" si="100"/>
        <v>444.82094106198815</v>
      </c>
      <c r="AU90" s="12">
        <f t="shared" ca="1" si="97"/>
        <v>64.480997050867728</v>
      </c>
    </row>
    <row r="91" spans="4:48" x14ac:dyDescent="0.15">
      <c r="D91" s="3">
        <v>2072</v>
      </c>
      <c r="E91" s="2">
        <f t="shared" ca="1" si="90"/>
        <v>0.99998992915202478</v>
      </c>
      <c r="F91" s="3">
        <f t="shared" ca="1" si="98"/>
        <v>864.90757044683596</v>
      </c>
      <c r="G91" s="3">
        <f t="shared" ref="G91:AN91" ca="1" si="107">F90*So*(1-F$6*F$7*U)*(1-(F$7*Uo-F$6*F$7*U)*D)</f>
        <v>733.29327585893566</v>
      </c>
      <c r="H91" s="3">
        <f t="shared" ca="1" si="107"/>
        <v>621.21202648033852</v>
      </c>
      <c r="I91" s="3">
        <f t="shared" ca="1" si="107"/>
        <v>522.43038909970846</v>
      </c>
      <c r="J91" s="3">
        <f t="shared" ca="1" si="107"/>
        <v>417.27297267398404</v>
      </c>
      <c r="K91" s="3">
        <f t="shared" ca="1" si="107"/>
        <v>302.48837727528399</v>
      </c>
      <c r="L91" s="3">
        <f t="shared" ca="1" si="107"/>
        <v>210.13091108518583</v>
      </c>
      <c r="M91" s="3">
        <f t="shared" ca="1" si="107"/>
        <v>146.81899896533744</v>
      </c>
      <c r="N91" s="3">
        <f t="shared" ca="1" si="107"/>
        <v>105.28805695714577</v>
      </c>
      <c r="O91" s="3">
        <f t="shared" ca="1" si="107"/>
        <v>77.874396151834645</v>
      </c>
      <c r="P91" s="3">
        <f t="shared" ca="1" si="107"/>
        <v>59.23740571083367</v>
      </c>
      <c r="Q91" s="3">
        <f t="shared" ca="1" si="107"/>
        <v>45.993770360655027</v>
      </c>
      <c r="R91" s="3">
        <f t="shared" ca="1" si="107"/>
        <v>36.215230765546337</v>
      </c>
      <c r="S91" s="3">
        <f t="shared" ca="1" si="107"/>
        <v>28.769224002796875</v>
      </c>
      <c r="T91" s="3">
        <f t="shared" ca="1" si="107"/>
        <v>22.989729415245783</v>
      </c>
      <c r="U91" s="3">
        <f t="shared" ca="1" si="107"/>
        <v>18.443122426711025</v>
      </c>
      <c r="V91" s="3">
        <f t="shared" ca="1" si="107"/>
        <v>14.831379033953898</v>
      </c>
      <c r="W91" s="3">
        <f t="shared" ca="1" si="107"/>
        <v>11.947716467924929</v>
      </c>
      <c r="X91" s="3">
        <f t="shared" ca="1" si="107"/>
        <v>9.6337575613338888</v>
      </c>
      <c r="Y91" s="3">
        <f t="shared" ca="1" si="107"/>
        <v>7.7764057267666651</v>
      </c>
      <c r="Z91" s="3">
        <f t="shared" ca="1" si="107"/>
        <v>6.2805230830973304</v>
      </c>
      <c r="AA91" s="3">
        <f t="shared" ca="1" si="107"/>
        <v>5.0754404349097078</v>
      </c>
      <c r="AB91" s="3">
        <f t="shared" ca="1" si="107"/>
        <v>4.1014847739479876</v>
      </c>
      <c r="AC91" s="3">
        <f t="shared" ca="1" si="107"/>
        <v>3.3161814660980693</v>
      </c>
      <c r="AD91" s="3">
        <f t="shared" ca="1" si="107"/>
        <v>2.6816946426415105</v>
      </c>
      <c r="AE91" s="3">
        <f t="shared" ca="1" si="107"/>
        <v>2.1689974725571677</v>
      </c>
      <c r="AF91" s="3">
        <f t="shared" ca="1" si="107"/>
        <v>1.7544619824171928</v>
      </c>
      <c r="AG91" s="3">
        <f t="shared" ca="1" si="107"/>
        <v>1.4193436402220179</v>
      </c>
      <c r="AH91" s="3">
        <f t="shared" ca="1" si="107"/>
        <v>1.1486926629180387</v>
      </c>
      <c r="AI91" s="3">
        <f t="shared" ca="1" si="107"/>
        <v>0.92935181181333459</v>
      </c>
      <c r="AJ91" s="3">
        <f t="shared" ca="1" si="107"/>
        <v>0.75212798261231351</v>
      </c>
      <c r="AK91" s="3">
        <f t="shared" ca="1" si="107"/>
        <v>0.60862557966101127</v>
      </c>
      <c r="AL91" s="3">
        <f t="shared" ca="1" si="107"/>
        <v>0.49263378734418134</v>
      </c>
      <c r="AM91" s="3">
        <f t="shared" ca="1" si="107"/>
        <v>0.39882319991767479</v>
      </c>
      <c r="AN91" s="3">
        <f t="shared" ca="1" si="107"/>
        <v>0.32284447779287589</v>
      </c>
      <c r="AO91" s="14">
        <f t="shared" ca="1" si="92"/>
        <v>3573.6083403976932</v>
      </c>
      <c r="AP91" s="15">
        <f t="shared" ca="1" si="93"/>
        <v>0.2623650744074647</v>
      </c>
      <c r="AQ91" s="14">
        <f t="shared" ca="1" si="94"/>
        <v>985.78508430412523</v>
      </c>
      <c r="AR91" s="12">
        <f t="shared" ca="1" si="95"/>
        <v>197.15701686082505</v>
      </c>
      <c r="AS91" s="14">
        <f t="shared" ca="1" si="96"/>
        <v>2224.0523342680976</v>
      </c>
      <c r="AT91" s="12">
        <f t="shared" ca="1" si="100"/>
        <v>444.81046685361957</v>
      </c>
      <c r="AU91" s="12">
        <f t="shared" ca="1" si="97"/>
        <v>64.477404520416798</v>
      </c>
    </row>
    <row r="92" spans="4:48" x14ac:dyDescent="0.15">
      <c r="D92" s="3">
        <v>2073</v>
      </c>
      <c r="E92" s="2">
        <f t="shared" ca="1" si="90"/>
        <v>1.00009544126588</v>
      </c>
      <c r="F92" s="3">
        <f t="shared" ca="1" si="98"/>
        <v>864.9896795765884</v>
      </c>
      <c r="G92" s="3">
        <f t="shared" ref="G92:AN92" ca="1" si="108">F91*So*(1-F$6*F$7*U)*(1-(F$7*Uo-F$6*F$7*U)*D)</f>
        <v>733.31734271882704</v>
      </c>
      <c r="H92" s="3">
        <f t="shared" ca="1" si="108"/>
        <v>621.32189650809619</v>
      </c>
      <c r="I92" s="3">
        <f t="shared" ca="1" si="108"/>
        <v>522.33418522107377</v>
      </c>
      <c r="J92" s="3">
        <f t="shared" ca="1" si="108"/>
        <v>417.19012164689525</v>
      </c>
      <c r="K92" s="3">
        <f t="shared" ca="1" si="108"/>
        <v>302.52542714795874</v>
      </c>
      <c r="L92" s="3">
        <f t="shared" ca="1" si="108"/>
        <v>210.12664843088416</v>
      </c>
      <c r="M92" s="3">
        <f t="shared" ca="1" si="108"/>
        <v>146.82273989415472</v>
      </c>
      <c r="N92" s="3">
        <f t="shared" ca="1" si="108"/>
        <v>105.26054012864523</v>
      </c>
      <c r="O92" s="3">
        <f t="shared" ca="1" si="108"/>
        <v>77.883261496038074</v>
      </c>
      <c r="P92" s="3">
        <f t="shared" ca="1" si="108"/>
        <v>59.229583882555538</v>
      </c>
      <c r="Q92" s="3">
        <f t="shared" ca="1" si="108"/>
        <v>45.995879177258658</v>
      </c>
      <c r="R92" s="3">
        <f t="shared" ca="1" si="108"/>
        <v>36.213794541173407</v>
      </c>
      <c r="S92" s="3">
        <f t="shared" ca="1" si="108"/>
        <v>28.772630814337003</v>
      </c>
      <c r="T92" s="3">
        <f t="shared" ca="1" si="108"/>
        <v>22.989424045068851</v>
      </c>
      <c r="U92" s="3">
        <f t="shared" ca="1" si="108"/>
        <v>18.440113886036752</v>
      </c>
      <c r="V92" s="3">
        <f t="shared" ca="1" si="108"/>
        <v>14.830061782221332</v>
      </c>
      <c r="W92" s="3">
        <f t="shared" ca="1" si="108"/>
        <v>11.945958924034493</v>
      </c>
      <c r="X92" s="3">
        <f t="shared" ca="1" si="108"/>
        <v>9.6345587986492642</v>
      </c>
      <c r="Y92" s="3">
        <f t="shared" ca="1" si="108"/>
        <v>7.7750519278664614</v>
      </c>
      <c r="Z92" s="3">
        <f t="shared" ca="1" si="108"/>
        <v>6.2798402096296382</v>
      </c>
      <c r="AA92" s="3">
        <f t="shared" ca="1" si="108"/>
        <v>5.0741105486397995</v>
      </c>
      <c r="AB92" s="3">
        <f t="shared" ca="1" si="108"/>
        <v>4.1018976217244862</v>
      </c>
      <c r="AC92" s="3">
        <f t="shared" ca="1" si="108"/>
        <v>3.3156234876411581</v>
      </c>
      <c r="AD92" s="3">
        <f t="shared" ca="1" si="108"/>
        <v>2.6813324664819862</v>
      </c>
      <c r="AE92" s="3">
        <f t="shared" ca="1" si="108"/>
        <v>2.1686607740840405</v>
      </c>
      <c r="AF92" s="3">
        <f t="shared" ca="1" si="108"/>
        <v>1.7542740251119748</v>
      </c>
      <c r="AG92" s="3">
        <f t="shared" ca="1" si="108"/>
        <v>1.4191485389034371</v>
      </c>
      <c r="AH92" s="3">
        <f t="shared" ca="1" si="108"/>
        <v>1.1481767499679545</v>
      </c>
      <c r="AI92" s="3">
        <f t="shared" ca="1" si="108"/>
        <v>0.92929991026620729</v>
      </c>
      <c r="AJ92" s="3">
        <f t="shared" ca="1" si="108"/>
        <v>0.7518962775758582</v>
      </c>
      <c r="AK92" s="3">
        <f t="shared" ca="1" si="108"/>
        <v>0.60854284122082736</v>
      </c>
      <c r="AL92" s="3">
        <f t="shared" ca="1" si="108"/>
        <v>0.49245653583579629</v>
      </c>
      <c r="AM92" s="3">
        <f t="shared" ca="1" si="108"/>
        <v>0.39861851405407672</v>
      </c>
      <c r="AN92" s="3">
        <f t="shared" ca="1" si="108"/>
        <v>0.32272083321358286</v>
      </c>
      <c r="AO92" s="14">
        <f t="shared" ca="1" si="92"/>
        <v>3573.441802115075</v>
      </c>
      <c r="AP92" s="15">
        <f t="shared" ca="1" si="93"/>
        <v>0.26235284759782335</v>
      </c>
      <c r="AQ92" s="14">
        <f t="shared" ca="1" si="94"/>
        <v>985.73379064485835</v>
      </c>
      <c r="AR92" s="12">
        <f t="shared" ca="1" si="95"/>
        <v>197.14675812897167</v>
      </c>
      <c r="AS92" s="14">
        <f t="shared" ca="1" si="96"/>
        <v>2223.9788029190763</v>
      </c>
      <c r="AT92" s="12">
        <f t="shared" ca="1" si="100"/>
        <v>444.79576058381531</v>
      </c>
      <c r="AU92" s="12">
        <f t="shared" ca="1" si="97"/>
        <v>64.474045362527832</v>
      </c>
    </row>
    <row r="93" spans="4:48" x14ac:dyDescent="0.15">
      <c r="D93" s="3">
        <v>2074</v>
      </c>
      <c r="E93" s="2">
        <f t="shared" ca="1" si="90"/>
        <v>1.000146526626579</v>
      </c>
      <c r="F93" s="3">
        <f t="shared" ca="1" si="98"/>
        <v>865.02648041687337</v>
      </c>
      <c r="G93" s="3">
        <f t="shared" ref="G93:AN93" ca="1" si="109">F92*So*(1-F$6*F$7*U)*(1-(F$7*Uo-F$6*F$7*U)*D)</f>
        <v>733.38695946274333</v>
      </c>
      <c r="H93" s="3">
        <f t="shared" ca="1" si="109"/>
        <v>621.34228844065979</v>
      </c>
      <c r="I93" s="3">
        <f t="shared" ca="1" si="109"/>
        <v>522.42656732087664</v>
      </c>
      <c r="J93" s="3">
        <f t="shared" ca="1" si="109"/>
        <v>417.11329742558672</v>
      </c>
      <c r="K93" s="3">
        <f t="shared" ca="1" si="109"/>
        <v>302.46535965257544</v>
      </c>
      <c r="L93" s="3">
        <f t="shared" ca="1" si="109"/>
        <v>210.15238550428867</v>
      </c>
      <c r="M93" s="3">
        <f t="shared" ca="1" si="109"/>
        <v>146.81976149092714</v>
      </c>
      <c r="N93" s="3">
        <f t="shared" ca="1" si="109"/>
        <v>105.26322215338772</v>
      </c>
      <c r="O93" s="3">
        <f t="shared" ca="1" si="109"/>
        <v>77.862906857424861</v>
      </c>
      <c r="P93" s="3">
        <f t="shared" ca="1" si="109"/>
        <v>59.23632667189441</v>
      </c>
      <c r="Q93" s="3">
        <f t="shared" ca="1" si="109"/>
        <v>45.98980578724251</v>
      </c>
      <c r="R93" s="3">
        <f t="shared" ca="1" si="109"/>
        <v>36.215454945410983</v>
      </c>
      <c r="S93" s="3">
        <f t="shared" ca="1" si="109"/>
        <v>28.771489748747321</v>
      </c>
      <c r="T93" s="3">
        <f t="shared" ca="1" si="109"/>
        <v>22.992146420727302</v>
      </c>
      <c r="U93" s="3">
        <f t="shared" ca="1" si="109"/>
        <v>18.439868947928158</v>
      </c>
      <c r="V93" s="3">
        <f t="shared" ca="1" si="109"/>
        <v>14.827642623304445</v>
      </c>
      <c r="W93" s="3">
        <f t="shared" ca="1" si="109"/>
        <v>11.944897941434437</v>
      </c>
      <c r="X93" s="3">
        <f t="shared" ca="1" si="109"/>
        <v>9.6331415269891032</v>
      </c>
      <c r="Y93" s="3">
        <f t="shared" ca="1" si="109"/>
        <v>7.7756985770782494</v>
      </c>
      <c r="Z93" s="3">
        <f t="shared" ca="1" si="109"/>
        <v>6.2787469486723317</v>
      </c>
      <c r="AA93" s="3">
        <f t="shared" ca="1" si="109"/>
        <v>5.0735588469073223</v>
      </c>
      <c r="AB93" s="3">
        <f t="shared" ca="1" si="109"/>
        <v>4.1008228268573896</v>
      </c>
      <c r="AC93" s="3">
        <f t="shared" ca="1" si="109"/>
        <v>3.3159572320922583</v>
      </c>
      <c r="AD93" s="3">
        <f t="shared" ca="1" si="109"/>
        <v>2.6808813072895812</v>
      </c>
      <c r="AE93" s="3">
        <f t="shared" ca="1" si="109"/>
        <v>2.1683678856925068</v>
      </c>
      <c r="AF93" s="3">
        <f t="shared" ca="1" si="109"/>
        <v>1.7540017051147527</v>
      </c>
      <c r="AG93" s="3">
        <f t="shared" ca="1" si="109"/>
        <v>1.4189965040701094</v>
      </c>
      <c r="AH93" s="3">
        <f t="shared" ca="1" si="109"/>
        <v>1.1480189229333067</v>
      </c>
      <c r="AI93" s="3">
        <f t="shared" ca="1" si="109"/>
        <v>0.92888253330046566</v>
      </c>
      <c r="AJ93" s="3">
        <f t="shared" ca="1" si="109"/>
        <v>0.75185428639491969</v>
      </c>
      <c r="AK93" s="3">
        <f t="shared" ca="1" si="109"/>
        <v>0.60835536988021877</v>
      </c>
      <c r="AL93" s="3">
        <f t="shared" ca="1" si="109"/>
        <v>0.49238958977405484</v>
      </c>
      <c r="AM93" s="3">
        <f t="shared" ca="1" si="109"/>
        <v>0.39847508959822031</v>
      </c>
      <c r="AN93" s="3">
        <f t="shared" ca="1" si="109"/>
        <v>0.32255520495409085</v>
      </c>
      <c r="AO93" s="14">
        <f t="shared" ca="1" si="92"/>
        <v>3573.2793471551172</v>
      </c>
      <c r="AP93" s="15">
        <f t="shared" ca="1" si="93"/>
        <v>0.26234092057516245</v>
      </c>
      <c r="AQ93" s="14">
        <f t="shared" ca="1" si="94"/>
        <v>985.66669510100303</v>
      </c>
      <c r="AR93" s="12">
        <f t="shared" ca="1" si="95"/>
        <v>197.13333902020062</v>
      </c>
      <c r="AS93" s="14">
        <f t="shared" ca="1" si="96"/>
        <v>2223.8572677553525</v>
      </c>
      <c r="AT93" s="12">
        <f t="shared" ca="1" si="100"/>
        <v>444.77145355107052</v>
      </c>
      <c r="AU93" s="12">
        <f t="shared" ca="1" si="97"/>
        <v>64.470862968353387</v>
      </c>
    </row>
    <row r="94" spans="4:48" x14ac:dyDescent="0.15">
      <c r="D94" s="3">
        <v>2075</v>
      </c>
      <c r="E94" s="2">
        <f t="shared" ca="1" si="90"/>
        <v>1.0000747756986603</v>
      </c>
      <c r="F94" s="3">
        <f t="shared" ca="1" si="98"/>
        <v>864.95722080850567</v>
      </c>
      <c r="G94" s="3">
        <f t="shared" ref="G94:AN94" ca="1" si="110">F93*So*(1-F$6*F$7*U)*(1-(F$7*Uo-F$6*F$7*U)*D)</f>
        <v>733.41816128745802</v>
      </c>
      <c r="H94" s="3">
        <f t="shared" ca="1" si="110"/>
        <v>621.40127494549063</v>
      </c>
      <c r="I94" s="3">
        <f t="shared" ca="1" si="110"/>
        <v>522.44371348519189</v>
      </c>
      <c r="J94" s="3">
        <f t="shared" ca="1" si="110"/>
        <v>417.18706974101644</v>
      </c>
      <c r="K94" s="3">
        <f t="shared" ca="1" si="110"/>
        <v>302.4096616278083</v>
      </c>
      <c r="L94" s="3">
        <f t="shared" ca="1" si="110"/>
        <v>210.1106590035939</v>
      </c>
      <c r="M94" s="3">
        <f t="shared" ca="1" si="110"/>
        <v>146.83774450739335</v>
      </c>
      <c r="N94" s="3">
        <f t="shared" ca="1" si="110"/>
        <v>105.26108681440117</v>
      </c>
      <c r="O94" s="3">
        <f t="shared" ca="1" si="110"/>
        <v>77.864890794068714</v>
      </c>
      <c r="P94" s="3">
        <f t="shared" ca="1" si="110"/>
        <v>59.22084537335838</v>
      </c>
      <c r="Q94" s="3">
        <f t="shared" ca="1" si="110"/>
        <v>45.995041339340496</v>
      </c>
      <c r="R94" s="3">
        <f t="shared" ca="1" si="110"/>
        <v>36.210672982625837</v>
      </c>
      <c r="S94" s="3">
        <f t="shared" ca="1" si="110"/>
        <v>28.772808922948908</v>
      </c>
      <c r="T94" s="3">
        <f t="shared" ca="1" si="110"/>
        <v>22.991234597707606</v>
      </c>
      <c r="U94" s="3">
        <f t="shared" ca="1" si="110"/>
        <v>18.44205257159226</v>
      </c>
      <c r="V94" s="3">
        <f t="shared" ca="1" si="110"/>
        <v>14.827445669274688</v>
      </c>
      <c r="W94" s="3">
        <f t="shared" ca="1" si="110"/>
        <v>11.942949425859071</v>
      </c>
      <c r="X94" s="3">
        <f t="shared" ca="1" si="110"/>
        <v>9.6322859577033721</v>
      </c>
      <c r="Y94" s="3">
        <f t="shared" ca="1" si="110"/>
        <v>7.7745547491706564</v>
      </c>
      <c r="Z94" s="3">
        <f t="shared" ca="1" si="110"/>
        <v>6.2792691505563889</v>
      </c>
      <c r="AA94" s="3">
        <f t="shared" ca="1" si="110"/>
        <v>5.0726755881592078</v>
      </c>
      <c r="AB94" s="3">
        <f t="shared" ca="1" si="110"/>
        <v>4.1003769494890365</v>
      </c>
      <c r="AC94" s="3">
        <f t="shared" ca="1" si="110"/>
        <v>3.3150883723250892</v>
      </c>
      <c r="AD94" s="3">
        <f t="shared" ca="1" si="110"/>
        <v>2.6811511597814883</v>
      </c>
      <c r="AE94" s="3">
        <f t="shared" ca="1" si="110"/>
        <v>2.1680030375744996</v>
      </c>
      <c r="AF94" s="3">
        <f t="shared" ca="1" si="110"/>
        <v>1.7537648184867021</v>
      </c>
      <c r="AG94" s="3">
        <f t="shared" ca="1" si="110"/>
        <v>1.4187762299746631</v>
      </c>
      <c r="AH94" s="3">
        <f t="shared" ca="1" si="110"/>
        <v>1.1478959344928295</v>
      </c>
      <c r="AI94" s="3">
        <f t="shared" ca="1" si="110"/>
        <v>0.9287548501926417</v>
      </c>
      <c r="AJ94" s="3">
        <f t="shared" ca="1" si="110"/>
        <v>0.75151660567713563</v>
      </c>
      <c r="AK94" s="3">
        <f t="shared" ca="1" si="110"/>
        <v>0.60832139503398863</v>
      </c>
      <c r="AL94" s="3">
        <f t="shared" ca="1" si="110"/>
        <v>0.4922379012975106</v>
      </c>
      <c r="AM94" s="3">
        <f t="shared" ca="1" si="110"/>
        <v>0.39842091966441007</v>
      </c>
      <c r="AN94" s="3">
        <f t="shared" ca="1" si="110"/>
        <v>0.32243914836584137</v>
      </c>
      <c r="AO94" s="14">
        <f t="shared" ca="1" si="92"/>
        <v>3573.0929951717953</v>
      </c>
      <c r="AP94" s="15">
        <f t="shared" ca="1" si="93"/>
        <v>0.2623272390949013</v>
      </c>
      <c r="AQ94" s="14">
        <f t="shared" ca="1" si="94"/>
        <v>985.64590031715204</v>
      </c>
      <c r="AR94" s="12">
        <f t="shared" ca="1" si="95"/>
        <v>197.12918006343043</v>
      </c>
      <c r="AS94" s="14">
        <f t="shared" ca="1" si="96"/>
        <v>2223.7633266237522</v>
      </c>
      <c r="AT94" s="12">
        <f t="shared" ca="1" si="100"/>
        <v>444.75266532475047</v>
      </c>
      <c r="AU94" s="12">
        <f t="shared" ca="1" si="97"/>
        <v>64.467927405406726</v>
      </c>
    </row>
    <row r="95" spans="4:48" x14ac:dyDescent="0.15">
      <c r="D95" s="3">
        <v>2076</v>
      </c>
      <c r="E95" s="2">
        <f t="shared" ca="1" si="90"/>
        <v>1.0000685463624779</v>
      </c>
      <c r="F95" s="3">
        <f t="shared" ca="1" si="98"/>
        <v>864.94357079965653</v>
      </c>
      <c r="G95" s="3">
        <f t="shared" ref="G95:AN95" ca="1" si="111">F94*So*(1-F$6*F$7*U)*(1-(F$7*Uo-F$6*F$7*U)*D)</f>
        <v>733.35943909135131</v>
      </c>
      <c r="H95" s="3">
        <f t="shared" ca="1" si="111"/>
        <v>621.42771235811188</v>
      </c>
      <c r="I95" s="3">
        <f t="shared" ca="1" si="111"/>
        <v>522.49331115334144</v>
      </c>
      <c r="J95" s="3">
        <f t="shared" ca="1" si="111"/>
        <v>417.20076191996645</v>
      </c>
      <c r="K95" s="3">
        <f t="shared" ca="1" si="111"/>
        <v>302.46314700236786</v>
      </c>
      <c r="L95" s="3">
        <f t="shared" ca="1" si="111"/>
        <v>210.07196780040141</v>
      </c>
      <c r="M95" s="3">
        <f t="shared" ca="1" si="111"/>
        <v>146.80858935298718</v>
      </c>
      <c r="N95" s="3">
        <f t="shared" ca="1" si="111"/>
        <v>105.27397957378324</v>
      </c>
      <c r="O95" s="3">
        <f t="shared" ca="1" si="111"/>
        <v>77.863311249631508</v>
      </c>
      <c r="P95" s="3">
        <f t="shared" ca="1" si="111"/>
        <v>59.222354312723198</v>
      </c>
      <c r="Q95" s="3">
        <f t="shared" ca="1" si="111"/>
        <v>45.983020624921529</v>
      </c>
      <c r="R95" s="3">
        <f t="shared" ca="1" si="111"/>
        <v>36.214795262806376</v>
      </c>
      <c r="S95" s="3">
        <f t="shared" ca="1" si="111"/>
        <v>28.769009702375783</v>
      </c>
      <c r="T95" s="3">
        <f t="shared" ca="1" si="111"/>
        <v>22.99228874692994</v>
      </c>
      <c r="U95" s="3">
        <f t="shared" ca="1" si="111"/>
        <v>18.441321196288822</v>
      </c>
      <c r="V95" s="3">
        <f t="shared" ca="1" si="111"/>
        <v>14.829201514792521</v>
      </c>
      <c r="W95" s="3">
        <f t="shared" ca="1" si="111"/>
        <v>11.94279078890805</v>
      </c>
      <c r="X95" s="3">
        <f t="shared" ca="1" si="111"/>
        <v>9.6307146877513823</v>
      </c>
      <c r="Y95" s="3">
        <f t="shared" ca="1" si="111"/>
        <v>7.773864250620937</v>
      </c>
      <c r="Z95" s="3">
        <f t="shared" ca="1" si="111"/>
        <v>6.2783454517758237</v>
      </c>
      <c r="AA95" s="3">
        <f t="shared" ca="1" si="111"/>
        <v>5.0730974813762781</v>
      </c>
      <c r="AB95" s="3">
        <f t="shared" ca="1" si="111"/>
        <v>4.0996631125314913</v>
      </c>
      <c r="AC95" s="3">
        <f t="shared" ca="1" si="111"/>
        <v>3.314727926887254</v>
      </c>
      <c r="AD95" s="3">
        <f t="shared" ca="1" si="111"/>
        <v>2.6804486343237146</v>
      </c>
      <c r="AE95" s="3">
        <f t="shared" ca="1" si="111"/>
        <v>2.1682212647002443</v>
      </c>
      <c r="AF95" s="3">
        <f t="shared" ca="1" si="111"/>
        <v>1.7534697312011569</v>
      </c>
      <c r="AG95" s="3">
        <f t="shared" ca="1" si="111"/>
        <v>1.4185846172093519</v>
      </c>
      <c r="AH95" s="3">
        <f t="shared" ca="1" si="111"/>
        <v>1.1477177439631758</v>
      </c>
      <c r="AI95" s="3">
        <f t="shared" ca="1" si="111"/>
        <v>0.92865535173636282</v>
      </c>
      <c r="AJ95" s="3">
        <f t="shared" ca="1" si="111"/>
        <v>0.75141330308250809</v>
      </c>
      <c r="AK95" s="3">
        <f t="shared" ca="1" si="111"/>
        <v>0.60804817932047139</v>
      </c>
      <c r="AL95" s="3">
        <f t="shared" ca="1" si="111"/>
        <v>0.49221041126810794</v>
      </c>
      <c r="AM95" s="3">
        <f t="shared" ca="1" si="111"/>
        <v>0.39829817973736376</v>
      </c>
      <c r="AN95" s="3">
        <f t="shared" ca="1" si="111"/>
        <v>0.32239531499261237</v>
      </c>
      <c r="AO95" s="14">
        <f t="shared" ca="1" si="92"/>
        <v>3572.9262966730798</v>
      </c>
      <c r="AP95" s="15">
        <f t="shared" ca="1" si="93"/>
        <v>0.26231500052260875</v>
      </c>
      <c r="AQ95" s="14">
        <f t="shared" ca="1" si="94"/>
        <v>985.66223151806321</v>
      </c>
      <c r="AR95" s="12">
        <f t="shared" ca="1" si="95"/>
        <v>197.13244630361265</v>
      </c>
      <c r="AS95" s="14">
        <f t="shared" ca="1" si="96"/>
        <v>2223.7305013985047</v>
      </c>
      <c r="AT95" s="12">
        <f t="shared" ca="1" si="100"/>
        <v>444.74610027970095</v>
      </c>
      <c r="AU95" s="12">
        <f t="shared" ca="1" si="97"/>
        <v>64.465276447330112</v>
      </c>
    </row>
    <row r="96" spans="4:48" x14ac:dyDescent="0.15">
      <c r="D96" s="3">
        <v>2077</v>
      </c>
      <c r="E96" s="2">
        <f t="shared" ca="1" si="90"/>
        <v>1.0001962797182782</v>
      </c>
      <c r="F96" s="3">
        <f t="shared" ca="1" si="98"/>
        <v>865.04665290695164</v>
      </c>
      <c r="G96" s="3">
        <f t="shared" ref="G96:AN96" ca="1" si="112">F95*So*(1-F$6*F$7*U)*(1-(F$7*Uo-F$6*F$7*U)*D)</f>
        <v>733.3478658451927</v>
      </c>
      <c r="H96" s="3">
        <f t="shared" ca="1" si="112"/>
        <v>621.37795684084028</v>
      </c>
      <c r="I96" s="3">
        <f t="shared" ca="1" si="112"/>
        <v>522.51554054329563</v>
      </c>
      <c r="J96" s="3">
        <f t="shared" ca="1" si="112"/>
        <v>417.24036845442623</v>
      </c>
      <c r="K96" s="3">
        <f t="shared" ca="1" si="112"/>
        <v>302.47307391486083</v>
      </c>
      <c r="L96" s="3">
        <f t="shared" ca="1" si="112"/>
        <v>210.10912196347206</v>
      </c>
      <c r="M96" s="3">
        <f t="shared" ca="1" si="112"/>
        <v>146.78155502265858</v>
      </c>
      <c r="N96" s="3">
        <f t="shared" ca="1" si="112"/>
        <v>105.25307705216167</v>
      </c>
      <c r="O96" s="3">
        <f t="shared" ca="1" si="112"/>
        <v>77.872848230172124</v>
      </c>
      <c r="P96" s="3">
        <f t="shared" ca="1" si="112"/>
        <v>59.221152945337217</v>
      </c>
      <c r="Q96" s="3">
        <f t="shared" ca="1" si="112"/>
        <v>45.984192266249792</v>
      </c>
      <c r="R96" s="3">
        <f t="shared" ca="1" si="112"/>
        <v>36.205330596639783</v>
      </c>
      <c r="S96" s="3">
        <f t="shared" ca="1" si="112"/>
        <v>28.772284811859851</v>
      </c>
      <c r="T96" s="3">
        <f t="shared" ca="1" si="112"/>
        <v>22.989252798070567</v>
      </c>
      <c r="U96" s="3">
        <f t="shared" ca="1" si="112"/>
        <v>18.442166731760839</v>
      </c>
      <c r="V96" s="3">
        <f t="shared" ca="1" si="112"/>
        <v>14.828613418011235</v>
      </c>
      <c r="W96" s="3">
        <f t="shared" ca="1" si="112"/>
        <v>11.944205037602318</v>
      </c>
      <c r="X96" s="3">
        <f t="shared" ca="1" si="112"/>
        <v>9.6305867639731169</v>
      </c>
      <c r="Y96" s="3">
        <f t="shared" ca="1" si="112"/>
        <v>7.7725961363475982</v>
      </c>
      <c r="Z96" s="3">
        <f t="shared" ca="1" si="112"/>
        <v>6.2777878393376891</v>
      </c>
      <c r="AA96" s="3">
        <f t="shared" ca="1" si="112"/>
        <v>5.0723512139612525</v>
      </c>
      <c r="AB96" s="3">
        <f t="shared" ca="1" si="112"/>
        <v>4.1000040805333651</v>
      </c>
      <c r="AC96" s="3">
        <f t="shared" ca="1" si="112"/>
        <v>3.3141508640153363</v>
      </c>
      <c r="AD96" s="3">
        <f t="shared" ca="1" si="112"/>
        <v>2.6801571924756908</v>
      </c>
      <c r="AE96" s="3">
        <f t="shared" ca="1" si="112"/>
        <v>2.1676531390908464</v>
      </c>
      <c r="AF96" s="3">
        <f t="shared" ca="1" si="112"/>
        <v>1.7536462321805784</v>
      </c>
      <c r="AG96" s="3">
        <f t="shared" ca="1" si="112"/>
        <v>1.4183459271184142</v>
      </c>
      <c r="AH96" s="3">
        <f t="shared" ca="1" si="112"/>
        <v>1.1475627389905301</v>
      </c>
      <c r="AI96" s="3">
        <f t="shared" ca="1" si="112"/>
        <v>0.9285111944273079</v>
      </c>
      <c r="AJ96" s="3">
        <f t="shared" ca="1" si="112"/>
        <v>0.75133280340741238</v>
      </c>
      <c r="AK96" s="3">
        <f t="shared" ca="1" si="112"/>
        <v>0.60796459772811806</v>
      </c>
      <c r="AL96" s="3">
        <f t="shared" ca="1" si="112"/>
        <v>0.49198934454283244</v>
      </c>
      <c r="AM96" s="3">
        <f t="shared" ca="1" si="112"/>
        <v>0.39827593596327981</v>
      </c>
      <c r="AN96" s="3">
        <f t="shared" ca="1" si="112"/>
        <v>0.32229599596720682</v>
      </c>
      <c r="AO96" s="14">
        <f t="shared" ca="1" si="92"/>
        <v>3572.790687473303</v>
      </c>
      <c r="AP96" s="15">
        <f t="shared" ca="1" si="93"/>
        <v>0.26230504444617264</v>
      </c>
      <c r="AQ96" s="14">
        <f t="shared" ca="1" si="94"/>
        <v>985.70200800574855</v>
      </c>
      <c r="AR96" s="12">
        <f t="shared" ca="1" si="95"/>
        <v>197.14040160114973</v>
      </c>
      <c r="AS96" s="14">
        <f t="shared" ca="1" si="96"/>
        <v>2223.7581538457771</v>
      </c>
      <c r="AT96" s="12">
        <f t="shared" ca="1" si="100"/>
        <v>444.75163076915544</v>
      </c>
      <c r="AU96" s="12">
        <f t="shared" ca="1" si="97"/>
        <v>64.462942033175821</v>
      </c>
    </row>
    <row r="97" spans="4:47" x14ac:dyDescent="0.15">
      <c r="D97" s="3">
        <v>2078</v>
      </c>
      <c r="E97" s="2">
        <f t="shared" ca="1" si="90"/>
        <v>1.0000281970850533</v>
      </c>
      <c r="F97" s="3">
        <f t="shared" ca="1" si="98"/>
        <v>864.89526894709354</v>
      </c>
      <c r="G97" s="3">
        <f t="shared" ref="G97:AN97" ca="1" si="113">F96*So*(1-F$6*F$7*U)*(1-(F$7*Uo-F$6*F$7*U)*D)</f>
        <v>733.43526466049548</v>
      </c>
      <c r="H97" s="3">
        <f t="shared" ca="1" si="113"/>
        <v>621.36815078985251</v>
      </c>
      <c r="I97" s="3">
        <f t="shared" ca="1" si="113"/>
        <v>522.4737045735036</v>
      </c>
      <c r="J97" s="3">
        <f t="shared" ca="1" si="113"/>
        <v>417.25811987565402</v>
      </c>
      <c r="K97" s="3">
        <f t="shared" ca="1" si="113"/>
        <v>302.50178889172247</v>
      </c>
      <c r="L97" s="3">
        <f t="shared" ca="1" si="113"/>
        <v>210.11601779487623</v>
      </c>
      <c r="M97" s="3">
        <f t="shared" ca="1" si="113"/>
        <v>146.80751539180341</v>
      </c>
      <c r="N97" s="3">
        <f t="shared" ca="1" si="113"/>
        <v>105.23369503598899</v>
      </c>
      <c r="O97" s="3">
        <f t="shared" ca="1" si="113"/>
        <v>77.857386300258824</v>
      </c>
      <c r="P97" s="3">
        <f t="shared" ca="1" si="113"/>
        <v>59.228406566769031</v>
      </c>
      <c r="Q97" s="3">
        <f t="shared" ca="1" si="113"/>
        <v>45.983259444353386</v>
      </c>
      <c r="R97" s="3">
        <f t="shared" ca="1" si="113"/>
        <v>36.206253103709869</v>
      </c>
      <c r="S97" s="3">
        <f t="shared" ca="1" si="113"/>
        <v>28.764765231295659</v>
      </c>
      <c r="T97" s="3">
        <f t="shared" ca="1" si="113"/>
        <v>22.991869930903764</v>
      </c>
      <c r="U97" s="3">
        <f t="shared" ca="1" si="113"/>
        <v>18.439731590324076</v>
      </c>
      <c r="V97" s="3">
        <f t="shared" ca="1" si="113"/>
        <v>14.829293310656254</v>
      </c>
      <c r="W97" s="3">
        <f t="shared" ca="1" si="113"/>
        <v>11.94373135407117</v>
      </c>
      <c r="X97" s="3">
        <f t="shared" ca="1" si="113"/>
        <v>9.6317272046788691</v>
      </c>
      <c r="Y97" s="3">
        <f t="shared" ca="1" si="113"/>
        <v>7.7724928937641629</v>
      </c>
      <c r="Z97" s="3">
        <f t="shared" ca="1" si="113"/>
        <v>6.2767637730422914</v>
      </c>
      <c r="AA97" s="3">
        <f t="shared" ca="1" si="113"/>
        <v>5.0719007121293256</v>
      </c>
      <c r="AB97" s="3">
        <f t="shared" ca="1" si="113"/>
        <v>4.0994009579917607</v>
      </c>
      <c r="AC97" s="3">
        <f t="shared" ca="1" si="113"/>
        <v>3.3144265011511185</v>
      </c>
      <c r="AD97" s="3">
        <f t="shared" ca="1" si="113"/>
        <v>2.679690602384198</v>
      </c>
      <c r="AE97" s="3">
        <f t="shared" ca="1" si="113"/>
        <v>2.1674174528595787</v>
      </c>
      <c r="AF97" s="3">
        <f t="shared" ca="1" si="113"/>
        <v>1.7531867351031605</v>
      </c>
      <c r="AG97" s="3">
        <f t="shared" ca="1" si="113"/>
        <v>1.4184886951633027</v>
      </c>
      <c r="AH97" s="3">
        <f t="shared" ca="1" si="113"/>
        <v>1.1473696508580327</v>
      </c>
      <c r="AI97" s="3">
        <f t="shared" ca="1" si="113"/>
        <v>0.92838579438618229</v>
      </c>
      <c r="AJ97" s="3">
        <f t="shared" ca="1" si="113"/>
        <v>0.75121617228592963</v>
      </c>
      <c r="AK97" s="3">
        <f t="shared" ca="1" si="113"/>
        <v>0.60789946585943</v>
      </c>
      <c r="AL97" s="3">
        <f t="shared" ca="1" si="113"/>
        <v>0.4919217162623174</v>
      </c>
      <c r="AM97" s="3">
        <f t="shared" ca="1" si="113"/>
        <v>0.39809705807913959</v>
      </c>
      <c r="AN97" s="3">
        <f t="shared" ca="1" si="113"/>
        <v>0.32227799669006424</v>
      </c>
      <c r="AO97" s="14">
        <f t="shared" ca="1" si="92"/>
        <v>3572.6954179509503</v>
      </c>
      <c r="AP97" s="15">
        <f t="shared" ca="1" si="93"/>
        <v>0.26229805000443757</v>
      </c>
      <c r="AQ97" s="14">
        <f t="shared" ca="1" si="94"/>
        <v>985.73755329010487</v>
      </c>
      <c r="AR97" s="12">
        <f t="shared" ca="1" si="95"/>
        <v>197.14751065802099</v>
      </c>
      <c r="AS97" s="14">
        <f t="shared" ca="1" si="96"/>
        <v>2223.8188366576278</v>
      </c>
      <c r="AT97" s="12">
        <f t="shared" ca="1" si="100"/>
        <v>444.76376733152557</v>
      </c>
      <c r="AU97" s="12">
        <f t="shared" ca="1" si="97"/>
        <v>64.46093489844489</v>
      </c>
    </row>
    <row r="98" spans="4:47" x14ac:dyDescent="0.15">
      <c r="D98" s="3">
        <v>2079</v>
      </c>
      <c r="E98" s="2">
        <f t="shared" ca="1" si="90"/>
        <v>0.99995990747895303</v>
      </c>
      <c r="F98" s="3">
        <f t="shared" ca="1" si="98"/>
        <v>864.83198288605092</v>
      </c>
      <c r="G98" s="3">
        <f t="shared" ref="G98:AN98" ca="1" si="114">F97*So*(1-F$6*F$7*U)*(1-(F$7*Uo-F$6*F$7*U)*D)</f>
        <v>733.30691281462589</v>
      </c>
      <c r="H98" s="3">
        <f t="shared" ca="1" si="114"/>
        <v>621.4422041044869</v>
      </c>
      <c r="I98" s="3">
        <f t="shared" ca="1" si="114"/>
        <v>522.465459344122</v>
      </c>
      <c r="J98" s="3">
        <f t="shared" ca="1" si="114"/>
        <v>417.22471149495698</v>
      </c>
      <c r="K98" s="3">
        <f t="shared" ca="1" si="114"/>
        <v>302.51465877940052</v>
      </c>
      <c r="L98" s="3">
        <f t="shared" ca="1" si="114"/>
        <v>210.13596494756376</v>
      </c>
      <c r="M98" s="3">
        <f t="shared" ca="1" si="114"/>
        <v>146.81233364940945</v>
      </c>
      <c r="N98" s="3">
        <f t="shared" ca="1" si="114"/>
        <v>105.25230708550151</v>
      </c>
      <c r="O98" s="3">
        <f t="shared" ca="1" si="114"/>
        <v>77.843049112570824</v>
      </c>
      <c r="P98" s="3">
        <f t="shared" ca="1" si="114"/>
        <v>59.216646556803752</v>
      </c>
      <c r="Q98" s="3">
        <f t="shared" ca="1" si="114"/>
        <v>45.988891640614725</v>
      </c>
      <c r="R98" s="3">
        <f t="shared" ca="1" si="114"/>
        <v>36.20551863423205</v>
      </c>
      <c r="S98" s="3">
        <f t="shared" ca="1" si="114"/>
        <v>28.765498153737127</v>
      </c>
      <c r="T98" s="3">
        <f t="shared" ca="1" si="114"/>
        <v>22.985861050503843</v>
      </c>
      <c r="U98" s="3">
        <f t="shared" ca="1" si="114"/>
        <v>18.441830798480353</v>
      </c>
      <c r="V98" s="3">
        <f t="shared" ca="1" si="114"/>
        <v>14.82733522041968</v>
      </c>
      <c r="W98" s="3">
        <f t="shared" ca="1" si="114"/>
        <v>11.944278974733521</v>
      </c>
      <c r="X98" s="3">
        <f t="shared" ca="1" si="114"/>
        <v>9.6313452294415889</v>
      </c>
      <c r="Y98" s="3">
        <f t="shared" ca="1" si="114"/>
        <v>7.7734133015750748</v>
      </c>
      <c r="Z98" s="3">
        <f t="shared" ca="1" si="114"/>
        <v>6.2766803994440536</v>
      </c>
      <c r="AA98" s="3">
        <f t="shared" ca="1" si="114"/>
        <v>5.0710733565853321</v>
      </c>
      <c r="AB98" s="3">
        <f t="shared" ca="1" si="114"/>
        <v>4.0990368689207406</v>
      </c>
      <c r="AC98" s="3">
        <f t="shared" ca="1" si="114"/>
        <v>3.3139389393594545</v>
      </c>
      <c r="AD98" s="3">
        <f t="shared" ca="1" si="114"/>
        <v>2.6799134716115596</v>
      </c>
      <c r="AE98" s="3">
        <f t="shared" ca="1" si="114"/>
        <v>2.1670401259212664</v>
      </c>
      <c r="AF98" s="3">
        <f t="shared" ca="1" si="114"/>
        <v>1.752996113288787</v>
      </c>
      <c r="AG98" s="3">
        <f t="shared" ca="1" si="114"/>
        <v>1.4181170173426469</v>
      </c>
      <c r="AH98" s="3">
        <f t="shared" ca="1" si="114"/>
        <v>1.1474851429384099</v>
      </c>
      <c r="AI98" s="3">
        <f t="shared" ca="1" si="114"/>
        <v>0.92822958481856177</v>
      </c>
      <c r="AJ98" s="3">
        <f t="shared" ca="1" si="114"/>
        <v>0.75111471681671804</v>
      </c>
      <c r="AK98" s="3">
        <f t="shared" ca="1" si="114"/>
        <v>0.60780510022527912</v>
      </c>
      <c r="AL98" s="3">
        <f t="shared" ca="1" si="114"/>
        <v>0.49186901618611534</v>
      </c>
      <c r="AM98" s="3">
        <f t="shared" ca="1" si="114"/>
        <v>0.3980423361226284</v>
      </c>
      <c r="AN98" s="3">
        <f t="shared" ca="1" si="114"/>
        <v>0.32213325180103797</v>
      </c>
      <c r="AO98" s="14">
        <f t="shared" ca="1" si="92"/>
        <v>3572.635234048716</v>
      </c>
      <c r="AP98" s="15">
        <f t="shared" ca="1" si="93"/>
        <v>0.26229363145811585</v>
      </c>
      <c r="AQ98" s="14">
        <f t="shared" ca="1" si="94"/>
        <v>985.74733809061343</v>
      </c>
      <c r="AR98" s="12">
        <f t="shared" ca="1" si="95"/>
        <v>197.14946761812269</v>
      </c>
      <c r="AS98" s="14">
        <f t="shared" ca="1" si="96"/>
        <v>2223.8639980452849</v>
      </c>
      <c r="AT98" s="12">
        <f t="shared" ca="1" si="100"/>
        <v>444.77279960905702</v>
      </c>
      <c r="AU98" s="12">
        <f t="shared" ca="1" si="97"/>
        <v>64.459208804357999</v>
      </c>
    </row>
    <row r="99" spans="4:47" x14ac:dyDescent="0.15">
      <c r="D99" s="3">
        <v>2080</v>
      </c>
      <c r="E99" s="2">
        <f t="shared" ca="1" si="90"/>
        <v>1.0001881499981189</v>
      </c>
      <c r="F99" s="3">
        <f t="shared" ca="1" si="98"/>
        <v>865.02671289761076</v>
      </c>
      <c r="G99" s="3">
        <f t="shared" ref="G99:AN99" ca="1" si="115">F98*So*(1-F$6*F$7*U)*(1-(F$7*Uo-F$6*F$7*U)*D)</f>
        <v>733.25325532832255</v>
      </c>
      <c r="H99" s="3">
        <f t="shared" ca="1" si="115"/>
        <v>621.33345114721669</v>
      </c>
      <c r="I99" s="3">
        <f t="shared" ca="1" si="115"/>
        <v>522.52772564952761</v>
      </c>
      <c r="J99" s="3">
        <f t="shared" ca="1" si="115"/>
        <v>417.21812721440881</v>
      </c>
      <c r="K99" s="3">
        <f t="shared" ca="1" si="115"/>
        <v>302.49043750147797</v>
      </c>
      <c r="L99" s="3">
        <f t="shared" ca="1" si="115"/>
        <v>210.14490514681313</v>
      </c>
      <c r="M99" s="3">
        <f t="shared" ca="1" si="115"/>
        <v>146.82627113055179</v>
      </c>
      <c r="N99" s="3">
        <f t="shared" ca="1" si="115"/>
        <v>105.2557614912778</v>
      </c>
      <c r="O99" s="3">
        <f t="shared" ca="1" si="115"/>
        <v>77.85681674359239</v>
      </c>
      <c r="P99" s="3">
        <f t="shared" ca="1" si="115"/>
        <v>59.205742001484296</v>
      </c>
      <c r="Q99" s="3">
        <f t="shared" ca="1" si="115"/>
        <v>45.97976038324456</v>
      </c>
      <c r="R99" s="3">
        <f t="shared" ca="1" si="115"/>
        <v>36.209953217364166</v>
      </c>
      <c r="S99" s="3">
        <f t="shared" ca="1" si="115"/>
        <v>28.764914625241442</v>
      </c>
      <c r="T99" s="3">
        <f t="shared" ca="1" si="115"/>
        <v>22.98644672722552</v>
      </c>
      <c r="U99" s="3">
        <f t="shared" ca="1" si="115"/>
        <v>18.437011061940577</v>
      </c>
      <c r="V99" s="3">
        <f t="shared" ca="1" si="115"/>
        <v>14.829023187670076</v>
      </c>
      <c r="W99" s="3">
        <f t="shared" ca="1" si="115"/>
        <v>11.942701827693984</v>
      </c>
      <c r="X99" s="3">
        <f t="shared" ca="1" si="115"/>
        <v>9.631786827087879</v>
      </c>
      <c r="Y99" s="3">
        <f t="shared" ca="1" si="115"/>
        <v>7.7731050233891121</v>
      </c>
      <c r="Z99" s="3">
        <f t="shared" ca="1" si="115"/>
        <v>6.2774236752173742</v>
      </c>
      <c r="AA99" s="3">
        <f t="shared" ca="1" si="115"/>
        <v>5.0710059980470854</v>
      </c>
      <c r="AB99" s="3">
        <f t="shared" ca="1" si="115"/>
        <v>4.0983682121249903</v>
      </c>
      <c r="AC99" s="3">
        <f t="shared" ca="1" si="115"/>
        <v>3.3136446112461</v>
      </c>
      <c r="AD99" s="3">
        <f t="shared" ca="1" si="115"/>
        <v>2.6795192485345751</v>
      </c>
      <c r="AE99" s="3">
        <f t="shared" ca="1" si="115"/>
        <v>2.1672203581309462</v>
      </c>
      <c r="AF99" s="3">
        <f t="shared" ca="1" si="115"/>
        <v>1.752690933197417</v>
      </c>
      <c r="AG99" s="3">
        <f t="shared" ca="1" si="115"/>
        <v>1.4179628272421705</v>
      </c>
      <c r="AH99" s="3">
        <f t="shared" ca="1" si="115"/>
        <v>1.1471844745026187</v>
      </c>
      <c r="AI99" s="3">
        <f t="shared" ca="1" si="115"/>
        <v>0.92832301867027489</v>
      </c>
      <c r="AJ99" s="3">
        <f t="shared" ca="1" si="115"/>
        <v>0.7509883347610502</v>
      </c>
      <c r="AK99" s="3">
        <f t="shared" ca="1" si="115"/>
        <v>0.60772301313249888</v>
      </c>
      <c r="AL99" s="3">
        <f t="shared" ca="1" si="115"/>
        <v>0.49179266222589935</v>
      </c>
      <c r="AM99" s="3">
        <f t="shared" ca="1" si="115"/>
        <v>0.39799969344036451</v>
      </c>
      <c r="AN99" s="3">
        <f t="shared" ca="1" si="115"/>
        <v>0.32208897174059009</v>
      </c>
      <c r="AO99" s="14">
        <f t="shared" ca="1" si="92"/>
        <v>3572.5870747955291</v>
      </c>
      <c r="AP99" s="15">
        <f t="shared" ca="1" si="93"/>
        <v>0.26229009573040246</v>
      </c>
      <c r="AQ99" s="14">
        <f t="shared" ca="1" si="94"/>
        <v>985.75288218152991</v>
      </c>
      <c r="AR99" s="12">
        <f t="shared" ca="1" si="95"/>
        <v>197.15057643630598</v>
      </c>
      <c r="AS99" s="14">
        <f t="shared" ca="1" si="96"/>
        <v>2223.8879771852162</v>
      </c>
      <c r="AT99" s="12">
        <f t="shared" ca="1" si="100"/>
        <v>444.77759543704326</v>
      </c>
      <c r="AU99" s="12">
        <f t="shared" ca="1" si="97"/>
        <v>64.457823835101422</v>
      </c>
    </row>
    <row r="100" spans="4:47" x14ac:dyDescent="0.15">
      <c r="D100" s="3">
        <v>2081</v>
      </c>
      <c r="E100" s="2">
        <f t="shared" ca="1" si="90"/>
        <v>1.0001020523236541</v>
      </c>
      <c r="F100" s="3">
        <f t="shared" ca="1" si="98"/>
        <v>864.95011424586767</v>
      </c>
      <c r="G100" s="3">
        <f t="shared" ref="G100:AN100" ca="1" si="116">F99*So*(1-F$6*F$7*U)*(1-(F$7*Uo-F$6*F$7*U)*D)</f>
        <v>733.41835839771863</v>
      </c>
      <c r="H100" s="3">
        <f t="shared" ca="1" si="116"/>
        <v>621.28798697585523</v>
      </c>
      <c r="I100" s="3">
        <f t="shared" ca="1" si="116"/>
        <v>522.43628281696056</v>
      </c>
      <c r="J100" s="3">
        <f t="shared" ca="1" si="116"/>
        <v>417.26785037000747</v>
      </c>
      <c r="K100" s="3">
        <f t="shared" ca="1" si="116"/>
        <v>302.48566385828582</v>
      </c>
      <c r="L100" s="3">
        <f t="shared" ca="1" si="116"/>
        <v>210.12807958810433</v>
      </c>
      <c r="M100" s="3">
        <f t="shared" ca="1" si="116"/>
        <v>146.83251782953678</v>
      </c>
      <c r="N100" s="3">
        <f t="shared" ca="1" si="116"/>
        <v>105.26575384106503</v>
      </c>
      <c r="O100" s="3">
        <f t="shared" ca="1" si="116"/>
        <v>77.85937202285352</v>
      </c>
      <c r="P100" s="3">
        <f t="shared" ca="1" si="116"/>
        <v>59.216213364303812</v>
      </c>
      <c r="Q100" s="3">
        <f t="shared" ca="1" si="116"/>
        <v>45.971293358010463</v>
      </c>
      <c r="R100" s="3">
        <f t="shared" ca="1" si="116"/>
        <v>36.202763602863925</v>
      </c>
      <c r="S100" s="3">
        <f t="shared" ca="1" si="116"/>
        <v>28.768437856229582</v>
      </c>
      <c r="T100" s="3">
        <f t="shared" ca="1" si="116"/>
        <v>22.985980430879518</v>
      </c>
      <c r="U100" s="3">
        <f t="shared" ca="1" si="116"/>
        <v>18.437480834561782</v>
      </c>
      <c r="V100" s="3">
        <f t="shared" ca="1" si="116"/>
        <v>14.825147651358753</v>
      </c>
      <c r="W100" s="3">
        <f t="shared" ca="1" si="116"/>
        <v>11.944061403724788</v>
      </c>
      <c r="X100" s="3">
        <f t="shared" ca="1" si="116"/>
        <v>9.630515026243982</v>
      </c>
      <c r="Y100" s="3">
        <f t="shared" ca="1" si="116"/>
        <v>7.7734614206317518</v>
      </c>
      <c r="Z100" s="3">
        <f t="shared" ca="1" si="116"/>
        <v>6.2771747250190462</v>
      </c>
      <c r="AA100" s="3">
        <f t="shared" ca="1" si="116"/>
        <v>5.0716064995327192</v>
      </c>
      <c r="AB100" s="3">
        <f t="shared" ca="1" si="116"/>
        <v>4.0983137739276794</v>
      </c>
      <c r="AC100" s="3">
        <f t="shared" ca="1" si="116"/>
        <v>3.3131040718318752</v>
      </c>
      <c r="AD100" s="3">
        <f t="shared" ca="1" si="116"/>
        <v>2.6792812665259897</v>
      </c>
      <c r="AE100" s="3">
        <f t="shared" ca="1" si="116"/>
        <v>2.1669015537041845</v>
      </c>
      <c r="AF100" s="3">
        <f t="shared" ca="1" si="116"/>
        <v>1.7528367040837045</v>
      </c>
      <c r="AG100" s="3">
        <f t="shared" ca="1" si="116"/>
        <v>1.4177159732863078</v>
      </c>
      <c r="AH100" s="3">
        <f t="shared" ca="1" si="116"/>
        <v>1.1470597425607372</v>
      </c>
      <c r="AI100" s="3">
        <f t="shared" ca="1" si="116"/>
        <v>0.92807977593057578</v>
      </c>
      <c r="AJ100" s="3">
        <f t="shared" ca="1" si="116"/>
        <v>0.75106392784045206</v>
      </c>
      <c r="AK100" s="3">
        <f t="shared" ca="1" si="116"/>
        <v>0.60762075806818339</v>
      </c>
      <c r="AL100" s="3">
        <f t="shared" ca="1" si="116"/>
        <v>0.4917262431881555</v>
      </c>
      <c r="AM100" s="3">
        <f t="shared" ca="1" si="116"/>
        <v>0.39793791103131071</v>
      </c>
      <c r="AN100" s="3">
        <f t="shared" ca="1" si="116"/>
        <v>0.32205446601987597</v>
      </c>
      <c r="AO100" s="14">
        <f t="shared" ca="1" si="92"/>
        <v>3572.5422571778877</v>
      </c>
      <c r="AP100" s="15">
        <f t="shared" ca="1" si="93"/>
        <v>0.26228680533692139</v>
      </c>
      <c r="AQ100" s="14">
        <f t="shared" ca="1" si="94"/>
        <v>985.76025573683216</v>
      </c>
      <c r="AR100" s="12">
        <f t="shared" ca="1" si="95"/>
        <v>197.15205114736645</v>
      </c>
      <c r="AS100" s="14">
        <f t="shared" ca="1" si="96"/>
        <v>2223.9131498554775</v>
      </c>
      <c r="AT100" s="12">
        <f t="shared" ca="1" si="100"/>
        <v>444.7826299710955</v>
      </c>
      <c r="AU100" s="12">
        <f t="shared" ca="1" si="97"/>
        <v>64.456738206539299</v>
      </c>
    </row>
    <row r="101" spans="4:47" x14ac:dyDescent="0.15">
      <c r="D101" s="3">
        <v>2082</v>
      </c>
      <c r="E101" s="2">
        <f t="shared" ca="1" si="90"/>
        <v>0.99992510448844951</v>
      </c>
      <c r="F101" s="3">
        <f t="shared" ca="1" si="98"/>
        <v>864.79509145134034</v>
      </c>
      <c r="G101" s="3">
        <f t="shared" ref="G101:AN101" ca="1" si="117">F100*So*(1-F$6*F$7*U)*(1-(F$7*Uo-F$6*F$7*U)*D)</f>
        <v>733.35341374736356</v>
      </c>
      <c r="H101" s="3">
        <f t="shared" ca="1" si="117"/>
        <v>621.42787937030869</v>
      </c>
      <c r="I101" s="3">
        <f t="shared" ca="1" si="117"/>
        <v>522.39805514284512</v>
      </c>
      <c r="J101" s="3">
        <f t="shared" ca="1" si="117"/>
        <v>417.19482811242381</v>
      </c>
      <c r="K101" s="3">
        <f t="shared" ca="1" si="117"/>
        <v>302.52171344661701</v>
      </c>
      <c r="L101" s="3">
        <f t="shared" ca="1" si="117"/>
        <v>210.1247635279839</v>
      </c>
      <c r="M101" s="3">
        <f t="shared" ca="1" si="117"/>
        <v>146.82076146957471</v>
      </c>
      <c r="N101" s="3">
        <f t="shared" ca="1" si="117"/>
        <v>105.27023235483924</v>
      </c>
      <c r="O101" s="3">
        <f t="shared" ca="1" si="117"/>
        <v>77.866763523978435</v>
      </c>
      <c r="P101" s="3">
        <f t="shared" ca="1" si="117"/>
        <v>59.21815685452421</v>
      </c>
      <c r="Q101" s="3">
        <f t="shared" ca="1" si="117"/>
        <v>45.979424023647972</v>
      </c>
      <c r="R101" s="3">
        <f t="shared" ca="1" si="117"/>
        <v>36.196096980193104</v>
      </c>
      <c r="S101" s="3">
        <f t="shared" ca="1" si="117"/>
        <v>28.762725780968982</v>
      </c>
      <c r="T101" s="3">
        <f t="shared" ca="1" si="117"/>
        <v>22.988795837064515</v>
      </c>
      <c r="U101" s="3">
        <f t="shared" ca="1" si="117"/>
        <v>18.437106817209528</v>
      </c>
      <c r="V101" s="3">
        <f t="shared" ca="1" si="117"/>
        <v>14.825525394174472</v>
      </c>
      <c r="W101" s="3">
        <f t="shared" ca="1" si="117"/>
        <v>11.940939846553491</v>
      </c>
      <c r="X101" s="3">
        <f t="shared" ca="1" si="117"/>
        <v>9.6316113792789064</v>
      </c>
      <c r="Y101" s="3">
        <f t="shared" ca="1" si="117"/>
        <v>7.7724349968775472</v>
      </c>
      <c r="Z101" s="3">
        <f t="shared" ca="1" si="117"/>
        <v>6.2774625337848908</v>
      </c>
      <c r="AA101" s="3">
        <f t="shared" ca="1" si="117"/>
        <v>5.0714053696569579</v>
      </c>
      <c r="AB101" s="3">
        <f t="shared" ca="1" si="117"/>
        <v>4.0987990905513989</v>
      </c>
      <c r="AC101" s="3">
        <f t="shared" ca="1" si="117"/>
        <v>3.3130600642162005</v>
      </c>
      <c r="AD101" s="3">
        <f t="shared" ca="1" si="117"/>
        <v>2.6788442078500423</v>
      </c>
      <c r="AE101" s="3">
        <f t="shared" ca="1" si="117"/>
        <v>2.1667090999330694</v>
      </c>
      <c r="AF101" s="3">
        <f t="shared" ca="1" si="117"/>
        <v>1.7525788566993554</v>
      </c>
      <c r="AG101" s="3">
        <f t="shared" ca="1" si="117"/>
        <v>1.4178338843851874</v>
      </c>
      <c r="AH101" s="3">
        <f t="shared" ca="1" si="117"/>
        <v>1.146860050277116</v>
      </c>
      <c r="AI101" s="3">
        <f t="shared" ca="1" si="117"/>
        <v>0.92797886697020726</v>
      </c>
      <c r="AJ101" s="3">
        <f t="shared" ca="1" si="117"/>
        <v>0.75086713120412729</v>
      </c>
      <c r="AK101" s="3">
        <f t="shared" ca="1" si="117"/>
        <v>0.60768192003579957</v>
      </c>
      <c r="AL101" s="3">
        <f t="shared" ca="1" si="117"/>
        <v>0.49164350566211773</v>
      </c>
      <c r="AM101" s="3">
        <f t="shared" ca="1" si="117"/>
        <v>0.39788416754312428</v>
      </c>
      <c r="AN101" s="3">
        <f t="shared" ca="1" si="117"/>
        <v>0.32200447276338556</v>
      </c>
      <c r="AO101" s="14">
        <f t="shared" ca="1" si="92"/>
        <v>3572.5209316486253</v>
      </c>
      <c r="AP101" s="15">
        <f t="shared" ca="1" si="93"/>
        <v>0.26228523967176204</v>
      </c>
      <c r="AQ101" s="14">
        <f t="shared" ca="1" si="94"/>
        <v>985.73357335313631</v>
      </c>
      <c r="AR101" s="12">
        <f t="shared" ca="1" si="95"/>
        <v>197.14671467062726</v>
      </c>
      <c r="AS101" s="14">
        <f t="shared" ca="1" si="96"/>
        <v>2223.9006495477288</v>
      </c>
      <c r="AT101" s="12">
        <f t="shared" ca="1" si="100"/>
        <v>444.78012990954579</v>
      </c>
      <c r="AU101" s="12">
        <f t="shared" ca="1" si="97"/>
        <v>64.455850772853481</v>
      </c>
    </row>
    <row r="102" spans="4:47" x14ac:dyDescent="0.15">
      <c r="D102" s="3">
        <v>2083</v>
      </c>
      <c r="E102" s="2">
        <f t="shared" ca="1" si="90"/>
        <v>0.99995710091444279</v>
      </c>
      <c r="F102" s="3">
        <f t="shared" ca="1" si="98"/>
        <v>864.82181818673655</v>
      </c>
      <c r="G102" s="3">
        <f t="shared" ref="G102:AN102" ca="1" si="118">F101*So*(1-F$6*F$7*U)*(1-(F$7*Uo-F$6*F$7*U)*D)</f>
        <v>733.22197669255218</v>
      </c>
      <c r="H102" s="3">
        <f t="shared" ca="1" si="118"/>
        <v>621.37285154630547</v>
      </c>
      <c r="I102" s="3">
        <f t="shared" ca="1" si="118"/>
        <v>522.51568097228937</v>
      </c>
      <c r="J102" s="3">
        <f t="shared" ca="1" si="118"/>
        <v>417.16430115926937</v>
      </c>
      <c r="K102" s="3">
        <f t="shared" ca="1" si="118"/>
        <v>302.46877186852907</v>
      </c>
      <c r="L102" s="3">
        <f t="shared" ca="1" si="118"/>
        <v>210.1498057436273</v>
      </c>
      <c r="M102" s="3">
        <f t="shared" ca="1" si="118"/>
        <v>146.81844447094744</v>
      </c>
      <c r="N102" s="3">
        <f t="shared" ca="1" si="118"/>
        <v>105.26180373995781</v>
      </c>
      <c r="O102" s="3">
        <f t="shared" ca="1" si="118"/>
        <v>77.870076352322599</v>
      </c>
      <c r="P102" s="3">
        <f t="shared" ca="1" si="118"/>
        <v>59.223778670647732</v>
      </c>
      <c r="Q102" s="3">
        <f t="shared" ca="1" si="118"/>
        <v>45.980933079290885</v>
      </c>
      <c r="R102" s="3">
        <f t="shared" ca="1" si="118"/>
        <v>36.202498765751692</v>
      </c>
      <c r="S102" s="3">
        <f t="shared" ca="1" si="118"/>
        <v>28.75742921737319</v>
      </c>
      <c r="T102" s="3">
        <f t="shared" ca="1" si="118"/>
        <v>22.984231330203627</v>
      </c>
      <c r="U102" s="3">
        <f t="shared" ca="1" si="118"/>
        <v>18.439365060869079</v>
      </c>
      <c r="V102" s="3">
        <f t="shared" ca="1" si="118"/>
        <v>14.825224647895547</v>
      </c>
      <c r="W102" s="3">
        <f t="shared" ca="1" si="118"/>
        <v>11.941244100133019</v>
      </c>
      <c r="X102" s="3">
        <f t="shared" ca="1" si="118"/>
        <v>9.6290941764149984</v>
      </c>
      <c r="Y102" s="3">
        <f t="shared" ca="1" si="118"/>
        <v>7.7733198231484533</v>
      </c>
      <c r="Z102" s="3">
        <f t="shared" ca="1" si="118"/>
        <v>6.2766336447852353</v>
      </c>
      <c r="AA102" s="3">
        <f t="shared" ca="1" si="118"/>
        <v>5.0716378938393287</v>
      </c>
      <c r="AB102" s="3">
        <f t="shared" ca="1" si="118"/>
        <v>4.0986365402920431</v>
      </c>
      <c r="AC102" s="3">
        <f t="shared" ca="1" si="118"/>
        <v>3.3134523921864929</v>
      </c>
      <c r="AD102" s="3">
        <f t="shared" ca="1" si="118"/>
        <v>2.6788086250419578</v>
      </c>
      <c r="AE102" s="3">
        <f t="shared" ca="1" si="118"/>
        <v>2.1663556547676772</v>
      </c>
      <c r="AF102" s="3">
        <f t="shared" ca="1" si="118"/>
        <v>1.7524232010768968</v>
      </c>
      <c r="AG102" s="3">
        <f t="shared" ca="1" si="118"/>
        <v>1.41762531689132</v>
      </c>
      <c r="AH102" s="3">
        <f t="shared" ca="1" si="118"/>
        <v>1.1469554343535724</v>
      </c>
      <c r="AI102" s="3">
        <f t="shared" ca="1" si="118"/>
        <v>0.92781731460094374</v>
      </c>
      <c r="AJ102" s="3">
        <f t="shared" ca="1" si="118"/>
        <v>0.75078549035433217</v>
      </c>
      <c r="AK102" s="3">
        <f t="shared" ca="1" si="118"/>
        <v>0.60752269290028493</v>
      </c>
      <c r="AL102" s="3">
        <f t="shared" ca="1" si="118"/>
        <v>0.49169299357669716</v>
      </c>
      <c r="AM102" s="3">
        <f t="shared" ca="1" si="118"/>
        <v>0.39781721982144341</v>
      </c>
      <c r="AN102" s="3">
        <f t="shared" ca="1" si="118"/>
        <v>0.32196098446257737</v>
      </c>
      <c r="AO102" s="14">
        <f t="shared" ca="1" si="92"/>
        <v>3572.4911505916921</v>
      </c>
      <c r="AP102" s="15">
        <f t="shared" ca="1" si="93"/>
        <v>0.26228305322364742</v>
      </c>
      <c r="AQ102" s="14">
        <f t="shared" ca="1" si="94"/>
        <v>985.70889689693297</v>
      </c>
      <c r="AR102" s="12">
        <f t="shared" ca="1" si="95"/>
        <v>197.14177937938661</v>
      </c>
      <c r="AS102" s="14">
        <f t="shared" ca="1" si="96"/>
        <v>2223.8552670465288</v>
      </c>
      <c r="AT102" s="12">
        <f t="shared" ca="1" si="100"/>
        <v>444.77105340930575</v>
      </c>
      <c r="AU102" s="12">
        <f t="shared" ca="1" si="97"/>
        <v>64.455160544203068</v>
      </c>
    </row>
    <row r="103" spans="4:47" x14ac:dyDescent="0.15">
      <c r="D103" s="3">
        <v>2084</v>
      </c>
      <c r="E103" s="2">
        <f t="shared" ca="1" si="90"/>
        <v>0.9998278907954582</v>
      </c>
      <c r="F103" s="3">
        <f t="shared" ca="1" si="98"/>
        <v>864.70874916490982</v>
      </c>
      <c r="G103" s="3">
        <f t="shared" ref="G103:AN103" ca="1" si="119">F102*So*(1-F$6*F$7*U)*(1-(F$7*Uo-F$6*F$7*U)*D)</f>
        <v>733.24463712385136</v>
      </c>
      <c r="H103" s="3">
        <f t="shared" ca="1" si="119"/>
        <v>621.26148448096421</v>
      </c>
      <c r="I103" s="3">
        <f t="shared" ca="1" si="119"/>
        <v>522.46941188477979</v>
      </c>
      <c r="J103" s="3">
        <f t="shared" ca="1" si="119"/>
        <v>417.25823201612332</v>
      </c>
      <c r="K103" s="3">
        <f t="shared" ca="1" si="119"/>
        <v>302.44663964299008</v>
      </c>
      <c r="L103" s="3">
        <f t="shared" ca="1" si="119"/>
        <v>210.11302933434357</v>
      </c>
      <c r="M103" s="3">
        <f t="shared" ca="1" si="119"/>
        <v>146.83594197616833</v>
      </c>
      <c r="N103" s="3">
        <f t="shared" ca="1" si="119"/>
        <v>105.26014258895758</v>
      </c>
      <c r="O103" s="3">
        <f t="shared" ca="1" si="119"/>
        <v>77.86384157094443</v>
      </c>
      <c r="P103" s="3">
        <f t="shared" ca="1" si="119"/>
        <v>59.226298336340122</v>
      </c>
      <c r="Q103" s="3">
        <f t="shared" ca="1" si="119"/>
        <v>45.985298232897321</v>
      </c>
      <c r="R103" s="3">
        <f t="shared" ca="1" si="119"/>
        <v>36.203686940380017</v>
      </c>
      <c r="S103" s="3">
        <f t="shared" ca="1" si="119"/>
        <v>28.762515370589281</v>
      </c>
      <c r="T103" s="3">
        <f t="shared" ca="1" si="119"/>
        <v>22.979998857806265</v>
      </c>
      <c r="U103" s="3">
        <f t="shared" ca="1" si="119"/>
        <v>18.43570385960707</v>
      </c>
      <c r="V103" s="3">
        <f t="shared" ca="1" si="119"/>
        <v>14.827040495137441</v>
      </c>
      <c r="W103" s="3">
        <f t="shared" ca="1" si="119"/>
        <v>11.941001863542182</v>
      </c>
      <c r="X103" s="3">
        <f t="shared" ca="1" si="119"/>
        <v>9.6293395244703817</v>
      </c>
      <c r="Y103" s="3">
        <f t="shared" ca="1" si="119"/>
        <v>7.7712882811613051</v>
      </c>
      <c r="Z103" s="3">
        <f t="shared" ca="1" si="119"/>
        <v>6.2773481866686982</v>
      </c>
      <c r="AA103" s="3">
        <f t="shared" ca="1" si="119"/>
        <v>5.0709682243928267</v>
      </c>
      <c r="AB103" s="3">
        <f t="shared" ca="1" si="119"/>
        <v>4.0988244629763679</v>
      </c>
      <c r="AC103" s="3">
        <f t="shared" ca="1" si="119"/>
        <v>3.3133209872227911</v>
      </c>
      <c r="AD103" s="3">
        <f t="shared" ca="1" si="119"/>
        <v>2.6791258458379268</v>
      </c>
      <c r="AE103" s="3">
        <f t="shared" ca="1" si="119"/>
        <v>2.1663268792915664</v>
      </c>
      <c r="AF103" s="3">
        <f t="shared" ca="1" si="119"/>
        <v>1.7521373364409101</v>
      </c>
      <c r="AG103" s="3">
        <f t="shared" ca="1" si="119"/>
        <v>1.4174994102308176</v>
      </c>
      <c r="AH103" s="3">
        <f t="shared" ca="1" si="119"/>
        <v>1.1467867138686443</v>
      </c>
      <c r="AI103" s="3">
        <f t="shared" ca="1" si="119"/>
        <v>0.92789448094539184</v>
      </c>
      <c r="AJ103" s="3">
        <f t="shared" ca="1" si="119"/>
        <v>0.75065478568088262</v>
      </c>
      <c r="AK103" s="3">
        <f t="shared" ca="1" si="119"/>
        <v>0.60745663771307945</v>
      </c>
      <c r="AL103" s="3">
        <f t="shared" ca="1" si="119"/>
        <v>0.49156415830229033</v>
      </c>
      <c r="AM103" s="3">
        <f t="shared" ca="1" si="119"/>
        <v>0.39785726335779864</v>
      </c>
      <c r="AN103" s="3">
        <f t="shared" ca="1" si="119"/>
        <v>0.32190681152447581</v>
      </c>
      <c r="AO103" s="14">
        <f t="shared" ca="1" si="92"/>
        <v>3572.4416118423601</v>
      </c>
      <c r="AP103" s="15">
        <f t="shared" ca="1" si="93"/>
        <v>0.26227941621689782</v>
      </c>
      <c r="AQ103" s="14">
        <f t="shared" ca="1" si="94"/>
        <v>985.7210023483284</v>
      </c>
      <c r="AR103" s="12">
        <f t="shared" ca="1" si="95"/>
        <v>197.14420046966569</v>
      </c>
      <c r="AS103" s="14">
        <f t="shared" ca="1" si="96"/>
        <v>2223.8453275989068</v>
      </c>
      <c r="AT103" s="12">
        <f t="shared" ca="1" si="100"/>
        <v>444.76906551978141</v>
      </c>
      <c r="AU103" s="12">
        <f t="shared" ca="1" si="97"/>
        <v>64.4546669093872</v>
      </c>
    </row>
    <row r="104" spans="4:47" x14ac:dyDescent="0.15">
      <c r="D104" s="3">
        <v>2085</v>
      </c>
      <c r="E104" s="2">
        <f t="shared" ca="1" si="90"/>
        <v>1.0000992150732695</v>
      </c>
      <c r="F104" s="3">
        <f t="shared" ca="1" si="98"/>
        <v>864.941208834637</v>
      </c>
      <c r="G104" s="3">
        <f t="shared" ref="G104:AN104" ca="1" si="120">F103*So*(1-F$6*F$7*U)*(1-(F$7*Uo-F$6*F$7*U)*D)</f>
        <v>733.14877084002751</v>
      </c>
      <c r="H104" s="3">
        <f t="shared" ca="1" si="120"/>
        <v>621.28068474177951</v>
      </c>
      <c r="I104" s="3">
        <f t="shared" ca="1" si="120"/>
        <v>522.37577102971602</v>
      </c>
      <c r="J104" s="3">
        <f t="shared" ca="1" si="120"/>
        <v>417.22128354097833</v>
      </c>
      <c r="K104" s="3">
        <f t="shared" ca="1" si="120"/>
        <v>302.51474008191849</v>
      </c>
      <c r="L104" s="3">
        <f t="shared" ca="1" si="120"/>
        <v>210.09765495726262</v>
      </c>
      <c r="M104" s="3">
        <f t="shared" ca="1" si="120"/>
        <v>146.81024555127482</v>
      </c>
      <c r="N104" s="3">
        <f t="shared" ca="1" si="120"/>
        <v>105.27268726548742</v>
      </c>
      <c r="O104" s="3">
        <f t="shared" ca="1" si="120"/>
        <v>77.862612790952909</v>
      </c>
      <c r="P104" s="3">
        <f t="shared" ca="1" si="120"/>
        <v>59.221556296274642</v>
      </c>
      <c r="Q104" s="3">
        <f t="shared" ca="1" si="120"/>
        <v>45.987254669668367</v>
      </c>
      <c r="R104" s="3">
        <f t="shared" ca="1" si="120"/>
        <v>36.207123900964127</v>
      </c>
      <c r="S104" s="3">
        <f t="shared" ca="1" si="120"/>
        <v>28.76345936319132</v>
      </c>
      <c r="T104" s="3">
        <f t="shared" ca="1" si="120"/>
        <v>22.984063191728918</v>
      </c>
      <c r="U104" s="3">
        <f t="shared" ca="1" si="120"/>
        <v>18.432308983938146</v>
      </c>
      <c r="V104" s="3">
        <f t="shared" ca="1" si="120"/>
        <v>14.82409653371613</v>
      </c>
      <c r="W104" s="3">
        <f t="shared" ca="1" si="120"/>
        <v>11.942464440724946</v>
      </c>
      <c r="X104" s="3">
        <f t="shared" ca="1" si="120"/>
        <v>9.6291441865006657</v>
      </c>
      <c r="Y104" s="3">
        <f t="shared" ca="1" si="120"/>
        <v>7.7714862925663937</v>
      </c>
      <c r="Z104" s="3">
        <f t="shared" ca="1" si="120"/>
        <v>6.2757076139533972</v>
      </c>
      <c r="AA104" s="3">
        <f t="shared" ca="1" si="120"/>
        <v>5.0715455114213679</v>
      </c>
      <c r="AB104" s="3">
        <f t="shared" ca="1" si="120"/>
        <v>4.0982832458061189</v>
      </c>
      <c r="AC104" s="3">
        <f t="shared" ca="1" si="120"/>
        <v>3.3134729031508878</v>
      </c>
      <c r="AD104" s="3">
        <f t="shared" ca="1" si="120"/>
        <v>2.6790195970095585</v>
      </c>
      <c r="AE104" s="3">
        <f t="shared" ca="1" si="120"/>
        <v>2.1665834127111445</v>
      </c>
      <c r="AF104" s="3">
        <f t="shared" ca="1" si="120"/>
        <v>1.7521140629834993</v>
      </c>
      <c r="AG104" s="3">
        <f t="shared" ca="1" si="120"/>
        <v>1.4172681801531355</v>
      </c>
      <c r="AH104" s="3">
        <f t="shared" ca="1" si="120"/>
        <v>1.1466848617898677</v>
      </c>
      <c r="AI104" s="3">
        <f t="shared" ca="1" si="120"/>
        <v>0.92775798496473039</v>
      </c>
      <c r="AJ104" s="3">
        <f t="shared" ca="1" si="120"/>
        <v>0.75071721746011533</v>
      </c>
      <c r="AK104" s="3">
        <f t="shared" ca="1" si="120"/>
        <v>0.60735088524118552</v>
      </c>
      <c r="AL104" s="3">
        <f t="shared" ca="1" si="120"/>
        <v>0.49151071114240713</v>
      </c>
      <c r="AM104" s="3">
        <f t="shared" ca="1" si="120"/>
        <v>0.39775301527948742</v>
      </c>
      <c r="AN104" s="3">
        <f t="shared" ca="1" si="120"/>
        <v>0.32193921406128928</v>
      </c>
      <c r="AO104" s="14">
        <f t="shared" ca="1" si="92"/>
        <v>3572.4183898296897</v>
      </c>
      <c r="AP104" s="15">
        <f t="shared" ca="1" si="93"/>
        <v>0.26227771131683553</v>
      </c>
      <c r="AQ104" s="14">
        <f t="shared" ca="1" si="94"/>
        <v>985.71319336081251</v>
      </c>
      <c r="AR104" s="12">
        <f t="shared" ca="1" si="95"/>
        <v>197.14263867216252</v>
      </c>
      <c r="AS104" s="14">
        <f t="shared" ca="1" si="96"/>
        <v>2223.8427666114039</v>
      </c>
      <c r="AT104" s="12">
        <f t="shared" ca="1" si="100"/>
        <v>444.76855332228081</v>
      </c>
      <c r="AU104" s="12">
        <f t="shared" ca="1" si="97"/>
        <v>64.454236085513742</v>
      </c>
    </row>
    <row r="105" spans="4:47" x14ac:dyDescent="0.15">
      <c r="D105" s="3">
        <v>2086</v>
      </c>
      <c r="E105" s="2">
        <f t="shared" ca="1" si="90"/>
        <v>1.0001529159863856</v>
      </c>
      <c r="F105" s="3">
        <f t="shared" ca="1" si="98"/>
        <v>864.98662232032052</v>
      </c>
      <c r="G105" s="3">
        <f t="shared" ref="G105:AN105" ca="1" si="121">F104*So*(1-F$6*F$7*U)*(1-(F$7*Uo-F$6*F$7*U)*D)</f>
        <v>733.34586323824249</v>
      </c>
      <c r="H105" s="3">
        <f t="shared" ca="1" si="121"/>
        <v>621.19945691215446</v>
      </c>
      <c r="I105" s="3">
        <f t="shared" ca="1" si="121"/>
        <v>522.39191519976021</v>
      </c>
      <c r="J105" s="3">
        <f t="shared" ca="1" si="121"/>
        <v>417.14650603850089</v>
      </c>
      <c r="K105" s="3">
        <f t="shared" ca="1" si="121"/>
        <v>302.48795221412524</v>
      </c>
      <c r="L105" s="3">
        <f t="shared" ca="1" si="121"/>
        <v>210.1449616244397</v>
      </c>
      <c r="M105" s="3">
        <f t="shared" ca="1" si="121"/>
        <v>146.79950316142109</v>
      </c>
      <c r="N105" s="3">
        <f t="shared" ca="1" si="121"/>
        <v>105.25426444839476</v>
      </c>
      <c r="O105" s="3">
        <f t="shared" ca="1" si="121"/>
        <v>77.871892289034577</v>
      </c>
      <c r="P105" s="3">
        <f t="shared" ca="1" si="121"/>
        <v>59.220621712750678</v>
      </c>
      <c r="Q105" s="3">
        <f t="shared" ca="1" si="121"/>
        <v>45.98357263296726</v>
      </c>
      <c r="R105" s="3">
        <f t="shared" ca="1" si="121"/>
        <v>36.208664326954519</v>
      </c>
      <c r="S105" s="3">
        <f t="shared" ca="1" si="121"/>
        <v>28.766189993258273</v>
      </c>
      <c r="T105" s="3">
        <f t="shared" ca="1" si="121"/>
        <v>22.98481753415475</v>
      </c>
      <c r="U105" s="3">
        <f t="shared" ca="1" si="121"/>
        <v>18.435568995356764</v>
      </c>
      <c r="V105" s="3">
        <f t="shared" ca="1" si="121"/>
        <v>14.821366723939441</v>
      </c>
      <c r="W105" s="3">
        <f t="shared" ca="1" si="121"/>
        <v>11.940093222099057</v>
      </c>
      <c r="X105" s="3">
        <f t="shared" ca="1" si="121"/>
        <v>9.6303235989769078</v>
      </c>
      <c r="Y105" s="3">
        <f t="shared" ca="1" si="121"/>
        <v>7.7713286424648267</v>
      </c>
      <c r="Z105" s="3">
        <f t="shared" ca="1" si="121"/>
        <v>6.2758675181594441</v>
      </c>
      <c r="AA105" s="3">
        <f t="shared" ca="1" si="121"/>
        <v>5.0702200728853759</v>
      </c>
      <c r="AB105" s="3">
        <f t="shared" ca="1" si="121"/>
        <v>4.0987498008410546</v>
      </c>
      <c r="AC105" s="3">
        <f t="shared" ca="1" si="121"/>
        <v>3.3130353854078032</v>
      </c>
      <c r="AD105" s="3">
        <f t="shared" ca="1" si="121"/>
        <v>2.6791424301881244</v>
      </c>
      <c r="AE105" s="3">
        <f t="shared" ca="1" si="121"/>
        <v>2.1664974903012215</v>
      </c>
      <c r="AF105" s="3">
        <f t="shared" ca="1" si="121"/>
        <v>1.7523215458967958</v>
      </c>
      <c r="AG105" s="3">
        <f t="shared" ca="1" si="121"/>
        <v>1.4172493547277851</v>
      </c>
      <c r="AH105" s="3">
        <f t="shared" ca="1" si="121"/>
        <v>1.1464978084283248</v>
      </c>
      <c r="AI105" s="3">
        <f t="shared" ca="1" si="121"/>
        <v>0.92767558596391575</v>
      </c>
      <c r="AJ105" s="3">
        <f t="shared" ca="1" si="121"/>
        <v>0.75060678477094556</v>
      </c>
      <c r="AK105" s="3">
        <f t="shared" ca="1" si="121"/>
        <v>0.60740139846924657</v>
      </c>
      <c r="AL105" s="3">
        <f t="shared" ca="1" si="121"/>
        <v>0.49142514376287971</v>
      </c>
      <c r="AM105" s="3">
        <f t="shared" ca="1" si="121"/>
        <v>0.39770976808857122</v>
      </c>
      <c r="AN105" s="3">
        <f t="shared" ca="1" si="121"/>
        <v>0.32185485831994703</v>
      </c>
      <c r="AO105" s="14">
        <f t="shared" ca="1" si="92"/>
        <v>3572.4038842075252</v>
      </c>
      <c r="AP105" s="15">
        <f t="shared" ca="1" si="93"/>
        <v>0.26227664635160258</v>
      </c>
      <c r="AQ105" s="14">
        <f t="shared" ca="1" si="94"/>
        <v>985.67061232827064</v>
      </c>
      <c r="AR105" s="12">
        <f t="shared" ca="1" si="95"/>
        <v>197.13412246565414</v>
      </c>
      <c r="AS105" s="14">
        <f t="shared" ca="1" si="96"/>
        <v>2223.7944732621363</v>
      </c>
      <c r="AT105" s="12">
        <f t="shared" ca="1" si="100"/>
        <v>444.75889465242727</v>
      </c>
      <c r="AU105" s="12">
        <f t="shared" ca="1" si="97"/>
        <v>64.453733619079671</v>
      </c>
    </row>
    <row r="106" spans="4:47" x14ac:dyDescent="0.15">
      <c r="D106" s="3">
        <v>2087</v>
      </c>
      <c r="E106" s="2">
        <f t="shared" ca="1" si="90"/>
        <v>1.0000745598992558</v>
      </c>
      <c r="F106" s="3">
        <f t="shared" ca="1" si="98"/>
        <v>864.91821234704867</v>
      </c>
      <c r="G106" s="3">
        <f t="shared" ref="G106:AN106" ca="1" si="122">F105*So*(1-F$6*F$7*U)*(1-(F$7*Uo-F$6*F$7*U)*D)</f>
        <v>733.38436734871982</v>
      </c>
      <c r="H106" s="3">
        <f t="shared" ca="1" si="122"/>
        <v>621.36645397414554</v>
      </c>
      <c r="I106" s="3">
        <f t="shared" ca="1" si="122"/>
        <v>522.32361634140602</v>
      </c>
      <c r="J106" s="3">
        <f t="shared" ca="1" si="122"/>
        <v>417.15939806853049</v>
      </c>
      <c r="K106" s="3">
        <f t="shared" ca="1" si="122"/>
        <v>302.43373807288077</v>
      </c>
      <c r="L106" s="3">
        <f t="shared" ca="1" si="122"/>
        <v>210.12635315779809</v>
      </c>
      <c r="M106" s="3">
        <f t="shared" ca="1" si="122"/>
        <v>146.83255729160277</v>
      </c>
      <c r="N106" s="3">
        <f t="shared" ca="1" si="122"/>
        <v>105.24656279011998</v>
      </c>
      <c r="O106" s="3">
        <f t="shared" ca="1" si="122"/>
        <v>77.858264636263812</v>
      </c>
      <c r="P106" s="3">
        <f t="shared" ca="1" si="122"/>
        <v>59.227679498584997</v>
      </c>
      <c r="Q106" s="3">
        <f t="shared" ca="1" si="122"/>
        <v>45.982846959883958</v>
      </c>
      <c r="R106" s="3">
        <f t="shared" ca="1" si="122"/>
        <v>36.205765227369049</v>
      </c>
      <c r="S106" s="3">
        <f t="shared" ca="1" si="122"/>
        <v>28.767413845968345</v>
      </c>
      <c r="T106" s="3">
        <f t="shared" ca="1" si="122"/>
        <v>22.986999574675316</v>
      </c>
      <c r="U106" s="3">
        <f t="shared" ca="1" si="122"/>
        <v>18.436174055120201</v>
      </c>
      <c r="V106" s="3">
        <f t="shared" ca="1" si="122"/>
        <v>14.823988089759736</v>
      </c>
      <c r="W106" s="3">
        <f t="shared" ca="1" si="122"/>
        <v>11.937894492271703</v>
      </c>
      <c r="X106" s="3">
        <f t="shared" ca="1" si="122"/>
        <v>9.6284114641068772</v>
      </c>
      <c r="Y106" s="3">
        <f t="shared" ca="1" si="122"/>
        <v>7.7722805029604611</v>
      </c>
      <c r="Z106" s="3">
        <f t="shared" ca="1" si="122"/>
        <v>6.2757402077435973</v>
      </c>
      <c r="AA106" s="3">
        <f t="shared" ca="1" si="122"/>
        <v>5.0703492614271486</v>
      </c>
      <c r="AB106" s="3">
        <f t="shared" ca="1" si="122"/>
        <v>4.0976786005682415</v>
      </c>
      <c r="AC106" s="3">
        <f t="shared" ca="1" si="122"/>
        <v>3.313412546586588</v>
      </c>
      <c r="AD106" s="3">
        <f t="shared" ca="1" si="122"/>
        <v>2.6787886707388333</v>
      </c>
      <c r="AE106" s="3">
        <f t="shared" ca="1" si="122"/>
        <v>2.1665968243163158</v>
      </c>
      <c r="AF106" s="3">
        <f t="shared" ca="1" si="122"/>
        <v>1.75225205229258</v>
      </c>
      <c r="AG106" s="3">
        <f t="shared" ca="1" si="122"/>
        <v>1.4174171834275251</v>
      </c>
      <c r="AH106" s="3">
        <f t="shared" ca="1" si="122"/>
        <v>1.1464825796175684</v>
      </c>
      <c r="AI106" s="3">
        <f t="shared" ca="1" si="122"/>
        <v>0.92752425856564091</v>
      </c>
      <c r="AJ106" s="3">
        <f t="shared" ca="1" si="122"/>
        <v>0.75054011948746413</v>
      </c>
      <c r="AK106" s="3">
        <f t="shared" ca="1" si="122"/>
        <v>0.60731204795446092</v>
      </c>
      <c r="AL106" s="3">
        <f t="shared" ca="1" si="122"/>
        <v>0.49146601547471058</v>
      </c>
      <c r="AM106" s="3">
        <f t="shared" ca="1" si="122"/>
        <v>0.39764053056862236</v>
      </c>
      <c r="AN106" s="3">
        <f t="shared" ca="1" si="122"/>
        <v>0.32181986344129032</v>
      </c>
      <c r="AO106" s="14">
        <f t="shared" ca="1" si="92"/>
        <v>3572.3644521404899</v>
      </c>
      <c r="AP106" s="15">
        <f t="shared" ca="1" si="93"/>
        <v>0.26227375135130704</v>
      </c>
      <c r="AQ106" s="14">
        <f t="shared" ca="1" si="94"/>
        <v>985.62312109583036</v>
      </c>
      <c r="AR106" s="12">
        <f t="shared" ca="1" si="95"/>
        <v>197.12462421916609</v>
      </c>
      <c r="AS106" s="14">
        <f t="shared" ca="1" si="96"/>
        <v>2223.7168135314196</v>
      </c>
      <c r="AT106" s="12">
        <f t="shared" ca="1" si="100"/>
        <v>444.74336270628396</v>
      </c>
      <c r="AU106" s="12">
        <f t="shared" ca="1" si="97"/>
        <v>64.453139752038126</v>
      </c>
    </row>
    <row r="107" spans="4:47" x14ac:dyDescent="0.15">
      <c r="D107" s="3">
        <v>2088</v>
      </c>
      <c r="E107" s="2">
        <f t="shared" ca="1" si="90"/>
        <v>1.0000006679712561</v>
      </c>
      <c r="F107" s="3">
        <f t="shared" ca="1" si="98"/>
        <v>864.85255781241517</v>
      </c>
      <c r="G107" s="3">
        <f t="shared" ref="G107:AN107" ca="1" si="123">F106*So*(1-F$6*F$7*U)*(1-(F$7*Uo-F$6*F$7*U)*D)</f>
        <v>733.32636552109182</v>
      </c>
      <c r="H107" s="3">
        <f t="shared" ca="1" si="123"/>
        <v>621.39907863842745</v>
      </c>
      <c r="I107" s="3">
        <f t="shared" ca="1" si="123"/>
        <v>522.4640326092682</v>
      </c>
      <c r="J107" s="3">
        <f t="shared" ca="1" si="123"/>
        <v>417.10485757927171</v>
      </c>
      <c r="K107" s="3">
        <f t="shared" ca="1" si="123"/>
        <v>302.44308487257052</v>
      </c>
      <c r="L107" s="3">
        <f t="shared" ca="1" si="123"/>
        <v>210.08869274948796</v>
      </c>
      <c r="M107" s="3">
        <f t="shared" ca="1" si="123"/>
        <v>146.8195551776185</v>
      </c>
      <c r="N107" s="3">
        <f t="shared" ca="1" si="123"/>
        <v>105.27026064680696</v>
      </c>
      <c r="O107" s="3">
        <f t="shared" ca="1" si="123"/>
        <v>77.852567596326878</v>
      </c>
      <c r="P107" s="3">
        <f t="shared" ca="1" si="123"/>
        <v>59.21731460019997</v>
      </c>
      <c r="Q107" s="3">
        <f t="shared" ca="1" si="123"/>
        <v>45.988327096304495</v>
      </c>
      <c r="R107" s="3">
        <f t="shared" ca="1" si="123"/>
        <v>36.205193859209039</v>
      </c>
      <c r="S107" s="3">
        <f t="shared" ca="1" si="123"/>
        <v>28.765110540969221</v>
      </c>
      <c r="T107" s="3">
        <f t="shared" ca="1" si="123"/>
        <v>22.987977552702041</v>
      </c>
      <c r="U107" s="3">
        <f t="shared" ca="1" si="123"/>
        <v>18.437924274749861</v>
      </c>
      <c r="V107" s="3">
        <f t="shared" ca="1" si="123"/>
        <v>14.82447461657803</v>
      </c>
      <c r="W107" s="3">
        <f t="shared" ca="1" si="123"/>
        <v>11.940005875733917</v>
      </c>
      <c r="X107" s="3">
        <f t="shared" ca="1" si="123"/>
        <v>9.6266384230524729</v>
      </c>
      <c r="Y107" s="3">
        <f t="shared" ca="1" si="123"/>
        <v>7.7707372891300386</v>
      </c>
      <c r="Z107" s="3">
        <f t="shared" ca="1" si="123"/>
        <v>6.2765088831476934</v>
      </c>
      <c r="AA107" s="3">
        <f t="shared" ca="1" si="123"/>
        <v>5.0702464058026333</v>
      </c>
      <c r="AB107" s="3">
        <f t="shared" ca="1" si="123"/>
        <v>4.0977830088809872</v>
      </c>
      <c r="AC107" s="3">
        <f t="shared" ca="1" si="123"/>
        <v>3.3125465926747109</v>
      </c>
      <c r="AD107" s="3">
        <f t="shared" ca="1" si="123"/>
        <v>2.6790936282702926</v>
      </c>
      <c r="AE107" s="3">
        <f t="shared" ca="1" si="123"/>
        <v>2.1663107424377381</v>
      </c>
      <c r="AF107" s="3">
        <f t="shared" ca="1" si="123"/>
        <v>1.7523323931342338</v>
      </c>
      <c r="AG107" s="3">
        <f t="shared" ca="1" si="123"/>
        <v>1.4173609714674629</v>
      </c>
      <c r="AH107" s="3">
        <f t="shared" ca="1" si="123"/>
        <v>1.1466183444919498</v>
      </c>
      <c r="AI107" s="3">
        <f t="shared" ca="1" si="123"/>
        <v>0.92751193835769818</v>
      </c>
      <c r="AJ107" s="3">
        <f t="shared" ca="1" si="123"/>
        <v>0.7504176873729389</v>
      </c>
      <c r="AK107" s="3">
        <f t="shared" ca="1" si="123"/>
        <v>0.60725810942011771</v>
      </c>
      <c r="AL107" s="3">
        <f t="shared" ca="1" si="123"/>
        <v>0.49139371939242804</v>
      </c>
      <c r="AM107" s="3">
        <f t="shared" ca="1" si="123"/>
        <v>0.39767360223657411</v>
      </c>
      <c r="AN107" s="3">
        <f t="shared" ca="1" si="123"/>
        <v>0.32176383763804678</v>
      </c>
      <c r="AO107" s="14">
        <f t="shared" ca="1" si="92"/>
        <v>3572.3123390553346</v>
      </c>
      <c r="AP107" s="15">
        <f t="shared" ca="1" si="93"/>
        <v>0.2622699253434847</v>
      </c>
      <c r="AQ107" s="14">
        <f t="shared" ca="1" si="94"/>
        <v>985.59240459823923</v>
      </c>
      <c r="AR107" s="12">
        <f t="shared" ca="1" si="95"/>
        <v>197.11848091964785</v>
      </c>
      <c r="AS107" s="14">
        <f t="shared" ca="1" si="96"/>
        <v>2223.6311552263187</v>
      </c>
      <c r="AT107" s="12">
        <f t="shared" ca="1" si="100"/>
        <v>444.72623104526377</v>
      </c>
      <c r="AU107" s="12">
        <f t="shared" ca="1" si="97"/>
        <v>64.452479304579782</v>
      </c>
    </row>
    <row r="108" spans="4:47" x14ac:dyDescent="0.15">
      <c r="D108" s="3">
        <v>2089</v>
      </c>
      <c r="E108" s="2">
        <f t="shared" ca="1" si="90"/>
        <v>1.0000800855261607</v>
      </c>
      <c r="F108" s="3">
        <f t="shared" ca="1" si="98"/>
        <v>864.91893077760062</v>
      </c>
      <c r="G108" s="3">
        <f t="shared" ref="G108:AN108" ca="1" si="124">F107*So*(1-F$6*F$7*U)*(1-(F$7*Uo-F$6*F$7*U)*D)</f>
        <v>733.27069990950508</v>
      </c>
      <c r="H108" s="3">
        <f t="shared" ca="1" si="124"/>
        <v>621.34993349182764</v>
      </c>
      <c r="I108" s="3">
        <f t="shared" ca="1" si="124"/>
        <v>522.49146443078712</v>
      </c>
      <c r="J108" s="3">
        <f t="shared" ca="1" si="124"/>
        <v>417.21698788618517</v>
      </c>
      <c r="K108" s="3">
        <f t="shared" ca="1" si="124"/>
        <v>302.40354268822017</v>
      </c>
      <c r="L108" s="3">
        <f t="shared" ca="1" si="124"/>
        <v>210.09518559959366</v>
      </c>
      <c r="M108" s="3">
        <f t="shared" ca="1" si="124"/>
        <v>146.79324108463203</v>
      </c>
      <c r="N108" s="3">
        <f t="shared" ca="1" si="124"/>
        <v>105.26093889995919</v>
      </c>
      <c r="O108" s="3">
        <f t="shared" ca="1" si="124"/>
        <v>77.870097280344098</v>
      </c>
      <c r="P108" s="3">
        <f t="shared" ca="1" si="124"/>
        <v>59.212981554661248</v>
      </c>
      <c r="Q108" s="3">
        <f t="shared" ca="1" si="124"/>
        <v>45.980279096766338</v>
      </c>
      <c r="R108" s="3">
        <f t="shared" ca="1" si="124"/>
        <v>36.209508716043665</v>
      </c>
      <c r="S108" s="3">
        <f t="shared" ca="1" si="124"/>
        <v>28.764656594804048</v>
      </c>
      <c r="T108" s="3">
        <f t="shared" ca="1" si="124"/>
        <v>22.986136986709546</v>
      </c>
      <c r="U108" s="3">
        <f t="shared" ca="1" si="124"/>
        <v>18.438708713133853</v>
      </c>
      <c r="V108" s="3">
        <f t="shared" ca="1" si="124"/>
        <v>14.825881963156323</v>
      </c>
      <c r="W108" s="3">
        <f t="shared" ca="1" si="124"/>
        <v>11.940397749569348</v>
      </c>
      <c r="X108" s="3">
        <f t="shared" ca="1" si="124"/>
        <v>9.6283410285811382</v>
      </c>
      <c r="Y108" s="3">
        <f t="shared" ca="1" si="124"/>
        <v>7.7693063328099887</v>
      </c>
      <c r="Z108" s="3">
        <f t="shared" ca="1" si="124"/>
        <v>6.2752626600717827</v>
      </c>
      <c r="AA108" s="3">
        <f t="shared" ca="1" si="124"/>
        <v>5.0708674279571255</v>
      </c>
      <c r="AB108" s="3">
        <f t="shared" ca="1" si="124"/>
        <v>4.0976998824514697</v>
      </c>
      <c r="AC108" s="3">
        <f t="shared" ca="1" si="124"/>
        <v>3.3126309959269777</v>
      </c>
      <c r="AD108" s="3">
        <f t="shared" ca="1" si="124"/>
        <v>2.6783934523715578</v>
      </c>
      <c r="AE108" s="3">
        <f t="shared" ca="1" si="124"/>
        <v>2.1665573586727565</v>
      </c>
      <c r="AF108" s="3">
        <f t="shared" ca="1" si="124"/>
        <v>1.7521010115789328</v>
      </c>
      <c r="AG108" s="3">
        <f t="shared" ca="1" si="124"/>
        <v>1.4174259575368053</v>
      </c>
      <c r="AH108" s="3">
        <f t="shared" ca="1" si="124"/>
        <v>1.1465728718778592</v>
      </c>
      <c r="AI108" s="3">
        <f t="shared" ca="1" si="124"/>
        <v>0.92762177303293614</v>
      </c>
      <c r="AJ108" s="3">
        <f t="shared" ca="1" si="124"/>
        <v>0.75040771965310094</v>
      </c>
      <c r="AK108" s="3">
        <f t="shared" ca="1" si="124"/>
        <v>0.60715905023264927</v>
      </c>
      <c r="AL108" s="3">
        <f t="shared" ca="1" si="124"/>
        <v>0.49135007616634879</v>
      </c>
      <c r="AM108" s="3">
        <f t="shared" ca="1" si="124"/>
        <v>0.3976151032914515</v>
      </c>
      <c r="AN108" s="3">
        <f t="shared" ca="1" si="124"/>
        <v>0.32179059865957049</v>
      </c>
      <c r="AO108" s="14">
        <f t="shared" ca="1" si="92"/>
        <v>3572.2379324843664</v>
      </c>
      <c r="AP108" s="15">
        <f t="shared" ca="1" si="93"/>
        <v>0.26226446260563852</v>
      </c>
      <c r="AQ108" s="14">
        <f t="shared" ca="1" si="94"/>
        <v>985.62188752481347</v>
      </c>
      <c r="AR108" s="12">
        <f t="shared" ca="1" si="95"/>
        <v>197.12437750496269</v>
      </c>
      <c r="AS108" s="14">
        <f t="shared" ca="1" si="96"/>
        <v>2223.6133102647113</v>
      </c>
      <c r="AT108" s="12">
        <f t="shared" ca="1" si="100"/>
        <v>444.72266205294227</v>
      </c>
      <c r="AU108" s="12">
        <f t="shared" ca="1" si="97"/>
        <v>64.451878765036724</v>
      </c>
    </row>
    <row r="109" spans="4:47" x14ac:dyDescent="0.15">
      <c r="D109" s="3">
        <v>2090</v>
      </c>
      <c r="E109" s="2">
        <f t="shared" ca="1" si="90"/>
        <v>1.0000695214977977</v>
      </c>
      <c r="F109" s="3">
        <f t="shared" ca="1" si="98"/>
        <v>864.9064941334683</v>
      </c>
      <c r="G109" s="3">
        <f t="shared" ref="G109:AN109" ca="1" si="125">F108*So*(1-F$6*F$7*U)*(1-(F$7*Uo-F$6*F$7*U)*D)</f>
        <v>733.32697464696992</v>
      </c>
      <c r="H109" s="3">
        <f t="shared" ca="1" si="125"/>
        <v>621.30276782905673</v>
      </c>
      <c r="I109" s="3">
        <f t="shared" ca="1" si="125"/>
        <v>522.45014167943566</v>
      </c>
      <c r="J109" s="3">
        <f t="shared" ca="1" si="125"/>
        <v>417.23889374234363</v>
      </c>
      <c r="K109" s="3">
        <f t="shared" ca="1" si="125"/>
        <v>302.48483783843773</v>
      </c>
      <c r="L109" s="3">
        <f t="shared" ca="1" si="125"/>
        <v>210.06771721636511</v>
      </c>
      <c r="M109" s="3">
        <f t="shared" ca="1" si="125"/>
        <v>146.79777777101154</v>
      </c>
      <c r="N109" s="3">
        <f t="shared" ca="1" si="125"/>
        <v>105.24207325136962</v>
      </c>
      <c r="O109" s="3">
        <f t="shared" ca="1" si="125"/>
        <v>77.863201834950516</v>
      </c>
      <c r="P109" s="3">
        <f t="shared" ca="1" si="125"/>
        <v>59.226314253741293</v>
      </c>
      <c r="Q109" s="3">
        <f t="shared" ca="1" si="125"/>
        <v>45.976914630738889</v>
      </c>
      <c r="R109" s="3">
        <f t="shared" ca="1" si="125"/>
        <v>36.203172018715811</v>
      </c>
      <c r="S109" s="3">
        <f t="shared" ca="1" si="125"/>
        <v>28.768084704472134</v>
      </c>
      <c r="T109" s="3">
        <f t="shared" ca="1" si="125"/>
        <v>22.985774239320747</v>
      </c>
      <c r="U109" s="3">
        <f t="shared" ca="1" si="125"/>
        <v>18.437232390994374</v>
      </c>
      <c r="V109" s="3">
        <f t="shared" ca="1" si="125"/>
        <v>14.826512727808305</v>
      </c>
      <c r="W109" s="3">
        <f t="shared" ca="1" si="125"/>
        <v>11.941531299212825</v>
      </c>
      <c r="X109" s="3">
        <f t="shared" ca="1" si="125"/>
        <v>9.6286570330259416</v>
      </c>
      <c r="Y109" s="3">
        <f t="shared" ca="1" si="125"/>
        <v>7.7706804432039611</v>
      </c>
      <c r="Z109" s="3">
        <f t="shared" ca="1" si="125"/>
        <v>6.2741070906027225</v>
      </c>
      <c r="AA109" s="3">
        <f t="shared" ca="1" si="125"/>
        <v>5.0698605892636328</v>
      </c>
      <c r="AB109" s="3">
        <f t="shared" ca="1" si="125"/>
        <v>4.0982017835832467</v>
      </c>
      <c r="AC109" s="3">
        <f t="shared" ca="1" si="125"/>
        <v>3.3125637968619213</v>
      </c>
      <c r="AD109" s="3">
        <f t="shared" ca="1" si="125"/>
        <v>2.6784616974850697</v>
      </c>
      <c r="AE109" s="3">
        <f t="shared" ca="1" si="125"/>
        <v>2.1659911331292512</v>
      </c>
      <c r="AF109" s="3">
        <f t="shared" ca="1" si="125"/>
        <v>1.7523004735242496</v>
      </c>
      <c r="AG109" s="3">
        <f t="shared" ca="1" si="125"/>
        <v>1.4172387977126393</v>
      </c>
      <c r="AH109" s="3">
        <f t="shared" ca="1" si="125"/>
        <v>1.1466254422996911</v>
      </c>
      <c r="AI109" s="3">
        <f t="shared" ca="1" si="125"/>
        <v>0.92758498538941925</v>
      </c>
      <c r="AJ109" s="3">
        <f t="shared" ca="1" si="125"/>
        <v>0.75049658189279356</v>
      </c>
      <c r="AK109" s="3">
        <f t="shared" ca="1" si="125"/>
        <v>0.60715098540233992</v>
      </c>
      <c r="AL109" s="3">
        <f t="shared" ca="1" si="125"/>
        <v>0.49126992451657658</v>
      </c>
      <c r="AM109" s="3">
        <f t="shared" ca="1" si="125"/>
        <v>0.39757978903088886</v>
      </c>
      <c r="AN109" s="3">
        <f t="shared" ca="1" si="125"/>
        <v>0.32174326232528505</v>
      </c>
      <c r="AO109" s="14">
        <f t="shared" ca="1" si="92"/>
        <v>3572.1928069883647</v>
      </c>
      <c r="AP109" s="15">
        <f t="shared" ca="1" si="93"/>
        <v>0.26226114960852509</v>
      </c>
      <c r="AQ109" s="14">
        <f t="shared" ca="1" si="94"/>
        <v>985.66593716724708</v>
      </c>
      <c r="AR109" s="12">
        <f t="shared" ca="1" si="95"/>
        <v>197.13318743344942</v>
      </c>
      <c r="AS109" s="14">
        <f t="shared" ca="1" si="96"/>
        <v>2223.6617489749638</v>
      </c>
      <c r="AT109" s="12">
        <f t="shared" ca="1" si="100"/>
        <v>444.73234979499279</v>
      </c>
      <c r="AU109" s="12">
        <f t="shared" ca="1" si="97"/>
        <v>64.451332862673127</v>
      </c>
    </row>
    <row r="110" spans="4:47" x14ac:dyDescent="0.15">
      <c r="D110" s="3">
        <v>2091</v>
      </c>
      <c r="E110" s="2">
        <f t="shared" ca="1" si="90"/>
        <v>0.99991015380580595</v>
      </c>
      <c r="F110" s="3">
        <f t="shared" ca="1" si="98"/>
        <v>864.76666425981523</v>
      </c>
      <c r="G110" s="3">
        <f t="shared" ref="G110:AN110" ca="1" si="126">F109*So*(1-F$6*F$7*U)*(1-(F$7*Uo-F$6*F$7*U)*D)</f>
        <v>733.31643015974475</v>
      </c>
      <c r="H110" s="3">
        <f t="shared" ca="1" si="126"/>
        <v>621.35044960626419</v>
      </c>
      <c r="I110" s="3">
        <f t="shared" ca="1" si="126"/>
        <v>522.41048333899209</v>
      </c>
      <c r="J110" s="3">
        <f t="shared" ca="1" si="126"/>
        <v>417.20589519550799</v>
      </c>
      <c r="K110" s="3">
        <f t="shared" ca="1" si="126"/>
        <v>302.50071971654955</v>
      </c>
      <c r="L110" s="3">
        <f t="shared" ca="1" si="126"/>
        <v>210.12418972483886</v>
      </c>
      <c r="M110" s="3">
        <f t="shared" ca="1" si="126"/>
        <v>146.77858505317081</v>
      </c>
      <c r="N110" s="3">
        <f t="shared" ca="1" si="126"/>
        <v>105.24532578722716</v>
      </c>
      <c r="O110" s="3">
        <f t="shared" ca="1" si="126"/>
        <v>77.849246612631305</v>
      </c>
      <c r="P110" s="3">
        <f t="shared" ca="1" si="126"/>
        <v>59.221069726893852</v>
      </c>
      <c r="Q110" s="3">
        <f t="shared" ca="1" si="126"/>
        <v>45.987267029002005</v>
      </c>
      <c r="R110" s="3">
        <f t="shared" ca="1" si="126"/>
        <v>36.200522962539218</v>
      </c>
      <c r="S110" s="3">
        <f t="shared" ca="1" si="126"/>
        <v>28.763050263190319</v>
      </c>
      <c r="T110" s="3">
        <f t="shared" ca="1" si="126"/>
        <v>22.988513634266713</v>
      </c>
      <c r="U110" s="3">
        <f t="shared" ca="1" si="126"/>
        <v>18.436941430494556</v>
      </c>
      <c r="V110" s="3">
        <f t="shared" ca="1" si="126"/>
        <v>14.825325621415347</v>
      </c>
      <c r="W110" s="3">
        <f t="shared" ca="1" si="126"/>
        <v>11.942039349651427</v>
      </c>
      <c r="X110" s="3">
        <f t="shared" ca="1" si="126"/>
        <v>9.6295711198910396</v>
      </c>
      <c r="Y110" s="3">
        <f t="shared" ca="1" si="126"/>
        <v>7.7709354787860949</v>
      </c>
      <c r="Z110" s="3">
        <f t="shared" ca="1" si="126"/>
        <v>6.2752167541166566</v>
      </c>
      <c r="AA110" s="3">
        <f t="shared" ca="1" si="126"/>
        <v>5.0689269907153811</v>
      </c>
      <c r="AB110" s="3">
        <f t="shared" ca="1" si="126"/>
        <v>4.0973880710995205</v>
      </c>
      <c r="AC110" s="3">
        <f t="shared" ca="1" si="126"/>
        <v>3.3129695316805807</v>
      </c>
      <c r="AD110" s="3">
        <f t="shared" ca="1" si="126"/>
        <v>2.6784073629932168</v>
      </c>
      <c r="AE110" s="3">
        <f t="shared" ca="1" si="126"/>
        <v>2.1660463222989437</v>
      </c>
      <c r="AF110" s="3">
        <f t="shared" ca="1" si="126"/>
        <v>1.7518425132103748</v>
      </c>
      <c r="AG110" s="3">
        <f t="shared" ca="1" si="126"/>
        <v>1.4174001384148602</v>
      </c>
      <c r="AH110" s="3">
        <f t="shared" ca="1" si="126"/>
        <v>1.1464740395297444</v>
      </c>
      <c r="AI110" s="3">
        <f t="shared" ca="1" si="126"/>
        <v>0.92762751520602571</v>
      </c>
      <c r="AJ110" s="3">
        <f t="shared" ca="1" si="126"/>
        <v>0.75046681868378107</v>
      </c>
      <c r="AK110" s="3">
        <f t="shared" ca="1" si="126"/>
        <v>0.60722288337857533</v>
      </c>
      <c r="AL110" s="3">
        <f t="shared" ca="1" si="126"/>
        <v>0.4912633990294315</v>
      </c>
      <c r="AM110" s="3">
        <f t="shared" ca="1" si="126"/>
        <v>0.39751493369138113</v>
      </c>
      <c r="AN110" s="3">
        <f t="shared" ca="1" si="126"/>
        <v>0.32171468663662039</v>
      </c>
      <c r="AO110" s="14">
        <f t="shared" ca="1" si="92"/>
        <v>3572.1837251866928</v>
      </c>
      <c r="AP110" s="15">
        <f t="shared" ca="1" si="93"/>
        <v>0.26226048284615372</v>
      </c>
      <c r="AQ110" s="14">
        <f t="shared" ca="1" si="94"/>
        <v>985.67997842475052</v>
      </c>
      <c r="AR110" s="12">
        <f t="shared" ca="1" si="95"/>
        <v>197.1359956849501</v>
      </c>
      <c r="AS110" s="14">
        <f t="shared" ca="1" si="96"/>
        <v>2223.7097047213301</v>
      </c>
      <c r="AT110" s="12">
        <f t="shared" ca="1" si="100"/>
        <v>444.74194094426605</v>
      </c>
      <c r="AU110" s="12">
        <f t="shared" ca="1" si="97"/>
        <v>64.450818805683582</v>
      </c>
    </row>
    <row r="111" spans="4:47" x14ac:dyDescent="0.15">
      <c r="D111" s="3">
        <v>2092</v>
      </c>
      <c r="E111" s="2">
        <f t="shared" ca="1" si="90"/>
        <v>0.99986048487189871</v>
      </c>
      <c r="F111" s="3">
        <f t="shared" ca="1" si="98"/>
        <v>864.72330560158559</v>
      </c>
      <c r="G111" s="3">
        <f t="shared" ref="G111:AN111" ca="1" si="127">F110*So*(1-F$6*F$7*U)*(1-(F$7*Uo-F$6*F$7*U)*D)</f>
        <v>733.19787451879108</v>
      </c>
      <c r="H111" s="3">
        <f t="shared" ca="1" si="127"/>
        <v>621.34151522623347</v>
      </c>
      <c r="I111" s="3">
        <f t="shared" ca="1" si="127"/>
        <v>522.45057564433353</v>
      </c>
      <c r="J111" s="3">
        <f t="shared" ca="1" si="127"/>
        <v>417.17422577462594</v>
      </c>
      <c r="K111" s="3">
        <f t="shared" ca="1" si="127"/>
        <v>302.47679557065356</v>
      </c>
      <c r="L111" s="3">
        <f t="shared" ca="1" si="127"/>
        <v>210.1352222340827</v>
      </c>
      <c r="M111" s="3">
        <f t="shared" ca="1" si="127"/>
        <v>146.81804354302361</v>
      </c>
      <c r="N111" s="3">
        <f t="shared" ca="1" si="127"/>
        <v>105.23156574349515</v>
      </c>
      <c r="O111" s="3">
        <f t="shared" ca="1" si="127"/>
        <v>77.85165256548143</v>
      </c>
      <c r="P111" s="3">
        <f t="shared" ca="1" si="127"/>
        <v>59.210455686184716</v>
      </c>
      <c r="Q111" s="3">
        <f t="shared" ca="1" si="127"/>
        <v>45.983194827994517</v>
      </c>
      <c r="R111" s="3">
        <f t="shared" ca="1" si="127"/>
        <v>36.20867405823693</v>
      </c>
      <c r="S111" s="3">
        <f t="shared" ca="1" si="127"/>
        <v>28.760945615124729</v>
      </c>
      <c r="T111" s="3">
        <f t="shared" ca="1" si="127"/>
        <v>22.984490623237765</v>
      </c>
      <c r="U111" s="3">
        <f t="shared" ca="1" si="127"/>
        <v>18.439138705367608</v>
      </c>
      <c r="V111" s="3">
        <f t="shared" ca="1" si="127"/>
        <v>14.82509166091296</v>
      </c>
      <c r="W111" s="3">
        <f t="shared" ca="1" si="127"/>
        <v>11.941083192831735</v>
      </c>
      <c r="X111" s="3">
        <f t="shared" ca="1" si="127"/>
        <v>9.6299808083730642</v>
      </c>
      <c r="Y111" s="3">
        <f t="shared" ca="1" si="127"/>
        <v>7.7716732047250616</v>
      </c>
      <c r="Z111" s="3">
        <f t="shared" ca="1" si="127"/>
        <v>6.275422708224486</v>
      </c>
      <c r="AA111" s="3">
        <f t="shared" ca="1" si="127"/>
        <v>5.0698235012873498</v>
      </c>
      <c r="AB111" s="3">
        <f t="shared" ca="1" si="127"/>
        <v>4.0966335502428919</v>
      </c>
      <c r="AC111" s="3">
        <f t="shared" ca="1" si="127"/>
        <v>3.312311729842484</v>
      </c>
      <c r="AD111" s="3">
        <f t="shared" ca="1" si="127"/>
        <v>2.6787354240336558</v>
      </c>
      <c r="AE111" s="3">
        <f t="shared" ca="1" si="127"/>
        <v>2.1660023825157606</v>
      </c>
      <c r="AF111" s="3">
        <f t="shared" ca="1" si="127"/>
        <v>1.7518871499276063</v>
      </c>
      <c r="AG111" s="3">
        <f t="shared" ca="1" si="127"/>
        <v>1.4170297036509132</v>
      </c>
      <c r="AH111" s="3">
        <f t="shared" ca="1" si="127"/>
        <v>1.1466045559444196</v>
      </c>
      <c r="AI111" s="3">
        <f t="shared" ca="1" si="127"/>
        <v>0.92750502937054713</v>
      </c>
      <c r="AJ111" s="3">
        <f t="shared" ca="1" si="127"/>
        <v>0.75050122762384641</v>
      </c>
      <c r="AK111" s="3">
        <f t="shared" ca="1" si="127"/>
        <v>0.60719880212087052</v>
      </c>
      <c r="AL111" s="3">
        <f t="shared" ca="1" si="127"/>
        <v>0.49132157375868002</v>
      </c>
      <c r="AM111" s="3">
        <f t="shared" ca="1" si="127"/>
        <v>0.39750965354199613</v>
      </c>
      <c r="AN111" s="3">
        <f t="shared" ca="1" si="127"/>
        <v>0.32166220681797242</v>
      </c>
      <c r="AO111" s="14">
        <f t="shared" ca="1" si="92"/>
        <v>3572.1822575067545</v>
      </c>
      <c r="AP111" s="15">
        <f t="shared" ca="1" si="93"/>
        <v>0.26226037509289163</v>
      </c>
      <c r="AQ111" s="14">
        <f t="shared" ca="1" si="94"/>
        <v>985.67397071202322</v>
      </c>
      <c r="AR111" s="12">
        <f t="shared" ca="1" si="95"/>
        <v>197.13479414240464</v>
      </c>
      <c r="AS111" s="14">
        <f t="shared" ca="1" si="96"/>
        <v>2223.7252686024967</v>
      </c>
      <c r="AT111" s="12">
        <f t="shared" ca="1" si="100"/>
        <v>444.74505372049936</v>
      </c>
      <c r="AU111" s="12">
        <f t="shared" ca="1" si="97"/>
        <v>64.450342678592179</v>
      </c>
    </row>
    <row r="112" spans="4:47" x14ac:dyDescent="0.15">
      <c r="D112" s="3">
        <v>2093</v>
      </c>
      <c r="E112" s="2">
        <f t="shared" ca="1" si="90"/>
        <v>1.0000843140022808</v>
      </c>
      <c r="F112" s="3">
        <f t="shared" ca="1" si="98"/>
        <v>864.91681777053498</v>
      </c>
      <c r="G112" s="3">
        <f t="shared" ref="G112:AN112" ca="1" si="128">F111*So*(1-F$6*F$7*U)*(1-(F$7*Uo-F$6*F$7*U)*D)</f>
        <v>733.16111260674029</v>
      </c>
      <c r="H112" s="3">
        <f t="shared" ca="1" si="128"/>
        <v>621.24106262683824</v>
      </c>
      <c r="I112" s="3">
        <f t="shared" ca="1" si="128"/>
        <v>522.44306334271221</v>
      </c>
      <c r="J112" s="3">
        <f t="shared" ca="1" si="128"/>
        <v>417.20624174094701</v>
      </c>
      <c r="K112" s="3">
        <f t="shared" ca="1" si="128"/>
        <v>302.453835049107</v>
      </c>
      <c r="L112" s="3">
        <f t="shared" ca="1" si="128"/>
        <v>210.11860308117843</v>
      </c>
      <c r="M112" s="3">
        <f t="shared" ca="1" si="128"/>
        <v>146.82575218154196</v>
      </c>
      <c r="N112" s="3">
        <f t="shared" ca="1" si="128"/>
        <v>105.25985514734504</v>
      </c>
      <c r="O112" s="3">
        <f t="shared" ca="1" si="128"/>
        <v>77.841474040821083</v>
      </c>
      <c r="P112" s="3">
        <f t="shared" ca="1" si="128"/>
        <v>59.212285601961852</v>
      </c>
      <c r="Q112" s="3">
        <f t="shared" ca="1" si="128"/>
        <v>45.974953377711849</v>
      </c>
      <c r="R112" s="3">
        <f t="shared" ca="1" si="128"/>
        <v>36.205467757699736</v>
      </c>
      <c r="S112" s="3">
        <f t="shared" ca="1" si="128"/>
        <v>28.76742157737279</v>
      </c>
      <c r="T112" s="3">
        <f t="shared" ca="1" si="128"/>
        <v>22.982808803566826</v>
      </c>
      <c r="U112" s="3">
        <f t="shared" ca="1" si="128"/>
        <v>18.435911839135361</v>
      </c>
      <c r="V112" s="3">
        <f t="shared" ca="1" si="128"/>
        <v>14.826858483328708</v>
      </c>
      <c r="W112" s="3">
        <f t="shared" ca="1" si="128"/>
        <v>11.940894748955753</v>
      </c>
      <c r="X112" s="3">
        <f t="shared" ca="1" si="128"/>
        <v>9.6292097698968178</v>
      </c>
      <c r="Y112" s="3">
        <f t="shared" ca="1" si="128"/>
        <v>7.7720038492530881</v>
      </c>
      <c r="Z112" s="3">
        <f t="shared" ca="1" si="128"/>
        <v>6.2760184591636712</v>
      </c>
      <c r="AA112" s="3">
        <f t="shared" ca="1" si="128"/>
        <v>5.0699898941016492</v>
      </c>
      <c r="AB112" s="3">
        <f t="shared" ca="1" si="128"/>
        <v>4.0973580971329921</v>
      </c>
      <c r="AC112" s="3">
        <f t="shared" ca="1" si="128"/>
        <v>3.3117017782732274</v>
      </c>
      <c r="AD112" s="3">
        <f t="shared" ca="1" si="128"/>
        <v>2.6782035516246725</v>
      </c>
      <c r="AE112" s="3">
        <f t="shared" ca="1" si="128"/>
        <v>2.1662676823372218</v>
      </c>
      <c r="AF112" s="3">
        <f t="shared" ca="1" si="128"/>
        <v>1.7518516116564546</v>
      </c>
      <c r="AG112" s="3">
        <f t="shared" ca="1" si="128"/>
        <v>1.4170658093817157</v>
      </c>
      <c r="AH112" s="3">
        <f t="shared" ca="1" si="128"/>
        <v>1.1463048930782249</v>
      </c>
      <c r="AI112" s="3">
        <f t="shared" ca="1" si="128"/>
        <v>0.92761061800740485</v>
      </c>
      <c r="AJ112" s="3">
        <f t="shared" ca="1" si="128"/>
        <v>0.75040212990586563</v>
      </c>
      <c r="AK112" s="3">
        <f t="shared" ca="1" si="128"/>
        <v>0.607226642215422</v>
      </c>
      <c r="AL112" s="3">
        <f t="shared" ca="1" si="128"/>
        <v>0.49130208891751626</v>
      </c>
      <c r="AM112" s="3">
        <f t="shared" ca="1" si="128"/>
        <v>0.39755672608294707</v>
      </c>
      <c r="AN112" s="3">
        <f t="shared" ca="1" si="128"/>
        <v>0.32165793421244349</v>
      </c>
      <c r="AO112" s="14">
        <f t="shared" ca="1" si="92"/>
        <v>3572.1698453287718</v>
      </c>
      <c r="AP112" s="15">
        <f t="shared" ca="1" si="93"/>
        <v>0.26225946382291188</v>
      </c>
      <c r="AQ112" s="14">
        <f t="shared" ca="1" si="94"/>
        <v>985.67456206311658</v>
      </c>
      <c r="AR112" s="12">
        <f t="shared" ca="1" si="95"/>
        <v>197.13491241262332</v>
      </c>
      <c r="AS112" s="14">
        <f t="shared" ca="1" si="96"/>
        <v>2223.732160051859</v>
      </c>
      <c r="AT112" s="12">
        <f t="shared" ca="1" si="100"/>
        <v>444.74643201037179</v>
      </c>
      <c r="AU112" s="12">
        <f t="shared" ca="1" si="97"/>
        <v>64.449952234120659</v>
      </c>
    </row>
    <row r="113" spans="4:47" x14ac:dyDescent="0.15">
      <c r="D113" s="3">
        <v>2094</v>
      </c>
      <c r="E113" s="2">
        <f t="shared" ca="1" si="90"/>
        <v>1.0001610374745118</v>
      </c>
      <c r="F113" s="3">
        <f t="shared" ca="1" si="98"/>
        <v>864.9826209725635</v>
      </c>
      <c r="G113" s="3">
        <f t="shared" ref="G113:AN113" ca="1" si="129">F112*So*(1-F$6*F$7*U)*(1-(F$7*Uo-F$6*F$7*U)*D)</f>
        <v>733.32518312059233</v>
      </c>
      <c r="H113" s="3">
        <f t="shared" ca="1" si="129"/>
        <v>621.2099141332319</v>
      </c>
      <c r="I113" s="3">
        <f t="shared" ca="1" si="129"/>
        <v>522.35859970643048</v>
      </c>
      <c r="J113" s="3">
        <f t="shared" ca="1" si="129"/>
        <v>417.20024274453971</v>
      </c>
      <c r="K113" s="3">
        <f t="shared" ca="1" si="129"/>
        <v>302.4770468181913</v>
      </c>
      <c r="L113" s="3">
        <f t="shared" ca="1" si="129"/>
        <v>210.10265331979497</v>
      </c>
      <c r="M113" s="3">
        <f t="shared" ca="1" si="129"/>
        <v>146.81414004151208</v>
      </c>
      <c r="N113" s="3">
        <f t="shared" ca="1" si="129"/>
        <v>105.265381785313</v>
      </c>
      <c r="O113" s="3">
        <f t="shared" ca="1" si="129"/>
        <v>77.862400165789893</v>
      </c>
      <c r="P113" s="3">
        <f t="shared" ca="1" si="129"/>
        <v>59.20454403592781</v>
      </c>
      <c r="Q113" s="3">
        <f t="shared" ca="1" si="129"/>
        <v>45.97637424656962</v>
      </c>
      <c r="R113" s="3">
        <f t="shared" ca="1" si="129"/>
        <v>36.198978744406901</v>
      </c>
      <c r="S113" s="3">
        <f t="shared" ca="1" si="129"/>
        <v>28.764874204356346</v>
      </c>
      <c r="T113" s="3">
        <f t="shared" ca="1" si="129"/>
        <v>22.987983730850441</v>
      </c>
      <c r="U113" s="3">
        <f t="shared" ca="1" si="129"/>
        <v>18.434562847778928</v>
      </c>
      <c r="V113" s="3">
        <f t="shared" ca="1" si="129"/>
        <v>14.824263769457598</v>
      </c>
      <c r="W113" s="3">
        <f t="shared" ca="1" si="129"/>
        <v>11.942317839010714</v>
      </c>
      <c r="X113" s="3">
        <f t="shared" ca="1" si="129"/>
        <v>9.6290578100132471</v>
      </c>
      <c r="Y113" s="3">
        <f t="shared" ca="1" si="129"/>
        <v>7.7713815724153097</v>
      </c>
      <c r="Z113" s="3">
        <f t="shared" ca="1" si="129"/>
        <v>6.2762854713123621</v>
      </c>
      <c r="AA113" s="3">
        <f t="shared" ca="1" si="129"/>
        <v>5.0704712084897805</v>
      </c>
      <c r="AB113" s="3">
        <f t="shared" ca="1" si="129"/>
        <v>4.09749257340121</v>
      </c>
      <c r="AC113" s="3">
        <f t="shared" ca="1" si="129"/>
        <v>3.3122874990107447</v>
      </c>
      <c r="AD113" s="3">
        <f t="shared" ca="1" si="129"/>
        <v>2.6777103690403208</v>
      </c>
      <c r="AE113" s="3">
        <f t="shared" ca="1" si="129"/>
        <v>2.1658375622139832</v>
      </c>
      <c r="AF113" s="3">
        <f t="shared" ca="1" si="129"/>
        <v>1.7520661847906076</v>
      </c>
      <c r="AG113" s="3">
        <f t="shared" ca="1" si="129"/>
        <v>1.4170370631985065</v>
      </c>
      <c r="AH113" s="3">
        <f t="shared" ca="1" si="129"/>
        <v>1.1463341007763985</v>
      </c>
      <c r="AI113" s="3">
        <f t="shared" ca="1" si="129"/>
        <v>0.92736818878011495</v>
      </c>
      <c r="AJ113" s="3">
        <f t="shared" ca="1" si="129"/>
        <v>0.75048755686904411</v>
      </c>
      <c r="AK113" s="3">
        <f t="shared" ca="1" si="129"/>
        <v>0.60714646276690709</v>
      </c>
      <c r="AL113" s="3">
        <f t="shared" ca="1" si="129"/>
        <v>0.49132461514214154</v>
      </c>
      <c r="AM113" s="3">
        <f t="shared" ca="1" si="129"/>
        <v>0.39754095977005738</v>
      </c>
      <c r="AN113" s="3">
        <f t="shared" ca="1" si="129"/>
        <v>0.32169602449816487</v>
      </c>
      <c r="AO113" s="14">
        <f t="shared" ca="1" si="92"/>
        <v>3572.1617284331169</v>
      </c>
      <c r="AP113" s="15">
        <f t="shared" ca="1" si="93"/>
        <v>0.2622588679014427</v>
      </c>
      <c r="AQ113" s="14">
        <f t="shared" ca="1" si="94"/>
        <v>985.66172604911446</v>
      </c>
      <c r="AR113" s="12">
        <f t="shared" ca="1" si="95"/>
        <v>197.13234520982292</v>
      </c>
      <c r="AS113" s="14">
        <f t="shared" ca="1" si="96"/>
        <v>2223.7278268305681</v>
      </c>
      <c r="AT113" s="12">
        <f t="shared" ca="1" si="100"/>
        <v>444.74556536611362</v>
      </c>
      <c r="AU113" s="12">
        <f t="shared" ca="1" si="97"/>
        <v>64.449597223259943</v>
      </c>
    </row>
    <row r="114" spans="4:47" x14ac:dyDescent="0.15">
      <c r="D114" s="3">
        <v>2095</v>
      </c>
      <c r="E114" s="2">
        <f t="shared" ca="1" si="90"/>
        <v>0.99988411874450445</v>
      </c>
      <c r="F114" s="3">
        <f t="shared" ca="1" si="98"/>
        <v>864.7427696697747</v>
      </c>
      <c r="G114" s="3">
        <f t="shared" ref="G114:AN114" ca="1" si="130">F113*So*(1-F$6*F$7*U)*(1-(F$7*Uo-F$6*F$7*U)*D)</f>
        <v>733.38097478076827</v>
      </c>
      <c r="H114" s="3">
        <f t="shared" ca="1" si="130"/>
        <v>621.34893163984702</v>
      </c>
      <c r="I114" s="3">
        <f t="shared" ca="1" si="130"/>
        <v>522.33240909463416</v>
      </c>
      <c r="J114" s="3">
        <f t="shared" ca="1" si="130"/>
        <v>417.13279376869468</v>
      </c>
      <c r="K114" s="3">
        <f t="shared" ca="1" si="130"/>
        <v>302.47269750953865</v>
      </c>
      <c r="L114" s="3">
        <f t="shared" ca="1" si="130"/>
        <v>210.11877761285299</v>
      </c>
      <c r="M114" s="3">
        <f t="shared" ca="1" si="130"/>
        <v>146.80299561894765</v>
      </c>
      <c r="N114" s="3">
        <f t="shared" ca="1" si="130"/>
        <v>105.25705656759452</v>
      </c>
      <c r="O114" s="3">
        <f t="shared" ca="1" si="130"/>
        <v>77.86648830838169</v>
      </c>
      <c r="P114" s="3">
        <f t="shared" ca="1" si="130"/>
        <v>59.220459994643697</v>
      </c>
      <c r="Q114" s="3">
        <f t="shared" ca="1" si="130"/>
        <v>45.970363177521754</v>
      </c>
      <c r="R114" s="3">
        <f t="shared" ca="1" si="130"/>
        <v>36.200097484020581</v>
      </c>
      <c r="S114" s="3">
        <f t="shared" ca="1" si="130"/>
        <v>28.75971874959664</v>
      </c>
      <c r="T114" s="3">
        <f t="shared" ca="1" si="130"/>
        <v>22.985948130638551</v>
      </c>
      <c r="U114" s="3">
        <f t="shared" ca="1" si="130"/>
        <v>18.438713668640638</v>
      </c>
      <c r="V114" s="3">
        <f t="shared" ca="1" si="130"/>
        <v>14.823179049381642</v>
      </c>
      <c r="W114" s="3">
        <f t="shared" ca="1" si="130"/>
        <v>11.940227922405324</v>
      </c>
      <c r="X114" s="3">
        <f t="shared" ca="1" si="130"/>
        <v>9.6302053803332424</v>
      </c>
      <c r="Y114" s="3">
        <f t="shared" ca="1" si="130"/>
        <v>7.7712589311740086</v>
      </c>
      <c r="Z114" s="3">
        <f t="shared" ca="1" si="130"/>
        <v>6.2757829513507364</v>
      </c>
      <c r="AA114" s="3">
        <f t="shared" ca="1" si="130"/>
        <v>5.070686930833662</v>
      </c>
      <c r="AB114" s="3">
        <f t="shared" ca="1" si="130"/>
        <v>4.0978815647349274</v>
      </c>
      <c r="AC114" s="3">
        <f t="shared" ca="1" si="130"/>
        <v>3.3123962090750281</v>
      </c>
      <c r="AD114" s="3">
        <f t="shared" ca="1" si="130"/>
        <v>2.6781839595376598</v>
      </c>
      <c r="AE114" s="3">
        <f t="shared" ca="1" si="130"/>
        <v>2.1654387301813807</v>
      </c>
      <c r="AF114" s="3">
        <f t="shared" ca="1" si="130"/>
        <v>1.7517183058421892</v>
      </c>
      <c r="AG114" s="3">
        <f t="shared" ca="1" si="130"/>
        <v>1.4172106270333875</v>
      </c>
      <c r="AH114" s="3">
        <f t="shared" ca="1" si="130"/>
        <v>1.1463108465775735</v>
      </c>
      <c r="AI114" s="3">
        <f t="shared" ca="1" si="130"/>
        <v>0.92739181799980785</v>
      </c>
      <c r="AJ114" s="3">
        <f t="shared" ca="1" si="130"/>
        <v>0.75029141840860558</v>
      </c>
      <c r="AK114" s="3">
        <f t="shared" ca="1" si="130"/>
        <v>0.60721558127877118</v>
      </c>
      <c r="AL114" s="3">
        <f t="shared" ca="1" si="130"/>
        <v>0.49125973963447256</v>
      </c>
      <c r="AM114" s="3">
        <f t="shared" ca="1" si="130"/>
        <v>0.39755918704235998</v>
      </c>
      <c r="AN114" s="3">
        <f t="shared" ca="1" si="130"/>
        <v>0.32168326667055225</v>
      </c>
      <c r="AO114" s="14">
        <f t="shared" ca="1" si="92"/>
        <v>3572.1570070561083</v>
      </c>
      <c r="AP114" s="15">
        <f t="shared" ca="1" si="93"/>
        <v>0.26225852127016358</v>
      </c>
      <c r="AQ114" s="14">
        <f t="shared" ca="1" si="94"/>
        <v>985.61760394043881</v>
      </c>
      <c r="AR114" s="12">
        <f t="shared" ca="1" si="95"/>
        <v>197.12352078808777</v>
      </c>
      <c r="AS114" s="14">
        <f t="shared" ca="1" si="96"/>
        <v>2223.6778828385209</v>
      </c>
      <c r="AT114" s="12">
        <f t="shared" ca="1" si="100"/>
        <v>444.73557656770419</v>
      </c>
      <c r="AU114" s="12">
        <f t="shared" ca="1" si="97"/>
        <v>64.449199674905088</v>
      </c>
    </row>
    <row r="115" spans="4:47" x14ac:dyDescent="0.15">
      <c r="D115" s="3">
        <v>2096</v>
      </c>
      <c r="E115" s="2">
        <f t="shared" ref="E115:E129" ca="1" si="131">EXP((_xlfn.NORM.INV(RAND(),0,sig_rec))-0.5*sig_rec*sig_rec)</f>
        <v>1.000004420258128</v>
      </c>
      <c r="F115" s="3">
        <f t="shared" ca="1" si="98"/>
        <v>864.84660217343048</v>
      </c>
      <c r="G115" s="3">
        <f t="shared" ref="G115:AN115" ca="1" si="132">F114*So*(1-F$6*F$7*U)*(1-(F$7*Uo-F$6*F$7*U)*D)</f>
        <v>733.17761533980763</v>
      </c>
      <c r="H115" s="3">
        <f t="shared" ca="1" si="132"/>
        <v>621.39620410401801</v>
      </c>
      <c r="I115" s="3">
        <f t="shared" ca="1" si="132"/>
        <v>522.44929929146554</v>
      </c>
      <c r="J115" s="3">
        <f t="shared" ca="1" si="132"/>
        <v>417.11187908848217</v>
      </c>
      <c r="K115" s="3">
        <f t="shared" ca="1" si="132"/>
        <v>302.42379659439564</v>
      </c>
      <c r="L115" s="3">
        <f t="shared" ca="1" si="132"/>
        <v>210.11575632106519</v>
      </c>
      <c r="M115" s="3">
        <f t="shared" ca="1" si="132"/>
        <v>146.81426199034161</v>
      </c>
      <c r="N115" s="3">
        <f t="shared" ca="1" si="132"/>
        <v>105.24906667564034</v>
      </c>
      <c r="O115" s="3">
        <f t="shared" ca="1" si="132"/>
        <v>77.860330011540427</v>
      </c>
      <c r="P115" s="3">
        <f t="shared" ca="1" si="132"/>
        <v>59.223569347608603</v>
      </c>
      <c r="Q115" s="3">
        <f t="shared" ca="1" si="132"/>
        <v>45.982721391142036</v>
      </c>
      <c r="R115" s="3">
        <f t="shared" ca="1" si="132"/>
        <v>36.195364590462063</v>
      </c>
      <c r="S115" s="3">
        <f t="shared" ca="1" si="132"/>
        <v>28.760607576788995</v>
      </c>
      <c r="T115" s="3">
        <f t="shared" ca="1" si="132"/>
        <v>22.981828418003811</v>
      </c>
      <c r="U115" s="3">
        <f t="shared" ca="1" si="132"/>
        <v>18.437080909113298</v>
      </c>
      <c r="V115" s="3">
        <f t="shared" ca="1" si="132"/>
        <v>14.826516712517083</v>
      </c>
      <c r="W115" s="3">
        <f t="shared" ca="1" si="132"/>
        <v>11.939354232815045</v>
      </c>
      <c r="X115" s="3">
        <f t="shared" ca="1" si="132"/>
        <v>9.6285200855346122</v>
      </c>
      <c r="Y115" s="3">
        <f t="shared" ca="1" si="132"/>
        <v>7.7721850930347394</v>
      </c>
      <c r="Z115" s="3">
        <f t="shared" ca="1" si="132"/>
        <v>6.2756839123569463</v>
      </c>
      <c r="AA115" s="3">
        <f t="shared" ca="1" si="132"/>
        <v>5.0702809388797352</v>
      </c>
      <c r="AB115" s="3">
        <f t="shared" ca="1" si="132"/>
        <v>4.0980559084161632</v>
      </c>
      <c r="AC115" s="3">
        <f t="shared" ca="1" si="132"/>
        <v>3.3127106680755238</v>
      </c>
      <c r="AD115" s="3">
        <f t="shared" ca="1" si="132"/>
        <v>2.6782718581728151</v>
      </c>
      <c r="AE115" s="3">
        <f t="shared" ca="1" si="132"/>
        <v>2.1658217182808555</v>
      </c>
      <c r="AF115" s="3">
        <f t="shared" ca="1" si="132"/>
        <v>1.7513957325409155</v>
      </c>
      <c r="AG115" s="3">
        <f t="shared" ca="1" si="132"/>
        <v>1.4169292348423279</v>
      </c>
      <c r="AH115" s="3">
        <f t="shared" ca="1" si="132"/>
        <v>1.1464512508843234</v>
      </c>
      <c r="AI115" s="3">
        <f t="shared" ca="1" si="132"/>
        <v>0.92737300520019761</v>
      </c>
      <c r="AJ115" s="3">
        <f t="shared" ca="1" si="132"/>
        <v>0.75031053573543827</v>
      </c>
      <c r="AK115" s="3">
        <f t="shared" ca="1" si="132"/>
        <v>0.60705688666994484</v>
      </c>
      <c r="AL115" s="3">
        <f t="shared" ca="1" si="132"/>
        <v>0.4913156654188171</v>
      </c>
      <c r="AM115" s="3">
        <f t="shared" ca="1" si="132"/>
        <v>0.39750669251370629</v>
      </c>
      <c r="AN115" s="3">
        <f t="shared" ca="1" si="132"/>
        <v>0.32169801586394403</v>
      </c>
      <c r="AO115" s="14">
        <f t="shared" ref="AO115:AO146" ca="1" si="133">SUMPRODUCT(F115:AN115, fec)</f>
        <v>3572.1292746167128</v>
      </c>
      <c r="AP115" s="15">
        <f t="shared" ref="AP115:AP129" ca="1" si="134">SUMPRODUCT(F115:AN115, fec)/SUMPRODUCT($F$19:$AN$19, fec)</f>
        <v>0.26225648522624589</v>
      </c>
      <c r="AQ115" s="14">
        <f t="shared" ref="AQ115:AQ129" ca="1" si="135">SUMPRODUCT(F115:AN115,Vul_Ret,Vul_Cap)</f>
        <v>985.58705354456049</v>
      </c>
      <c r="AR115" s="12">
        <f t="shared" ref="AR115:AR146" ca="1" si="136">AQ115*U</f>
        <v>197.1174107089121</v>
      </c>
      <c r="AS115" s="14">
        <f t="shared" ref="AS115:AS129" ca="1" si="137">SUMPRODUCT(F115:AN115,Vul_Ret,Vul_Cap,Wt)</f>
        <v>2223.6056450777587</v>
      </c>
      <c r="AT115" s="12">
        <f t="shared" ca="1" si="100"/>
        <v>444.72112901555175</v>
      </c>
      <c r="AU115" s="12">
        <f t="shared" ref="AU115:AU129" ca="1" si="138">SUMPRODUCT(F115:AN115, Vul_Cap,trophyvul)*Uo</f>
        <v>64.448813468494023</v>
      </c>
    </row>
    <row r="116" spans="4:47" x14ac:dyDescent="0.15">
      <c r="D116" s="3">
        <v>2097</v>
      </c>
      <c r="E116" s="2">
        <f t="shared" ca="1" si="131"/>
        <v>1.0000027955176318</v>
      </c>
      <c r="F116" s="3">
        <f t="shared" ref="F116:F147" ca="1" si="139">bha*AO115/(1+bhb*AO115)*E116</f>
        <v>864.84396694732879</v>
      </c>
      <c r="G116" s="3">
        <f t="shared" ref="G116:AN116" ca="1" si="140">F115*So*(1-F$6*F$7*U)*(1-(F$7*Uo-F$6*F$7*U)*D)</f>
        <v>733.26565038340107</v>
      </c>
      <c r="H116" s="3">
        <f t="shared" ca="1" si="140"/>
        <v>621.22389695530933</v>
      </c>
      <c r="I116" s="3">
        <f t="shared" ca="1" si="140"/>
        <v>522.48904743381252</v>
      </c>
      <c r="J116" s="3">
        <f t="shared" ca="1" si="140"/>
        <v>417.20522250121792</v>
      </c>
      <c r="K116" s="3">
        <f t="shared" ca="1" si="140"/>
        <v>302.40863332483514</v>
      </c>
      <c r="L116" s="3">
        <f t="shared" ca="1" si="140"/>
        <v>210.08178679966818</v>
      </c>
      <c r="M116" s="3">
        <f t="shared" ca="1" si="140"/>
        <v>146.81215095234148</v>
      </c>
      <c r="N116" s="3">
        <f t="shared" ca="1" si="140"/>
        <v>105.25714399769386</v>
      </c>
      <c r="O116" s="3">
        <f t="shared" ca="1" si="140"/>
        <v>77.854419760535933</v>
      </c>
      <c r="P116" s="3">
        <f t="shared" ca="1" si="140"/>
        <v>59.218885480030067</v>
      </c>
      <c r="Q116" s="3">
        <f t="shared" ca="1" si="140"/>
        <v>45.985135700505808</v>
      </c>
      <c r="R116" s="3">
        <f t="shared" ca="1" si="140"/>
        <v>36.205094991023522</v>
      </c>
      <c r="S116" s="3">
        <f t="shared" ca="1" si="140"/>
        <v>28.756847341215064</v>
      </c>
      <c r="T116" s="3">
        <f t="shared" ca="1" si="140"/>
        <v>22.982538677871293</v>
      </c>
      <c r="U116" s="3">
        <f t="shared" ca="1" si="140"/>
        <v>18.433776478304644</v>
      </c>
      <c r="V116" s="3">
        <f t="shared" ca="1" si="140"/>
        <v>14.825203815269765</v>
      </c>
      <c r="W116" s="3">
        <f t="shared" ca="1" si="140"/>
        <v>11.942042559141745</v>
      </c>
      <c r="X116" s="3">
        <f t="shared" ca="1" si="140"/>
        <v>9.6278155480816263</v>
      </c>
      <c r="Y116" s="3">
        <f t="shared" ca="1" si="140"/>
        <v>7.7708249534952403</v>
      </c>
      <c r="Z116" s="3">
        <f t="shared" ca="1" si="140"/>
        <v>6.2764318348159849</v>
      </c>
      <c r="AA116" s="3">
        <f t="shared" ca="1" si="140"/>
        <v>5.0702009240789829</v>
      </c>
      <c r="AB116" s="3">
        <f t="shared" ca="1" si="140"/>
        <v>4.0977277915853971</v>
      </c>
      <c r="AC116" s="3">
        <f t="shared" ca="1" si="140"/>
        <v>3.3128516067931555</v>
      </c>
      <c r="AD116" s="3">
        <f t="shared" ca="1" si="140"/>
        <v>2.678526117216244</v>
      </c>
      <c r="AE116" s="3">
        <f t="shared" ca="1" si="140"/>
        <v>2.1658928010652736</v>
      </c>
      <c r="AF116" s="3">
        <f t="shared" ca="1" si="140"/>
        <v>1.7517054913503822</v>
      </c>
      <c r="AG116" s="3">
        <f t="shared" ca="1" si="140"/>
        <v>1.4166683118734749</v>
      </c>
      <c r="AH116" s="3">
        <f t="shared" ca="1" si="140"/>
        <v>1.1462236189266768</v>
      </c>
      <c r="AI116" s="3">
        <f t="shared" ca="1" si="140"/>
        <v>0.92748659320669902</v>
      </c>
      <c r="AJ116" s="3">
        <f t="shared" ca="1" si="140"/>
        <v>0.75029531515501036</v>
      </c>
      <c r="AK116" s="3">
        <f t="shared" ca="1" si="140"/>
        <v>0.60707235439971463</v>
      </c>
      <c r="AL116" s="3">
        <f t="shared" ca="1" si="140"/>
        <v>0.49118726102713517</v>
      </c>
      <c r="AM116" s="3">
        <f t="shared" ca="1" si="140"/>
        <v>0.39755194530315241</v>
      </c>
      <c r="AN116" s="3">
        <f t="shared" ca="1" si="140"/>
        <v>0.32165553819958104</v>
      </c>
      <c r="AO116" s="14">
        <f t="shared" ca="1" si="133"/>
        <v>3572.0773629379414</v>
      </c>
      <c r="AP116" s="15">
        <f t="shared" ca="1" si="134"/>
        <v>0.26225267400515895</v>
      </c>
      <c r="AQ116" s="14">
        <f t="shared" ca="1" si="135"/>
        <v>985.61240049803598</v>
      </c>
      <c r="AR116" s="12">
        <f t="shared" ca="1" si="136"/>
        <v>197.1224800996072</v>
      </c>
      <c r="AS116" s="14">
        <f t="shared" ca="1" si="137"/>
        <v>2223.5909748866957</v>
      </c>
      <c r="AT116" s="12">
        <f t="shared" ref="AT116:AT147" ca="1" si="141">AS116*U</f>
        <v>444.71819497733918</v>
      </c>
      <c r="AU116" s="12">
        <f t="shared" ca="1" si="138"/>
        <v>64.448515060990459</v>
      </c>
    </row>
    <row r="117" spans="4:47" x14ac:dyDescent="0.15">
      <c r="D117" s="3">
        <v>2098</v>
      </c>
      <c r="E117" s="2">
        <f t="shared" ca="1" si="131"/>
        <v>1.0000479052071676</v>
      </c>
      <c r="F117" s="3">
        <f t="shared" ca="1" si="139"/>
        <v>864.88067697657812</v>
      </c>
      <c r="G117" s="3">
        <f t="shared" ref="G117:AN117" ca="1" si="142">F116*So*(1-F$6*F$7*U)*(1-(F$7*Uo-F$6*F$7*U)*D)</f>
        <v>733.26341609031795</v>
      </c>
      <c r="H117" s="3">
        <f t="shared" ca="1" si="142"/>
        <v>621.29848934834695</v>
      </c>
      <c r="I117" s="3">
        <f t="shared" ca="1" si="142"/>
        <v>522.3441662816582</v>
      </c>
      <c r="J117" s="3">
        <f t="shared" ca="1" si="142"/>
        <v>417.23696363398307</v>
      </c>
      <c r="K117" s="3">
        <f t="shared" ca="1" si="142"/>
        <v>302.47630786322753</v>
      </c>
      <c r="L117" s="3">
        <f t="shared" ca="1" si="142"/>
        <v>210.07125347921234</v>
      </c>
      <c r="M117" s="3">
        <f t="shared" ca="1" si="142"/>
        <v>146.78841575708324</v>
      </c>
      <c r="N117" s="3">
        <f t="shared" ca="1" si="142"/>
        <v>105.25563050828383</v>
      </c>
      <c r="O117" s="3">
        <f t="shared" ca="1" si="142"/>
        <v>77.860394684984769</v>
      </c>
      <c r="P117" s="3">
        <f t="shared" ca="1" si="142"/>
        <v>59.21439027075801</v>
      </c>
      <c r="Q117" s="3">
        <f t="shared" ca="1" si="142"/>
        <v>45.981498832809812</v>
      </c>
      <c r="R117" s="3">
        <f t="shared" ca="1" si="142"/>
        <v>36.206995928967352</v>
      </c>
      <c r="S117" s="3">
        <f t="shared" ca="1" si="142"/>
        <v>28.764578045040835</v>
      </c>
      <c r="T117" s="3">
        <f t="shared" ca="1" si="142"/>
        <v>22.979533881839604</v>
      </c>
      <c r="U117" s="3">
        <f t="shared" ca="1" si="142"/>
        <v>18.434346179348466</v>
      </c>
      <c r="V117" s="3">
        <f t="shared" ca="1" si="142"/>
        <v>14.822546731945501</v>
      </c>
      <c r="W117" s="3">
        <f t="shared" ca="1" si="142"/>
        <v>11.940985083869078</v>
      </c>
      <c r="X117" s="3">
        <f t="shared" ca="1" si="142"/>
        <v>9.6299833964846311</v>
      </c>
      <c r="Y117" s="3">
        <f t="shared" ca="1" si="142"/>
        <v>7.7702563471910846</v>
      </c>
      <c r="Z117" s="3">
        <f t="shared" ca="1" si="142"/>
        <v>6.2753334534723448</v>
      </c>
      <c r="AA117" s="3">
        <f t="shared" ca="1" si="142"/>
        <v>5.0708051796781985</v>
      </c>
      <c r="AB117" s="3">
        <f t="shared" ca="1" si="142"/>
        <v>4.0976631247796051</v>
      </c>
      <c r="AC117" s="3">
        <f t="shared" ca="1" si="142"/>
        <v>3.3125863584914454</v>
      </c>
      <c r="AD117" s="3">
        <f t="shared" ca="1" si="142"/>
        <v>2.6786400746589334</v>
      </c>
      <c r="AE117" s="3">
        <f t="shared" ca="1" si="142"/>
        <v>2.1660984179185769</v>
      </c>
      <c r="AF117" s="3">
        <f t="shared" ca="1" si="142"/>
        <v>1.7517629827416425</v>
      </c>
      <c r="AG117" s="3">
        <f t="shared" ca="1" si="142"/>
        <v>1.4169188694610846</v>
      </c>
      <c r="AH117" s="3">
        <f t="shared" ca="1" si="142"/>
        <v>1.1460125455277621</v>
      </c>
      <c r="AI117" s="3">
        <f t="shared" ca="1" si="142"/>
        <v>0.92730243745760821</v>
      </c>
      <c r="AJ117" s="3">
        <f t="shared" ca="1" si="142"/>
        <v>0.75038721404430064</v>
      </c>
      <c r="AK117" s="3">
        <f t="shared" ca="1" si="142"/>
        <v>0.60706003950720588</v>
      </c>
      <c r="AL117" s="3">
        <f t="shared" ca="1" si="142"/>
        <v>0.49119977641405654</v>
      </c>
      <c r="AM117" s="3">
        <f t="shared" ca="1" si="142"/>
        <v>0.39744804587699606</v>
      </c>
      <c r="AN117" s="3">
        <f t="shared" ca="1" si="142"/>
        <v>0.32169215597386874</v>
      </c>
      <c r="AO117" s="14">
        <f t="shared" ca="1" si="133"/>
        <v>3572.0501614350537</v>
      </c>
      <c r="AP117" s="15">
        <f t="shared" ca="1" si="134"/>
        <v>0.26225067694122545</v>
      </c>
      <c r="AQ117" s="14">
        <f t="shared" ca="1" si="135"/>
        <v>985.63818994915471</v>
      </c>
      <c r="AR117" s="12">
        <f t="shared" ca="1" si="136"/>
        <v>197.12763798983096</v>
      </c>
      <c r="AS117" s="14">
        <f t="shared" ca="1" si="137"/>
        <v>2223.6264677136201</v>
      </c>
      <c r="AT117" s="12">
        <f t="shared" ca="1" si="141"/>
        <v>444.72529354272405</v>
      </c>
      <c r="AU117" s="12">
        <f t="shared" ca="1" si="138"/>
        <v>64.448250911208603</v>
      </c>
    </row>
    <row r="118" spans="4:47" x14ac:dyDescent="0.15">
      <c r="D118" s="3">
        <v>2099</v>
      </c>
      <c r="E118" s="2">
        <f t="shared" ca="1" si="131"/>
        <v>0.99994715872492346</v>
      </c>
      <c r="F118" s="3">
        <f t="shared" ca="1" si="139"/>
        <v>864.79234095693892</v>
      </c>
      <c r="G118" s="3">
        <f t="shared" ref="G118:AN118" ca="1" si="143">F117*So*(1-F$6*F$7*U)*(1-(F$7*Uo-F$6*F$7*U)*D)</f>
        <v>733.2945409203229</v>
      </c>
      <c r="H118" s="3">
        <f t="shared" ca="1" si="143"/>
        <v>621.29659622418853</v>
      </c>
      <c r="I118" s="3">
        <f t="shared" ca="1" si="143"/>
        <v>522.40688586077158</v>
      </c>
      <c r="J118" s="3">
        <f t="shared" ca="1" si="143"/>
        <v>417.12126786522089</v>
      </c>
      <c r="K118" s="3">
        <f t="shared" ca="1" si="143"/>
        <v>302.49932037632271</v>
      </c>
      <c r="L118" s="3">
        <f t="shared" ca="1" si="143"/>
        <v>210.11826429022133</v>
      </c>
      <c r="M118" s="3">
        <f t="shared" ca="1" si="143"/>
        <v>146.78105591192042</v>
      </c>
      <c r="N118" s="3">
        <f t="shared" ca="1" si="143"/>
        <v>105.23861377686249</v>
      </c>
      <c r="O118" s="3">
        <f t="shared" ca="1" si="143"/>
        <v>77.859275132635716</v>
      </c>
      <c r="P118" s="3">
        <f t="shared" ca="1" si="143"/>
        <v>59.218934669255098</v>
      </c>
      <c r="Q118" s="3">
        <f t="shared" ca="1" si="143"/>
        <v>45.978008452026373</v>
      </c>
      <c r="R118" s="3">
        <f t="shared" ca="1" si="143"/>
        <v>36.20413239378675</v>
      </c>
      <c r="S118" s="3">
        <f t="shared" ca="1" si="143"/>
        <v>28.76608832081439</v>
      </c>
      <c r="T118" s="3">
        <f t="shared" ca="1" si="143"/>
        <v>22.985711470376582</v>
      </c>
      <c r="U118" s="3">
        <f t="shared" ca="1" si="143"/>
        <v>18.431936025665145</v>
      </c>
      <c r="V118" s="3">
        <f t="shared" ca="1" si="143"/>
        <v>14.823004826918888</v>
      </c>
      <c r="W118" s="3">
        <f t="shared" ca="1" si="143"/>
        <v>11.938844931683855</v>
      </c>
      <c r="X118" s="3">
        <f t="shared" ca="1" si="143"/>
        <v>9.6291306554842926</v>
      </c>
      <c r="Y118" s="3">
        <f t="shared" ca="1" si="143"/>
        <v>7.7720059380228852</v>
      </c>
      <c r="Z118" s="3">
        <f t="shared" ca="1" si="143"/>
        <v>6.2748742751761313</v>
      </c>
      <c r="AA118" s="3">
        <f t="shared" ca="1" si="143"/>
        <v>5.0699177841080454</v>
      </c>
      <c r="AB118" s="3">
        <f t="shared" ca="1" si="143"/>
        <v>4.098151475423677</v>
      </c>
      <c r="AC118" s="3">
        <f t="shared" ca="1" si="143"/>
        <v>3.3125340821105809</v>
      </c>
      <c r="AD118" s="3">
        <f t="shared" ca="1" si="143"/>
        <v>2.6784256054296933</v>
      </c>
      <c r="AE118" s="3">
        <f t="shared" ca="1" si="143"/>
        <v>2.1661905742110741</v>
      </c>
      <c r="AF118" s="3">
        <f t="shared" ca="1" si="143"/>
        <v>1.7519292845974255</v>
      </c>
      <c r="AG118" s="3">
        <f t="shared" ca="1" si="143"/>
        <v>1.4169653730757106</v>
      </c>
      <c r="AH118" s="3">
        <f t="shared" ca="1" si="143"/>
        <v>1.1462152338609246</v>
      </c>
      <c r="AI118" s="3">
        <f t="shared" ca="1" si="143"/>
        <v>0.92713167769130767</v>
      </c>
      <c r="AJ118" s="3">
        <f t="shared" ca="1" si="143"/>
        <v>0.75023822200439128</v>
      </c>
      <c r="AK118" s="3">
        <f t="shared" ca="1" si="143"/>
        <v>0.60713439442084649</v>
      </c>
      <c r="AL118" s="3">
        <f t="shared" ca="1" si="143"/>
        <v>0.49118981207882856</v>
      </c>
      <c r="AM118" s="3">
        <f t="shared" ca="1" si="143"/>
        <v>0.3974581728010228</v>
      </c>
      <c r="AN118" s="3">
        <f t="shared" ca="1" si="143"/>
        <v>0.32160808235581823</v>
      </c>
      <c r="AO118" s="14">
        <f t="shared" ca="1" si="133"/>
        <v>3572.0563837677296</v>
      </c>
      <c r="AP118" s="15">
        <f t="shared" ca="1" si="134"/>
        <v>0.26225113376878456</v>
      </c>
      <c r="AQ118" s="14">
        <f t="shared" ca="1" si="135"/>
        <v>985.62005371349903</v>
      </c>
      <c r="AR118" s="12">
        <f t="shared" ca="1" si="136"/>
        <v>197.12401074269982</v>
      </c>
      <c r="AS118" s="14">
        <f t="shared" ca="1" si="137"/>
        <v>2223.6256481800201</v>
      </c>
      <c r="AT118" s="12">
        <f t="shared" ca="1" si="141"/>
        <v>444.72512963600406</v>
      </c>
      <c r="AU118" s="12">
        <f t="shared" ca="1" si="138"/>
        <v>64.447921554822486</v>
      </c>
    </row>
    <row r="119" spans="4:47" x14ac:dyDescent="0.15">
      <c r="D119" s="3">
        <v>2100</v>
      </c>
      <c r="E119" s="2">
        <f t="shared" ca="1" si="131"/>
        <v>1.0001145067245154</v>
      </c>
      <c r="F119" s="3">
        <f t="shared" ca="1" si="139"/>
        <v>864.93734590860697</v>
      </c>
      <c r="G119" s="3">
        <f t="shared" ref="G119:AN119" ca="1" si="144">F118*So*(1-F$6*F$7*U)*(1-(F$7*Uo-F$6*F$7*U)*D)</f>
        <v>733.21964466851341</v>
      </c>
      <c r="H119" s="3">
        <f t="shared" ca="1" si="144"/>
        <v>621.32296839892922</v>
      </c>
      <c r="I119" s="3">
        <f t="shared" ca="1" si="144"/>
        <v>522.40529406373173</v>
      </c>
      <c r="J119" s="3">
        <f t="shared" ca="1" si="144"/>
        <v>417.17135298543189</v>
      </c>
      <c r="K119" s="3">
        <f t="shared" ca="1" si="144"/>
        <v>302.41544024471557</v>
      </c>
      <c r="L119" s="3">
        <f t="shared" ca="1" si="144"/>
        <v>210.13425016806636</v>
      </c>
      <c r="M119" s="3">
        <f t="shared" ca="1" si="144"/>
        <v>146.81390332138216</v>
      </c>
      <c r="N119" s="3">
        <f t="shared" ca="1" si="144"/>
        <v>105.23333720310458</v>
      </c>
      <c r="O119" s="3">
        <f t="shared" ca="1" si="144"/>
        <v>77.846687583948821</v>
      </c>
      <c r="P119" s="3">
        <f t="shared" ca="1" si="144"/>
        <v>59.218083161917058</v>
      </c>
      <c r="Q119" s="3">
        <f t="shared" ca="1" si="144"/>
        <v>45.981537026610233</v>
      </c>
      <c r="R119" s="3">
        <f t="shared" ca="1" si="144"/>
        <v>36.201384196985948</v>
      </c>
      <c r="S119" s="3">
        <f t="shared" ca="1" si="144"/>
        <v>28.763813271371554</v>
      </c>
      <c r="T119" s="3">
        <f t="shared" ca="1" si="144"/>
        <v>22.986918328447551</v>
      </c>
      <c r="U119" s="3">
        <f t="shared" ca="1" si="144"/>
        <v>18.43689108338268</v>
      </c>
      <c r="V119" s="3">
        <f t="shared" ca="1" si="144"/>
        <v>14.821066829263106</v>
      </c>
      <c r="W119" s="3">
        <f t="shared" ca="1" si="144"/>
        <v>11.939213905042493</v>
      </c>
      <c r="X119" s="3">
        <f t="shared" ca="1" si="144"/>
        <v>9.6274048510494481</v>
      </c>
      <c r="Y119" s="3">
        <f t="shared" ca="1" si="144"/>
        <v>7.7713177220784386</v>
      </c>
      <c r="Z119" s="3">
        <f t="shared" ca="1" si="144"/>
        <v>6.2762871580994233</v>
      </c>
      <c r="AA119" s="3">
        <f t="shared" ca="1" si="144"/>
        <v>5.0695468084097319</v>
      </c>
      <c r="AB119" s="3">
        <f t="shared" ca="1" si="144"/>
        <v>4.0974342951463347</v>
      </c>
      <c r="AC119" s="3">
        <f t="shared" ca="1" si="144"/>
        <v>3.3129288627704954</v>
      </c>
      <c r="AD119" s="3">
        <f t="shared" ca="1" si="144"/>
        <v>2.6783833368268812</v>
      </c>
      <c r="AE119" s="3">
        <f t="shared" ca="1" si="144"/>
        <v>2.1660171349994255</v>
      </c>
      <c r="AF119" s="3">
        <f t="shared" ca="1" si="144"/>
        <v>1.7520038201338768</v>
      </c>
      <c r="AG119" s="3">
        <f t="shared" ca="1" si="144"/>
        <v>1.417099891257362</v>
      </c>
      <c r="AH119" s="3">
        <f t="shared" ca="1" si="144"/>
        <v>1.1462528529177829</v>
      </c>
      <c r="AI119" s="3">
        <f t="shared" ca="1" si="144"/>
        <v>0.92729565388433166</v>
      </c>
      <c r="AJ119" s="3">
        <f t="shared" ca="1" si="144"/>
        <v>0.75010006804481533</v>
      </c>
      <c r="AK119" s="3">
        <f t="shared" ca="1" si="144"/>
        <v>0.60701384573580641</v>
      </c>
      <c r="AL119" s="3">
        <f t="shared" ca="1" si="144"/>
        <v>0.49124997478709692</v>
      </c>
      <c r="AM119" s="3">
        <f t="shared" ca="1" si="144"/>
        <v>0.397450110080592</v>
      </c>
      <c r="AN119" s="3">
        <f t="shared" ca="1" si="144"/>
        <v>0.32161627688753164</v>
      </c>
      <c r="AO119" s="14">
        <f t="shared" ca="1" si="133"/>
        <v>3572.0393610583883</v>
      </c>
      <c r="AP119" s="15">
        <f t="shared" ca="1" si="134"/>
        <v>0.2622498840055264</v>
      </c>
      <c r="AQ119" s="14">
        <f t="shared" ca="1" si="135"/>
        <v>985.60979024960693</v>
      </c>
      <c r="AR119" s="12">
        <f t="shared" ca="1" si="136"/>
        <v>197.1219580499214</v>
      </c>
      <c r="AS119" s="14">
        <f t="shared" ca="1" si="137"/>
        <v>2223.6088852807852</v>
      </c>
      <c r="AT119" s="12">
        <f t="shared" ca="1" si="141"/>
        <v>444.72177705615707</v>
      </c>
      <c r="AU119" s="12">
        <f t="shared" ca="1" si="138"/>
        <v>64.447597441748002</v>
      </c>
    </row>
    <row r="120" spans="4:47" x14ac:dyDescent="0.15">
      <c r="D120" s="3">
        <v>2101</v>
      </c>
      <c r="E120" s="2">
        <f t="shared" ca="1" si="131"/>
        <v>1.0001019445029753</v>
      </c>
      <c r="F120" s="3">
        <f t="shared" ca="1" si="139"/>
        <v>864.92572646272959</v>
      </c>
      <c r="G120" s="3">
        <f t="shared" ref="G120:AN120" ca="1" si="145">F119*So*(1-F$6*F$7*U)*(1-(F$7*Uo-F$6*F$7*U)*D)</f>
        <v>733.34258803202601</v>
      </c>
      <c r="H120" s="3">
        <f t="shared" ca="1" si="145"/>
        <v>621.2595085490334</v>
      </c>
      <c r="I120" s="3">
        <f t="shared" ca="1" si="145"/>
        <v>522.42746859966883</v>
      </c>
      <c r="J120" s="3">
        <f t="shared" ca="1" si="145"/>
        <v>417.17008184574598</v>
      </c>
      <c r="K120" s="3">
        <f t="shared" ca="1" si="145"/>
        <v>302.45175225957848</v>
      </c>
      <c r="L120" s="3">
        <f t="shared" ca="1" si="145"/>
        <v>210.07598197580285</v>
      </c>
      <c r="M120" s="3">
        <f t="shared" ca="1" si="145"/>
        <v>146.82507297925255</v>
      </c>
      <c r="N120" s="3">
        <f t="shared" ca="1" si="145"/>
        <v>105.25688685325979</v>
      </c>
      <c r="O120" s="3">
        <f t="shared" ca="1" si="145"/>
        <v>77.84278441785699</v>
      </c>
      <c r="P120" s="3">
        <f t="shared" ca="1" si="145"/>
        <v>59.208509344235402</v>
      </c>
      <c r="Q120" s="3">
        <f t="shared" ca="1" si="145"/>
        <v>45.980875859427627</v>
      </c>
      <c r="R120" s="3">
        <f t="shared" ca="1" si="145"/>
        <v>36.204162466173294</v>
      </c>
      <c r="S120" s="3">
        <f t="shared" ca="1" si="145"/>
        <v>28.761629857092998</v>
      </c>
      <c r="T120" s="3">
        <f t="shared" ca="1" si="145"/>
        <v>22.985100341408351</v>
      </c>
      <c r="U120" s="3">
        <f t="shared" ca="1" si="145"/>
        <v>18.437859106967082</v>
      </c>
      <c r="V120" s="3">
        <f t="shared" ca="1" si="145"/>
        <v>14.825051176944877</v>
      </c>
      <c r="W120" s="3">
        <f t="shared" ca="1" si="145"/>
        <v>11.937652941605592</v>
      </c>
      <c r="X120" s="3">
        <f t="shared" ca="1" si="145"/>
        <v>9.6277023887026463</v>
      </c>
      <c r="Y120" s="3">
        <f t="shared" ca="1" si="145"/>
        <v>7.7699248886992667</v>
      </c>
      <c r="Z120" s="3">
        <f t="shared" ca="1" si="145"/>
        <v>6.2757313889802822</v>
      </c>
      <c r="AA120" s="3">
        <f t="shared" ca="1" si="145"/>
        <v>5.0706882936093258</v>
      </c>
      <c r="AB120" s="3">
        <f t="shared" ca="1" si="145"/>
        <v>4.0971344779473862</v>
      </c>
      <c r="AC120" s="3">
        <f t="shared" ca="1" si="145"/>
        <v>3.3123490971725507</v>
      </c>
      <c r="AD120" s="3">
        <f t="shared" ca="1" si="145"/>
        <v>2.678702540770149</v>
      </c>
      <c r="AE120" s="3">
        <f t="shared" ca="1" si="145"/>
        <v>2.1659829527851509</v>
      </c>
      <c r="AF120" s="3">
        <f t="shared" ca="1" si="145"/>
        <v>1.7518635433895373</v>
      </c>
      <c r="AG120" s="3">
        <f t="shared" ca="1" si="145"/>
        <v>1.417160181533647</v>
      </c>
      <c r="AH120" s="3">
        <f t="shared" ca="1" si="145"/>
        <v>1.1463616712787799</v>
      </c>
      <c r="AI120" s="3">
        <f t="shared" ca="1" si="145"/>
        <v>0.92732608794845628</v>
      </c>
      <c r="AJ120" s="3">
        <f t="shared" ca="1" si="145"/>
        <v>0.75023273372381705</v>
      </c>
      <c r="AK120" s="3">
        <f t="shared" ca="1" si="145"/>
        <v>0.60690206608522845</v>
      </c>
      <c r="AL120" s="3">
        <f t="shared" ca="1" si="145"/>
        <v>0.49115243536414421</v>
      </c>
      <c r="AM120" s="3">
        <f t="shared" ca="1" si="145"/>
        <v>0.39749879121044446</v>
      </c>
      <c r="AN120" s="3">
        <f t="shared" ca="1" si="145"/>
        <v>0.32160975267365455</v>
      </c>
      <c r="AO120" s="14">
        <f t="shared" ca="1" si="133"/>
        <v>3572.0187202617967</v>
      </c>
      <c r="AP120" s="15">
        <f t="shared" ca="1" si="134"/>
        <v>0.26224836861166739</v>
      </c>
      <c r="AQ120" s="14">
        <f t="shared" ca="1" si="135"/>
        <v>985.61186953933611</v>
      </c>
      <c r="AR120" s="12">
        <f t="shared" ca="1" si="136"/>
        <v>197.12237390786723</v>
      </c>
      <c r="AS120" s="14">
        <f t="shared" ca="1" si="137"/>
        <v>2223.6014295633463</v>
      </c>
      <c r="AT120" s="12">
        <f t="shared" ca="1" si="141"/>
        <v>444.72028591266928</v>
      </c>
      <c r="AU120" s="12">
        <f t="shared" ca="1" si="138"/>
        <v>64.447287507166465</v>
      </c>
    </row>
    <row r="121" spans="4:47" x14ac:dyDescent="0.15">
      <c r="D121" s="3">
        <v>2102</v>
      </c>
      <c r="E121" s="2">
        <f t="shared" ca="1" si="131"/>
        <v>1.0000043380788524</v>
      </c>
      <c r="F121" s="3">
        <f t="shared" ca="1" si="139"/>
        <v>864.84039718278166</v>
      </c>
      <c r="G121" s="3">
        <f t="shared" ref="G121:AN121" ca="1" si="146">F120*So*(1-F$6*F$7*U)*(1-(F$7*Uo-F$6*F$7*U)*D)</f>
        <v>733.33273641149935</v>
      </c>
      <c r="H121" s="3">
        <f t="shared" ca="1" si="146"/>
        <v>621.36367888073494</v>
      </c>
      <c r="I121" s="3">
        <f t="shared" ca="1" si="146"/>
        <v>522.37410960535351</v>
      </c>
      <c r="J121" s="3">
        <f t="shared" ca="1" si="146"/>
        <v>417.18778946294839</v>
      </c>
      <c r="K121" s="3">
        <f t="shared" ca="1" si="146"/>
        <v>302.45083067562348</v>
      </c>
      <c r="L121" s="3">
        <f t="shared" ca="1" si="146"/>
        <v>210.10120648872348</v>
      </c>
      <c r="M121" s="3">
        <f t="shared" ca="1" si="146"/>
        <v>146.78435980862659</v>
      </c>
      <c r="N121" s="3">
        <f t="shared" ca="1" si="146"/>
        <v>105.26489483743605</v>
      </c>
      <c r="O121" s="3">
        <f t="shared" ca="1" si="146"/>
        <v>77.860204471129734</v>
      </c>
      <c r="P121" s="3">
        <f t="shared" ca="1" si="146"/>
        <v>59.205540680401498</v>
      </c>
      <c r="Q121" s="3">
        <f t="shared" ca="1" si="146"/>
        <v>45.973442107796096</v>
      </c>
      <c r="R121" s="3">
        <f t="shared" ca="1" si="146"/>
        <v>36.203641887574932</v>
      </c>
      <c r="S121" s="3">
        <f t="shared" ca="1" si="146"/>
        <v>28.763837163575399</v>
      </c>
      <c r="T121" s="3">
        <f t="shared" ca="1" si="146"/>
        <v>22.983355579828725</v>
      </c>
      <c r="U121" s="3">
        <f t="shared" ca="1" si="146"/>
        <v>18.436400895457034</v>
      </c>
      <c r="V121" s="3">
        <f t="shared" ca="1" si="146"/>
        <v>14.825829561929327</v>
      </c>
      <c r="W121" s="3">
        <f t="shared" ca="1" si="146"/>
        <v>11.940862141076288</v>
      </c>
      <c r="X121" s="3">
        <f t="shared" ca="1" si="146"/>
        <v>9.6264436382078777</v>
      </c>
      <c r="Y121" s="3">
        <f t="shared" ca="1" si="146"/>
        <v>7.7701650204120893</v>
      </c>
      <c r="Z121" s="3">
        <f t="shared" ca="1" si="146"/>
        <v>6.274606605710586</v>
      </c>
      <c r="AA121" s="3">
        <f t="shared" ca="1" si="146"/>
        <v>5.0702392810171055</v>
      </c>
      <c r="AB121" s="3">
        <f t="shared" ca="1" si="146"/>
        <v>4.0980570097917637</v>
      </c>
      <c r="AC121" s="3">
        <f t="shared" ca="1" si="146"/>
        <v>3.3121067261772597</v>
      </c>
      <c r="AD121" s="3">
        <f t="shared" ca="1" si="146"/>
        <v>2.6782337653618629</v>
      </c>
      <c r="AE121" s="3">
        <f t="shared" ca="1" si="146"/>
        <v>2.1662410899569569</v>
      </c>
      <c r="AF121" s="3">
        <f t="shared" ca="1" si="146"/>
        <v>1.7518358969900456</v>
      </c>
      <c r="AG121" s="3">
        <f t="shared" ca="1" si="146"/>
        <v>1.4170467145342098</v>
      </c>
      <c r="AH121" s="3">
        <f t="shared" ca="1" si="146"/>
        <v>1.1464104430430782</v>
      </c>
      <c r="AI121" s="3">
        <f t="shared" ca="1" si="146"/>
        <v>0.92741412271734991</v>
      </c>
      <c r="AJ121" s="3">
        <f t="shared" ca="1" si="146"/>
        <v>0.75025735654074821</v>
      </c>
      <c r="AK121" s="3">
        <f t="shared" ca="1" si="146"/>
        <v>0.60700940519652147</v>
      </c>
      <c r="AL121" s="3">
        <f t="shared" ca="1" si="146"/>
        <v>0.49106199122025668</v>
      </c>
      <c r="AM121" s="3">
        <f t="shared" ca="1" si="146"/>
        <v>0.39741986641714366</v>
      </c>
      <c r="AN121" s="3">
        <f t="shared" ca="1" si="146"/>
        <v>0.32164914460168437</v>
      </c>
      <c r="AO121" s="14">
        <f t="shared" ca="1" si="133"/>
        <v>3572.0017988792888</v>
      </c>
      <c r="AP121" s="15">
        <f t="shared" ca="1" si="134"/>
        <v>0.26224712628756303</v>
      </c>
      <c r="AQ121" s="14">
        <f t="shared" ca="1" si="135"/>
        <v>985.61458148370343</v>
      </c>
      <c r="AR121" s="12">
        <f t="shared" ca="1" si="136"/>
        <v>197.1229162967407</v>
      </c>
      <c r="AS121" s="14">
        <f t="shared" ca="1" si="137"/>
        <v>2223.6032788939469</v>
      </c>
      <c r="AT121" s="12">
        <f t="shared" ca="1" si="141"/>
        <v>444.72065577878942</v>
      </c>
      <c r="AU121" s="12">
        <f t="shared" ca="1" si="138"/>
        <v>64.447000987125875</v>
      </c>
    </row>
    <row r="122" spans="4:47" x14ac:dyDescent="0.15">
      <c r="D122" s="3">
        <v>2103</v>
      </c>
      <c r="E122" s="2">
        <f t="shared" ca="1" si="131"/>
        <v>0.99998227015134733</v>
      </c>
      <c r="F122" s="3">
        <f t="shared" ca="1" si="139"/>
        <v>864.82056144697162</v>
      </c>
      <c r="G122" s="3">
        <f t="shared" ref="G122:AN122" ca="1" si="147">F121*So*(1-F$6*F$7*U)*(1-(F$7*Uo-F$6*F$7*U)*D)</f>
        <v>733.26038944291497</v>
      </c>
      <c r="H122" s="3">
        <f t="shared" ca="1" si="147"/>
        <v>621.35533156902375</v>
      </c>
      <c r="I122" s="3">
        <f t="shared" ca="1" si="147"/>
        <v>522.46169922534489</v>
      </c>
      <c r="J122" s="3">
        <f t="shared" ca="1" si="147"/>
        <v>417.14517929747217</v>
      </c>
      <c r="K122" s="3">
        <f t="shared" ca="1" si="147"/>
        <v>302.46366880511846</v>
      </c>
      <c r="L122" s="3">
        <f t="shared" ca="1" si="147"/>
        <v>210.10056630099311</v>
      </c>
      <c r="M122" s="3">
        <f t="shared" ca="1" si="147"/>
        <v>146.80198468866146</v>
      </c>
      <c r="N122" s="3">
        <f t="shared" ca="1" si="147"/>
        <v>105.23570590166726</v>
      </c>
      <c r="O122" s="3">
        <f t="shared" ca="1" si="147"/>
        <v>77.866128105240577</v>
      </c>
      <c r="P122" s="3">
        <f t="shared" ca="1" si="147"/>
        <v>59.218789996704949</v>
      </c>
      <c r="Q122" s="3">
        <f t="shared" ca="1" si="147"/>
        <v>45.971137038872442</v>
      </c>
      <c r="R122" s="3">
        <f t="shared" ca="1" si="147"/>
        <v>36.197788826341991</v>
      </c>
      <c r="S122" s="3">
        <f t="shared" ca="1" si="147"/>
        <v>28.763423569198004</v>
      </c>
      <c r="T122" s="3">
        <f t="shared" ca="1" si="147"/>
        <v>22.985119433616244</v>
      </c>
      <c r="U122" s="3">
        <f t="shared" ca="1" si="147"/>
        <v>18.435001418253488</v>
      </c>
      <c r="V122" s="3">
        <f t="shared" ca="1" si="147"/>
        <v>14.824657018241485</v>
      </c>
      <c r="W122" s="3">
        <f t="shared" ca="1" si="147"/>
        <v>11.941489092557338</v>
      </c>
      <c r="X122" s="3">
        <f t="shared" ca="1" si="147"/>
        <v>9.6290315152369317</v>
      </c>
      <c r="Y122" s="3">
        <f t="shared" ca="1" si="147"/>
        <v>7.7691491291153927</v>
      </c>
      <c r="Z122" s="3">
        <f t="shared" ca="1" si="147"/>
        <v>6.2748005241915363</v>
      </c>
      <c r="AA122" s="3">
        <f t="shared" ca="1" si="147"/>
        <v>5.0693305550116152</v>
      </c>
      <c r="AB122" s="3">
        <f t="shared" ca="1" si="147"/>
        <v>4.0976941243027554</v>
      </c>
      <c r="AC122" s="3">
        <f t="shared" ca="1" si="147"/>
        <v>3.3128524971406783</v>
      </c>
      <c r="AD122" s="3">
        <f t="shared" ca="1" si="147"/>
        <v>2.6780377938128836</v>
      </c>
      <c r="AE122" s="3">
        <f t="shared" ca="1" si="147"/>
        <v>2.1658619957738829</v>
      </c>
      <c r="AF122" s="3">
        <f t="shared" ca="1" si="147"/>
        <v>1.7520446770099141</v>
      </c>
      <c r="AG122" s="3">
        <f t="shared" ca="1" si="147"/>
        <v>1.4170243519251378</v>
      </c>
      <c r="AH122" s="3">
        <f t="shared" ca="1" si="147"/>
        <v>1.1463186540168337</v>
      </c>
      <c r="AI122" s="3">
        <f t="shared" ca="1" si="147"/>
        <v>0.92745357939505768</v>
      </c>
      <c r="AJ122" s="3">
        <f t="shared" ca="1" si="147"/>
        <v>0.75032858146782844</v>
      </c>
      <c r="AK122" s="3">
        <f t="shared" ca="1" si="147"/>
        <v>0.60702932738971271</v>
      </c>
      <c r="AL122" s="3">
        <f t="shared" ca="1" si="147"/>
        <v>0.49114884239554985</v>
      </c>
      <c r="AM122" s="3">
        <f t="shared" ca="1" si="147"/>
        <v>0.39734668282485358</v>
      </c>
      <c r="AN122" s="3">
        <f t="shared" ca="1" si="147"/>
        <v>0.32158528002444692</v>
      </c>
      <c r="AO122" s="14">
        <f t="shared" ca="1" si="133"/>
        <v>3571.9940226058588</v>
      </c>
      <c r="AP122" s="15">
        <f t="shared" ca="1" si="134"/>
        <v>0.26224655537369596</v>
      </c>
      <c r="AQ122" s="14">
        <f t="shared" ca="1" si="135"/>
        <v>985.61518567109374</v>
      </c>
      <c r="AR122" s="12">
        <f t="shared" ca="1" si="136"/>
        <v>197.12303713421875</v>
      </c>
      <c r="AS122" s="14">
        <f t="shared" ca="1" si="137"/>
        <v>2223.6000841411606</v>
      </c>
      <c r="AT122" s="12">
        <f t="shared" ca="1" si="141"/>
        <v>444.72001682823213</v>
      </c>
      <c r="AU122" s="12">
        <f t="shared" ca="1" si="138"/>
        <v>64.446754384096721</v>
      </c>
    </row>
    <row r="123" spans="4:47" x14ac:dyDescent="0.15">
      <c r="D123" s="3">
        <v>2104</v>
      </c>
      <c r="E123" s="2">
        <f t="shared" ca="1" si="131"/>
        <v>0.99996077815021422</v>
      </c>
      <c r="F123" s="3">
        <f t="shared" ca="1" si="139"/>
        <v>864.80162946548569</v>
      </c>
      <c r="G123" s="3">
        <f t="shared" ref="G123:AN123" ca="1" si="148">F122*So*(1-F$6*F$7*U)*(1-(F$7*Uo-F$6*F$7*U)*D)</f>
        <v>733.24357158910937</v>
      </c>
      <c r="H123" s="3">
        <f t="shared" ca="1" si="148"/>
        <v>621.29403173550918</v>
      </c>
      <c r="I123" s="3">
        <f t="shared" ca="1" si="148"/>
        <v>522.4546805488294</v>
      </c>
      <c r="J123" s="3">
        <f t="shared" ca="1" si="148"/>
        <v>417.21512454756027</v>
      </c>
      <c r="K123" s="3">
        <f t="shared" ca="1" si="148"/>
        <v>302.43277617761629</v>
      </c>
      <c r="L123" s="3">
        <f t="shared" ca="1" si="148"/>
        <v>210.10948443909544</v>
      </c>
      <c r="M123" s="3">
        <f t="shared" ca="1" si="148"/>
        <v>146.80153737647817</v>
      </c>
      <c r="N123" s="3">
        <f t="shared" ca="1" si="148"/>
        <v>105.24834189840642</v>
      </c>
      <c r="O123" s="3">
        <f t="shared" ca="1" si="148"/>
        <v>77.844536582108987</v>
      </c>
      <c r="P123" s="3">
        <f t="shared" ca="1" si="148"/>
        <v>59.223295384878668</v>
      </c>
      <c r="Q123" s="3">
        <f t="shared" ca="1" si="148"/>
        <v>45.981424693177381</v>
      </c>
      <c r="R123" s="3">
        <f t="shared" ca="1" si="148"/>
        <v>36.195973900282439</v>
      </c>
      <c r="S123" s="3">
        <f t="shared" ca="1" si="148"/>
        <v>28.758773371852051</v>
      </c>
      <c r="T123" s="3">
        <f t="shared" ca="1" si="148"/>
        <v>22.984788931252897</v>
      </c>
      <c r="U123" s="3">
        <f t="shared" ca="1" si="148"/>
        <v>18.4364162093601</v>
      </c>
      <c r="V123" s="3">
        <f t="shared" ca="1" si="148"/>
        <v>14.823531702640841</v>
      </c>
      <c r="W123" s="3">
        <f t="shared" ca="1" si="148"/>
        <v>11.940544665292716</v>
      </c>
      <c r="X123" s="3">
        <f t="shared" ca="1" si="148"/>
        <v>9.6295370847258219</v>
      </c>
      <c r="Y123" s="3">
        <f t="shared" ca="1" si="148"/>
        <v>7.7712377096257201</v>
      </c>
      <c r="Z123" s="3">
        <f t="shared" ca="1" si="148"/>
        <v>6.273980140683042</v>
      </c>
      <c r="AA123" s="3">
        <f t="shared" ca="1" si="148"/>
        <v>5.0694872240974131</v>
      </c>
      <c r="AB123" s="3">
        <f t="shared" ca="1" si="148"/>
        <v>4.0969597050757898</v>
      </c>
      <c r="AC123" s="3">
        <f t="shared" ca="1" si="148"/>
        <v>3.3125591419980913</v>
      </c>
      <c r="AD123" s="3">
        <f t="shared" ca="1" si="148"/>
        <v>2.678640794558536</v>
      </c>
      <c r="AE123" s="3">
        <f t="shared" ca="1" si="148"/>
        <v>2.1657035154591036</v>
      </c>
      <c r="AF123" s="3">
        <f t="shared" ca="1" si="148"/>
        <v>1.7517380675800498</v>
      </c>
      <c r="AG123" s="3">
        <f t="shared" ca="1" si="148"/>
        <v>1.4171932298279466</v>
      </c>
      <c r="AH123" s="3">
        <f t="shared" ca="1" si="148"/>
        <v>1.1463005638045147</v>
      </c>
      <c r="AI123" s="3">
        <f t="shared" ca="1" si="148"/>
        <v>0.92737932146984758</v>
      </c>
      <c r="AJ123" s="3">
        <f t="shared" ca="1" si="148"/>
        <v>0.75036050407099852</v>
      </c>
      <c r="AK123" s="3">
        <f t="shared" ca="1" si="148"/>
        <v>0.60708695510799104</v>
      </c>
      <c r="AL123" s="3">
        <f t="shared" ca="1" si="148"/>
        <v>0.49116496201748655</v>
      </c>
      <c r="AM123" s="3">
        <f t="shared" ca="1" si="148"/>
        <v>0.39741695913827058</v>
      </c>
      <c r="AN123" s="3">
        <f t="shared" ca="1" si="148"/>
        <v>0.32152606112773702</v>
      </c>
      <c r="AO123" s="14">
        <f t="shared" ca="1" si="133"/>
        <v>3571.977987167938</v>
      </c>
      <c r="AP123" s="15">
        <f t="shared" ca="1" si="134"/>
        <v>0.26224537809335002</v>
      </c>
      <c r="AQ123" s="14">
        <f t="shared" ca="1" si="135"/>
        <v>985.63938532522718</v>
      </c>
      <c r="AR123" s="12">
        <f t="shared" ca="1" si="136"/>
        <v>197.12787706504545</v>
      </c>
      <c r="AS123" s="14">
        <f t="shared" ca="1" si="137"/>
        <v>2223.6238532009684</v>
      </c>
      <c r="AT123" s="12">
        <f t="shared" ca="1" si="141"/>
        <v>444.7247706401937</v>
      </c>
      <c r="AU123" s="12">
        <f t="shared" ca="1" si="138"/>
        <v>64.44662631586715</v>
      </c>
    </row>
    <row r="124" spans="4:47" x14ac:dyDescent="0.15">
      <c r="D124" s="3">
        <v>2105</v>
      </c>
      <c r="E124" s="2">
        <f t="shared" ca="1" si="131"/>
        <v>1.0000971040316915</v>
      </c>
      <c r="F124" s="3">
        <f t="shared" ca="1" si="139"/>
        <v>864.9188175591047</v>
      </c>
      <c r="G124" s="3">
        <f t="shared" ref="G124:AN124" ca="1" si="149">F123*So*(1-F$6*F$7*U)*(1-(F$7*Uo-F$6*F$7*U)*D)</f>
        <v>733.22751998911178</v>
      </c>
      <c r="H124" s="3">
        <f t="shared" ca="1" si="149"/>
        <v>621.27978191055422</v>
      </c>
      <c r="I124" s="3">
        <f t="shared" ca="1" si="149"/>
        <v>522.4031377627465</v>
      </c>
      <c r="J124" s="3">
        <f t="shared" ca="1" si="149"/>
        <v>417.20951973863185</v>
      </c>
      <c r="K124" s="3">
        <f t="shared" ca="1" si="149"/>
        <v>302.48348690667279</v>
      </c>
      <c r="L124" s="3">
        <f t="shared" ca="1" si="149"/>
        <v>210.0880245590937</v>
      </c>
      <c r="M124" s="3">
        <f t="shared" ca="1" si="149"/>
        <v>146.80776866089118</v>
      </c>
      <c r="N124" s="3">
        <f t="shared" ca="1" si="149"/>
        <v>105.24802120202277</v>
      </c>
      <c r="O124" s="3">
        <f t="shared" ca="1" si="149"/>
        <v>77.853883631211602</v>
      </c>
      <c r="P124" s="3">
        <f t="shared" ca="1" si="149"/>
        <v>59.206873338690578</v>
      </c>
      <c r="Q124" s="3">
        <f t="shared" ca="1" si="149"/>
        <v>45.98492297754008</v>
      </c>
      <c r="R124" s="3">
        <f t="shared" ca="1" si="149"/>
        <v>36.204074018980869</v>
      </c>
      <c r="S124" s="3">
        <f t="shared" ca="1" si="149"/>
        <v>28.757331431641735</v>
      </c>
      <c r="T124" s="3">
        <f t="shared" ca="1" si="149"/>
        <v>22.98107296871359</v>
      </c>
      <c r="U124" s="3">
        <f t="shared" ca="1" si="149"/>
        <v>18.436151112668025</v>
      </c>
      <c r="V124" s="3">
        <f t="shared" ca="1" si="149"/>
        <v>14.824669332106966</v>
      </c>
      <c r="W124" s="3">
        <f t="shared" ca="1" si="149"/>
        <v>11.93963827796952</v>
      </c>
      <c r="X124" s="3">
        <f t="shared" ca="1" si="149"/>
        <v>9.6287755048844783</v>
      </c>
      <c r="Y124" s="3">
        <f t="shared" ca="1" si="149"/>
        <v>7.7716457361931575</v>
      </c>
      <c r="Z124" s="3">
        <f t="shared" ca="1" si="149"/>
        <v>6.2756667748853507</v>
      </c>
      <c r="AA124" s="3">
        <f t="shared" ca="1" si="149"/>
        <v>5.0688244263400764</v>
      </c>
      <c r="AB124" s="3">
        <f t="shared" ca="1" si="149"/>
        <v>4.0970863227671357</v>
      </c>
      <c r="AC124" s="3">
        <f t="shared" ca="1" si="149"/>
        <v>3.3119654405038985</v>
      </c>
      <c r="AD124" s="3">
        <f t="shared" ca="1" si="149"/>
        <v>2.6784035992554229</v>
      </c>
      <c r="AE124" s="3">
        <f t="shared" ca="1" si="149"/>
        <v>2.1661911563869878</v>
      </c>
      <c r="AF124" s="3">
        <f t="shared" ca="1" si="149"/>
        <v>1.7516098895147334</v>
      </c>
      <c r="AG124" s="3">
        <f t="shared" ca="1" si="149"/>
        <v>1.416945219709308</v>
      </c>
      <c r="AH124" s="3">
        <f t="shared" ca="1" si="149"/>
        <v>1.1464371774307669</v>
      </c>
      <c r="AI124" s="3">
        <f t="shared" ca="1" si="149"/>
        <v>0.92736468636924363</v>
      </c>
      <c r="AJ124" s="3">
        <f t="shared" ca="1" si="149"/>
        <v>0.75030042536147623</v>
      </c>
      <c r="AK124" s="3">
        <f t="shared" ca="1" si="149"/>
        <v>0.6071127835202843</v>
      </c>
      <c r="AL124" s="3">
        <f t="shared" ca="1" si="149"/>
        <v>0.49121159026884481</v>
      </c>
      <c r="AM124" s="3">
        <f t="shared" ca="1" si="149"/>
        <v>0.39743000245748378</v>
      </c>
      <c r="AN124" s="3">
        <f t="shared" ca="1" si="149"/>
        <v>0.32158292750468248</v>
      </c>
      <c r="AO124" s="14">
        <f t="shared" ca="1" si="133"/>
        <v>3571.981342770318</v>
      </c>
      <c r="AP124" s="15">
        <f t="shared" ca="1" si="134"/>
        <v>0.2622456244529911</v>
      </c>
      <c r="AQ124" s="14">
        <f t="shared" ca="1" si="135"/>
        <v>985.65550592986688</v>
      </c>
      <c r="AR124" s="12">
        <f t="shared" ca="1" si="136"/>
        <v>197.13110118597339</v>
      </c>
      <c r="AS124" s="14">
        <f t="shared" ca="1" si="137"/>
        <v>2223.6611257795139</v>
      </c>
      <c r="AT124" s="12">
        <f t="shared" ca="1" si="141"/>
        <v>444.73222515590282</v>
      </c>
      <c r="AU124" s="12">
        <f t="shared" ca="1" si="138"/>
        <v>64.446575965732492</v>
      </c>
    </row>
    <row r="125" spans="4:47" x14ac:dyDescent="0.15">
      <c r="D125" s="3">
        <v>2106</v>
      </c>
      <c r="E125" s="2">
        <f t="shared" ca="1" si="131"/>
        <v>0.99999796162151933</v>
      </c>
      <c r="F125" s="3">
        <f t="shared" ca="1" si="139"/>
        <v>864.83322459800456</v>
      </c>
      <c r="G125" s="3">
        <f t="shared" ref="G125:AN125" ca="1" si="150">F124*So*(1-F$6*F$7*U)*(1-(F$7*Uo-F$6*F$7*U)*D)</f>
        <v>733.32687865395349</v>
      </c>
      <c r="H125" s="3">
        <f t="shared" ca="1" si="150"/>
        <v>621.26618133506713</v>
      </c>
      <c r="I125" s="3">
        <f t="shared" ca="1" si="150"/>
        <v>522.39115607148779</v>
      </c>
      <c r="J125" s="3">
        <f t="shared" ca="1" si="150"/>
        <v>417.16835991783165</v>
      </c>
      <c r="K125" s="3">
        <f t="shared" ca="1" si="150"/>
        <v>302.47942338632481</v>
      </c>
      <c r="L125" s="3">
        <f t="shared" ca="1" si="150"/>
        <v>210.12325128625628</v>
      </c>
      <c r="M125" s="3">
        <f t="shared" ca="1" si="150"/>
        <v>146.7927742064181</v>
      </c>
      <c r="N125" s="3">
        <f t="shared" ca="1" si="150"/>
        <v>105.2524886644604</v>
      </c>
      <c r="O125" s="3">
        <f t="shared" ca="1" si="150"/>
        <v>77.853646406961971</v>
      </c>
      <c r="P125" s="3">
        <f t="shared" ca="1" si="150"/>
        <v>59.213982502372559</v>
      </c>
      <c r="Q125" s="3">
        <f t="shared" ca="1" si="150"/>
        <v>45.972171803796954</v>
      </c>
      <c r="R125" s="3">
        <f t="shared" ca="1" si="150"/>
        <v>36.206828438767815</v>
      </c>
      <c r="S125" s="3">
        <f t="shared" ca="1" si="150"/>
        <v>28.763766893184727</v>
      </c>
      <c r="T125" s="3">
        <f t="shared" ca="1" si="150"/>
        <v>22.979920717441907</v>
      </c>
      <c r="U125" s="3">
        <f t="shared" ca="1" si="150"/>
        <v>18.433170530722784</v>
      </c>
      <c r="V125" s="3">
        <f t="shared" ca="1" si="150"/>
        <v>14.824456168618116</v>
      </c>
      <c r="W125" s="3">
        <f t="shared" ca="1" si="150"/>
        <v>11.94055458351616</v>
      </c>
      <c r="X125" s="3">
        <f t="shared" ca="1" si="150"/>
        <v>9.6280446001979527</v>
      </c>
      <c r="Y125" s="3">
        <f t="shared" ca="1" si="150"/>
        <v>7.7710310930722395</v>
      </c>
      <c r="Z125" s="3">
        <f t="shared" ca="1" si="150"/>
        <v>6.2759962769374331</v>
      </c>
      <c r="AA125" s="3">
        <f t="shared" ca="1" si="150"/>
        <v>5.0701870785084386</v>
      </c>
      <c r="AB125" s="3">
        <f t="shared" ca="1" si="150"/>
        <v>4.0965506591967769</v>
      </c>
      <c r="AC125" s="3">
        <f t="shared" ca="1" si="150"/>
        <v>3.3120677977268351</v>
      </c>
      <c r="AD125" s="3">
        <f t="shared" ca="1" si="150"/>
        <v>2.6779235558355881</v>
      </c>
      <c r="AE125" s="3">
        <f t="shared" ca="1" si="150"/>
        <v>2.1659993388170533</v>
      </c>
      <c r="AF125" s="3">
        <f t="shared" ca="1" si="150"/>
        <v>1.7520042909947684</v>
      </c>
      <c r="AG125" s="3">
        <f t="shared" ca="1" si="150"/>
        <v>1.4168415390847426</v>
      </c>
      <c r="AH125" s="3">
        <f t="shared" ca="1" si="150"/>
        <v>1.1462365498703171</v>
      </c>
      <c r="AI125" s="3">
        <f t="shared" ca="1" si="150"/>
        <v>0.92747520769032077</v>
      </c>
      <c r="AJ125" s="3">
        <f t="shared" ca="1" si="150"/>
        <v>0.75028858476728355</v>
      </c>
      <c r="AK125" s="3">
        <f t="shared" ca="1" si="150"/>
        <v>0.60706417414869507</v>
      </c>
      <c r="AL125" s="3">
        <f t="shared" ca="1" si="150"/>
        <v>0.49123248878325032</v>
      </c>
      <c r="AM125" s="3">
        <f t="shared" ca="1" si="150"/>
        <v>0.39746773207479147</v>
      </c>
      <c r="AN125" s="3">
        <f t="shared" ca="1" si="150"/>
        <v>0.32159348193292348</v>
      </c>
      <c r="AO125" s="14">
        <f t="shared" ca="1" si="133"/>
        <v>3571.9973182315648</v>
      </c>
      <c r="AP125" s="15">
        <f t="shared" ca="1" si="134"/>
        <v>0.26224679733000489</v>
      </c>
      <c r="AQ125" s="14">
        <f t="shared" ca="1" si="135"/>
        <v>985.64447319074679</v>
      </c>
      <c r="AR125" s="12">
        <f t="shared" ca="1" si="136"/>
        <v>197.12889463814938</v>
      </c>
      <c r="AS125" s="14">
        <f t="shared" ca="1" si="137"/>
        <v>2223.6704808511704</v>
      </c>
      <c r="AT125" s="12">
        <f t="shared" ca="1" si="141"/>
        <v>444.73409617023412</v>
      </c>
      <c r="AU125" s="12">
        <f t="shared" ca="1" si="138"/>
        <v>64.446518877941813</v>
      </c>
    </row>
    <row r="126" spans="4:47" x14ac:dyDescent="0.15">
      <c r="D126" s="3">
        <v>2107</v>
      </c>
      <c r="E126" s="2">
        <f t="shared" ca="1" si="131"/>
        <v>1.0000534562733705</v>
      </c>
      <c r="F126" s="3">
        <f t="shared" ca="1" si="139"/>
        <v>864.88192699686351</v>
      </c>
      <c r="G126" s="3">
        <f t="shared" ref="G126:AN126" ca="1" si="151">F125*So*(1-F$6*F$7*U)*(1-(F$7*Uo-F$6*F$7*U)*D)</f>
        <v>733.25430812163984</v>
      </c>
      <c r="H126" s="3">
        <f t="shared" ca="1" si="151"/>
        <v>621.35036827105353</v>
      </c>
      <c r="I126" s="3">
        <f t="shared" ca="1" si="151"/>
        <v>522.37972028915783</v>
      </c>
      <c r="J126" s="3">
        <f t="shared" ca="1" si="151"/>
        <v>417.15879186180337</v>
      </c>
      <c r="K126" s="3">
        <f t="shared" ca="1" si="151"/>
        <v>302.44958226747849</v>
      </c>
      <c r="L126" s="3">
        <f t="shared" ca="1" si="151"/>
        <v>210.12042852024044</v>
      </c>
      <c r="M126" s="3">
        <f t="shared" ca="1" si="151"/>
        <v>146.81738783690591</v>
      </c>
      <c r="N126" s="3">
        <f t="shared" ca="1" si="151"/>
        <v>105.24173852729905</v>
      </c>
      <c r="O126" s="3">
        <f t="shared" ca="1" si="151"/>
        <v>77.856951060455515</v>
      </c>
      <c r="P126" s="3">
        <f t="shared" ca="1" si="151"/>
        <v>59.213802074731539</v>
      </c>
      <c r="Q126" s="3">
        <f t="shared" ca="1" si="151"/>
        <v>45.977691833410738</v>
      </c>
      <c r="R126" s="3">
        <f t="shared" ca="1" si="151"/>
        <v>36.196788635932094</v>
      </c>
      <c r="S126" s="3">
        <f t="shared" ca="1" si="151"/>
        <v>28.765955251562186</v>
      </c>
      <c r="T126" s="3">
        <f t="shared" ca="1" si="151"/>
        <v>22.985063280700587</v>
      </c>
      <c r="U126" s="3">
        <f t="shared" ca="1" si="151"/>
        <v>18.432246307375419</v>
      </c>
      <c r="V126" s="3">
        <f t="shared" ca="1" si="151"/>
        <v>14.82205949123496</v>
      </c>
      <c r="W126" s="3">
        <f t="shared" ca="1" si="151"/>
        <v>11.940382890629337</v>
      </c>
      <c r="X126" s="3">
        <f t="shared" ca="1" si="151"/>
        <v>9.6287835028736524</v>
      </c>
      <c r="Y126" s="3">
        <f t="shared" ca="1" si="151"/>
        <v>7.7704412067422286</v>
      </c>
      <c r="Z126" s="3">
        <f t="shared" ca="1" si="151"/>
        <v>6.2754999215875538</v>
      </c>
      <c r="AA126" s="3">
        <f t="shared" ca="1" si="151"/>
        <v>5.0704532872009551</v>
      </c>
      <c r="AB126" s="3">
        <f t="shared" ca="1" si="151"/>
        <v>4.0976519349895542</v>
      </c>
      <c r="AC126" s="3">
        <f t="shared" ca="1" si="151"/>
        <v>3.3116347694911492</v>
      </c>
      <c r="AD126" s="3">
        <f t="shared" ca="1" si="151"/>
        <v>2.6780063178158495</v>
      </c>
      <c r="AE126" s="3">
        <f t="shared" ca="1" si="151"/>
        <v>2.1656111323009575</v>
      </c>
      <c r="AF126" s="3">
        <f t="shared" ca="1" si="151"/>
        <v>1.7518491499285598</v>
      </c>
      <c r="AG126" s="3">
        <f t="shared" ca="1" si="151"/>
        <v>1.4171605624034251</v>
      </c>
      <c r="AH126" s="3">
        <f t="shared" ca="1" si="151"/>
        <v>1.1461526775231459</v>
      </c>
      <c r="AI126" s="3">
        <f t="shared" ca="1" si="151"/>
        <v>0.9273128986759589</v>
      </c>
      <c r="AJ126" s="3">
        <f t="shared" ca="1" si="151"/>
        <v>0.75037800254089126</v>
      </c>
      <c r="AK126" s="3">
        <f t="shared" ca="1" si="151"/>
        <v>0.60705459398548023</v>
      </c>
      <c r="AL126" s="3">
        <f t="shared" ca="1" si="151"/>
        <v>0.49119315753668108</v>
      </c>
      <c r="AM126" s="3">
        <f t="shared" ca="1" si="151"/>
        <v>0.39748464227253327</v>
      </c>
      <c r="AN126" s="3">
        <f t="shared" ca="1" si="151"/>
        <v>0.3216240120864774</v>
      </c>
      <c r="AO126" s="14">
        <f t="shared" ca="1" si="133"/>
        <v>3572.0032001980881</v>
      </c>
      <c r="AP126" s="15">
        <f t="shared" ca="1" si="134"/>
        <v>0.26224722916876209</v>
      </c>
      <c r="AQ126" s="14">
        <f t="shared" ca="1" si="135"/>
        <v>985.62256312544002</v>
      </c>
      <c r="AR126" s="12">
        <f t="shared" ca="1" si="136"/>
        <v>197.12451262508802</v>
      </c>
      <c r="AS126" s="14">
        <f t="shared" ca="1" si="137"/>
        <v>2223.6493792045644</v>
      </c>
      <c r="AT126" s="12">
        <f t="shared" ca="1" si="141"/>
        <v>444.72987584091288</v>
      </c>
      <c r="AU126" s="12">
        <f t="shared" ca="1" si="138"/>
        <v>64.446450928136727</v>
      </c>
    </row>
    <row r="127" spans="4:47" x14ac:dyDescent="0.15">
      <c r="D127" s="3">
        <v>2108</v>
      </c>
      <c r="E127" s="2">
        <f t="shared" ca="1" si="131"/>
        <v>1.0000821283738541</v>
      </c>
      <c r="F127" s="3">
        <f t="shared" ca="1" si="139"/>
        <v>864.90698458705447</v>
      </c>
      <c r="G127" s="3">
        <f t="shared" ref="G127:AN127" ca="1" si="152">F126*So*(1-F$6*F$7*U)*(1-(F$7*Uo-F$6*F$7*U)*D)</f>
        <v>733.29560075791176</v>
      </c>
      <c r="H127" s="3">
        <f t="shared" ca="1" si="152"/>
        <v>621.28887901122778</v>
      </c>
      <c r="I127" s="3">
        <f t="shared" ca="1" si="152"/>
        <v>522.45050725518604</v>
      </c>
      <c r="J127" s="3">
        <f t="shared" ca="1" si="152"/>
        <v>417.14965974483448</v>
      </c>
      <c r="K127" s="3">
        <f t="shared" ca="1" si="152"/>
        <v>302.44264536902949</v>
      </c>
      <c r="L127" s="3">
        <f t="shared" ca="1" si="152"/>
        <v>210.09969908149284</v>
      </c>
      <c r="M127" s="3">
        <f t="shared" ca="1" si="152"/>
        <v>146.81541551289899</v>
      </c>
      <c r="N127" s="3">
        <f t="shared" ca="1" si="152"/>
        <v>105.25938504483379</v>
      </c>
      <c r="O127" s="3">
        <f t="shared" ca="1" si="152"/>
        <v>77.848999011877055</v>
      </c>
      <c r="P127" s="3">
        <f t="shared" ca="1" si="152"/>
        <v>59.216315522809104</v>
      </c>
      <c r="Q127" s="3">
        <f t="shared" ca="1" si="152"/>
        <v>45.977551737336697</v>
      </c>
      <c r="R127" s="3">
        <f t="shared" ca="1" si="152"/>
        <v>36.201134903192361</v>
      </c>
      <c r="S127" s="3">
        <f t="shared" ca="1" si="152"/>
        <v>28.757978730790828</v>
      </c>
      <c r="T127" s="3">
        <f t="shared" ca="1" si="152"/>
        <v>22.986811993098843</v>
      </c>
      <c r="U127" s="3">
        <f t="shared" ca="1" si="152"/>
        <v>18.43637116897963</v>
      </c>
      <c r="V127" s="3">
        <f t="shared" ca="1" si="152"/>
        <v>14.821316325895333</v>
      </c>
      <c r="W127" s="3">
        <f t="shared" ca="1" si="152"/>
        <v>11.938452482842724</v>
      </c>
      <c r="X127" s="3">
        <f t="shared" ca="1" si="152"/>
        <v>9.628645050875912</v>
      </c>
      <c r="Y127" s="3">
        <f t="shared" ca="1" si="152"/>
        <v>7.7710375479555749</v>
      </c>
      <c r="Z127" s="3">
        <f t="shared" ca="1" si="152"/>
        <v>6.2750235585961569</v>
      </c>
      <c r="AA127" s="3">
        <f t="shared" ca="1" si="152"/>
        <v>5.0700522757114062</v>
      </c>
      <c r="AB127" s="3">
        <f t="shared" ca="1" si="152"/>
        <v>4.0978670810082534</v>
      </c>
      <c r="AC127" s="3">
        <f t="shared" ca="1" si="152"/>
        <v>3.3125250363301477</v>
      </c>
      <c r="AD127" s="3">
        <f t="shared" ca="1" si="152"/>
        <v>2.6776561884037173</v>
      </c>
      <c r="AE127" s="3">
        <f t="shared" ca="1" si="152"/>
        <v>2.1656780611217576</v>
      </c>
      <c r="AF127" s="3">
        <f t="shared" ca="1" si="152"/>
        <v>1.7515351704905096</v>
      </c>
      <c r="AG127" s="3">
        <f t="shared" ca="1" si="152"/>
        <v>1.4170350719569862</v>
      </c>
      <c r="AH127" s="3">
        <f t="shared" ca="1" si="152"/>
        <v>1.1464107511473398</v>
      </c>
      <c r="AI127" s="3">
        <f t="shared" ca="1" si="152"/>
        <v>0.92724504539612507</v>
      </c>
      <c r="AJ127" s="3">
        <f t="shared" ca="1" si="152"/>
        <v>0.75024668570031017</v>
      </c>
      <c r="AK127" s="3">
        <f t="shared" ca="1" si="152"/>
        <v>0.60712694144131862</v>
      </c>
      <c r="AL127" s="3">
        <f t="shared" ca="1" si="152"/>
        <v>0.49118540594991378</v>
      </c>
      <c r="AM127" s="3">
        <f t="shared" ca="1" si="152"/>
        <v>0.39745281708419644</v>
      </c>
      <c r="AN127" s="3">
        <f t="shared" ca="1" si="152"/>
        <v>0.32163769552592164</v>
      </c>
      <c r="AO127" s="14">
        <f t="shared" ca="1" si="133"/>
        <v>3571.996137262091</v>
      </c>
      <c r="AP127" s="15">
        <f t="shared" ca="1" si="134"/>
        <v>0.26224671062628291</v>
      </c>
      <c r="AQ127" s="14">
        <f t="shared" ca="1" si="135"/>
        <v>985.61256660091385</v>
      </c>
      <c r="AR127" s="12">
        <f t="shared" ca="1" si="136"/>
        <v>197.12251332018278</v>
      </c>
      <c r="AS127" s="14">
        <f t="shared" ca="1" si="137"/>
        <v>2223.6207488280738</v>
      </c>
      <c r="AT127" s="12">
        <f t="shared" ca="1" si="141"/>
        <v>444.72414976561481</v>
      </c>
      <c r="AU127" s="12">
        <f t="shared" ca="1" si="138"/>
        <v>64.446397471653</v>
      </c>
    </row>
    <row r="128" spans="4:47" x14ac:dyDescent="0.15">
      <c r="D128" s="3">
        <v>2109</v>
      </c>
      <c r="E128" s="2">
        <f t="shared" ca="1" si="131"/>
        <v>1.000085651518019</v>
      </c>
      <c r="F128" s="3">
        <f t="shared" ca="1" si="139"/>
        <v>864.90971820356219</v>
      </c>
      <c r="G128" s="3">
        <f t="shared" ref="G128:AN128" ca="1" si="153">F127*So*(1-F$6*F$7*U)*(1-(F$7*Uo-F$6*F$7*U)*D)</f>
        <v>733.31684599391349</v>
      </c>
      <c r="H128" s="3">
        <f t="shared" ca="1" si="153"/>
        <v>621.32386640293714</v>
      </c>
      <c r="I128" s="3">
        <f t="shared" ca="1" si="153"/>
        <v>522.39880519363237</v>
      </c>
      <c r="J128" s="3">
        <f t="shared" ca="1" si="153"/>
        <v>417.20618712835676</v>
      </c>
      <c r="K128" s="3">
        <f t="shared" ca="1" si="153"/>
        <v>302.43602452903338</v>
      </c>
      <c r="L128" s="3">
        <f t="shared" ca="1" si="153"/>
        <v>210.09488029395882</v>
      </c>
      <c r="M128" s="3">
        <f t="shared" ca="1" si="153"/>
        <v>146.80093143258128</v>
      </c>
      <c r="N128" s="3">
        <f t="shared" ca="1" si="153"/>
        <v>105.25797100515403</v>
      </c>
      <c r="O128" s="3">
        <f t="shared" ca="1" si="153"/>
        <v>77.862052423435514</v>
      </c>
      <c r="P128" s="3">
        <f t="shared" ca="1" si="153"/>
        <v>59.210267366398384</v>
      </c>
      <c r="Q128" s="3">
        <f t="shared" ca="1" si="153"/>
        <v>45.97950334633623</v>
      </c>
      <c r="R128" s="3">
        <f t="shared" ca="1" si="153"/>
        <v>36.201024596722561</v>
      </c>
      <c r="S128" s="3">
        <f t="shared" ca="1" si="153"/>
        <v>28.761431795721155</v>
      </c>
      <c r="T128" s="3">
        <f t="shared" ca="1" si="153"/>
        <v>22.980437972777711</v>
      </c>
      <c r="U128" s="3">
        <f t="shared" ca="1" si="153"/>
        <v>18.437773815143721</v>
      </c>
      <c r="V128" s="3">
        <f t="shared" ca="1" si="153"/>
        <v>14.824633115266368</v>
      </c>
      <c r="W128" s="3">
        <f t="shared" ca="1" si="153"/>
        <v>11.937853899083208</v>
      </c>
      <c r="X128" s="3">
        <f t="shared" ca="1" si="153"/>
        <v>9.6270883829238887</v>
      </c>
      <c r="Y128" s="3">
        <f t="shared" ca="1" si="153"/>
        <v>7.7709258084328496</v>
      </c>
      <c r="Z128" s="3">
        <f t="shared" ca="1" si="153"/>
        <v>6.2755051342317154</v>
      </c>
      <c r="AA128" s="3">
        <f t="shared" ca="1" si="153"/>
        <v>5.0696674162900415</v>
      </c>
      <c r="AB128" s="3">
        <f t="shared" ca="1" si="153"/>
        <v>4.0975429893168309</v>
      </c>
      <c r="AC128" s="3">
        <f t="shared" ca="1" si="153"/>
        <v>3.3126989594902194</v>
      </c>
      <c r="AD128" s="3">
        <f t="shared" ca="1" si="153"/>
        <v>2.6783760227685258</v>
      </c>
      <c r="AE128" s="3">
        <f t="shared" ca="1" si="153"/>
        <v>2.1653949148194642</v>
      </c>
      <c r="AF128" s="3">
        <f t="shared" ca="1" si="153"/>
        <v>1.7515893021773123</v>
      </c>
      <c r="AG128" s="3">
        <f t="shared" ca="1" si="153"/>
        <v>1.4167811003889383</v>
      </c>
      <c r="AH128" s="3">
        <f t="shared" ca="1" si="153"/>
        <v>1.1463092357645521</v>
      </c>
      <c r="AI128" s="3">
        <f t="shared" ca="1" si="153"/>
        <v>0.92745382865342929</v>
      </c>
      <c r="AJ128" s="3">
        <f t="shared" ca="1" si="153"/>
        <v>0.75019178869803405</v>
      </c>
      <c r="AK128" s="3">
        <f t="shared" ca="1" si="153"/>
        <v>0.60702069366818068</v>
      </c>
      <c r="AL128" s="3">
        <f t="shared" ca="1" si="153"/>
        <v>0.49124394436609176</v>
      </c>
      <c r="AM128" s="3">
        <f t="shared" ca="1" si="153"/>
        <v>0.39744654482663283</v>
      </c>
      <c r="AN128" s="3">
        <f t="shared" ca="1" si="153"/>
        <v>0.32161194313413666</v>
      </c>
      <c r="AO128" s="14">
        <f t="shared" ca="1" si="133"/>
        <v>3571.9790556522807</v>
      </c>
      <c r="AP128" s="15">
        <f t="shared" ca="1" si="134"/>
        <v>0.26224545653870479</v>
      </c>
      <c r="AQ128" s="14">
        <f t="shared" ca="1" si="135"/>
        <v>985.62271096297457</v>
      </c>
      <c r="AR128" s="12">
        <f t="shared" ca="1" si="136"/>
        <v>197.12454219259493</v>
      </c>
      <c r="AS128" s="14">
        <f t="shared" ca="1" si="137"/>
        <v>2223.6188260530271</v>
      </c>
      <c r="AT128" s="12">
        <f t="shared" ca="1" si="141"/>
        <v>444.72376521060545</v>
      </c>
      <c r="AU128" s="12">
        <f t="shared" ca="1" si="138"/>
        <v>64.446378643967051</v>
      </c>
    </row>
    <row r="129" spans="4:64" x14ac:dyDescent="0.15">
      <c r="D129" s="3">
        <v>2110</v>
      </c>
      <c r="E129" s="2">
        <f t="shared" ca="1" si="131"/>
        <v>0.99981432232292466</v>
      </c>
      <c r="F129" s="3">
        <f t="shared" ca="1" si="139"/>
        <v>864.67430547323363</v>
      </c>
      <c r="G129" s="3">
        <f t="shared" ref="G129:AN129" ca="1" si="154">F128*So*(1-F$6*F$7*U)*(1-(F$7*Uo-F$6*F$7*U)*D)</f>
        <v>733.31916370792351</v>
      </c>
      <c r="H129" s="3">
        <f t="shared" ca="1" si="154"/>
        <v>621.34186756394445</v>
      </c>
      <c r="I129" s="3">
        <f t="shared" ca="1" si="154"/>
        <v>522.4282236690683</v>
      </c>
      <c r="J129" s="3">
        <f t="shared" ca="1" si="154"/>
        <v>417.16490011711278</v>
      </c>
      <c r="K129" s="3">
        <f t="shared" ca="1" si="154"/>
        <v>302.47700722373332</v>
      </c>
      <c r="L129" s="3">
        <f t="shared" ca="1" si="154"/>
        <v>210.09028105966519</v>
      </c>
      <c r="M129" s="3">
        <f t="shared" ca="1" si="154"/>
        <v>146.79756444775711</v>
      </c>
      <c r="N129" s="3">
        <f t="shared" ca="1" si="154"/>
        <v>105.24758677608114</v>
      </c>
      <c r="O129" s="3">
        <f t="shared" ca="1" si="154"/>
        <v>77.861006435644256</v>
      </c>
      <c r="P129" s="3">
        <f t="shared" ca="1" si="154"/>
        <v>59.220195509319048</v>
      </c>
      <c r="Q129" s="3">
        <f t="shared" ca="1" si="154"/>
        <v>45.974807153648946</v>
      </c>
      <c r="R129" s="3">
        <f t="shared" ca="1" si="154"/>
        <v>36.202561221504119</v>
      </c>
      <c r="S129" s="3">
        <f t="shared" ca="1" si="154"/>
        <v>28.76134415835795</v>
      </c>
      <c r="T129" s="3">
        <f t="shared" ca="1" si="154"/>
        <v>22.983197309419211</v>
      </c>
      <c r="U129" s="3">
        <f t="shared" ca="1" si="154"/>
        <v>18.432661199048486</v>
      </c>
      <c r="V129" s="3">
        <f t="shared" ca="1" si="154"/>
        <v>14.825760979019087</v>
      </c>
      <c r="W129" s="3">
        <f t="shared" ca="1" si="154"/>
        <v>11.94052541260163</v>
      </c>
      <c r="X129" s="3">
        <f t="shared" ca="1" si="154"/>
        <v>9.6266056889762659</v>
      </c>
      <c r="Y129" s="3">
        <f t="shared" ca="1" si="154"/>
        <v>7.7696694788974243</v>
      </c>
      <c r="Z129" s="3">
        <f t="shared" ca="1" si="154"/>
        <v>6.2754148989260408</v>
      </c>
      <c r="AA129" s="3">
        <f t="shared" ca="1" si="154"/>
        <v>5.0700564870696603</v>
      </c>
      <c r="AB129" s="3">
        <f t="shared" ca="1" si="154"/>
        <v>4.0972319514935247</v>
      </c>
      <c r="AC129" s="3">
        <f t="shared" ca="1" si="154"/>
        <v>3.3124369650946641</v>
      </c>
      <c r="AD129" s="3">
        <f t="shared" ca="1" si="154"/>
        <v>2.6785166501197559</v>
      </c>
      <c r="AE129" s="3">
        <f t="shared" ca="1" si="154"/>
        <v>2.1659770379762082</v>
      </c>
      <c r="AF129" s="3">
        <f t="shared" ca="1" si="154"/>
        <v>1.7513602949010456</v>
      </c>
      <c r="AG129" s="3">
        <f t="shared" ca="1" si="154"/>
        <v>1.4168248864071049</v>
      </c>
      <c r="AH129" s="3">
        <f t="shared" ca="1" si="154"/>
        <v>1.1461037856950116</v>
      </c>
      <c r="AI129" s="3">
        <f t="shared" ca="1" si="154"/>
        <v>0.92737170204188157</v>
      </c>
      <c r="AJ129" s="3">
        <f t="shared" ca="1" si="154"/>
        <v>0.75036070573460911</v>
      </c>
      <c r="AK129" s="3">
        <f t="shared" ca="1" si="154"/>
        <v>0.60697627678898991</v>
      </c>
      <c r="AL129" s="3">
        <f t="shared" ca="1" si="154"/>
        <v>0.49115797622402146</v>
      </c>
      <c r="AM129" s="3">
        <f t="shared" ca="1" si="154"/>
        <v>0.39749391164773085</v>
      </c>
      <c r="AN129" s="3">
        <f t="shared" ca="1" si="154"/>
        <v>0.32160686773183433</v>
      </c>
      <c r="AO129" s="14">
        <f t="shared" ca="1" si="133"/>
        <v>3571.9790699560895</v>
      </c>
      <c r="AP129" s="15">
        <f t="shared" ca="1" si="134"/>
        <v>0.26224545758885337</v>
      </c>
      <c r="AQ129" s="14">
        <f t="shared" ca="1" si="135"/>
        <v>985.62642229521703</v>
      </c>
      <c r="AR129" s="12">
        <f t="shared" ca="1" si="136"/>
        <v>197.12528445904343</v>
      </c>
      <c r="AS129" s="14">
        <f t="shared" ca="1" si="137"/>
        <v>2223.6229976165591</v>
      </c>
      <c r="AT129" s="12">
        <f t="shared" ca="1" si="141"/>
        <v>444.72459952331184</v>
      </c>
      <c r="AU129" s="12">
        <f t="shared" ca="1" si="138"/>
        <v>64.446378969578333</v>
      </c>
    </row>
    <row r="135" spans="4:64" x14ac:dyDescent="0.15">
      <c r="AK135" s="8"/>
      <c r="AP135" t="s">
        <v>18</v>
      </c>
      <c r="AR135" t="s">
        <v>43</v>
      </c>
      <c r="AT135" t="s">
        <v>37</v>
      </c>
      <c r="AV135" t="s">
        <v>41</v>
      </c>
    </row>
    <row r="136" spans="4:64" x14ac:dyDescent="0.15">
      <c r="AO136" t="s">
        <v>40</v>
      </c>
      <c r="AP136" s="2">
        <f ca="1">AVERAGE(AP120:AP129)</f>
        <v>0.26224647040718757</v>
      </c>
      <c r="AQ136" s="2">
        <f ca="1">AP136+1.96*AP137</f>
        <v>0.26224830312769654</v>
      </c>
      <c r="AR136" s="2">
        <f ca="1">AVERAGE(AR120:AR129)</f>
        <v>197.12530528249039</v>
      </c>
      <c r="AS136" s="11">
        <f ca="1">AR136+1.96*AR137</f>
        <v>197.13090213250243</v>
      </c>
      <c r="AT136" s="2">
        <f ca="1">AVERAGE(AT120:AT129)</f>
        <v>444.72544408264656</v>
      </c>
      <c r="AU136" s="2">
        <f ca="1">AT136+1.96*AT137</f>
        <v>444.7347439137792</v>
      </c>
      <c r="AV136" s="2">
        <f ca="1">AVERAGE(AU120:AU129)</f>
        <v>64.446637005126547</v>
      </c>
      <c r="AW136" s="2">
        <f ca="1">AV136+1.96*AV137</f>
        <v>64.447195705347852</v>
      </c>
    </row>
    <row r="137" spans="4:64" x14ac:dyDescent="0.15">
      <c r="AO137" t="s">
        <v>42</v>
      </c>
      <c r="AP137" s="2">
        <f ca="1">_xlfn.STDEV.P(AP120:AP129)</f>
        <v>9.3506148415875356E-7</v>
      </c>
      <c r="AQ137" s="2">
        <f ca="1">AP136-1.96*AP137</f>
        <v>0.26224463768667861</v>
      </c>
      <c r="AR137" s="2">
        <f ca="1">_xlfn.STDEV.P(AR120:AR129)</f>
        <v>2.8555357204274995E-3</v>
      </c>
      <c r="AS137" s="11">
        <f ca="1">AR136-1.96*AR137</f>
        <v>197.11970843247835</v>
      </c>
      <c r="AT137" s="2">
        <f ca="1">_xlfn.STDEV.P(AT120:AT129)</f>
        <v>4.7448118023669392E-3</v>
      </c>
      <c r="AU137" s="2">
        <f ca="1">AT136-1.96*AT137</f>
        <v>444.71614425151392</v>
      </c>
      <c r="AV137" s="2">
        <f ca="1">_xlfn.STDEV.P(AU120:AU129)</f>
        <v>2.8505113331557904E-4</v>
      </c>
      <c r="AW137" s="2">
        <f ca="1">AV136-1.96*AV137</f>
        <v>64.446078304905242</v>
      </c>
      <c r="BA137" s="8" t="s">
        <v>67</v>
      </c>
      <c r="BB137" s="8" t="s">
        <v>68</v>
      </c>
      <c r="BC137" s="8" t="s">
        <v>69</v>
      </c>
      <c r="BD137" s="8" t="s">
        <v>70</v>
      </c>
      <c r="BF137" s="8" t="s">
        <v>18</v>
      </c>
      <c r="BH137" s="8" t="s">
        <v>43</v>
      </c>
      <c r="BJ137" s="8" t="s">
        <v>37</v>
      </c>
      <c r="BL137" s="8" t="s">
        <v>41</v>
      </c>
    </row>
    <row r="138" spans="4:64" x14ac:dyDescent="0.15">
      <c r="AO138" s="8" t="s">
        <v>66</v>
      </c>
      <c r="AP138">
        <f ca="1">AP137/AP136*100</f>
        <v>3.5655827234086035E-4</v>
      </c>
      <c r="AR138">
        <f ca="1">AR137/AR136*100</f>
        <v>1.4485891176352901E-3</v>
      </c>
      <c r="AT138">
        <f ca="1">AT137/AT136*100</f>
        <v>1.0669081037524752E-3</v>
      </c>
      <c r="AV138">
        <f ca="1">AV137/AV136*100</f>
        <v>4.4230567576847193E-4</v>
      </c>
      <c r="BA138" s="1">
        <f ca="1">AP138</f>
        <v>3.5655827234086035E-4</v>
      </c>
      <c r="BB138" s="1">
        <f ca="1">AR138</f>
        <v>1.4485891176352901E-3</v>
      </c>
      <c r="BC138" s="1">
        <f ca="1">AT138</f>
        <v>1.0669081037524752E-3</v>
      </c>
      <c r="BD138" s="1">
        <f ca="1">AV138</f>
        <v>4.4230567576847193E-4</v>
      </c>
      <c r="BE138" s="2">
        <f ca="1">AQ136</f>
        <v>0.26224830312769654</v>
      </c>
      <c r="BF138" s="2">
        <f ca="1">AQ137</f>
        <v>0.26224463768667861</v>
      </c>
      <c r="BG138" s="11">
        <f ca="1">AS136</f>
        <v>197.13090213250243</v>
      </c>
      <c r="BH138" s="11">
        <f ca="1">AS137</f>
        <v>197.11970843247835</v>
      </c>
      <c r="BI138" s="2">
        <f ca="1">AU136</f>
        <v>444.7347439137792</v>
      </c>
      <c r="BJ138" s="2">
        <f ca="1">AU137</f>
        <v>444.71614425151392</v>
      </c>
      <c r="BK138" s="2">
        <f ca="1">AW136</f>
        <v>64.447195705347852</v>
      </c>
      <c r="BL138" s="2">
        <f ca="1">AW137</f>
        <v>64.446078304905242</v>
      </c>
    </row>
    <row r="139" spans="4:64" x14ac:dyDescent="0.15">
      <c r="AZ139">
        <v>1E-4</v>
      </c>
      <c r="BA139" s="1">
        <f t="dataTable" ref="BA139:BL143" dt2D="0" dtr="0" r1="B45" ca="1"/>
        <v>1.5780505768329285E-3</v>
      </c>
      <c r="BB139" s="1">
        <v>2.499849576798681E-3</v>
      </c>
      <c r="BC139" s="1">
        <v>2.9175009957150251E-3</v>
      </c>
      <c r="BD139" s="1">
        <v>1.1219602223860889E-3</v>
      </c>
      <c r="BE139">
        <v>0.26226703735345613</v>
      </c>
      <c r="BF139">
        <v>0.26225081412577367</v>
      </c>
      <c r="BG139">
        <v>197.13699462642489</v>
      </c>
      <c r="BH139">
        <v>197.11767730987901</v>
      </c>
      <c r="BI139">
        <v>444.76124677326874</v>
      </c>
      <c r="BJ139">
        <v>444.71038409964154</v>
      </c>
      <c r="BK139">
        <v>64.451203948078643</v>
      </c>
      <c r="BL139">
        <v>64.448369392276817</v>
      </c>
    </row>
    <row r="140" spans="4:64" x14ac:dyDescent="0.15">
      <c r="AZ140">
        <v>0.2</v>
      </c>
      <c r="BA140" s="1">
        <v>2.1636148062778062</v>
      </c>
      <c r="BB140" s="1">
        <v>6.0256536456443373</v>
      </c>
      <c r="BC140" s="1">
        <v>4.8039821720848463</v>
      </c>
      <c r="BD140" s="1">
        <v>1.5945817910061812</v>
      </c>
      <c r="BE140">
        <v>0.27470510271168286</v>
      </c>
      <c r="BF140">
        <v>0.25235417871605231</v>
      </c>
      <c r="BG140">
        <v>211.11233155772939</v>
      </c>
      <c r="BH140">
        <v>166.5136423597792</v>
      </c>
      <c r="BI140">
        <v>473.21091867315442</v>
      </c>
      <c r="BJ140">
        <v>391.7663456725179</v>
      </c>
      <c r="BK140">
        <v>66.872286777711849</v>
      </c>
      <c r="BL140">
        <v>62.818942629538128</v>
      </c>
    </row>
    <row r="141" spans="4:64" x14ac:dyDescent="0.15">
      <c r="AG141" s="8" t="s">
        <v>18</v>
      </c>
      <c r="AH141" s="8" t="s">
        <v>43</v>
      </c>
      <c r="AI141" s="8" t="s">
        <v>37</v>
      </c>
      <c r="AJ141" s="8" t="s">
        <v>41</v>
      </c>
      <c r="AZ141">
        <v>0.4</v>
      </c>
      <c r="BA141" s="1">
        <v>4.3538827783841665</v>
      </c>
      <c r="BB141" s="1">
        <v>12.385369973756976</v>
      </c>
      <c r="BC141" s="1">
        <v>11.753986319938264</v>
      </c>
      <c r="BD141" s="1">
        <v>2.880913855824629</v>
      </c>
      <c r="BE141">
        <v>0.27823683597761112</v>
      </c>
      <c r="BF141">
        <v>0.23448329808575649</v>
      </c>
      <c r="BG141">
        <v>209.72728563849168</v>
      </c>
      <c r="BH141">
        <v>127.79311173367424</v>
      </c>
      <c r="BI141">
        <v>488.40786715591889</v>
      </c>
      <c r="BJ141">
        <v>305.50719765963458</v>
      </c>
      <c r="BK141">
        <v>66.92209956130749</v>
      </c>
      <c r="BL141">
        <v>59.768404747708516</v>
      </c>
    </row>
    <row r="142" spans="4:64" x14ac:dyDescent="0.15">
      <c r="AG142" s="2">
        <f ca="1">AP136</f>
        <v>0.26224647040718757</v>
      </c>
      <c r="AH142" s="2">
        <f ca="1">AR136</f>
        <v>197.12530528249039</v>
      </c>
      <c r="AI142" s="2">
        <f ca="1">AT136</f>
        <v>444.72544408264656</v>
      </c>
      <c r="AJ142" s="2">
        <f ca="1">AV136</f>
        <v>64.446637005126547</v>
      </c>
      <c r="AQ142" s="2"/>
      <c r="AZ142">
        <v>0.6</v>
      </c>
      <c r="BA142" s="1">
        <v>11.402704440424149</v>
      </c>
      <c r="BB142" s="1">
        <v>54.003628379080112</v>
      </c>
      <c r="BC142" s="1">
        <v>43.660785649704728</v>
      </c>
      <c r="BD142" s="1">
        <v>3.7543010619182153</v>
      </c>
      <c r="BE142">
        <v>0.37324724240393775</v>
      </c>
      <c r="BF142">
        <v>0.23688659613639157</v>
      </c>
      <c r="BG142">
        <v>562.26087143136965</v>
      </c>
      <c r="BH142">
        <v>-15.971086747740912</v>
      </c>
      <c r="BI142">
        <v>1066.6064902419243</v>
      </c>
      <c r="BJ142">
        <v>82.907923132027236</v>
      </c>
      <c r="BK142">
        <v>81.327293177631148</v>
      </c>
      <c r="BL142">
        <v>70.17882164912011</v>
      </c>
    </row>
    <row r="143" spans="4:64" x14ac:dyDescent="0.15">
      <c r="AF143">
        <v>3</v>
      </c>
      <c r="AG143">
        <f t="dataTable" ref="AG143:AJ152" dt2D="0" dtr="0" r1="B42" ca="1"/>
        <v>4.0829832294710759E-2</v>
      </c>
      <c r="AH143">
        <v>27.936414552671827</v>
      </c>
      <c r="AI143">
        <v>63.993851806758279</v>
      </c>
      <c r="AJ143">
        <v>10.115982984948982</v>
      </c>
      <c r="AZ143">
        <v>0.8</v>
      </c>
      <c r="BA143" s="1">
        <v>5.8338206343581316</v>
      </c>
      <c r="BB143" s="1">
        <v>24.406333359591525</v>
      </c>
      <c r="BC143" s="1">
        <v>19.64068378740944</v>
      </c>
      <c r="BD143" s="1">
        <v>1.3018156518000115</v>
      </c>
      <c r="BE143">
        <v>0.32290313572841972</v>
      </c>
      <c r="BF143">
        <v>0.25663686087253273</v>
      </c>
      <c r="BG143">
        <v>328.93278746414285</v>
      </c>
      <c r="BH143">
        <v>116.0628397065091</v>
      </c>
      <c r="BI143">
        <v>685.33674018279146</v>
      </c>
      <c r="BJ143">
        <v>304.34964161883693</v>
      </c>
      <c r="BK143">
        <v>73.284977776684045</v>
      </c>
      <c r="BL143">
        <v>69.638208807203299</v>
      </c>
    </row>
    <row r="144" spans="4:64" x14ac:dyDescent="0.15">
      <c r="AF144">
        <v>5</v>
      </c>
      <c r="AG144">
        <v>0.13478657592866636</v>
      </c>
      <c r="AH144">
        <v>100.41852195821018</v>
      </c>
      <c r="AI144">
        <v>226.84680107255221</v>
      </c>
      <c r="AJ144">
        <v>33.150732768057317</v>
      </c>
    </row>
    <row r="145" spans="32:36" x14ac:dyDescent="0.15">
      <c r="AF145">
        <v>8</v>
      </c>
      <c r="AG145">
        <v>0.2040217147736966</v>
      </c>
      <c r="AH145">
        <v>153.26639577311818</v>
      </c>
      <c r="AI145">
        <v>345.80253859950028</v>
      </c>
      <c r="AJ145">
        <v>50.14093452400332</v>
      </c>
    </row>
    <row r="146" spans="32:36" x14ac:dyDescent="0.15">
      <c r="AF146">
        <v>13</v>
      </c>
      <c r="AG146">
        <v>0.24518376710352024</v>
      </c>
      <c r="AH146">
        <v>184.28948049081438</v>
      </c>
      <c r="AI146">
        <v>415.77068027893375</v>
      </c>
      <c r="AJ146">
        <v>60.253833742634832</v>
      </c>
    </row>
    <row r="147" spans="32:36" x14ac:dyDescent="0.15">
      <c r="AF147">
        <v>21</v>
      </c>
      <c r="AG147">
        <v>0.26839014883729961</v>
      </c>
      <c r="AH147">
        <v>201.74643045187125</v>
      </c>
      <c r="AI147">
        <v>455.15237129460263</v>
      </c>
      <c r="AJ147">
        <v>65.956203533181011</v>
      </c>
    </row>
    <row r="148" spans="32:36" x14ac:dyDescent="0.15">
      <c r="AF148">
        <v>34</v>
      </c>
      <c r="AG148">
        <v>0.28210879636959935</v>
      </c>
      <c r="AH148">
        <v>212.05381670373012</v>
      </c>
      <c r="AI148">
        <v>478.40588970160252</v>
      </c>
      <c r="AJ148">
        <v>69.327872199913173</v>
      </c>
    </row>
    <row r="149" spans="32:36" x14ac:dyDescent="0.15">
      <c r="AF149">
        <v>55</v>
      </c>
      <c r="AG149">
        <v>0.29031577406499209</v>
      </c>
      <c r="AH149">
        <v>218.2296967016253</v>
      </c>
      <c r="AI149">
        <v>492.33636130782389</v>
      </c>
      <c r="AJ149">
        <v>71.344453281831264</v>
      </c>
    </row>
    <row r="150" spans="32:36" x14ac:dyDescent="0.15">
      <c r="AF150">
        <v>89</v>
      </c>
      <c r="AG150">
        <v>0.29530893588578983</v>
      </c>
      <c r="AH150">
        <v>221.97614025340982</v>
      </c>
      <c r="AI150">
        <v>500.79403591507969</v>
      </c>
      <c r="AJ150">
        <v>72.5715715428896</v>
      </c>
    </row>
    <row r="151" spans="32:36" x14ac:dyDescent="0.15">
      <c r="AF151">
        <f>89+55</f>
        <v>144</v>
      </c>
      <c r="AG151">
        <v>0.29835324686632675</v>
      </c>
      <c r="AH151">
        <v>224.26448636200377</v>
      </c>
      <c r="AI151">
        <v>505.95604736097738</v>
      </c>
      <c r="AJ151">
        <v>73.319701429668328</v>
      </c>
    </row>
    <row r="152" spans="32:36" x14ac:dyDescent="0.15">
      <c r="AF152">
        <f>89+144</f>
        <v>233</v>
      </c>
      <c r="AG152">
        <v>0.30022381275792848</v>
      </c>
      <c r="AH152">
        <v>225.66523529789788</v>
      </c>
      <c r="AI152">
        <v>509.11635607171684</v>
      </c>
      <c r="AJ152">
        <v>73.779801552284155</v>
      </c>
    </row>
  </sheetData>
  <mergeCells count="8">
    <mergeCell ref="A32:B32"/>
    <mergeCell ref="A37:B37"/>
    <mergeCell ref="A2:B2"/>
    <mergeCell ref="A6:B6"/>
    <mergeCell ref="A10:B10"/>
    <mergeCell ref="A14:B14"/>
    <mergeCell ref="A17:B17"/>
    <mergeCell ref="A20:B20"/>
  </mergeCells>
  <phoneticPr fontId="1" type="noConversion"/>
  <conditionalFormatting sqref="AZ29:BN2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29:BN3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0:BN3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1:BN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2:BN3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3:BN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4:BN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5:BN3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6:BN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7:BN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8:BN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/>
  <headerFooter alignWithMargin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cols>
    <col min="1" max="1" width="3.5" customWidth="1"/>
    <col min="3" max="3" width="6.33203125" customWidth="1"/>
    <col min="4" max="4" width="5.5" customWidth="1"/>
    <col min="5" max="5" width="6" customWidth="1"/>
  </cols>
  <sheetData/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42</vt:i4>
      </vt:variant>
    </vt:vector>
  </HeadingPairs>
  <TitlesOfParts>
    <vt:vector size="45" baseType="lpstr">
      <vt:lpstr>Sheet1</vt:lpstr>
      <vt:lpstr>Sheet2</vt:lpstr>
      <vt:lpstr>Sheet3</vt:lpstr>
      <vt:lpstr>a</vt:lpstr>
      <vt:lpstr>Age</vt:lpstr>
      <vt:lpstr>b</vt:lpstr>
      <vt:lpstr>bha</vt:lpstr>
      <vt:lpstr>bhb</vt:lpstr>
      <vt:lpstr>cap</vt:lpstr>
      <vt:lpstr>D</vt:lpstr>
      <vt:lpstr>Eo</vt:lpstr>
      <vt:lpstr>eprf</vt:lpstr>
      <vt:lpstr>epro</vt:lpstr>
      <vt:lpstr>fec</vt:lpstr>
      <vt:lpstr>K</vt:lpstr>
      <vt:lpstr>lafished</vt:lpstr>
      <vt:lpstr>launfished</vt:lpstr>
      <vt:lpstr>Linf</vt:lpstr>
      <vt:lpstr>Lmat</vt:lpstr>
      <vt:lpstr>M</vt:lpstr>
      <vt:lpstr>maxLL</vt:lpstr>
      <vt:lpstr>minLL</vt:lpstr>
      <vt:lpstr>phivb</vt:lpstr>
      <vt:lpstr>phivbfish</vt:lpstr>
      <vt:lpstr>recK</vt:lpstr>
      <vt:lpstr>Ro</vt:lpstr>
      <vt:lpstr>sig_cap</vt:lpstr>
      <vt:lpstr>sig_maxLL</vt:lpstr>
      <vt:lpstr>sig_minLL</vt:lpstr>
      <vt:lpstr>sig_rec</vt:lpstr>
      <vt:lpstr>sig_trophy</vt:lpstr>
      <vt:lpstr>So</vt:lpstr>
      <vt:lpstr>SPR</vt:lpstr>
      <vt:lpstr>t_0</vt:lpstr>
      <vt:lpstr>TL</vt:lpstr>
      <vt:lpstr>trophy</vt:lpstr>
      <vt:lpstr>trophyvul</vt:lpstr>
      <vt:lpstr>U</vt:lpstr>
      <vt:lpstr>Ucaught</vt:lpstr>
      <vt:lpstr>Uo</vt:lpstr>
      <vt:lpstr>Vul_Cap</vt:lpstr>
      <vt:lpstr>Vul_Ret</vt:lpstr>
      <vt:lpstr>Wmat</vt:lpstr>
      <vt:lpstr>Wt</vt:lpstr>
      <vt:lpstr>YPR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of Forestry</dc:creator>
  <cp:lastModifiedBy>Marcel Gietzmann-Sanders</cp:lastModifiedBy>
  <dcterms:created xsi:type="dcterms:W3CDTF">2009-03-04T15:53:31Z</dcterms:created>
  <dcterms:modified xsi:type="dcterms:W3CDTF">2023-11-07T12:46:05Z</dcterms:modified>
</cp:coreProperties>
</file>