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marcelgietzmann-sanders/schooling/population_dynamics/lab_10/"/>
    </mc:Choice>
  </mc:AlternateContent>
  <xr:revisionPtr revIDLastSave="0" documentId="13_ncr:1_{B88A5AE1-2B89-DD41-B24C-D8E6CCE853BE}" xr6:coauthVersionLast="47" xr6:coauthVersionMax="47" xr10:uidLastSave="{00000000-0000-0000-0000-000000000000}"/>
  <bookViews>
    <workbookView xWindow="32460" yWindow="1280" windowWidth="28800" windowHeight="17060" xr2:uid="{00000000-000D-0000-FFFF-FFFF00000000}"/>
  </bookViews>
  <sheets>
    <sheet name="Sheet1" sheetId="1" r:id="rId1"/>
    <sheet name="Sheet2" sheetId="2" r:id="rId2"/>
    <sheet name="Sheet3" sheetId="3" r:id="rId3"/>
  </sheets>
  <definedNames>
    <definedName name="avul">Sheet1!#REF!</definedName>
    <definedName name="M">Sheet1!$R$41</definedName>
    <definedName name="sig">Sheet1!$R$45</definedName>
    <definedName name="So">Sheet1!$R$42</definedName>
    <definedName name="solver_adj" localSheetId="0" hidden="1">Sheet1!$R$41,Sheet1!$R$45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100</definedName>
    <definedName name="solver_lhs1" localSheetId="0" hidden="1">Sheet1!$R$45</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1</definedName>
    <definedName name="solver_nwt" localSheetId="0" hidden="1">1</definedName>
    <definedName name="solver_opt" localSheetId="0" hidden="1">Sheet1!$R$46</definedName>
    <definedName name="solver_pre" localSheetId="0" hidden="1">0.000001</definedName>
    <definedName name="solver_rbv" localSheetId="0" hidden="1">1</definedName>
    <definedName name="solver_rel1" localSheetId="0" hidden="1">3</definedName>
    <definedName name="solver_rhs1" localSheetId="0" hidden="1">0.1</definedName>
    <definedName name="solver_rlx" localSheetId="0" hidden="1">1</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100</definedName>
    <definedName name="solver_tol" localSheetId="0" hidden="1">0.05</definedName>
    <definedName name="solver_typ" localSheetId="0" hidden="1">2</definedName>
    <definedName name="solver_val" localSheetId="0" hidden="1">0</definedName>
    <definedName name="solver_ver" localSheetId="0" hidden="1">2</definedName>
    <definedName name="TermF">Sheet1!$R$43</definedName>
    <definedName name="TermU">Sheet1!$R$44</definedName>
    <definedName name="vsd">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3" i="1" l="1"/>
  <c r="R42" i="1"/>
  <c r="R44" i="1"/>
  <c r="L91" i="1" s="1"/>
  <c r="I46" i="1"/>
  <c r="G46" i="1"/>
  <c r="H46" i="1"/>
  <c r="F46" i="1"/>
  <c r="E46" i="1"/>
  <c r="E13" i="3"/>
  <c r="B2" i="3"/>
  <c r="E12" i="3" s="1"/>
  <c r="F13" i="3"/>
  <c r="AQ9" i="2"/>
  <c r="AS8" i="2"/>
  <c r="AQ8" i="2"/>
  <c r="AS7" i="2"/>
  <c r="AQ7" i="2"/>
  <c r="AS6" i="2"/>
  <c r="AQ6" i="2"/>
  <c r="AS5" i="2"/>
  <c r="AQ5" i="2"/>
  <c r="K90" i="1" l="1"/>
  <c r="J89" i="1" s="1"/>
  <c r="I88" i="1" s="1"/>
  <c r="H87" i="1" s="1"/>
  <c r="G86" i="1" s="1"/>
  <c r="F85" i="1" s="1"/>
  <c r="E84" i="1" s="1"/>
  <c r="D83" i="1" s="1"/>
  <c r="C82" i="1" s="1"/>
  <c r="M91" i="1"/>
  <c r="L90" i="1" s="1"/>
  <c r="K89" i="1" s="1"/>
  <c r="J88" i="1" s="1"/>
  <c r="I87" i="1" s="1"/>
  <c r="H86" i="1" s="1"/>
  <c r="G85" i="1" s="1"/>
  <c r="F84" i="1" s="1"/>
  <c r="E83" i="1" s="1"/>
  <c r="D82" i="1" s="1"/>
  <c r="C81" i="1" s="1"/>
  <c r="K91" i="1"/>
  <c r="J90" i="1" s="1"/>
  <c r="I89" i="1" s="1"/>
  <c r="H88" i="1" s="1"/>
  <c r="G87" i="1" s="1"/>
  <c r="F86" i="1" s="1"/>
  <c r="E85" i="1" s="1"/>
  <c r="D84" i="1" s="1"/>
  <c r="C83" i="1" s="1"/>
  <c r="J91" i="1"/>
  <c r="I90" i="1" s="1"/>
  <c r="H89" i="1" s="1"/>
  <c r="G88" i="1" s="1"/>
  <c r="F87" i="1" s="1"/>
  <c r="E86" i="1" s="1"/>
  <c r="D85" i="1" s="1"/>
  <c r="C84" i="1" s="1"/>
  <c r="I91" i="1"/>
  <c r="H90" i="1" s="1"/>
  <c r="G89" i="1" s="1"/>
  <c r="F88" i="1" s="1"/>
  <c r="E87" i="1" s="1"/>
  <c r="D86" i="1" s="1"/>
  <c r="C85" i="1" s="1"/>
  <c r="G91" i="1"/>
  <c r="F90" i="1" s="1"/>
  <c r="E89" i="1" s="1"/>
  <c r="D88" i="1" s="1"/>
  <c r="C87" i="1" s="1"/>
  <c r="H91" i="1"/>
  <c r="G90" i="1" s="1"/>
  <c r="F89" i="1" s="1"/>
  <c r="E88" i="1" s="1"/>
  <c r="D87" i="1" s="1"/>
  <c r="C86" i="1" s="1"/>
  <c r="E11" i="3"/>
  <c r="F12" i="3"/>
  <c r="O91" i="1" l="1"/>
  <c r="N91" i="1" s="1"/>
  <c r="N139" i="1" s="1"/>
  <c r="E10" i="3"/>
  <c r="F11" i="3"/>
  <c r="M90" i="1" l="1"/>
  <c r="L89" i="1" s="1"/>
  <c r="E9" i="3"/>
  <c r="F10" i="3"/>
  <c r="O90" i="1" l="1"/>
  <c r="N90" i="1" s="1"/>
  <c r="N138" i="1" s="1"/>
  <c r="M138" i="1"/>
  <c r="L137" i="1"/>
  <c r="K88" i="1"/>
  <c r="E8" i="3"/>
  <c r="F9" i="3"/>
  <c r="M89" i="1" l="1"/>
  <c r="O89" i="1"/>
  <c r="N89" i="1" s="1"/>
  <c r="Q89" i="1" s="1"/>
  <c r="R89" i="1" s="1"/>
  <c r="S89" i="1" s="1"/>
  <c r="M137" i="1"/>
  <c r="L88" i="1"/>
  <c r="K136" i="1"/>
  <c r="J87" i="1"/>
  <c r="E7" i="3"/>
  <c r="F8" i="3"/>
  <c r="J135" i="1" l="1"/>
  <c r="I86" i="1"/>
  <c r="L136" i="1"/>
  <c r="K87" i="1"/>
  <c r="M88" i="1"/>
  <c r="N137" i="1"/>
  <c r="F7" i="3"/>
  <c r="E6" i="3"/>
  <c r="O88" i="1" l="1"/>
  <c r="N88" i="1" s="1"/>
  <c r="Q88" i="1" s="1"/>
  <c r="R88" i="1" s="1"/>
  <c r="S88" i="1" s="1"/>
  <c r="M136" i="1"/>
  <c r="L87" i="1"/>
  <c r="J86" i="1"/>
  <c r="K135" i="1"/>
  <c r="I134" i="1"/>
  <c r="H85" i="1"/>
  <c r="F6" i="3"/>
  <c r="E5" i="3"/>
  <c r="I85" i="1" l="1"/>
  <c r="J134" i="1"/>
  <c r="G84" i="1"/>
  <c r="H133" i="1"/>
  <c r="L135" i="1"/>
  <c r="K86" i="1"/>
  <c r="N136" i="1"/>
  <c r="M87" i="1"/>
  <c r="O87" i="1" s="1"/>
  <c r="N87" i="1" s="1"/>
  <c r="F5" i="3"/>
  <c r="E4" i="3"/>
  <c r="F4" i="3" s="1"/>
  <c r="K134" i="1" l="1"/>
  <c r="J85" i="1"/>
  <c r="M86" i="1"/>
  <c r="N135" i="1"/>
  <c r="G132" i="1"/>
  <c r="F83" i="1"/>
  <c r="M135" i="1"/>
  <c r="L86" i="1"/>
  <c r="Q87" i="1"/>
  <c r="R87" i="1" s="1"/>
  <c r="S87" i="1" s="1"/>
  <c r="I133" i="1"/>
  <c r="H84" i="1"/>
  <c r="O86" i="1" l="1"/>
  <c r="N86" i="1" s="1"/>
  <c r="Q86" i="1" s="1"/>
  <c r="R86" i="1" s="1"/>
  <c r="S86" i="1" s="1"/>
  <c r="L85" i="1"/>
  <c r="M134" i="1"/>
  <c r="J133" i="1"/>
  <c r="I84" i="1"/>
  <c r="F131" i="1"/>
  <c r="E82" i="1"/>
  <c r="H132" i="1"/>
  <c r="G83" i="1"/>
  <c r="L134" i="1"/>
  <c r="K85" i="1"/>
  <c r="M85" i="1" l="1"/>
  <c r="O85" i="1" s="1"/>
  <c r="N85" i="1" s="1"/>
  <c r="Q85" i="1" s="1"/>
  <c r="R85" i="1" s="1"/>
  <c r="S85" i="1" s="1"/>
  <c r="N134" i="1"/>
  <c r="J84" i="1"/>
  <c r="K133" i="1"/>
  <c r="H83" i="1"/>
  <c r="I132" i="1"/>
  <c r="D81" i="1"/>
  <c r="E130" i="1"/>
  <c r="F82" i="1"/>
  <c r="G131" i="1"/>
  <c r="L133" i="1"/>
  <c r="K84" i="1"/>
  <c r="M84" i="1" l="1"/>
  <c r="L83" i="1" s="1"/>
  <c r="L84" i="1"/>
  <c r="O84" i="1" s="1"/>
  <c r="N84" i="1" s="1"/>
  <c r="M133" i="1"/>
  <c r="N133" i="1"/>
  <c r="H131" i="1"/>
  <c r="G82" i="1"/>
  <c r="F130" i="1"/>
  <c r="E81" i="1"/>
  <c r="C80" i="1"/>
  <c r="C128" i="1" s="1"/>
  <c r="D129" i="1"/>
  <c r="J83" i="1"/>
  <c r="K132" i="1"/>
  <c r="I83" i="1"/>
  <c r="J132" i="1"/>
  <c r="M132" i="1" l="1"/>
  <c r="L132" i="1"/>
  <c r="K83" i="1"/>
  <c r="J131" i="1"/>
  <c r="I82" i="1"/>
  <c r="E129" i="1"/>
  <c r="D80" i="1"/>
  <c r="G130" i="1"/>
  <c r="F81" i="1"/>
  <c r="H82" i="1"/>
  <c r="I131" i="1"/>
  <c r="M83" i="1"/>
  <c r="N132" i="1"/>
  <c r="K82" i="1"/>
  <c r="L131" i="1"/>
  <c r="Q84" i="1"/>
  <c r="R84" i="1" s="1"/>
  <c r="S84" i="1" s="1"/>
  <c r="O83" i="1" l="1"/>
  <c r="N83" i="1" s="1"/>
  <c r="N131" i="1" s="1"/>
  <c r="J82" i="1"/>
  <c r="K131" i="1"/>
  <c r="H130" i="1"/>
  <c r="G81" i="1"/>
  <c r="E80" i="1"/>
  <c r="F129" i="1"/>
  <c r="D128" i="1"/>
  <c r="C79" i="1"/>
  <c r="C127" i="1" s="1"/>
  <c r="I130" i="1"/>
  <c r="H81" i="1"/>
  <c r="K130" i="1"/>
  <c r="J81" i="1"/>
  <c r="M131" i="1"/>
  <c r="L82" i="1"/>
  <c r="Q83" i="1" l="1"/>
  <c r="R83" i="1" s="1"/>
  <c r="S83" i="1" s="1"/>
  <c r="M82" i="1"/>
  <c r="M130" i="1" s="1"/>
  <c r="J130" i="1"/>
  <c r="I81" i="1"/>
  <c r="G80" i="1"/>
  <c r="H129" i="1"/>
  <c r="D79" i="1"/>
  <c r="E128" i="1"/>
  <c r="G129" i="1"/>
  <c r="F80" i="1"/>
  <c r="L130" i="1"/>
  <c r="K81" i="1"/>
  <c r="J129" i="1"/>
  <c r="I80" i="1"/>
  <c r="O82" i="1" l="1"/>
  <c r="N82" i="1" s="1"/>
  <c r="N130" i="1" s="1"/>
  <c r="L81" i="1"/>
  <c r="L129" i="1" s="1"/>
  <c r="H80" i="1"/>
  <c r="I129" i="1"/>
  <c r="D127" i="1"/>
  <c r="C78" i="1"/>
  <c r="C126" i="1" s="1"/>
  <c r="G128" i="1"/>
  <c r="F79" i="1"/>
  <c r="F128" i="1"/>
  <c r="E79" i="1"/>
  <c r="K129" i="1"/>
  <c r="J80" i="1"/>
  <c r="I128" i="1"/>
  <c r="H79" i="1"/>
  <c r="M81" i="1" l="1"/>
  <c r="M129" i="1" s="1"/>
  <c r="Q82" i="1"/>
  <c r="R82" i="1" s="1"/>
  <c r="S82" i="1" s="1"/>
  <c r="K80" i="1"/>
  <c r="J79" i="1" s="1"/>
  <c r="H128" i="1"/>
  <c r="G79" i="1"/>
  <c r="O81" i="1"/>
  <c r="N81" i="1" s="1"/>
  <c r="M80" i="1" s="1"/>
  <c r="E127" i="1"/>
  <c r="D78" i="1"/>
  <c r="E78" i="1"/>
  <c r="F127" i="1"/>
  <c r="J128" i="1"/>
  <c r="I79" i="1"/>
  <c r="G78" i="1"/>
  <c r="H127" i="1"/>
  <c r="L80" i="1" l="1"/>
  <c r="L128" i="1" s="1"/>
  <c r="K128" i="1"/>
  <c r="G127" i="1"/>
  <c r="F78" i="1"/>
  <c r="Q81" i="1"/>
  <c r="R81" i="1" s="1"/>
  <c r="S81" i="1" s="1"/>
  <c r="N129" i="1"/>
  <c r="E126" i="1"/>
  <c r="D77" i="1"/>
  <c r="C77" i="1"/>
  <c r="C125" i="1" s="1"/>
  <c r="D126" i="1"/>
  <c r="J127" i="1"/>
  <c r="I78" i="1"/>
  <c r="I127" i="1"/>
  <c r="H78" i="1"/>
  <c r="M128" i="1"/>
  <c r="L79" i="1"/>
  <c r="G126" i="1"/>
  <c r="F77" i="1"/>
  <c r="K79" i="1" l="1"/>
  <c r="K127" i="1" s="1"/>
  <c r="O80" i="1"/>
  <c r="N80" i="1" s="1"/>
  <c r="N128" i="1" s="1"/>
  <c r="F126" i="1"/>
  <c r="E77" i="1"/>
  <c r="D125" i="1"/>
  <c r="C76" i="1"/>
  <c r="C124" i="1" s="1"/>
  <c r="G77" i="1"/>
  <c r="H126" i="1"/>
  <c r="L127" i="1"/>
  <c r="K78" i="1"/>
  <c r="F125" i="1"/>
  <c r="E76" i="1"/>
  <c r="I126" i="1"/>
  <c r="H77" i="1"/>
  <c r="M79" i="1" l="1"/>
  <c r="O79" i="1" s="1"/>
  <c r="N79" i="1" s="1"/>
  <c r="N127" i="1" s="1"/>
  <c r="J78" i="1"/>
  <c r="I77" i="1" s="1"/>
  <c r="I125" i="1" s="1"/>
  <c r="Q80" i="1"/>
  <c r="R80" i="1" s="1"/>
  <c r="S80" i="1" s="1"/>
  <c r="J126" i="1"/>
  <c r="E125" i="1"/>
  <c r="D76" i="1"/>
  <c r="K126" i="1"/>
  <c r="J77" i="1"/>
  <c r="G76" i="1"/>
  <c r="H125" i="1"/>
  <c r="D75" i="1"/>
  <c r="E124" i="1"/>
  <c r="G125" i="1"/>
  <c r="F76" i="1"/>
  <c r="H76" i="1" l="1"/>
  <c r="H124" i="1" s="1"/>
  <c r="M127" i="1"/>
  <c r="Q79" i="1"/>
  <c r="R79" i="1" s="1"/>
  <c r="S79" i="1" s="1"/>
  <c r="L78" i="1"/>
  <c r="K77" i="1" s="1"/>
  <c r="K125" i="1" s="1"/>
  <c r="M78" i="1"/>
  <c r="M126" i="1" s="1"/>
  <c r="L126" i="1"/>
  <c r="D124" i="1"/>
  <c r="C75" i="1"/>
  <c r="C123" i="1" s="1"/>
  <c r="G124" i="1"/>
  <c r="F75" i="1"/>
  <c r="C74" i="1"/>
  <c r="C122" i="1" s="1"/>
  <c r="D123" i="1"/>
  <c r="I76" i="1"/>
  <c r="J125" i="1"/>
  <c r="F124" i="1"/>
  <c r="E75" i="1"/>
  <c r="O78" i="1" l="1"/>
  <c r="N78" i="1" s="1"/>
  <c r="Q78" i="1" s="1"/>
  <c r="R78" i="1" s="1"/>
  <c r="S78" i="1" s="1"/>
  <c r="G75" i="1"/>
  <c r="F74" i="1" s="1"/>
  <c r="J76" i="1"/>
  <c r="J124" i="1" s="1"/>
  <c r="L77" i="1"/>
  <c r="L125" i="1" s="1"/>
  <c r="F123" i="1"/>
  <c r="E74" i="1"/>
  <c r="E123" i="1"/>
  <c r="D74" i="1"/>
  <c r="H75" i="1"/>
  <c r="I124" i="1"/>
  <c r="M77" i="1" l="1"/>
  <c r="L76" i="1" s="1"/>
  <c r="L124" i="1" s="1"/>
  <c r="N126" i="1"/>
  <c r="G123" i="1"/>
  <c r="K76" i="1"/>
  <c r="K124" i="1" s="1"/>
  <c r="I75" i="1"/>
  <c r="I123" i="1" s="1"/>
  <c r="M125" i="1"/>
  <c r="D73" i="1"/>
  <c r="E122" i="1"/>
  <c r="H123" i="1"/>
  <c r="G74" i="1"/>
  <c r="C73" i="1"/>
  <c r="C121" i="1" s="1"/>
  <c r="D122" i="1"/>
  <c r="E73" i="1"/>
  <c r="F122" i="1"/>
  <c r="K75" i="1" l="1"/>
  <c r="J74" i="1" s="1"/>
  <c r="J75" i="1"/>
  <c r="J123" i="1" s="1"/>
  <c r="O77" i="1"/>
  <c r="N77" i="1" s="1"/>
  <c r="Q77" i="1" s="1"/>
  <c r="R77" i="1" s="1"/>
  <c r="S77" i="1" s="1"/>
  <c r="H74" i="1"/>
  <c r="G73" i="1" s="1"/>
  <c r="M76" i="1"/>
  <c r="L75" i="1" s="1"/>
  <c r="L123" i="1" s="1"/>
  <c r="N125" i="1"/>
  <c r="O76" i="1"/>
  <c r="N76" i="1" s="1"/>
  <c r="Q76" i="1" s="1"/>
  <c r="R76" i="1" s="1"/>
  <c r="S76" i="1" s="1"/>
  <c r="E121" i="1"/>
  <c r="D72" i="1"/>
  <c r="F73" i="1"/>
  <c r="G122" i="1"/>
  <c r="C72" i="1"/>
  <c r="C120" i="1" s="1"/>
  <c r="D121" i="1"/>
  <c r="K123" i="1" l="1"/>
  <c r="H122" i="1"/>
  <c r="I74" i="1"/>
  <c r="H73" i="1" s="1"/>
  <c r="H121" i="1" s="1"/>
  <c r="M124" i="1"/>
  <c r="K74" i="1"/>
  <c r="J73" i="1" s="1"/>
  <c r="M75" i="1"/>
  <c r="M123" i="1" s="1"/>
  <c r="N124" i="1"/>
  <c r="E72" i="1"/>
  <c r="F121" i="1"/>
  <c r="J122" i="1"/>
  <c r="I73" i="1"/>
  <c r="D120" i="1"/>
  <c r="C71" i="1"/>
  <c r="C119" i="1" s="1"/>
  <c r="G121" i="1"/>
  <c r="F72" i="1"/>
  <c r="I122" i="1" l="1"/>
  <c r="G72" i="1"/>
  <c r="F71" i="1" s="1"/>
  <c r="K122" i="1"/>
  <c r="L74" i="1"/>
  <c r="L122" i="1" s="1"/>
  <c r="O75" i="1"/>
  <c r="N75" i="1" s="1"/>
  <c r="Q75" i="1" s="1"/>
  <c r="R75" i="1" s="1"/>
  <c r="S75" i="1" s="1"/>
  <c r="K73" i="1"/>
  <c r="J72" i="1" s="1"/>
  <c r="E120" i="1"/>
  <c r="D71" i="1"/>
  <c r="I121" i="1"/>
  <c r="H72" i="1"/>
  <c r="J121" i="1"/>
  <c r="I72" i="1"/>
  <c r="E71" i="1"/>
  <c r="F120" i="1"/>
  <c r="G120" i="1" l="1"/>
  <c r="M74" i="1"/>
  <c r="M122" i="1" s="1"/>
  <c r="N123" i="1"/>
  <c r="O74" i="1"/>
  <c r="N74" i="1" s="1"/>
  <c r="Q74" i="1" s="1"/>
  <c r="R74" i="1" s="1"/>
  <c r="S74" i="1" s="1"/>
  <c r="L73" i="1"/>
  <c r="K72" i="1" s="1"/>
  <c r="K120" i="1" s="1"/>
  <c r="K121" i="1"/>
  <c r="D119" i="1"/>
  <c r="C70" i="1"/>
  <c r="C118" i="1" s="1"/>
  <c r="E119" i="1"/>
  <c r="D70" i="1"/>
  <c r="H71" i="1"/>
  <c r="I120" i="1"/>
  <c r="G71" i="1"/>
  <c r="H120" i="1"/>
  <c r="F119" i="1"/>
  <c r="E70" i="1"/>
  <c r="J120" i="1"/>
  <c r="I71" i="1"/>
  <c r="M73" i="1" l="1"/>
  <c r="O73" i="1" s="1"/>
  <c r="N73" i="1" s="1"/>
  <c r="M72" i="1" s="1"/>
  <c r="J71" i="1"/>
  <c r="J119" i="1" s="1"/>
  <c r="L121" i="1"/>
  <c r="N122" i="1"/>
  <c r="M121" i="1"/>
  <c r="L72" i="1"/>
  <c r="L120" i="1" s="1"/>
  <c r="G70" i="1"/>
  <c r="H119" i="1"/>
  <c r="D118" i="1"/>
  <c r="C69" i="1"/>
  <c r="C117" i="1" s="1"/>
  <c r="G119" i="1"/>
  <c r="F70" i="1"/>
  <c r="I119" i="1"/>
  <c r="H70" i="1"/>
  <c r="E118" i="1"/>
  <c r="D69" i="1"/>
  <c r="I70" i="1" l="1"/>
  <c r="H69" i="1" s="1"/>
  <c r="N121" i="1"/>
  <c r="Q73" i="1"/>
  <c r="R73" i="1" s="1"/>
  <c r="S73" i="1" s="1"/>
  <c r="O72" i="1"/>
  <c r="N72" i="1" s="1"/>
  <c r="N120" i="1" s="1"/>
  <c r="K71" i="1"/>
  <c r="J70" i="1" s="1"/>
  <c r="I118" i="1"/>
  <c r="M120" i="1"/>
  <c r="L71" i="1"/>
  <c r="G69" i="1"/>
  <c r="H118" i="1"/>
  <c r="F69" i="1"/>
  <c r="G118" i="1"/>
  <c r="F118" i="1"/>
  <c r="E69" i="1"/>
  <c r="D117" i="1"/>
  <c r="C68" i="1"/>
  <c r="C116" i="1" s="1"/>
  <c r="M71" i="1" l="1"/>
  <c r="L70" i="1" s="1"/>
  <c r="K119" i="1"/>
  <c r="I69" i="1"/>
  <c r="J118" i="1"/>
  <c r="F117" i="1"/>
  <c r="E68" i="1"/>
  <c r="H117" i="1"/>
  <c r="G68" i="1"/>
  <c r="G117" i="1"/>
  <c r="F68" i="1"/>
  <c r="L119" i="1"/>
  <c r="K70" i="1"/>
  <c r="O71" i="1"/>
  <c r="N71" i="1" s="1"/>
  <c r="Q71" i="1" s="1"/>
  <c r="R71" i="1" s="1"/>
  <c r="S71" i="1" s="1"/>
  <c r="M119" i="1"/>
  <c r="E117" i="1"/>
  <c r="D68" i="1"/>
  <c r="G116" i="1" l="1"/>
  <c r="F67" i="1"/>
  <c r="N119" i="1"/>
  <c r="M70" i="1"/>
  <c r="O70" i="1" s="1"/>
  <c r="N70" i="1" s="1"/>
  <c r="K118" i="1"/>
  <c r="J69" i="1"/>
  <c r="E116" i="1"/>
  <c r="D67" i="1"/>
  <c r="C67" i="1"/>
  <c r="C115" i="1" s="1"/>
  <c r="D116" i="1"/>
  <c r="L118" i="1"/>
  <c r="K69" i="1"/>
  <c r="F116" i="1"/>
  <c r="E67" i="1"/>
  <c r="I117" i="1"/>
  <c r="H68" i="1"/>
  <c r="J68" i="1" l="1"/>
  <c r="K117" i="1"/>
  <c r="I68" i="1"/>
  <c r="J117" i="1"/>
  <c r="N118" i="1"/>
  <c r="M69" i="1"/>
  <c r="L69" i="1"/>
  <c r="M118" i="1"/>
  <c r="H116" i="1"/>
  <c r="G67" i="1"/>
  <c r="E115" i="1"/>
  <c r="D66" i="1"/>
  <c r="F115" i="1"/>
  <c r="E66" i="1"/>
  <c r="C66" i="1"/>
  <c r="C114" i="1" s="1"/>
  <c r="D115" i="1"/>
  <c r="M117" i="1" l="1"/>
  <c r="L68" i="1"/>
  <c r="O69" i="1"/>
  <c r="N69" i="1" s="1"/>
  <c r="C65" i="1"/>
  <c r="C113" i="1" s="1"/>
  <c r="D114" i="1"/>
  <c r="G115" i="1"/>
  <c r="F66" i="1"/>
  <c r="E114" i="1"/>
  <c r="D65" i="1"/>
  <c r="I116" i="1"/>
  <c r="H67" i="1"/>
  <c r="L117" i="1"/>
  <c r="K68" i="1"/>
  <c r="I67" i="1"/>
  <c r="J116" i="1"/>
  <c r="E65" i="1" l="1"/>
  <c r="F114" i="1"/>
  <c r="H115" i="1"/>
  <c r="G66" i="1"/>
  <c r="I115" i="1"/>
  <c r="H66" i="1"/>
  <c r="C64" i="1"/>
  <c r="C112" i="1" s="1"/>
  <c r="D113" i="1"/>
  <c r="N117" i="1"/>
  <c r="M68" i="1"/>
  <c r="O68" i="1" s="1"/>
  <c r="N68" i="1" s="1"/>
  <c r="L116" i="1"/>
  <c r="K67" i="1"/>
  <c r="K116" i="1"/>
  <c r="J67" i="1"/>
  <c r="J66" i="1" l="1"/>
  <c r="K115" i="1"/>
  <c r="F65" i="1"/>
  <c r="G114" i="1"/>
  <c r="L67" i="1"/>
  <c r="M116" i="1"/>
  <c r="Q68" i="1"/>
  <c r="R68" i="1" s="1"/>
  <c r="S68" i="1" s="1"/>
  <c r="H114" i="1"/>
  <c r="G65" i="1"/>
  <c r="J115" i="1"/>
  <c r="I66" i="1"/>
  <c r="N116" i="1"/>
  <c r="M67" i="1"/>
  <c r="D64" i="1"/>
  <c r="E113" i="1"/>
  <c r="I114" i="1" l="1"/>
  <c r="H65" i="1"/>
  <c r="K66" i="1"/>
  <c r="L115" i="1"/>
  <c r="G113" i="1"/>
  <c r="F64" i="1"/>
  <c r="E64" i="1"/>
  <c r="F113" i="1"/>
  <c r="D112" i="1"/>
  <c r="C63" i="1"/>
  <c r="C111" i="1" s="1"/>
  <c r="J114" i="1"/>
  <c r="I65" i="1"/>
  <c r="M115" i="1"/>
  <c r="L66" i="1"/>
  <c r="O67" i="1"/>
  <c r="N67" i="1" s="1"/>
  <c r="K114" i="1" l="1"/>
  <c r="J65" i="1"/>
  <c r="L114" i="1"/>
  <c r="K65" i="1"/>
  <c r="D63" i="1"/>
  <c r="E112" i="1"/>
  <c r="I113" i="1"/>
  <c r="H64" i="1"/>
  <c r="N115" i="1"/>
  <c r="M66" i="1"/>
  <c r="G64" i="1"/>
  <c r="H113" i="1"/>
  <c r="E63" i="1"/>
  <c r="F112" i="1"/>
  <c r="F63" i="1" l="1"/>
  <c r="G112" i="1"/>
  <c r="D111" i="1"/>
  <c r="C62" i="1"/>
  <c r="C110" i="1" s="1"/>
  <c r="L65" i="1"/>
  <c r="M114" i="1"/>
  <c r="K113" i="1"/>
  <c r="J64" i="1"/>
  <c r="O66" i="1"/>
  <c r="N66" i="1" s="1"/>
  <c r="J113" i="1"/>
  <c r="I64" i="1"/>
  <c r="G63" i="1"/>
  <c r="H112" i="1"/>
  <c r="E111" i="1"/>
  <c r="D62" i="1"/>
  <c r="L113" i="1" l="1"/>
  <c r="K64" i="1"/>
  <c r="G111" i="1"/>
  <c r="F62" i="1"/>
  <c r="H63" i="1"/>
  <c r="I112" i="1"/>
  <c r="E62" i="1"/>
  <c r="F111" i="1"/>
  <c r="D110" i="1"/>
  <c r="C61" i="1"/>
  <c r="C109" i="1" s="1"/>
  <c r="M65" i="1"/>
  <c r="N114" i="1"/>
  <c r="Q66" i="1"/>
  <c r="R66" i="1" s="1"/>
  <c r="S66" i="1" s="1"/>
  <c r="J112" i="1"/>
  <c r="I63" i="1"/>
  <c r="M113" i="1" l="1"/>
  <c r="L64" i="1"/>
  <c r="G62" i="1"/>
  <c r="H111" i="1"/>
  <c r="O65" i="1"/>
  <c r="N65" i="1" s="1"/>
  <c r="Q65" i="1" s="1"/>
  <c r="R65" i="1" s="1"/>
  <c r="S65" i="1" s="1"/>
  <c r="F110" i="1"/>
  <c r="E61" i="1"/>
  <c r="I111" i="1"/>
  <c r="H62" i="1"/>
  <c r="E110" i="1"/>
  <c r="D61" i="1"/>
  <c r="K112" i="1"/>
  <c r="J63" i="1"/>
  <c r="E109" i="1" l="1"/>
  <c r="D60" i="1"/>
  <c r="C60" i="1"/>
  <c r="C108" i="1" s="1"/>
  <c r="D109" i="1"/>
  <c r="G110" i="1"/>
  <c r="F61" i="1"/>
  <c r="L112" i="1"/>
  <c r="K63" i="1"/>
  <c r="N113" i="1"/>
  <c r="M64" i="1"/>
  <c r="G61" i="1"/>
  <c r="H110" i="1"/>
  <c r="I62" i="1"/>
  <c r="J111" i="1"/>
  <c r="G109" i="1" l="1"/>
  <c r="F60" i="1"/>
  <c r="M112" i="1"/>
  <c r="L63" i="1"/>
  <c r="O64" i="1"/>
  <c r="N64" i="1" s="1"/>
  <c r="C59" i="1"/>
  <c r="C107" i="1" s="1"/>
  <c r="D108" i="1"/>
  <c r="H61" i="1"/>
  <c r="I110" i="1"/>
  <c r="F109" i="1"/>
  <c r="E60" i="1"/>
  <c r="K111" i="1"/>
  <c r="J62" i="1"/>
  <c r="N112" i="1" l="1"/>
  <c r="M63" i="1"/>
  <c r="O63" i="1" s="1"/>
  <c r="N63" i="1" s="1"/>
  <c r="D59" i="1"/>
  <c r="E108" i="1"/>
  <c r="Q64" i="1"/>
  <c r="R64" i="1" s="1"/>
  <c r="S64" i="1" s="1"/>
  <c r="L111" i="1"/>
  <c r="K62" i="1"/>
  <c r="G60" i="1"/>
  <c r="H109" i="1"/>
  <c r="F108" i="1"/>
  <c r="E59" i="1"/>
  <c r="I61" i="1"/>
  <c r="J110" i="1"/>
  <c r="I109" i="1" l="1"/>
  <c r="H60" i="1"/>
  <c r="E107" i="1"/>
  <c r="D58" i="1"/>
  <c r="C58" i="1"/>
  <c r="C106" i="1" s="1"/>
  <c r="D107" i="1"/>
  <c r="N111" i="1"/>
  <c r="M62" i="1"/>
  <c r="K110" i="1"/>
  <c r="J61" i="1"/>
  <c r="G108" i="1"/>
  <c r="F59" i="1"/>
  <c r="M111" i="1"/>
  <c r="L62" i="1"/>
  <c r="Q63" i="1"/>
  <c r="R63" i="1" s="1"/>
  <c r="S63" i="1" s="1"/>
  <c r="F107" i="1" l="1"/>
  <c r="E58" i="1"/>
  <c r="C57" i="1"/>
  <c r="C105" i="1" s="1"/>
  <c r="D106" i="1"/>
  <c r="I60" i="1"/>
  <c r="J109" i="1"/>
  <c r="M110" i="1"/>
  <c r="L61" i="1"/>
  <c r="H108" i="1"/>
  <c r="G59" i="1"/>
  <c r="L110" i="1"/>
  <c r="K61" i="1"/>
  <c r="O62" i="1"/>
  <c r="N62" i="1" s="1"/>
  <c r="M61" i="1" l="1"/>
  <c r="N110" i="1"/>
  <c r="Q62" i="1"/>
  <c r="R62" i="1" s="1"/>
  <c r="S62" i="1" s="1"/>
  <c r="K109" i="1"/>
  <c r="J60" i="1"/>
  <c r="I108" i="1"/>
  <c r="H59" i="1"/>
  <c r="G107" i="1"/>
  <c r="F58" i="1"/>
  <c r="K60" i="1"/>
  <c r="L109" i="1"/>
  <c r="D57" i="1"/>
  <c r="E106" i="1"/>
  <c r="C56" i="1" l="1"/>
  <c r="C104" i="1" s="1"/>
  <c r="D105" i="1"/>
  <c r="K108" i="1"/>
  <c r="J59" i="1"/>
  <c r="H107" i="1"/>
  <c r="G58" i="1"/>
  <c r="I59" i="1"/>
  <c r="J108" i="1"/>
  <c r="E57" i="1"/>
  <c r="F106" i="1"/>
  <c r="M109" i="1"/>
  <c r="L60" i="1"/>
  <c r="O61" i="1"/>
  <c r="N61" i="1" s="1"/>
  <c r="Q61" i="1" s="1"/>
  <c r="R61" i="1" s="1"/>
  <c r="S61" i="1" s="1"/>
  <c r="L108" i="1" l="1"/>
  <c r="K59" i="1"/>
  <c r="I107" i="1"/>
  <c r="H58" i="1"/>
  <c r="M60" i="1"/>
  <c r="N109" i="1"/>
  <c r="N141" i="1" s="1"/>
  <c r="G106" i="1"/>
  <c r="F57" i="1"/>
  <c r="I58" i="1"/>
  <c r="J107" i="1"/>
  <c r="E105" i="1"/>
  <c r="D56" i="1"/>
  <c r="E56" i="1" l="1"/>
  <c r="F105" i="1"/>
  <c r="M108" i="1"/>
  <c r="M141" i="1" s="1"/>
  <c r="L59" i="1"/>
  <c r="H106" i="1"/>
  <c r="G57" i="1"/>
  <c r="K107" i="1"/>
  <c r="J58" i="1"/>
  <c r="D104" i="1"/>
  <c r="C55" i="1"/>
  <c r="C103" i="1" s="1"/>
  <c r="I106" i="1"/>
  <c r="H57" i="1"/>
  <c r="G56" i="1" l="1"/>
  <c r="H105" i="1"/>
  <c r="L107" i="1"/>
  <c r="L141" i="1" s="1"/>
  <c r="K58" i="1"/>
  <c r="J106" i="1"/>
  <c r="I57" i="1"/>
  <c r="G105" i="1"/>
  <c r="F56" i="1"/>
  <c r="E104" i="1"/>
  <c r="D55" i="1"/>
  <c r="E55" i="1" l="1"/>
  <c r="F104" i="1"/>
  <c r="K106" i="1"/>
  <c r="K141" i="1" s="1"/>
  <c r="J57" i="1"/>
  <c r="I105" i="1"/>
  <c r="H56" i="1"/>
  <c r="D103" i="1"/>
  <c r="C54" i="1"/>
  <c r="C102" i="1" s="1"/>
  <c r="F55" i="1"/>
  <c r="G104" i="1"/>
  <c r="G55" i="1" l="1"/>
  <c r="H104" i="1"/>
  <c r="J105" i="1"/>
  <c r="J141" i="1" s="1"/>
  <c r="I56" i="1"/>
  <c r="F103" i="1"/>
  <c r="E54" i="1"/>
  <c r="E103" i="1"/>
  <c r="D54" i="1"/>
  <c r="D102" i="1" l="1"/>
  <c r="C53" i="1"/>
  <c r="C101" i="1" s="1"/>
  <c r="E102" i="1"/>
  <c r="D53" i="1"/>
  <c r="I104" i="1"/>
  <c r="I141" i="1" s="1"/>
  <c r="H55" i="1"/>
  <c r="G103" i="1"/>
  <c r="F54" i="1"/>
  <c r="F102" i="1" l="1"/>
  <c r="E53" i="1"/>
  <c r="H103" i="1"/>
  <c r="H141" i="1" s="1"/>
  <c r="G54" i="1"/>
  <c r="D101" i="1"/>
  <c r="C52" i="1"/>
  <c r="C100" i="1" s="1"/>
  <c r="F53" i="1" l="1"/>
  <c r="G102" i="1"/>
  <c r="G141" i="1" s="1"/>
  <c r="E101" i="1"/>
  <c r="D52" i="1"/>
  <c r="C51" i="1" l="1"/>
  <c r="C99" i="1" s="1"/>
  <c r="D100" i="1"/>
  <c r="F101" i="1"/>
  <c r="F141" i="1" s="1"/>
  <c r="F142" i="1" s="1"/>
  <c r="F91" i="1" s="1"/>
  <c r="E90" i="1" s="1"/>
  <c r="E52" i="1"/>
  <c r="D51" i="1" l="1"/>
  <c r="E100" i="1"/>
  <c r="E141" i="1" s="1"/>
  <c r="E142" i="1" s="1"/>
  <c r="E91" i="1" s="1"/>
  <c r="D89" i="1"/>
  <c r="C88" i="1" s="1"/>
  <c r="Q90" i="1"/>
  <c r="R90" i="1" s="1"/>
  <c r="S90" i="1" s="1"/>
  <c r="D90" i="1" l="1"/>
  <c r="C89" i="1" s="1"/>
  <c r="Q91" i="1"/>
  <c r="R91" i="1" s="1"/>
  <c r="S91" i="1" s="1"/>
  <c r="R46" i="1" s="1"/>
  <c r="C50" i="1"/>
  <c r="C98" i="1" s="1"/>
  <c r="C141" i="1" s="1"/>
  <c r="C142" i="1" s="1"/>
  <c r="C91" i="1" s="1"/>
  <c r="D99" i="1"/>
  <c r="D141" i="1" s="1"/>
  <c r="D142" i="1" s="1"/>
  <c r="D91" i="1" s="1"/>
  <c r="C9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msal</author>
    <author>Mike Allen</author>
    <author>Dept. of Forestry</author>
  </authors>
  <commentList>
    <comment ref="B1" authorId="0" shapeId="0" xr:uid="{00000000-0006-0000-0000-000001000000}">
      <text>
        <r>
          <rPr>
            <sz val="8"/>
            <color indexed="81"/>
            <rFont val="Tahoma"/>
            <family val="2"/>
          </rPr>
          <t xml:space="preserve">These date are from Lake Escanaba walleye collected by Wisconsin DNR personnel.  Data were provided by Dr. Mike Hansen at University of Wisconsin Stevens Point.  </t>
        </r>
      </text>
    </comment>
    <comment ref="R44" authorId="1" shapeId="0" xr:uid="{00000000-0006-0000-0000-000002000000}">
      <text>
        <r>
          <rPr>
            <b/>
            <sz val="9"/>
            <color rgb="FF000000"/>
            <rFont val="Tahoma"/>
            <family val="2"/>
          </rPr>
          <t>Mike Allen:</t>
        </r>
        <r>
          <rPr>
            <sz val="9"/>
            <color rgb="FF000000"/>
            <rFont val="Tahoma"/>
            <family val="2"/>
          </rPr>
          <t xml:space="preserve">
</t>
        </r>
        <r>
          <rPr>
            <sz val="9"/>
            <color rgb="FF000000"/>
            <rFont val="Tahoma"/>
            <family val="2"/>
          </rPr>
          <t xml:space="preserve">=1-EXP(-TermF)
</t>
        </r>
      </text>
    </comment>
    <comment ref="R46" authorId="1" shapeId="0" xr:uid="{00000000-0006-0000-0000-000003000000}">
      <text>
        <r>
          <rPr>
            <b/>
            <sz val="9"/>
            <color rgb="FF000000"/>
            <rFont val="Tahoma"/>
            <family val="2"/>
          </rPr>
          <t>Mike Allen:</t>
        </r>
        <r>
          <rPr>
            <sz val="9"/>
            <color rgb="FF000000"/>
            <rFont val="Tahoma"/>
            <family val="2"/>
          </rPr>
          <t xml:space="preserve">
</t>
        </r>
        <r>
          <rPr>
            <sz val="9"/>
            <color rgb="FF000000"/>
            <rFont val="Tahoma"/>
            <family val="2"/>
          </rPr>
          <t>=SUM(S61:S91)</t>
        </r>
      </text>
    </comment>
    <comment ref="P49" authorId="2" shapeId="0" xr:uid="{00000000-0006-0000-0000-000004000000}">
      <text>
        <r>
          <rPr>
            <sz val="8"/>
            <color rgb="FF000000"/>
            <rFont val="Tahoma"/>
            <family val="2"/>
          </rPr>
          <t>These are mark-recapture estimates of the number of adult fish (~age 3+) in the lake each year.</t>
        </r>
      </text>
    </comment>
    <comment ref="C50" authorId="0" shapeId="0" xr:uid="{00000000-0006-0000-0000-000005000000}">
      <text>
        <r>
          <rPr>
            <sz val="8"/>
            <color rgb="FF000000"/>
            <rFont val="Tahoma"/>
            <family val="2"/>
          </rPr>
          <t>=D51/So+C5</t>
        </r>
      </text>
    </comment>
    <comment ref="O61" authorId="2" shapeId="0" xr:uid="{00000000-0006-0000-0000-000006000000}">
      <text>
        <r>
          <rPr>
            <sz val="8"/>
            <color rgb="FF000000"/>
            <rFont val="Tahoma"/>
            <family val="2"/>
          </rPr>
          <t xml:space="preserve">
</t>
        </r>
        <r>
          <rPr>
            <sz val="8"/>
            <color rgb="FF000000"/>
            <rFont val="Tahoma"/>
            <family val="2"/>
          </rPr>
          <t>=SUM(G16:M16)/SUM(G61:M61)</t>
        </r>
      </text>
    </comment>
    <comment ref="Q61" authorId="2" shapeId="0" xr:uid="{00000000-0006-0000-0000-000007000000}">
      <text>
        <r>
          <rPr>
            <sz val="8"/>
            <color rgb="FF000000"/>
            <rFont val="Tahoma"/>
            <family val="2"/>
          </rPr>
          <t>=SUM(E61:N61)</t>
        </r>
      </text>
    </comment>
    <comment ref="R61" authorId="1" shapeId="0" xr:uid="{00000000-0006-0000-0000-000008000000}">
      <text>
        <r>
          <rPr>
            <b/>
            <sz val="9"/>
            <color rgb="FF000000"/>
            <rFont val="Tahoma"/>
            <family val="2"/>
          </rPr>
          <t>Mike Allen:</t>
        </r>
        <r>
          <rPr>
            <sz val="9"/>
            <color rgb="FF000000"/>
            <rFont val="Tahoma"/>
            <family val="2"/>
          </rPr>
          <t xml:space="preserve">
</t>
        </r>
        <r>
          <rPr>
            <sz val="9"/>
            <color rgb="FF000000"/>
            <rFont val="Tahoma"/>
            <family val="2"/>
          </rPr>
          <t xml:space="preserve">=LN(P61)-LN(Q61)
</t>
        </r>
      </text>
    </comment>
    <comment ref="S61" authorId="1" shapeId="0" xr:uid="{00000000-0006-0000-0000-000009000000}">
      <text>
        <r>
          <rPr>
            <b/>
            <sz val="9"/>
            <color rgb="FF000000"/>
            <rFont val="Tahoma"/>
            <family val="2"/>
          </rPr>
          <t>Mike Allen:</t>
        </r>
        <r>
          <rPr>
            <sz val="9"/>
            <color rgb="FF000000"/>
            <rFont val="Tahoma"/>
            <family val="2"/>
          </rPr>
          <t xml:space="preserve">
</t>
        </r>
        <r>
          <rPr>
            <sz val="9"/>
            <color rgb="FF000000"/>
            <rFont val="Tahoma"/>
            <family val="2"/>
          </rPr>
          <t>=-LN(NORM.DIST(R61,0,sig,FALSE))</t>
        </r>
      </text>
    </comment>
    <comment ref="C91" authorId="2" shapeId="0" xr:uid="{00000000-0006-0000-0000-00000A000000}">
      <text>
        <r>
          <rPr>
            <sz val="8"/>
            <color rgb="FF000000"/>
            <rFont val="Tahoma"/>
            <family val="2"/>
          </rPr>
          <t>Here we are starting the year classes that were in the fishery in 1997 and have not completed their lives.  First few ages use the vul and Term F.  After age 4 I assumed they were all equally vulnerable (vul=1)</t>
        </r>
      </text>
    </comment>
    <comment ref="C141" authorId="1" shapeId="0" xr:uid="{00000000-0006-0000-0000-00000B000000}">
      <text>
        <r>
          <rPr>
            <b/>
            <sz val="9"/>
            <color rgb="FF000000"/>
            <rFont val="Tahoma"/>
            <family val="2"/>
          </rPr>
          <t>Mike Allen:</t>
        </r>
        <r>
          <rPr>
            <sz val="9"/>
            <color rgb="FF000000"/>
            <rFont val="Tahoma"/>
            <family val="2"/>
          </rPr>
          <t xml:space="preserve">
</t>
        </r>
        <r>
          <rPr>
            <sz val="9"/>
            <color rgb="FF000000"/>
            <rFont val="Tahoma"/>
            <family val="2"/>
          </rPr>
          <t>=AVERAGE(C98:C139)</t>
        </r>
      </text>
    </comment>
    <comment ref="C142" authorId="1" shapeId="0" xr:uid="{00000000-0006-0000-0000-00000C000000}">
      <text>
        <r>
          <rPr>
            <b/>
            <sz val="9"/>
            <color rgb="FF000000"/>
            <rFont val="Tahoma"/>
            <family val="2"/>
          </rPr>
          <t>Mike Allen:</t>
        </r>
        <r>
          <rPr>
            <sz val="9"/>
            <color rgb="FF000000"/>
            <rFont val="Tahoma"/>
            <family val="2"/>
          </rPr>
          <t xml:space="preserve">
</t>
        </r>
        <r>
          <rPr>
            <sz val="9"/>
            <color rgb="FF000000"/>
            <rFont val="Tahoma"/>
            <family val="2"/>
          </rPr>
          <t xml:space="preserve">=C141/$F$141
</t>
        </r>
        <r>
          <rPr>
            <sz val="9"/>
            <color rgb="FF000000"/>
            <rFont val="Tahoma"/>
            <family val="2"/>
          </rPr>
          <t xml:space="preserve">
</t>
        </r>
        <r>
          <rPr>
            <sz val="9"/>
            <color rgb="FF000000"/>
            <rFont val="Tahoma"/>
            <family val="2"/>
          </rPr>
          <t>Divide each value by the maximum U value, which is about age 3.  Assuming after that they are fully vulnerable.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mhansen</author>
  </authors>
  <commentList>
    <comment ref="A1" authorId="0" shapeId="0" xr:uid="{00000000-0006-0000-0100-000001000000}">
      <text>
        <r>
          <rPr>
            <sz val="8"/>
            <color indexed="81"/>
            <rFont val="Tahoma"/>
            <family val="2"/>
          </rPr>
          <t>Catches are enumerated, not estimated, and ages are estimated from scales and jaw tags. Use these data for your cohort analysis, in conjunction with an estimate of M, using Pope's method.</t>
        </r>
      </text>
    </comment>
  </commentList>
</comments>
</file>

<file path=xl/sharedStrings.xml><?xml version="1.0" encoding="utf-8"?>
<sst xmlns="http://schemas.openxmlformats.org/spreadsheetml/2006/main" count="35" uniqueCount="27">
  <si>
    <t>YEAR</t>
  </si>
  <si>
    <t>M</t>
  </si>
  <si>
    <t>So</t>
  </si>
  <si>
    <t>Estimated population size (VPA)</t>
  </si>
  <si>
    <t>Age</t>
  </si>
  <si>
    <t>Natural Mortality</t>
  </si>
  <si>
    <t>IFM3, Fish Population Dynamics, Allen and Hightower</t>
  </si>
  <si>
    <t>Walleye Catch-at-Age Data, Lake Escanaba Wisconsin</t>
  </si>
  <si>
    <t xml:space="preserve"> </t>
  </si>
  <si>
    <t>AvgU</t>
  </si>
  <si>
    <t>Estimated Fishing mortality rate (U)</t>
  </si>
  <si>
    <t>RelVul</t>
  </si>
  <si>
    <t>MR Nhat</t>
  </si>
  <si>
    <t>vpaNhat</t>
  </si>
  <si>
    <t>TermF</t>
  </si>
  <si>
    <t>Llike</t>
  </si>
  <si>
    <t>TermU</t>
  </si>
  <si>
    <t>sig</t>
  </si>
  <si>
    <t>LL</t>
  </si>
  <si>
    <t>Deviations</t>
  </si>
  <si>
    <t>This matrix is used to get the relative vulnerability at age. Uses only the completed cohorts.</t>
  </si>
  <si>
    <t>Catch</t>
  </si>
  <si>
    <t>N</t>
  </si>
  <si>
    <t>U</t>
  </si>
  <si>
    <t>If you have CPUE data and not mark-recap estimates of Nhat</t>
  </si>
  <si>
    <t>Recall that C/E = qN</t>
  </si>
  <si>
    <t>Solve to estimate q, catchability….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</si>
</sst>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0.00000"/>
  </numFmts>
  <fonts count="11" x14ac:knownFonts="1">
    <font>
      <sz val="10"/>
      <name val="Arial"/>
    </font>
    <font>
      <sz val="10"/>
      <name val="Arial"/>
      <family val="2"/>
    </font>
    <font>
      <b/>
      <sz val="10"/>
      <name val="Times New Roman"/>
      <family val="1"/>
    </font>
    <font>
      <sz val="10"/>
      <name val="Times New Roman"/>
      <family val="1"/>
    </font>
    <font>
      <sz val="8"/>
      <color indexed="81"/>
      <name val="Tahoma"/>
      <family val="2"/>
    </font>
    <font>
      <sz val="12"/>
      <name val="Arial"/>
      <family val="2"/>
    </font>
    <font>
      <b/>
      <sz val="14"/>
      <name val="Times New Roman"/>
      <family val="1"/>
    </font>
    <font>
      <sz val="14"/>
      <name val="Times New Roman"/>
      <family val="1"/>
    </font>
    <font>
      <sz val="8"/>
      <color rgb="FF000000"/>
      <name val="Tahoma"/>
      <family val="2"/>
    </font>
    <font>
      <b/>
      <sz val="9"/>
      <color rgb="FF000000"/>
      <name val="Tahoma"/>
      <family val="2"/>
    </font>
    <font>
      <sz val="9"/>
      <color rgb="FF000000"/>
      <name val="Tahoma"/>
      <family val="2"/>
    </font>
  </fonts>
  <fills count="7">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2" fillId="0" borderId="0" xfId="0" applyFont="1" applyAlignment="1">
      <alignment horizontal="center"/>
    </xf>
    <xf numFmtId="3" fontId="2" fillId="0" borderId="0" xfId="0" applyNumberFormat="1" applyFont="1" applyAlignment="1">
      <alignment horizontal="center"/>
    </xf>
    <xf numFmtId="0" fontId="3" fillId="0" borderId="0" xfId="0" applyFont="1" applyAlignment="1">
      <alignment horizontal="center"/>
    </xf>
    <xf numFmtId="3" fontId="3" fillId="0" borderId="0" xfId="0" applyNumberFormat="1" applyFont="1"/>
    <xf numFmtId="0" fontId="3" fillId="0" borderId="0" xfId="0" applyFont="1"/>
    <xf numFmtId="0" fontId="5" fillId="0" borderId="0" xfId="0" applyFont="1"/>
    <xf numFmtId="1" fontId="5" fillId="0" borderId="0" xfId="0" applyNumberFormat="1" applyFont="1"/>
    <xf numFmtId="2" fontId="5" fillId="0" borderId="0" xfId="0" applyNumberFormat="1" applyFont="1"/>
    <xf numFmtId="1" fontId="6" fillId="0" borderId="0" xfId="0" applyNumberFormat="1" applyFont="1" applyAlignment="1">
      <alignment horizontal="center"/>
    </xf>
    <xf numFmtId="1" fontId="6" fillId="0" borderId="0" xfId="0" applyNumberFormat="1" applyFont="1" applyAlignment="1">
      <alignment horizontal="left"/>
    </xf>
    <xf numFmtId="2" fontId="6" fillId="0" borderId="0" xfId="0" applyNumberFormat="1" applyFont="1" applyAlignment="1">
      <alignment horizontal="center"/>
    </xf>
    <xf numFmtId="1" fontId="7" fillId="0" borderId="0" xfId="0" applyNumberFormat="1" applyFont="1"/>
    <xf numFmtId="2" fontId="7" fillId="0" borderId="0" xfId="0" applyNumberFormat="1" applyFont="1"/>
    <xf numFmtId="1" fontId="6" fillId="0" borderId="0" xfId="0" applyNumberFormat="1" applyFont="1"/>
    <xf numFmtId="2" fontId="7" fillId="0" borderId="0" xfId="0" applyNumberFormat="1" applyFont="1" applyAlignment="1">
      <alignment horizontal="center"/>
    </xf>
    <xf numFmtId="1" fontId="7" fillId="0" borderId="0" xfId="0" applyNumberFormat="1" applyFont="1" applyAlignment="1">
      <alignment horizontal="center"/>
    </xf>
    <xf numFmtId="164" fontId="7" fillId="0" borderId="0" xfId="0" applyNumberFormat="1" applyFont="1"/>
    <xf numFmtId="1" fontId="7" fillId="0" borderId="0" xfId="0" applyNumberFormat="1" applyFont="1" applyAlignment="1">
      <alignment horizontal="right"/>
    </xf>
    <xf numFmtId="164" fontId="7" fillId="0" borderId="0" xfId="0" applyNumberFormat="1" applyFont="1" applyAlignment="1">
      <alignment horizontal="right"/>
    </xf>
    <xf numFmtId="1" fontId="7" fillId="4" borderId="0" xfId="0" applyNumberFormat="1" applyFont="1" applyFill="1"/>
    <xf numFmtId="2" fontId="7" fillId="4" borderId="0" xfId="0" applyNumberFormat="1" applyFont="1" applyFill="1"/>
    <xf numFmtId="164" fontId="7" fillId="4" borderId="0" xfId="0" applyNumberFormat="1" applyFont="1" applyFill="1"/>
    <xf numFmtId="165" fontId="7" fillId="0" borderId="0" xfId="0" applyNumberFormat="1" applyFont="1"/>
    <xf numFmtId="1" fontId="7" fillId="0" borderId="0" xfId="1" applyNumberFormat="1" applyFont="1" applyFill="1"/>
    <xf numFmtId="1" fontId="7" fillId="0" borderId="0" xfId="1" applyNumberFormat="1" applyFont="1"/>
    <xf numFmtId="166" fontId="7" fillId="0" borderId="0" xfId="0" applyNumberFormat="1" applyFont="1"/>
    <xf numFmtId="1" fontId="7" fillId="2" borderId="0" xfId="0" applyNumberFormat="1" applyFont="1" applyFill="1"/>
    <xf numFmtId="1" fontId="7" fillId="3" borderId="0" xfId="0" applyNumberFormat="1" applyFont="1" applyFill="1"/>
    <xf numFmtId="1" fontId="7" fillId="5" borderId="0" xfId="0" applyNumberFormat="1" applyFont="1" applyFill="1"/>
    <xf numFmtId="2" fontId="7" fillId="6" borderId="0" xfId="0" applyNumberFormat="1" applyFont="1" applyFill="1"/>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w="38100">
              <a:solidFill>
                <a:srgbClr val="666699"/>
              </a:solidFill>
              <a:prstDash val="solid"/>
            </a:ln>
          </c:spPr>
          <c:marker>
            <c:symbol val="none"/>
          </c:marker>
          <c:yVal>
            <c:numRef>
              <c:f>Sheet1!$C$141:$N$141</c:f>
              <c:numCache>
                <c:formatCode>0.00</c:formatCode>
                <c:ptCount val="12"/>
                <c:pt idx="0">
                  <c:v>2.0406773051885676E-2</c:v>
                </c:pt>
                <c:pt idx="1">
                  <c:v>0.13413807488957463</c:v>
                </c:pt>
                <c:pt idx="2">
                  <c:v>0.27448683262570678</c:v>
                </c:pt>
                <c:pt idx="3">
                  <c:v>0.30663181034679493</c:v>
                </c:pt>
                <c:pt idx="4">
                  <c:v>0.29738402420357379</c:v>
                </c:pt>
                <c:pt idx="5">
                  <c:v>0.26113117689156395</c:v>
                </c:pt>
                <c:pt idx="6">
                  <c:v>0.30398185657939131</c:v>
                </c:pt>
                <c:pt idx="7">
                  <c:v>0.34475118879698369</c:v>
                </c:pt>
                <c:pt idx="8">
                  <c:v>0</c:v>
                </c:pt>
                <c:pt idx="9">
                  <c:v>0</c:v>
                </c:pt>
                <c:pt idx="10">
                  <c:v>0</c:v>
                </c:pt>
                <c:pt idx="11">
                  <c:v>0</c:v>
                </c:pt>
              </c:numCache>
            </c:numRef>
          </c:yVal>
          <c:smooth val="1"/>
          <c:extLst>
            <c:ext xmlns:c16="http://schemas.microsoft.com/office/drawing/2014/chart" uri="{C3380CC4-5D6E-409C-BE32-E72D297353CC}">
              <c16:uniqueId val="{00000000-4E08-5C4B-8AB2-ECDFD09B7CE8}"/>
            </c:ext>
          </c:extLst>
        </c:ser>
        <c:dLbls>
          <c:showLegendKey val="0"/>
          <c:showVal val="0"/>
          <c:showCatName val="0"/>
          <c:showSerName val="0"/>
          <c:showPercent val="0"/>
          <c:showBubbleSize val="0"/>
        </c:dLbls>
        <c:axId val="1874218416"/>
        <c:axId val="1"/>
      </c:scatterChart>
      <c:valAx>
        <c:axId val="1874218416"/>
        <c:scaling>
          <c:orientation val="minMax"/>
        </c:scaling>
        <c:delete val="0"/>
        <c:axPos val="b"/>
        <c:title>
          <c:tx>
            <c:rich>
              <a:bodyPr/>
              <a:lstStyle/>
              <a:p>
                <a:pPr>
                  <a:defRPr/>
                </a:pPr>
                <a:r>
                  <a:rPr lang="en-US"/>
                  <a:t>Age</a:t>
                </a:r>
              </a:p>
            </c:rich>
          </c:tx>
          <c:overlay val="0"/>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title>
          <c:tx>
            <c:rich>
              <a:bodyPr/>
              <a:lstStyle/>
              <a:p>
                <a:pPr>
                  <a:defRPr/>
                </a:pPr>
                <a:r>
                  <a:rPr lang="en-US"/>
                  <a:t>AvgU</a:t>
                </a:r>
              </a:p>
            </c:rich>
          </c:tx>
          <c:overlay val="0"/>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87421841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spPr>
            <a:ln w="38100">
              <a:solidFill>
                <a:srgbClr val="666699"/>
              </a:solidFill>
              <a:prstDash val="solid"/>
            </a:ln>
          </c:spPr>
          <c:marker>
            <c:symbol val="none"/>
          </c:marker>
          <c:yVal>
            <c:numRef>
              <c:f>Sheet1!$Q$61:$Q$91</c:f>
              <c:numCache>
                <c:formatCode>0</c:formatCode>
                <c:ptCount val="31"/>
                <c:pt idx="0">
                  <c:v>6350.9568294273877</c:v>
                </c:pt>
                <c:pt idx="1">
                  <c:v>4164.7745115404023</c:v>
                </c:pt>
                <c:pt idx="2">
                  <c:v>4723.125392303341</c:v>
                </c:pt>
                <c:pt idx="3">
                  <c:v>5200.9802438684374</c:v>
                </c:pt>
                <c:pt idx="4">
                  <c:v>5579.6657680435264</c:v>
                </c:pt>
                <c:pt idx="5">
                  <c:v>5309.5485210957868</c:v>
                </c:pt>
                <c:pt idx="7">
                  <c:v>5460.7252414042869</c:v>
                </c:pt>
                <c:pt idx="10">
                  <c:v>8361.4619499853561</c:v>
                </c:pt>
                <c:pt idx="12">
                  <c:v>4616.0020091282277</c:v>
                </c:pt>
                <c:pt idx="13">
                  <c:v>6495.0207472000648</c:v>
                </c:pt>
                <c:pt idx="14">
                  <c:v>3258.9185392052955</c:v>
                </c:pt>
                <c:pt idx="15">
                  <c:v>3936.1503019435122</c:v>
                </c:pt>
                <c:pt idx="16">
                  <c:v>2508.7763123809532</c:v>
                </c:pt>
                <c:pt idx="17">
                  <c:v>7126.3900564640835</c:v>
                </c:pt>
                <c:pt idx="18">
                  <c:v>4083.0644676204643</c:v>
                </c:pt>
                <c:pt idx="19">
                  <c:v>2489.4562936911475</c:v>
                </c:pt>
                <c:pt idx="20">
                  <c:v>4645.1864383200691</c:v>
                </c:pt>
                <c:pt idx="21">
                  <c:v>4746.9917566643908</c:v>
                </c:pt>
                <c:pt idx="22">
                  <c:v>7582.3440066460289</c:v>
                </c:pt>
                <c:pt idx="23">
                  <c:v>5074.392981359355</c:v>
                </c:pt>
                <c:pt idx="24">
                  <c:v>3527.4308131709108</c:v>
                </c:pt>
                <c:pt idx="25">
                  <c:v>2436.3364704261808</c:v>
                </c:pt>
                <c:pt idx="26">
                  <c:v>3855.0311861071204</c:v>
                </c:pt>
                <c:pt idx="27">
                  <c:v>2955.4401046555008</c:v>
                </c:pt>
                <c:pt idx="28">
                  <c:v>2812.3586954798061</c:v>
                </c:pt>
                <c:pt idx="29">
                  <c:v>2736.6491680366562</c:v>
                </c:pt>
                <c:pt idx="30">
                  <c:v>7532.3960991764816</c:v>
                </c:pt>
              </c:numCache>
            </c:numRef>
          </c:yVal>
          <c:smooth val="1"/>
          <c:extLst>
            <c:ext xmlns:c16="http://schemas.microsoft.com/office/drawing/2014/chart" uri="{C3380CC4-5D6E-409C-BE32-E72D297353CC}">
              <c16:uniqueId val="{00000000-328E-5942-8067-719308D247F1}"/>
            </c:ext>
          </c:extLst>
        </c:ser>
        <c:ser>
          <c:idx val="1"/>
          <c:order val="1"/>
          <c:spPr>
            <a:ln w="38100">
              <a:solidFill>
                <a:srgbClr val="993366"/>
              </a:solidFill>
              <a:prstDash val="solid"/>
            </a:ln>
          </c:spPr>
          <c:marker>
            <c:symbol val="none"/>
          </c:marker>
          <c:yVal>
            <c:numRef>
              <c:f>Sheet1!$P$61:$P$91</c:f>
              <c:numCache>
                <c:formatCode>0</c:formatCode>
                <c:ptCount val="31"/>
                <c:pt idx="0">
                  <c:v>6155</c:v>
                </c:pt>
                <c:pt idx="1">
                  <c:v>4080</c:v>
                </c:pt>
                <c:pt idx="2">
                  <c:v>4093</c:v>
                </c:pt>
                <c:pt idx="3">
                  <c:v>2785</c:v>
                </c:pt>
                <c:pt idx="4">
                  <c:v>6580</c:v>
                </c:pt>
                <c:pt idx="5">
                  <c:v>3843</c:v>
                </c:pt>
                <c:pt idx="7">
                  <c:v>4046</c:v>
                </c:pt>
                <c:pt idx="10">
                  <c:v>8997</c:v>
                </c:pt>
                <c:pt idx="12">
                  <c:v>5222</c:v>
                </c:pt>
                <c:pt idx="13">
                  <c:v>7521</c:v>
                </c:pt>
                <c:pt idx="14">
                  <c:v>2966</c:v>
                </c:pt>
                <c:pt idx="15">
                  <c:v>5147</c:v>
                </c:pt>
                <c:pt idx="16">
                  <c:v>3458</c:v>
                </c:pt>
                <c:pt idx="17">
                  <c:v>7533</c:v>
                </c:pt>
                <c:pt idx="18">
                  <c:v>4905</c:v>
                </c:pt>
                <c:pt idx="19">
                  <c:v>5788</c:v>
                </c:pt>
                <c:pt idx="20">
                  <c:v>5081</c:v>
                </c:pt>
                <c:pt idx="21">
                  <c:v>4520</c:v>
                </c:pt>
                <c:pt idx="22">
                  <c:v>9027</c:v>
                </c:pt>
                <c:pt idx="23">
                  <c:v>5041</c:v>
                </c:pt>
                <c:pt idx="24">
                  <c:v>3852</c:v>
                </c:pt>
                <c:pt idx="25">
                  <c:v>2136</c:v>
                </c:pt>
                <c:pt idx="26">
                  <c:v>4257</c:v>
                </c:pt>
                <c:pt idx="27">
                  <c:v>3448</c:v>
                </c:pt>
                <c:pt idx="28">
                  <c:v>2508</c:v>
                </c:pt>
                <c:pt idx="29">
                  <c:v>2319</c:v>
                </c:pt>
                <c:pt idx="30">
                  <c:v>11278</c:v>
                </c:pt>
              </c:numCache>
            </c:numRef>
          </c:yVal>
          <c:smooth val="1"/>
          <c:extLst>
            <c:ext xmlns:c16="http://schemas.microsoft.com/office/drawing/2014/chart" uri="{C3380CC4-5D6E-409C-BE32-E72D297353CC}">
              <c16:uniqueId val="{00000001-328E-5942-8067-719308D247F1}"/>
            </c:ext>
          </c:extLst>
        </c:ser>
        <c:dLbls>
          <c:showLegendKey val="0"/>
          <c:showVal val="0"/>
          <c:showCatName val="0"/>
          <c:showSerName val="0"/>
          <c:showPercent val="0"/>
          <c:showBubbleSize val="0"/>
        </c:dLbls>
        <c:axId val="1874107248"/>
        <c:axId val="1"/>
      </c:scatterChart>
      <c:valAx>
        <c:axId val="187410724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numFmt formatCode="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874107248"/>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Sheet1!$C$141:$N$141</c:f>
              <c:numCache>
                <c:formatCode>0.00</c:formatCode>
                <c:ptCount val="12"/>
                <c:pt idx="0">
                  <c:v>2.0406773051885676E-2</c:v>
                </c:pt>
                <c:pt idx="1">
                  <c:v>0.13413807488957463</c:v>
                </c:pt>
                <c:pt idx="2">
                  <c:v>0.27448683262570678</c:v>
                </c:pt>
                <c:pt idx="3">
                  <c:v>0.30663181034679493</c:v>
                </c:pt>
                <c:pt idx="4">
                  <c:v>0.29738402420357379</c:v>
                </c:pt>
                <c:pt idx="5">
                  <c:v>0.26113117689156395</c:v>
                </c:pt>
                <c:pt idx="6">
                  <c:v>0.30398185657939131</c:v>
                </c:pt>
                <c:pt idx="7">
                  <c:v>0.34475118879698369</c:v>
                </c:pt>
                <c:pt idx="8">
                  <c:v>0</c:v>
                </c:pt>
                <c:pt idx="9">
                  <c:v>0</c:v>
                </c:pt>
                <c:pt idx="10">
                  <c:v>0</c:v>
                </c:pt>
                <c:pt idx="11">
                  <c:v>0</c:v>
                </c:pt>
              </c:numCache>
            </c:numRef>
          </c:val>
          <c:smooth val="0"/>
          <c:extLst>
            <c:ext xmlns:c16="http://schemas.microsoft.com/office/drawing/2014/chart" uri="{C3380CC4-5D6E-409C-BE32-E72D297353CC}">
              <c16:uniqueId val="{00000000-9DD2-BD4A-990E-8C9E2CFA1D74}"/>
            </c:ext>
          </c:extLst>
        </c:ser>
        <c:dLbls>
          <c:showLegendKey val="0"/>
          <c:showVal val="0"/>
          <c:showCatName val="0"/>
          <c:showSerName val="0"/>
          <c:showPercent val="0"/>
          <c:showBubbleSize val="0"/>
        </c:dLbls>
        <c:smooth val="0"/>
        <c:axId val="1915061904"/>
        <c:axId val="1915063664"/>
      </c:lineChart>
      <c:catAx>
        <c:axId val="1915061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063664"/>
        <c:crosses val="autoZero"/>
        <c:auto val="1"/>
        <c:lblAlgn val="ctr"/>
        <c:lblOffset val="100"/>
        <c:noMultiLvlLbl val="0"/>
      </c:catAx>
      <c:valAx>
        <c:axId val="1915063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0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Age 1</c:v>
          </c:tx>
          <c:spPr>
            <a:ln w="25400" cap="rnd">
              <a:noFill/>
              <a:round/>
            </a:ln>
            <a:effectLst/>
          </c:spPr>
          <c:marker>
            <c:symbol val="circle"/>
            <c:size val="5"/>
            <c:spPr>
              <a:solidFill>
                <a:schemeClr val="accent1"/>
              </a:solidFill>
              <a:ln w="9525">
                <a:solidFill>
                  <a:schemeClr val="accent1"/>
                </a:solidFill>
              </a:ln>
              <a:effectLst/>
            </c:spPr>
          </c:marker>
          <c:xVal>
            <c:numRef>
              <c:f>Sheet1!$B$50:$B$80</c:f>
              <c:numCache>
                <c:formatCode>0</c:formatCode>
                <c:ptCount val="31"/>
                <c:pt idx="0">
                  <c:v>1956</c:v>
                </c:pt>
                <c:pt idx="1">
                  <c:v>1957</c:v>
                </c:pt>
                <c:pt idx="2">
                  <c:v>1958</c:v>
                </c:pt>
                <c:pt idx="3">
                  <c:v>1959</c:v>
                </c:pt>
                <c:pt idx="4">
                  <c:v>1960</c:v>
                </c:pt>
                <c:pt idx="5">
                  <c:v>1961</c:v>
                </c:pt>
                <c:pt idx="6">
                  <c:v>1962</c:v>
                </c:pt>
                <c:pt idx="7">
                  <c:v>1963</c:v>
                </c:pt>
                <c:pt idx="8">
                  <c:v>1964</c:v>
                </c:pt>
                <c:pt idx="9">
                  <c:v>1965</c:v>
                </c:pt>
                <c:pt idx="10">
                  <c:v>1966</c:v>
                </c:pt>
                <c:pt idx="11">
                  <c:v>1967</c:v>
                </c:pt>
                <c:pt idx="12">
                  <c:v>1968</c:v>
                </c:pt>
                <c:pt idx="13">
                  <c:v>1969</c:v>
                </c:pt>
                <c:pt idx="14">
                  <c:v>1970</c:v>
                </c:pt>
                <c:pt idx="15">
                  <c:v>1971</c:v>
                </c:pt>
                <c:pt idx="16">
                  <c:v>1972</c:v>
                </c:pt>
                <c:pt idx="17">
                  <c:v>1973</c:v>
                </c:pt>
                <c:pt idx="18">
                  <c:v>1974</c:v>
                </c:pt>
                <c:pt idx="19">
                  <c:v>1975</c:v>
                </c:pt>
                <c:pt idx="20">
                  <c:v>1976</c:v>
                </c:pt>
                <c:pt idx="21">
                  <c:v>1977</c:v>
                </c:pt>
                <c:pt idx="22">
                  <c:v>1978</c:v>
                </c:pt>
                <c:pt idx="23">
                  <c:v>1979</c:v>
                </c:pt>
                <c:pt idx="24">
                  <c:v>1980</c:v>
                </c:pt>
                <c:pt idx="25">
                  <c:v>1981</c:v>
                </c:pt>
                <c:pt idx="26">
                  <c:v>1982</c:v>
                </c:pt>
                <c:pt idx="27">
                  <c:v>1983</c:v>
                </c:pt>
                <c:pt idx="28">
                  <c:v>1984</c:v>
                </c:pt>
                <c:pt idx="29">
                  <c:v>1985</c:v>
                </c:pt>
                <c:pt idx="30">
                  <c:v>1986</c:v>
                </c:pt>
              </c:numCache>
            </c:numRef>
          </c:xVal>
          <c:yVal>
            <c:numRef>
              <c:f>Sheet1!$C$50:$C$80</c:f>
              <c:numCache>
                <c:formatCode>0</c:formatCode>
                <c:ptCount val="31"/>
                <c:pt idx="0">
                  <c:v>13272.474494896172</c:v>
                </c:pt>
                <c:pt idx="1">
                  <c:v>1066.0117953336114</c:v>
                </c:pt>
                <c:pt idx="2">
                  <c:v>961.24455617632839</c:v>
                </c:pt>
                <c:pt idx="3">
                  <c:v>4136.0733629050465</c:v>
                </c:pt>
                <c:pt idx="4">
                  <c:v>10851.683852235035</c:v>
                </c:pt>
                <c:pt idx="5">
                  <c:v>935.57194556062313</c:v>
                </c:pt>
                <c:pt idx="6">
                  <c:v>1484.9958171022586</c:v>
                </c:pt>
                <c:pt idx="7">
                  <c:v>5589.8491766871493</c:v>
                </c:pt>
                <c:pt idx="8">
                  <c:v>3892.2397595758252</c:v>
                </c:pt>
                <c:pt idx="9">
                  <c:v>11089.984829847454</c:v>
                </c:pt>
                <c:pt idx="10">
                  <c:v>3080.0778956246409</c:v>
                </c:pt>
                <c:pt idx="11">
                  <c:v>4577.181856985525</c:v>
                </c:pt>
                <c:pt idx="12">
                  <c:v>4730.463686799977</c:v>
                </c:pt>
                <c:pt idx="13">
                  <c:v>6187.1697478764318</c:v>
                </c:pt>
                <c:pt idx="14">
                  <c:v>5840.6923195278114</c:v>
                </c:pt>
                <c:pt idx="15">
                  <c:v>4873.6997228646824</c:v>
                </c:pt>
                <c:pt idx="16">
                  <c:v>3900.0114882587081</c:v>
                </c:pt>
                <c:pt idx="17">
                  <c:v>3526.6490979999867</c:v>
                </c:pt>
                <c:pt idx="18">
                  <c:v>13693.758221688437</c:v>
                </c:pt>
                <c:pt idx="19">
                  <c:v>10043.475555707792</c:v>
                </c:pt>
                <c:pt idx="20">
                  <c:v>4327.0291324876025</c:v>
                </c:pt>
                <c:pt idx="21">
                  <c:v>4606.4996253445452</c:v>
                </c:pt>
                <c:pt idx="22">
                  <c:v>9780.8814538439165</c:v>
                </c:pt>
                <c:pt idx="23">
                  <c:v>1452.0856230338627</c:v>
                </c:pt>
                <c:pt idx="24">
                  <c:v>4780.8740472624977</c:v>
                </c:pt>
                <c:pt idx="25">
                  <c:v>2028.2947380746482</c:v>
                </c:pt>
                <c:pt idx="26">
                  <c:v>13766.501649405871</c:v>
                </c:pt>
                <c:pt idx="27">
                  <c:v>1652.5368951712276</c:v>
                </c:pt>
                <c:pt idx="28">
                  <c:v>2644.4720079999838</c:v>
                </c:pt>
                <c:pt idx="29">
                  <c:v>7070.0861323471308</c:v>
                </c:pt>
                <c:pt idx="30">
                  <c:v>6494.010048740427</c:v>
                </c:pt>
              </c:numCache>
            </c:numRef>
          </c:yVal>
          <c:smooth val="0"/>
          <c:extLst>
            <c:ext xmlns:c16="http://schemas.microsoft.com/office/drawing/2014/chart" uri="{C3380CC4-5D6E-409C-BE32-E72D297353CC}">
              <c16:uniqueId val="{00000000-BA20-784D-8D3A-DC1696D39666}"/>
            </c:ext>
          </c:extLst>
        </c:ser>
        <c:dLbls>
          <c:showLegendKey val="0"/>
          <c:showVal val="0"/>
          <c:showCatName val="0"/>
          <c:showSerName val="0"/>
          <c:showPercent val="0"/>
          <c:showBubbleSize val="0"/>
        </c:dLbls>
        <c:axId val="1119181471"/>
        <c:axId val="1118913903"/>
      </c:scatterChart>
      <c:valAx>
        <c:axId val="11191814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13903"/>
        <c:crosses val="autoZero"/>
        <c:crossBetween val="midCat"/>
      </c:valAx>
      <c:valAx>
        <c:axId val="111891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181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Age 1</c:v>
          </c:tx>
          <c:spPr>
            <a:ln w="25400" cap="rnd">
              <a:noFill/>
              <a:round/>
            </a:ln>
            <a:effectLst/>
          </c:spPr>
          <c:marker>
            <c:symbol val="circle"/>
            <c:size val="5"/>
            <c:spPr>
              <a:solidFill>
                <a:schemeClr val="accent1"/>
              </a:solidFill>
              <a:ln w="9525">
                <a:solidFill>
                  <a:schemeClr val="accent1"/>
                </a:solidFill>
              </a:ln>
              <a:effectLst/>
            </c:spPr>
          </c:marker>
          <c:xVal>
            <c:numRef>
              <c:f>Sheet1!$B$50:$B$91</c:f>
              <c:numCache>
                <c:formatCode>0</c:formatCode>
                <c:ptCount val="42"/>
                <c:pt idx="0">
                  <c:v>1956</c:v>
                </c:pt>
                <c:pt idx="1">
                  <c:v>1957</c:v>
                </c:pt>
                <c:pt idx="2">
                  <c:v>1958</c:v>
                </c:pt>
                <c:pt idx="3">
                  <c:v>1959</c:v>
                </c:pt>
                <c:pt idx="4">
                  <c:v>1960</c:v>
                </c:pt>
                <c:pt idx="5">
                  <c:v>1961</c:v>
                </c:pt>
                <c:pt idx="6">
                  <c:v>1962</c:v>
                </c:pt>
                <c:pt idx="7">
                  <c:v>1963</c:v>
                </c:pt>
                <c:pt idx="8">
                  <c:v>1964</c:v>
                </c:pt>
                <c:pt idx="9">
                  <c:v>1965</c:v>
                </c:pt>
                <c:pt idx="10">
                  <c:v>1966</c:v>
                </c:pt>
                <c:pt idx="11">
                  <c:v>1967</c:v>
                </c:pt>
                <c:pt idx="12">
                  <c:v>1968</c:v>
                </c:pt>
                <c:pt idx="13">
                  <c:v>1969</c:v>
                </c:pt>
                <c:pt idx="14">
                  <c:v>1970</c:v>
                </c:pt>
                <c:pt idx="15">
                  <c:v>1971</c:v>
                </c:pt>
                <c:pt idx="16">
                  <c:v>1972</c:v>
                </c:pt>
                <c:pt idx="17">
                  <c:v>1973</c:v>
                </c:pt>
                <c:pt idx="18">
                  <c:v>1974</c:v>
                </c:pt>
                <c:pt idx="19">
                  <c:v>1975</c:v>
                </c:pt>
                <c:pt idx="20">
                  <c:v>1976</c:v>
                </c:pt>
                <c:pt idx="21">
                  <c:v>1977</c:v>
                </c:pt>
                <c:pt idx="22">
                  <c:v>1978</c:v>
                </c:pt>
                <c:pt idx="23">
                  <c:v>1979</c:v>
                </c:pt>
                <c:pt idx="24">
                  <c:v>1980</c:v>
                </c:pt>
                <c:pt idx="25">
                  <c:v>1981</c:v>
                </c:pt>
                <c:pt idx="26">
                  <c:v>1982</c:v>
                </c:pt>
                <c:pt idx="27">
                  <c:v>1983</c:v>
                </c:pt>
                <c:pt idx="28">
                  <c:v>1984</c:v>
                </c:pt>
                <c:pt idx="29">
                  <c:v>1985</c:v>
                </c:pt>
                <c:pt idx="30">
                  <c:v>1986</c:v>
                </c:pt>
                <c:pt idx="31">
                  <c:v>1987</c:v>
                </c:pt>
                <c:pt idx="32">
                  <c:v>1988</c:v>
                </c:pt>
                <c:pt idx="33">
                  <c:v>1989</c:v>
                </c:pt>
                <c:pt idx="34">
                  <c:v>1990</c:v>
                </c:pt>
                <c:pt idx="35">
                  <c:v>1991</c:v>
                </c:pt>
                <c:pt idx="36">
                  <c:v>1992</c:v>
                </c:pt>
                <c:pt idx="37">
                  <c:v>1993</c:v>
                </c:pt>
                <c:pt idx="38">
                  <c:v>1994</c:v>
                </c:pt>
                <c:pt idx="39">
                  <c:v>1995</c:v>
                </c:pt>
                <c:pt idx="40">
                  <c:v>1996</c:v>
                </c:pt>
                <c:pt idx="41">
                  <c:v>1997</c:v>
                </c:pt>
              </c:numCache>
            </c:numRef>
          </c:xVal>
          <c:yVal>
            <c:numRef>
              <c:f>Sheet1!$C$50:$C$91</c:f>
              <c:numCache>
                <c:formatCode>0</c:formatCode>
                <c:ptCount val="42"/>
                <c:pt idx="0">
                  <c:v>13272.474494896172</c:v>
                </c:pt>
                <c:pt idx="1">
                  <c:v>1066.0117953336114</c:v>
                </c:pt>
                <c:pt idx="2">
                  <c:v>961.24455617632839</c:v>
                </c:pt>
                <c:pt idx="3">
                  <c:v>4136.0733629050465</c:v>
                </c:pt>
                <c:pt idx="4">
                  <c:v>10851.683852235035</c:v>
                </c:pt>
                <c:pt idx="5">
                  <c:v>935.57194556062313</c:v>
                </c:pt>
                <c:pt idx="6">
                  <c:v>1484.9958171022586</c:v>
                </c:pt>
                <c:pt idx="7">
                  <c:v>5589.8491766871493</c:v>
                </c:pt>
                <c:pt idx="8">
                  <c:v>3892.2397595758252</c:v>
                </c:pt>
                <c:pt idx="9">
                  <c:v>11089.984829847454</c:v>
                </c:pt>
                <c:pt idx="10">
                  <c:v>3080.0778956246409</c:v>
                </c:pt>
                <c:pt idx="11">
                  <c:v>4577.181856985525</c:v>
                </c:pt>
                <c:pt idx="12">
                  <c:v>4730.463686799977</c:v>
                </c:pt>
                <c:pt idx="13">
                  <c:v>6187.1697478764318</c:v>
                </c:pt>
                <c:pt idx="14">
                  <c:v>5840.6923195278114</c:v>
                </c:pt>
                <c:pt idx="15">
                  <c:v>4873.6997228646824</c:v>
                </c:pt>
                <c:pt idx="16">
                  <c:v>3900.0114882587081</c:v>
                </c:pt>
                <c:pt idx="17">
                  <c:v>3526.6490979999867</c:v>
                </c:pt>
                <c:pt idx="18">
                  <c:v>13693.758221688437</c:v>
                </c:pt>
                <c:pt idx="19">
                  <c:v>10043.475555707792</c:v>
                </c:pt>
                <c:pt idx="20">
                  <c:v>4327.0291324876025</c:v>
                </c:pt>
                <c:pt idx="21">
                  <c:v>4606.4996253445452</c:v>
                </c:pt>
                <c:pt idx="22">
                  <c:v>9780.8814538439165</c:v>
                </c:pt>
                <c:pt idx="23">
                  <c:v>1452.0856230338627</c:v>
                </c:pt>
                <c:pt idx="24">
                  <c:v>4780.8740472624977</c:v>
                </c:pt>
                <c:pt idx="25">
                  <c:v>2028.2947380746482</c:v>
                </c:pt>
                <c:pt idx="26">
                  <c:v>13766.501649405871</c:v>
                </c:pt>
                <c:pt idx="27">
                  <c:v>1652.5368951712276</c:v>
                </c:pt>
                <c:pt idx="28">
                  <c:v>2644.4720079999838</c:v>
                </c:pt>
                <c:pt idx="29">
                  <c:v>7070.0861323471308</c:v>
                </c:pt>
                <c:pt idx="30">
                  <c:v>6494.010048740427</c:v>
                </c:pt>
                <c:pt idx="31">
                  <c:v>13602.797915484774</c:v>
                </c:pt>
                <c:pt idx="32">
                  <c:v>5105.7177533339627</c:v>
                </c:pt>
                <c:pt idx="33">
                  <c:v>3348.5813352791756</c:v>
                </c:pt>
                <c:pt idx="34">
                  <c:v>1160.287905241579</c:v>
                </c:pt>
                <c:pt idx="35">
                  <c:v>6252.7690285308345</c:v>
                </c:pt>
                <c:pt idx="36">
                  <c:v>2569.8915892884588</c:v>
                </c:pt>
                <c:pt idx="37">
                  <c:v>2910.5804806899318</c:v>
                </c:pt>
                <c:pt idx="38">
                  <c:v>3035.8728005571556</c:v>
                </c:pt>
                <c:pt idx="39">
                  <c:v>11556.95824485276</c:v>
                </c:pt>
                <c:pt idx="40">
                  <c:v>0</c:v>
                </c:pt>
                <c:pt idx="41">
                  <c:v>0</c:v>
                </c:pt>
              </c:numCache>
            </c:numRef>
          </c:yVal>
          <c:smooth val="0"/>
          <c:extLst>
            <c:ext xmlns:c16="http://schemas.microsoft.com/office/drawing/2014/chart" uri="{C3380CC4-5D6E-409C-BE32-E72D297353CC}">
              <c16:uniqueId val="{00000000-6034-7442-B4B9-DC123CC3947C}"/>
            </c:ext>
          </c:extLst>
        </c:ser>
        <c:dLbls>
          <c:showLegendKey val="0"/>
          <c:showVal val="0"/>
          <c:showCatName val="0"/>
          <c:showSerName val="0"/>
          <c:showPercent val="0"/>
          <c:showBubbleSize val="0"/>
        </c:dLbls>
        <c:axId val="720672272"/>
        <c:axId val="720892576"/>
      </c:scatterChart>
      <c:valAx>
        <c:axId val="720672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92576"/>
        <c:crosses val="autoZero"/>
        <c:crossBetween val="midCat"/>
      </c:valAx>
      <c:valAx>
        <c:axId val="720892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72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Mark Recapture</c:v>
          </c:tx>
          <c:spPr>
            <a:ln w="25400" cap="rnd">
              <a:noFill/>
              <a:round/>
            </a:ln>
            <a:effectLst/>
          </c:spPr>
          <c:marker>
            <c:symbol val="circle"/>
            <c:size val="5"/>
            <c:spPr>
              <a:solidFill>
                <a:schemeClr val="accent1"/>
              </a:solidFill>
              <a:ln w="9525">
                <a:solidFill>
                  <a:schemeClr val="accent1"/>
                </a:solidFill>
              </a:ln>
              <a:effectLst/>
            </c:spPr>
          </c:marker>
          <c:xVal>
            <c:numRef>
              <c:f>Sheet1!$B$61:$B$91</c:f>
              <c:numCache>
                <c:formatCode>0</c:formatCode>
                <c:ptCount val="31"/>
                <c:pt idx="0">
                  <c:v>1967</c:v>
                </c:pt>
                <c:pt idx="1">
                  <c:v>1968</c:v>
                </c:pt>
                <c:pt idx="2">
                  <c:v>1969</c:v>
                </c:pt>
                <c:pt idx="3">
                  <c:v>1970</c:v>
                </c:pt>
                <c:pt idx="4">
                  <c:v>1971</c:v>
                </c:pt>
                <c:pt idx="5">
                  <c:v>1972</c:v>
                </c:pt>
                <c:pt idx="6">
                  <c:v>1973</c:v>
                </c:pt>
                <c:pt idx="7">
                  <c:v>1974</c:v>
                </c:pt>
                <c:pt idx="8">
                  <c:v>1975</c:v>
                </c:pt>
                <c:pt idx="9">
                  <c:v>1976</c:v>
                </c:pt>
                <c:pt idx="10">
                  <c:v>1977</c:v>
                </c:pt>
                <c:pt idx="11">
                  <c:v>1978</c:v>
                </c:pt>
                <c:pt idx="12">
                  <c:v>1979</c:v>
                </c:pt>
                <c:pt idx="13">
                  <c:v>1980</c:v>
                </c:pt>
                <c:pt idx="14">
                  <c:v>1981</c:v>
                </c:pt>
                <c:pt idx="15">
                  <c:v>1982</c:v>
                </c:pt>
                <c:pt idx="16">
                  <c:v>1983</c:v>
                </c:pt>
                <c:pt idx="17">
                  <c:v>1984</c:v>
                </c:pt>
                <c:pt idx="18">
                  <c:v>1985</c:v>
                </c:pt>
                <c:pt idx="19">
                  <c:v>1986</c:v>
                </c:pt>
                <c:pt idx="20">
                  <c:v>1987</c:v>
                </c:pt>
                <c:pt idx="21">
                  <c:v>1988</c:v>
                </c:pt>
                <c:pt idx="22">
                  <c:v>1989</c:v>
                </c:pt>
                <c:pt idx="23">
                  <c:v>1990</c:v>
                </c:pt>
                <c:pt idx="24">
                  <c:v>1991</c:v>
                </c:pt>
                <c:pt idx="25">
                  <c:v>1992</c:v>
                </c:pt>
                <c:pt idx="26">
                  <c:v>1993</c:v>
                </c:pt>
                <c:pt idx="27">
                  <c:v>1994</c:v>
                </c:pt>
                <c:pt idx="28">
                  <c:v>1995</c:v>
                </c:pt>
                <c:pt idx="29">
                  <c:v>1996</c:v>
                </c:pt>
                <c:pt idx="30">
                  <c:v>1997</c:v>
                </c:pt>
              </c:numCache>
            </c:numRef>
          </c:xVal>
          <c:yVal>
            <c:numRef>
              <c:f>Sheet1!$P$61:$P$91</c:f>
              <c:numCache>
                <c:formatCode>0</c:formatCode>
                <c:ptCount val="31"/>
                <c:pt idx="0">
                  <c:v>6155</c:v>
                </c:pt>
                <c:pt idx="1">
                  <c:v>4080</c:v>
                </c:pt>
                <c:pt idx="2">
                  <c:v>4093</c:v>
                </c:pt>
                <c:pt idx="3">
                  <c:v>2785</c:v>
                </c:pt>
                <c:pt idx="4">
                  <c:v>6580</c:v>
                </c:pt>
                <c:pt idx="5">
                  <c:v>3843</c:v>
                </c:pt>
                <c:pt idx="7">
                  <c:v>4046</c:v>
                </c:pt>
                <c:pt idx="10">
                  <c:v>8997</c:v>
                </c:pt>
                <c:pt idx="12">
                  <c:v>5222</c:v>
                </c:pt>
                <c:pt idx="13">
                  <c:v>7521</c:v>
                </c:pt>
                <c:pt idx="14">
                  <c:v>2966</c:v>
                </c:pt>
                <c:pt idx="15">
                  <c:v>5147</c:v>
                </c:pt>
                <c:pt idx="16">
                  <c:v>3458</c:v>
                </c:pt>
                <c:pt idx="17">
                  <c:v>7533</c:v>
                </c:pt>
                <c:pt idx="18">
                  <c:v>4905</c:v>
                </c:pt>
                <c:pt idx="19">
                  <c:v>5788</c:v>
                </c:pt>
                <c:pt idx="20">
                  <c:v>5081</c:v>
                </c:pt>
                <c:pt idx="21">
                  <c:v>4520</c:v>
                </c:pt>
                <c:pt idx="22">
                  <c:v>9027</c:v>
                </c:pt>
                <c:pt idx="23">
                  <c:v>5041</c:v>
                </c:pt>
                <c:pt idx="24">
                  <c:v>3852</c:v>
                </c:pt>
                <c:pt idx="25">
                  <c:v>2136</c:v>
                </c:pt>
                <c:pt idx="26">
                  <c:v>4257</c:v>
                </c:pt>
                <c:pt idx="27">
                  <c:v>3448</c:v>
                </c:pt>
                <c:pt idx="28">
                  <c:v>2508</c:v>
                </c:pt>
                <c:pt idx="29">
                  <c:v>2319</c:v>
                </c:pt>
                <c:pt idx="30">
                  <c:v>11278</c:v>
                </c:pt>
              </c:numCache>
            </c:numRef>
          </c:yVal>
          <c:smooth val="0"/>
          <c:extLst>
            <c:ext xmlns:c16="http://schemas.microsoft.com/office/drawing/2014/chart" uri="{C3380CC4-5D6E-409C-BE32-E72D297353CC}">
              <c16:uniqueId val="{00000000-6008-6448-B741-F92C036844EE}"/>
            </c:ext>
          </c:extLst>
        </c:ser>
        <c:ser>
          <c:idx val="1"/>
          <c:order val="1"/>
          <c:tx>
            <c:v>VPA Estimate</c:v>
          </c:tx>
          <c:spPr>
            <a:ln w="25400" cap="rnd">
              <a:noFill/>
              <a:round/>
            </a:ln>
            <a:effectLst/>
          </c:spPr>
          <c:marker>
            <c:symbol val="circle"/>
            <c:size val="5"/>
            <c:spPr>
              <a:solidFill>
                <a:schemeClr val="accent2"/>
              </a:solidFill>
              <a:ln w="9525">
                <a:solidFill>
                  <a:schemeClr val="accent2"/>
                </a:solidFill>
              </a:ln>
              <a:effectLst/>
            </c:spPr>
          </c:marker>
          <c:xVal>
            <c:numRef>
              <c:f>Sheet1!$B$61:$B$91</c:f>
              <c:numCache>
                <c:formatCode>0</c:formatCode>
                <c:ptCount val="31"/>
                <c:pt idx="0">
                  <c:v>1967</c:v>
                </c:pt>
                <c:pt idx="1">
                  <c:v>1968</c:v>
                </c:pt>
                <c:pt idx="2">
                  <c:v>1969</c:v>
                </c:pt>
                <c:pt idx="3">
                  <c:v>1970</c:v>
                </c:pt>
                <c:pt idx="4">
                  <c:v>1971</c:v>
                </c:pt>
                <c:pt idx="5">
                  <c:v>1972</c:v>
                </c:pt>
                <c:pt idx="6">
                  <c:v>1973</c:v>
                </c:pt>
                <c:pt idx="7">
                  <c:v>1974</c:v>
                </c:pt>
                <c:pt idx="8">
                  <c:v>1975</c:v>
                </c:pt>
                <c:pt idx="9">
                  <c:v>1976</c:v>
                </c:pt>
                <c:pt idx="10">
                  <c:v>1977</c:v>
                </c:pt>
                <c:pt idx="11">
                  <c:v>1978</c:v>
                </c:pt>
                <c:pt idx="12">
                  <c:v>1979</c:v>
                </c:pt>
                <c:pt idx="13">
                  <c:v>1980</c:v>
                </c:pt>
                <c:pt idx="14">
                  <c:v>1981</c:v>
                </c:pt>
                <c:pt idx="15">
                  <c:v>1982</c:v>
                </c:pt>
                <c:pt idx="16">
                  <c:v>1983</c:v>
                </c:pt>
                <c:pt idx="17">
                  <c:v>1984</c:v>
                </c:pt>
                <c:pt idx="18">
                  <c:v>1985</c:v>
                </c:pt>
                <c:pt idx="19">
                  <c:v>1986</c:v>
                </c:pt>
                <c:pt idx="20">
                  <c:v>1987</c:v>
                </c:pt>
                <c:pt idx="21">
                  <c:v>1988</c:v>
                </c:pt>
                <c:pt idx="22">
                  <c:v>1989</c:v>
                </c:pt>
                <c:pt idx="23">
                  <c:v>1990</c:v>
                </c:pt>
                <c:pt idx="24">
                  <c:v>1991</c:v>
                </c:pt>
                <c:pt idx="25">
                  <c:v>1992</c:v>
                </c:pt>
                <c:pt idx="26">
                  <c:v>1993</c:v>
                </c:pt>
                <c:pt idx="27">
                  <c:v>1994</c:v>
                </c:pt>
                <c:pt idx="28">
                  <c:v>1995</c:v>
                </c:pt>
                <c:pt idx="29">
                  <c:v>1996</c:v>
                </c:pt>
                <c:pt idx="30">
                  <c:v>1997</c:v>
                </c:pt>
              </c:numCache>
            </c:numRef>
          </c:xVal>
          <c:yVal>
            <c:numRef>
              <c:f>Sheet1!$Q$61:$Q$91</c:f>
              <c:numCache>
                <c:formatCode>0</c:formatCode>
                <c:ptCount val="31"/>
                <c:pt idx="0">
                  <c:v>6350.9568294273877</c:v>
                </c:pt>
                <c:pt idx="1">
                  <c:v>4164.7745115404023</c:v>
                </c:pt>
                <c:pt idx="2">
                  <c:v>4723.125392303341</c:v>
                </c:pt>
                <c:pt idx="3">
                  <c:v>5200.9802438684374</c:v>
                </c:pt>
                <c:pt idx="4">
                  <c:v>5579.6657680435264</c:v>
                </c:pt>
                <c:pt idx="5">
                  <c:v>5309.5485210957868</c:v>
                </c:pt>
                <c:pt idx="7">
                  <c:v>5460.7252414042869</c:v>
                </c:pt>
                <c:pt idx="10">
                  <c:v>8361.4619499853561</c:v>
                </c:pt>
                <c:pt idx="12">
                  <c:v>4616.0020091282277</c:v>
                </c:pt>
                <c:pt idx="13">
                  <c:v>6495.0207472000648</c:v>
                </c:pt>
                <c:pt idx="14">
                  <c:v>3258.9185392052955</c:v>
                </c:pt>
                <c:pt idx="15">
                  <c:v>3936.1503019435122</c:v>
                </c:pt>
                <c:pt idx="16">
                  <c:v>2508.7763123809532</c:v>
                </c:pt>
                <c:pt idx="17">
                  <c:v>7126.3900564640835</c:v>
                </c:pt>
                <c:pt idx="18">
                  <c:v>4083.0644676204643</c:v>
                </c:pt>
                <c:pt idx="19">
                  <c:v>2489.4562936911475</c:v>
                </c:pt>
                <c:pt idx="20">
                  <c:v>4645.1864383200691</c:v>
                </c:pt>
                <c:pt idx="21">
                  <c:v>4746.9917566643908</c:v>
                </c:pt>
                <c:pt idx="22">
                  <c:v>7582.3440066460289</c:v>
                </c:pt>
                <c:pt idx="23">
                  <c:v>5074.392981359355</c:v>
                </c:pt>
                <c:pt idx="24">
                  <c:v>3527.4308131709108</c:v>
                </c:pt>
                <c:pt idx="25">
                  <c:v>2436.3364704261808</c:v>
                </c:pt>
                <c:pt idx="26">
                  <c:v>3855.0311861071204</c:v>
                </c:pt>
                <c:pt idx="27">
                  <c:v>2955.4401046555008</c:v>
                </c:pt>
                <c:pt idx="28">
                  <c:v>2812.3586954798061</c:v>
                </c:pt>
                <c:pt idx="29">
                  <c:v>2736.6491680366562</c:v>
                </c:pt>
                <c:pt idx="30">
                  <c:v>7532.3960991764816</c:v>
                </c:pt>
              </c:numCache>
            </c:numRef>
          </c:yVal>
          <c:smooth val="0"/>
          <c:extLst>
            <c:ext xmlns:c16="http://schemas.microsoft.com/office/drawing/2014/chart" uri="{C3380CC4-5D6E-409C-BE32-E72D297353CC}">
              <c16:uniqueId val="{00000001-6008-6448-B741-F92C036844EE}"/>
            </c:ext>
          </c:extLst>
        </c:ser>
        <c:dLbls>
          <c:showLegendKey val="0"/>
          <c:showVal val="0"/>
          <c:showCatName val="0"/>
          <c:showSerName val="0"/>
          <c:showPercent val="0"/>
          <c:showBubbleSize val="0"/>
        </c:dLbls>
        <c:axId val="1735164991"/>
        <c:axId val="1735167807"/>
      </c:scatterChart>
      <c:valAx>
        <c:axId val="1735164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67807"/>
        <c:crosses val="autoZero"/>
        <c:crossBetween val="midCat"/>
      </c:valAx>
      <c:valAx>
        <c:axId val="1735167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649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Log Residuals</c:v>
          </c:tx>
          <c:spPr>
            <a:ln w="28575" cap="rnd">
              <a:noFill/>
              <a:round/>
            </a:ln>
            <a:effectLst/>
          </c:spPr>
          <c:marker>
            <c:symbol val="circle"/>
            <c:size val="5"/>
            <c:spPr>
              <a:solidFill>
                <a:schemeClr val="accent1"/>
              </a:solidFill>
              <a:ln w="9525">
                <a:solidFill>
                  <a:schemeClr val="accent1"/>
                </a:solidFill>
              </a:ln>
              <a:effectLst/>
            </c:spPr>
          </c:marker>
          <c:xVal>
            <c:numRef>
              <c:f>Sheet1!$P$61:$P$91</c:f>
              <c:numCache>
                <c:formatCode>0</c:formatCode>
                <c:ptCount val="31"/>
                <c:pt idx="0">
                  <c:v>6155</c:v>
                </c:pt>
                <c:pt idx="1">
                  <c:v>4080</c:v>
                </c:pt>
                <c:pt idx="2">
                  <c:v>4093</c:v>
                </c:pt>
                <c:pt idx="3">
                  <c:v>2785</c:v>
                </c:pt>
                <c:pt idx="4">
                  <c:v>6580</c:v>
                </c:pt>
                <c:pt idx="5">
                  <c:v>3843</c:v>
                </c:pt>
                <c:pt idx="7">
                  <c:v>4046</c:v>
                </c:pt>
                <c:pt idx="10">
                  <c:v>8997</c:v>
                </c:pt>
                <c:pt idx="12">
                  <c:v>5222</c:v>
                </c:pt>
                <c:pt idx="13">
                  <c:v>7521</c:v>
                </c:pt>
                <c:pt idx="14">
                  <c:v>2966</c:v>
                </c:pt>
                <c:pt idx="15">
                  <c:v>5147</c:v>
                </c:pt>
                <c:pt idx="16">
                  <c:v>3458</c:v>
                </c:pt>
                <c:pt idx="17">
                  <c:v>7533</c:v>
                </c:pt>
                <c:pt idx="18">
                  <c:v>4905</c:v>
                </c:pt>
                <c:pt idx="19">
                  <c:v>5788</c:v>
                </c:pt>
                <c:pt idx="20">
                  <c:v>5081</c:v>
                </c:pt>
                <c:pt idx="21">
                  <c:v>4520</c:v>
                </c:pt>
                <c:pt idx="22">
                  <c:v>9027</c:v>
                </c:pt>
                <c:pt idx="23">
                  <c:v>5041</c:v>
                </c:pt>
                <c:pt idx="24">
                  <c:v>3852</c:v>
                </c:pt>
                <c:pt idx="25">
                  <c:v>2136</c:v>
                </c:pt>
                <c:pt idx="26">
                  <c:v>4257</c:v>
                </c:pt>
                <c:pt idx="27">
                  <c:v>3448</c:v>
                </c:pt>
                <c:pt idx="28">
                  <c:v>2508</c:v>
                </c:pt>
                <c:pt idx="29">
                  <c:v>2319</c:v>
                </c:pt>
                <c:pt idx="30">
                  <c:v>11278</c:v>
                </c:pt>
              </c:numCache>
            </c:numRef>
          </c:xVal>
          <c:yVal>
            <c:numRef>
              <c:f>Sheet1!$R$61:$R$91</c:f>
              <c:numCache>
                <c:formatCode>0.000</c:formatCode>
                <c:ptCount val="31"/>
                <c:pt idx="0">
                  <c:v>-3.1340723716409613E-2</c:v>
                </c:pt>
                <c:pt idx="1">
                  <c:v>-2.0565146851316385E-2</c:v>
                </c:pt>
                <c:pt idx="2">
                  <c:v>-0.14319254234269962</c:v>
                </c:pt>
                <c:pt idx="3">
                  <c:v>-0.62459924287888935</c:v>
                </c:pt>
                <c:pt idx="4">
                  <c:v>0.16490586893806025</c:v>
                </c:pt>
                <c:pt idx="5">
                  <c:v>-0.32325349578062479</c:v>
                </c:pt>
                <c:pt idx="7">
                  <c:v>-0.29985287028641316</c:v>
                </c:pt>
                <c:pt idx="10">
                  <c:v>7.3257902226954386E-2</c:v>
                </c:pt>
                <c:pt idx="12">
                  <c:v>0.12335150581815135</c:v>
                </c:pt>
                <c:pt idx="13">
                  <c:v>0.14666326339269098</c:v>
                </c:pt>
                <c:pt idx="14">
                  <c:v>-9.4181160186078472E-2</c:v>
                </c:pt>
                <c:pt idx="15">
                  <c:v>0.2682108557403069</c:v>
                </c:pt>
                <c:pt idx="16">
                  <c:v>0.3208952779441594</c:v>
                </c:pt>
                <c:pt idx="17">
                  <c:v>5.5488566073440992E-2</c:v>
                </c:pt>
                <c:pt idx="18">
                  <c:v>0.18340729152693136</c:v>
                </c:pt>
                <c:pt idx="19">
                  <c:v>0.84372247808308121</c:v>
                </c:pt>
                <c:pt idx="20">
                  <c:v>8.9676583730380344E-2</c:v>
                </c:pt>
                <c:pt idx="21">
                  <c:v>-4.8999109187699119E-2</c:v>
                </c:pt>
                <c:pt idx="22">
                  <c:v>0.17439769875996269</c:v>
                </c:pt>
                <c:pt idx="23">
                  <c:v>-6.6024330891973904E-3</c:v>
                </c:pt>
                <c:pt idx="24">
                  <c:v>8.8022702942314623E-2</c:v>
                </c:pt>
                <c:pt idx="25">
                  <c:v>-0.13156054336011813</c:v>
                </c:pt>
                <c:pt idx="26">
                  <c:v>9.9185590082090158E-2</c:v>
                </c:pt>
                <c:pt idx="27">
                  <c:v>0.1541467774475711</c:v>
                </c:pt>
                <c:pt idx="28">
                  <c:v>-0.11453790189053237</c:v>
                </c:pt>
                <c:pt idx="29">
                  <c:v>-0.16559818236231294</c:v>
                </c:pt>
                <c:pt idx="30">
                  <c:v>0.40364072712836752</c:v>
                </c:pt>
              </c:numCache>
            </c:numRef>
          </c:yVal>
          <c:smooth val="0"/>
          <c:extLst>
            <c:ext xmlns:c16="http://schemas.microsoft.com/office/drawing/2014/chart" uri="{C3380CC4-5D6E-409C-BE32-E72D297353CC}">
              <c16:uniqueId val="{00000000-0A2D-E448-8F76-8AE0C900DEAB}"/>
            </c:ext>
          </c:extLst>
        </c:ser>
        <c:dLbls>
          <c:showLegendKey val="0"/>
          <c:showVal val="0"/>
          <c:showCatName val="0"/>
          <c:showSerName val="0"/>
          <c:showPercent val="0"/>
          <c:showBubbleSize val="0"/>
        </c:dLbls>
        <c:axId val="958009487"/>
        <c:axId val="958017311"/>
      </c:scatterChart>
      <c:valAx>
        <c:axId val="958009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17311"/>
        <c:crosses val="autoZero"/>
        <c:crossBetween val="midCat"/>
      </c:valAx>
      <c:valAx>
        <c:axId val="9580173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0094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342900</xdr:colOff>
      <xdr:row>144</xdr:row>
      <xdr:rowOff>203200</xdr:rowOff>
    </xdr:from>
    <xdr:to>
      <xdr:col>11</xdr:col>
      <xdr:colOff>228600</xdr:colOff>
      <xdr:row>158</xdr:row>
      <xdr:rowOff>88900</xdr:rowOff>
    </xdr:to>
    <xdr:graphicFrame macro="">
      <xdr:nvGraphicFramePr>
        <xdr:cNvPr id="3638" name="Chart 1">
          <a:extLst>
            <a:ext uri="{FF2B5EF4-FFF2-40B4-BE49-F238E27FC236}">
              <a16:creationId xmlns:a16="http://schemas.microsoft.com/office/drawing/2014/main" id="{01736850-11B4-4D4A-BEC2-9DD03532B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367378</xdr:colOff>
      <xdr:row>45</xdr:row>
      <xdr:rowOff>104545</xdr:rowOff>
    </xdr:from>
    <xdr:to>
      <xdr:col>27</xdr:col>
      <xdr:colOff>380079</xdr:colOff>
      <xdr:row>58</xdr:row>
      <xdr:rowOff>220685</xdr:rowOff>
    </xdr:to>
    <xdr:graphicFrame macro="">
      <xdr:nvGraphicFramePr>
        <xdr:cNvPr id="3639" name="Chart 2">
          <a:extLst>
            <a:ext uri="{FF2B5EF4-FFF2-40B4-BE49-F238E27FC236}">
              <a16:creationId xmlns:a16="http://schemas.microsoft.com/office/drawing/2014/main" id="{72567455-C2EF-894A-8E49-1694368D6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452120</xdr:colOff>
      <xdr:row>124</xdr:row>
      <xdr:rowOff>142240</xdr:rowOff>
    </xdr:from>
    <xdr:to>
      <xdr:col>22</xdr:col>
      <xdr:colOff>177800</xdr:colOff>
      <xdr:row>136</xdr:row>
      <xdr:rowOff>81280</xdr:rowOff>
    </xdr:to>
    <xdr:graphicFrame macro="">
      <xdr:nvGraphicFramePr>
        <xdr:cNvPr id="7" name="Chart 6">
          <a:extLst>
            <a:ext uri="{FF2B5EF4-FFF2-40B4-BE49-F238E27FC236}">
              <a16:creationId xmlns:a16="http://schemas.microsoft.com/office/drawing/2014/main" id="{2E30EA21-23E6-D545-82AB-5E3997C3C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681934</xdr:colOff>
      <xdr:row>48</xdr:row>
      <xdr:rowOff>84758</xdr:rowOff>
    </xdr:from>
    <xdr:to>
      <xdr:col>34</xdr:col>
      <xdr:colOff>325782</xdr:colOff>
      <xdr:row>60</xdr:row>
      <xdr:rowOff>11871</xdr:rowOff>
    </xdr:to>
    <xdr:graphicFrame macro="">
      <xdr:nvGraphicFramePr>
        <xdr:cNvPr id="3" name="Chart 2">
          <a:extLst>
            <a:ext uri="{FF2B5EF4-FFF2-40B4-BE49-F238E27FC236}">
              <a16:creationId xmlns:a16="http://schemas.microsoft.com/office/drawing/2014/main" id="{24D26F4F-5438-3751-62D7-DE1849122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571500</xdr:colOff>
      <xdr:row>69</xdr:row>
      <xdr:rowOff>195194</xdr:rowOff>
    </xdr:from>
    <xdr:to>
      <xdr:col>35</xdr:col>
      <xdr:colOff>215348</xdr:colOff>
      <xdr:row>81</xdr:row>
      <xdr:rowOff>122307</xdr:rowOff>
    </xdr:to>
    <xdr:graphicFrame macro="">
      <xdr:nvGraphicFramePr>
        <xdr:cNvPr id="9" name="Chart 8">
          <a:extLst>
            <a:ext uri="{FF2B5EF4-FFF2-40B4-BE49-F238E27FC236}">
              <a16:creationId xmlns:a16="http://schemas.microsoft.com/office/drawing/2014/main" id="{17DE8AB4-4269-C23E-C44C-5F2010740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184977</xdr:colOff>
      <xdr:row>82</xdr:row>
      <xdr:rowOff>153780</xdr:rowOff>
    </xdr:from>
    <xdr:to>
      <xdr:col>28</xdr:col>
      <xdr:colOff>455542</xdr:colOff>
      <xdr:row>94</xdr:row>
      <xdr:rowOff>80893</xdr:rowOff>
    </xdr:to>
    <xdr:graphicFrame macro="">
      <xdr:nvGraphicFramePr>
        <xdr:cNvPr id="12" name="Chart 11">
          <a:extLst>
            <a:ext uri="{FF2B5EF4-FFF2-40B4-BE49-F238E27FC236}">
              <a16:creationId xmlns:a16="http://schemas.microsoft.com/office/drawing/2014/main" id="{281F78CD-D5DD-A114-E3D7-B89205ECC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81280</xdr:colOff>
      <xdr:row>61</xdr:row>
      <xdr:rowOff>5080</xdr:rowOff>
    </xdr:from>
    <xdr:to>
      <xdr:col>26</xdr:col>
      <xdr:colOff>447040</xdr:colOff>
      <xdr:row>72</xdr:row>
      <xdr:rowOff>177800</xdr:rowOff>
    </xdr:to>
    <xdr:graphicFrame macro="">
      <xdr:nvGraphicFramePr>
        <xdr:cNvPr id="16" name="Chart 15">
          <a:extLst>
            <a:ext uri="{FF2B5EF4-FFF2-40B4-BE49-F238E27FC236}">
              <a16:creationId xmlns:a16="http://schemas.microsoft.com/office/drawing/2014/main" id="{921C8B5B-0E5E-6BFA-31AD-9D027F218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142"/>
  <sheetViews>
    <sheetView tabSelected="1" topLeftCell="F29" zoomScale="109" zoomScaleNormal="60" workbookViewId="0">
      <selection activeCell="R41" sqref="R41"/>
    </sheetView>
  </sheetViews>
  <sheetFormatPr baseColWidth="10" defaultColWidth="9.1640625" defaultRowHeight="18" x14ac:dyDescent="0.2"/>
  <cols>
    <col min="1" max="2" width="6.83203125" style="12" customWidth="1"/>
    <col min="3" max="3" width="13.6640625" style="12" customWidth="1"/>
    <col min="4" max="4" width="7.6640625" style="12" bestFit="1" customWidth="1"/>
    <col min="5" max="10" width="6.83203125" style="12" customWidth="1"/>
    <col min="11" max="14" width="9.1640625" style="12" bestFit="1" customWidth="1"/>
    <col min="15" max="15" width="6.83203125" style="13" customWidth="1"/>
    <col min="16" max="16" width="8.5" style="12" bestFit="1" customWidth="1"/>
    <col min="17" max="17" width="18.6640625" style="12" bestFit="1" customWidth="1"/>
    <col min="18" max="18" width="11.83203125" style="12" bestFit="1" customWidth="1"/>
    <col min="19" max="16384" width="9.1640625" style="12"/>
  </cols>
  <sheetData>
    <row r="1" spans="2:23" s="9" customFormat="1" x14ac:dyDescent="0.2">
      <c r="C1" s="10" t="s">
        <v>6</v>
      </c>
      <c r="O1" s="11"/>
    </row>
    <row r="2" spans="2:23" x14ac:dyDescent="0.2">
      <c r="B2" s="12" t="s">
        <v>7</v>
      </c>
    </row>
    <row r="3" spans="2:23" x14ac:dyDescent="0.2">
      <c r="C3" s="14" t="s">
        <v>4</v>
      </c>
    </row>
    <row r="4" spans="2:23" x14ac:dyDescent="0.2">
      <c r="B4" s="9" t="s">
        <v>0</v>
      </c>
      <c r="C4" s="9">
        <v>1</v>
      </c>
      <c r="D4" s="9">
        <v>2</v>
      </c>
      <c r="E4" s="9">
        <v>3</v>
      </c>
      <c r="F4" s="9">
        <v>4</v>
      </c>
      <c r="G4" s="9">
        <v>5</v>
      </c>
      <c r="H4" s="9">
        <v>6</v>
      </c>
      <c r="I4" s="9">
        <v>7</v>
      </c>
      <c r="J4" s="9">
        <v>8</v>
      </c>
      <c r="K4" s="9">
        <v>9</v>
      </c>
      <c r="L4" s="9">
        <v>10</v>
      </c>
      <c r="M4" s="9">
        <v>11</v>
      </c>
      <c r="N4" s="9">
        <v>12</v>
      </c>
      <c r="O4" s="15"/>
      <c r="P4" s="16"/>
      <c r="Q4" s="16"/>
      <c r="R4" s="16"/>
      <c r="S4" s="16"/>
    </row>
    <row r="5" spans="2:23" x14ac:dyDescent="0.2">
      <c r="B5" s="16">
        <v>1956</v>
      </c>
      <c r="C5" s="12">
        <v>702</v>
      </c>
      <c r="D5" s="12">
        <v>2247</v>
      </c>
      <c r="E5" s="12">
        <v>448</v>
      </c>
      <c r="F5" s="12">
        <v>309</v>
      </c>
      <c r="G5" s="12">
        <v>492</v>
      </c>
      <c r="H5" s="12">
        <v>97</v>
      </c>
      <c r="I5" s="12">
        <v>129</v>
      </c>
      <c r="J5" s="12">
        <v>23</v>
      </c>
      <c r="K5" s="12">
        <v>11</v>
      </c>
      <c r="L5" s="12">
        <v>1</v>
      </c>
      <c r="M5" s="12">
        <v>0</v>
      </c>
      <c r="N5" s="12">
        <v>0</v>
      </c>
    </row>
    <row r="6" spans="2:23" x14ac:dyDescent="0.2">
      <c r="B6" s="16">
        <v>1957</v>
      </c>
      <c r="C6" s="12">
        <v>9</v>
      </c>
      <c r="D6" s="12">
        <v>1330</v>
      </c>
      <c r="E6" s="12">
        <v>1543</v>
      </c>
      <c r="F6" s="12">
        <v>186</v>
      </c>
      <c r="G6" s="12">
        <v>147</v>
      </c>
      <c r="H6" s="12">
        <v>293</v>
      </c>
      <c r="I6" s="12">
        <v>79</v>
      </c>
      <c r="J6" s="12">
        <v>45</v>
      </c>
      <c r="K6" s="12">
        <v>11</v>
      </c>
      <c r="L6" s="12">
        <v>2</v>
      </c>
      <c r="M6" s="12">
        <v>0</v>
      </c>
      <c r="N6" s="12">
        <v>0</v>
      </c>
    </row>
    <row r="7" spans="2:23" x14ac:dyDescent="0.2">
      <c r="B7" s="16">
        <v>1958</v>
      </c>
      <c r="C7" s="12">
        <v>1</v>
      </c>
      <c r="D7" s="12">
        <v>26</v>
      </c>
      <c r="E7" s="12">
        <v>452</v>
      </c>
      <c r="F7" s="12">
        <v>462</v>
      </c>
      <c r="G7" s="12">
        <v>49</v>
      </c>
      <c r="H7" s="12">
        <v>36</v>
      </c>
      <c r="I7" s="12">
        <v>108</v>
      </c>
      <c r="J7" s="12">
        <v>29</v>
      </c>
      <c r="K7" s="12">
        <v>13</v>
      </c>
      <c r="L7" s="12">
        <v>5</v>
      </c>
      <c r="M7" s="12">
        <v>0</v>
      </c>
      <c r="N7" s="12">
        <v>0</v>
      </c>
    </row>
    <row r="8" spans="2:23" x14ac:dyDescent="0.2">
      <c r="B8" s="16">
        <v>1959</v>
      </c>
      <c r="C8" s="12">
        <v>210</v>
      </c>
      <c r="D8" s="12">
        <v>35</v>
      </c>
      <c r="E8" s="12">
        <v>17</v>
      </c>
      <c r="F8" s="12">
        <v>366</v>
      </c>
      <c r="G8" s="12">
        <v>284</v>
      </c>
      <c r="H8" s="12">
        <v>43</v>
      </c>
      <c r="I8" s="12">
        <v>24</v>
      </c>
      <c r="J8" s="12">
        <v>14</v>
      </c>
      <c r="K8" s="12">
        <v>4</v>
      </c>
      <c r="L8" s="12">
        <v>7</v>
      </c>
      <c r="M8" s="12">
        <v>0</v>
      </c>
      <c r="N8" s="12">
        <v>0</v>
      </c>
    </row>
    <row r="9" spans="2:23" x14ac:dyDescent="0.2">
      <c r="B9" s="16">
        <v>1960</v>
      </c>
      <c r="C9" s="12">
        <v>736</v>
      </c>
      <c r="D9" s="12">
        <v>553</v>
      </c>
      <c r="E9" s="12">
        <v>58</v>
      </c>
      <c r="F9" s="12">
        <v>28</v>
      </c>
      <c r="G9" s="12">
        <v>581</v>
      </c>
      <c r="H9" s="12">
        <v>336</v>
      </c>
      <c r="I9" s="12">
        <v>38</v>
      </c>
      <c r="J9" s="12">
        <v>7</v>
      </c>
      <c r="K9" s="12">
        <v>14</v>
      </c>
      <c r="L9" s="12">
        <v>1</v>
      </c>
      <c r="M9" s="12">
        <v>1</v>
      </c>
      <c r="N9" s="12">
        <v>7</v>
      </c>
    </row>
    <row r="10" spans="2:23" x14ac:dyDescent="0.2">
      <c r="B10" s="16">
        <v>1961</v>
      </c>
      <c r="C10" s="12">
        <v>6</v>
      </c>
      <c r="D10" s="12">
        <v>2750</v>
      </c>
      <c r="E10" s="12">
        <v>233</v>
      </c>
      <c r="F10" s="12">
        <v>33</v>
      </c>
      <c r="G10" s="12">
        <v>15</v>
      </c>
      <c r="H10" s="12">
        <v>265</v>
      </c>
      <c r="I10" s="12">
        <v>229</v>
      </c>
      <c r="J10" s="12">
        <v>16</v>
      </c>
      <c r="K10" s="12">
        <v>3</v>
      </c>
      <c r="L10" s="12">
        <v>2</v>
      </c>
      <c r="M10" s="12">
        <v>0</v>
      </c>
      <c r="N10" s="12">
        <v>0</v>
      </c>
    </row>
    <row r="11" spans="2:23" x14ac:dyDescent="0.2">
      <c r="B11" s="16">
        <v>1962</v>
      </c>
      <c r="C11" s="12">
        <v>27</v>
      </c>
      <c r="D11" s="12">
        <v>34</v>
      </c>
      <c r="E11" s="12">
        <v>1869</v>
      </c>
      <c r="F11" s="12">
        <v>111</v>
      </c>
      <c r="G11" s="12">
        <v>20</v>
      </c>
      <c r="H11" s="12">
        <v>61</v>
      </c>
      <c r="I11" s="12">
        <v>134</v>
      </c>
      <c r="J11" s="12">
        <v>225</v>
      </c>
      <c r="K11" s="12">
        <v>8</v>
      </c>
      <c r="L11" s="12">
        <v>0</v>
      </c>
      <c r="M11" s="12">
        <v>0</v>
      </c>
      <c r="N11" s="12">
        <v>0</v>
      </c>
    </row>
    <row r="12" spans="2:23" x14ac:dyDescent="0.2">
      <c r="B12" s="16">
        <v>1963</v>
      </c>
      <c r="C12" s="12">
        <v>475</v>
      </c>
      <c r="D12" s="12">
        <v>169</v>
      </c>
      <c r="E12" s="12">
        <v>3</v>
      </c>
      <c r="F12" s="12">
        <v>368</v>
      </c>
      <c r="G12" s="12">
        <v>34</v>
      </c>
      <c r="H12" s="12">
        <v>7</v>
      </c>
      <c r="I12" s="12">
        <v>4</v>
      </c>
      <c r="J12" s="12">
        <v>69</v>
      </c>
      <c r="K12" s="12">
        <v>117</v>
      </c>
      <c r="L12" s="12">
        <v>2</v>
      </c>
      <c r="M12" s="12">
        <v>0</v>
      </c>
      <c r="N12" s="12">
        <v>0</v>
      </c>
    </row>
    <row r="13" spans="2:23" x14ac:dyDescent="0.2">
      <c r="B13" s="16">
        <v>1964</v>
      </c>
      <c r="C13" s="12">
        <v>428</v>
      </c>
      <c r="D13" s="12">
        <v>963</v>
      </c>
      <c r="E13" s="12">
        <v>122</v>
      </c>
      <c r="F13" s="12">
        <v>6</v>
      </c>
      <c r="G13" s="12">
        <v>112</v>
      </c>
      <c r="H13" s="12">
        <v>11</v>
      </c>
      <c r="I13" s="12">
        <v>23</v>
      </c>
      <c r="J13" s="12">
        <v>25</v>
      </c>
      <c r="K13" s="12">
        <v>28</v>
      </c>
      <c r="L13" s="12">
        <v>34</v>
      </c>
      <c r="M13" s="12">
        <v>1</v>
      </c>
      <c r="N13" s="12">
        <v>0</v>
      </c>
      <c r="V13" s="17"/>
    </row>
    <row r="14" spans="2:23" x14ac:dyDescent="0.2">
      <c r="B14" s="16">
        <v>1965</v>
      </c>
      <c r="C14" s="12">
        <v>164</v>
      </c>
      <c r="D14" s="12">
        <v>497</v>
      </c>
      <c r="E14" s="12">
        <v>695</v>
      </c>
      <c r="F14" s="12">
        <v>55</v>
      </c>
      <c r="G14" s="12">
        <v>3</v>
      </c>
      <c r="H14" s="12">
        <v>50</v>
      </c>
      <c r="I14" s="12">
        <v>8</v>
      </c>
      <c r="J14" s="12">
        <v>21</v>
      </c>
      <c r="K14" s="12">
        <v>6</v>
      </c>
      <c r="L14" s="12">
        <v>20</v>
      </c>
      <c r="M14" s="12">
        <v>0</v>
      </c>
      <c r="N14" s="12">
        <v>0</v>
      </c>
      <c r="U14" s="17"/>
      <c r="V14" s="18"/>
      <c r="W14" s="19"/>
    </row>
    <row r="15" spans="2:23" x14ac:dyDescent="0.2">
      <c r="B15" s="16">
        <v>1966</v>
      </c>
      <c r="C15" s="12">
        <v>73</v>
      </c>
      <c r="D15" s="12">
        <v>1739</v>
      </c>
      <c r="E15" s="12">
        <v>389</v>
      </c>
      <c r="F15" s="12">
        <v>328</v>
      </c>
      <c r="G15" s="12">
        <v>35</v>
      </c>
      <c r="H15" s="12">
        <v>5</v>
      </c>
      <c r="I15" s="12">
        <v>61</v>
      </c>
      <c r="J15" s="12">
        <v>96</v>
      </c>
      <c r="K15" s="12">
        <v>7</v>
      </c>
      <c r="L15" s="12">
        <v>5</v>
      </c>
      <c r="M15" s="12">
        <v>0</v>
      </c>
      <c r="N15" s="12">
        <v>27</v>
      </c>
      <c r="U15" s="17"/>
      <c r="W15" s="19"/>
    </row>
    <row r="16" spans="2:23" x14ac:dyDescent="0.2">
      <c r="B16" s="16">
        <v>1967</v>
      </c>
      <c r="C16" s="12">
        <v>0</v>
      </c>
      <c r="D16" s="12">
        <v>35</v>
      </c>
      <c r="E16" s="12">
        <v>2130</v>
      </c>
      <c r="F16" s="12">
        <v>247</v>
      </c>
      <c r="G16" s="12">
        <v>137</v>
      </c>
      <c r="H16" s="12">
        <v>65</v>
      </c>
      <c r="I16" s="12">
        <v>26</v>
      </c>
      <c r="J16" s="12">
        <v>36</v>
      </c>
      <c r="K16" s="12">
        <v>25</v>
      </c>
      <c r="L16" s="12">
        <v>10</v>
      </c>
      <c r="M16" s="12">
        <v>6</v>
      </c>
      <c r="N16" s="12">
        <v>33</v>
      </c>
      <c r="U16" s="17"/>
      <c r="W16" s="19"/>
    </row>
    <row r="17" spans="2:23" x14ac:dyDescent="0.2">
      <c r="B17" s="16">
        <v>1968</v>
      </c>
      <c r="C17" s="12">
        <v>2</v>
      </c>
      <c r="D17" s="12">
        <v>175</v>
      </c>
      <c r="E17" s="12">
        <v>220</v>
      </c>
      <c r="F17" s="12">
        <v>371</v>
      </c>
      <c r="G17" s="12">
        <v>141</v>
      </c>
      <c r="H17" s="12">
        <v>37</v>
      </c>
      <c r="I17" s="12">
        <v>26</v>
      </c>
      <c r="J17" s="12">
        <v>14</v>
      </c>
      <c r="K17" s="12">
        <v>12</v>
      </c>
      <c r="L17" s="12">
        <v>12</v>
      </c>
      <c r="M17" s="12">
        <v>0</v>
      </c>
      <c r="N17" s="12">
        <v>0</v>
      </c>
      <c r="U17" s="17"/>
      <c r="W17" s="19"/>
    </row>
    <row r="18" spans="2:23" x14ac:dyDescent="0.2">
      <c r="B18" s="16">
        <v>1969</v>
      </c>
      <c r="C18" s="12">
        <v>27</v>
      </c>
      <c r="D18" s="12">
        <v>201</v>
      </c>
      <c r="E18" s="12">
        <v>352</v>
      </c>
      <c r="F18" s="12">
        <v>180</v>
      </c>
      <c r="G18" s="12">
        <v>221</v>
      </c>
      <c r="H18" s="12">
        <v>34</v>
      </c>
      <c r="I18" s="12">
        <v>15</v>
      </c>
      <c r="J18" s="12">
        <v>9</v>
      </c>
      <c r="K18" s="12">
        <v>3</v>
      </c>
      <c r="L18" s="12">
        <v>3</v>
      </c>
      <c r="M18" s="12">
        <v>2</v>
      </c>
      <c r="N18" s="12">
        <v>0</v>
      </c>
      <c r="U18" s="17"/>
      <c r="W18" s="19"/>
    </row>
    <row r="19" spans="2:23" x14ac:dyDescent="0.2">
      <c r="B19" s="16">
        <v>1970</v>
      </c>
      <c r="C19" s="12">
        <v>164</v>
      </c>
      <c r="D19" s="12">
        <v>682</v>
      </c>
      <c r="E19" s="12">
        <v>430</v>
      </c>
      <c r="F19" s="12">
        <v>454</v>
      </c>
      <c r="G19" s="12">
        <v>181</v>
      </c>
      <c r="H19" s="12">
        <v>198</v>
      </c>
      <c r="I19" s="12">
        <v>33</v>
      </c>
      <c r="J19" s="12">
        <v>9</v>
      </c>
      <c r="K19" s="12">
        <v>6</v>
      </c>
      <c r="L19" s="12">
        <v>2</v>
      </c>
      <c r="M19" s="12">
        <v>2</v>
      </c>
      <c r="N19" s="12">
        <v>7</v>
      </c>
      <c r="U19" s="17"/>
      <c r="V19" s="17"/>
      <c r="W19" s="19"/>
    </row>
    <row r="20" spans="2:23" x14ac:dyDescent="0.2">
      <c r="B20" s="16">
        <v>1971</v>
      </c>
      <c r="C20" s="12">
        <v>85</v>
      </c>
      <c r="D20" s="12">
        <v>579</v>
      </c>
      <c r="E20" s="12">
        <v>872</v>
      </c>
      <c r="F20" s="12">
        <v>325</v>
      </c>
      <c r="G20" s="12">
        <v>301</v>
      </c>
      <c r="H20" s="12">
        <v>129</v>
      </c>
      <c r="I20" s="12">
        <v>164</v>
      </c>
      <c r="J20" s="12">
        <v>26</v>
      </c>
      <c r="K20" s="12">
        <v>9</v>
      </c>
      <c r="L20" s="12">
        <v>3</v>
      </c>
      <c r="M20" s="12">
        <v>3</v>
      </c>
      <c r="N20" s="12">
        <v>3</v>
      </c>
      <c r="U20" s="17"/>
      <c r="V20" s="17"/>
      <c r="W20" s="19"/>
    </row>
    <row r="21" spans="2:23" x14ac:dyDescent="0.2">
      <c r="B21" s="16">
        <v>1972</v>
      </c>
      <c r="C21" s="12">
        <v>41</v>
      </c>
      <c r="D21" s="12">
        <v>131</v>
      </c>
      <c r="E21" s="12">
        <v>171</v>
      </c>
      <c r="F21" s="12">
        <v>223</v>
      </c>
      <c r="G21" s="12">
        <v>157</v>
      </c>
      <c r="H21" s="12">
        <v>25</v>
      </c>
      <c r="I21" s="12">
        <v>16</v>
      </c>
      <c r="J21" s="12">
        <v>16</v>
      </c>
      <c r="K21" s="12">
        <v>12</v>
      </c>
      <c r="L21" s="12">
        <v>5</v>
      </c>
      <c r="M21" s="12">
        <v>1</v>
      </c>
      <c r="N21" s="12">
        <v>2</v>
      </c>
      <c r="U21" s="17"/>
      <c r="V21" s="17"/>
      <c r="W21" s="19"/>
    </row>
    <row r="22" spans="2:23" x14ac:dyDescent="0.2">
      <c r="B22" s="16">
        <v>1973</v>
      </c>
      <c r="C22" s="12">
        <v>67</v>
      </c>
      <c r="D22" s="12">
        <v>271</v>
      </c>
      <c r="E22" s="12">
        <v>381</v>
      </c>
      <c r="F22" s="12">
        <v>278</v>
      </c>
      <c r="G22" s="12">
        <v>99</v>
      </c>
      <c r="H22" s="12">
        <v>54</v>
      </c>
      <c r="I22" s="12">
        <v>30</v>
      </c>
      <c r="J22" s="12">
        <v>24</v>
      </c>
      <c r="K22" s="12">
        <v>7</v>
      </c>
      <c r="L22" s="12">
        <v>3</v>
      </c>
      <c r="M22" s="12">
        <v>3</v>
      </c>
      <c r="N22" s="12">
        <v>0</v>
      </c>
      <c r="U22" s="17"/>
      <c r="V22" s="17"/>
      <c r="W22" s="19"/>
    </row>
    <row r="23" spans="2:23" x14ac:dyDescent="0.2">
      <c r="B23" s="16">
        <v>1974</v>
      </c>
      <c r="C23" s="12">
        <v>112</v>
      </c>
      <c r="D23" s="12">
        <v>121</v>
      </c>
      <c r="E23" s="12">
        <v>239</v>
      </c>
      <c r="F23" s="12">
        <v>193</v>
      </c>
      <c r="G23" s="12">
        <v>213</v>
      </c>
      <c r="H23" s="12">
        <v>71</v>
      </c>
      <c r="I23" s="12">
        <v>61</v>
      </c>
      <c r="J23" s="12">
        <v>38</v>
      </c>
      <c r="K23" s="12">
        <v>13</v>
      </c>
      <c r="L23" s="12">
        <v>12</v>
      </c>
      <c r="M23" s="12">
        <v>3</v>
      </c>
      <c r="N23" s="12">
        <v>3</v>
      </c>
      <c r="U23" s="17"/>
      <c r="V23" s="17"/>
      <c r="W23" s="19"/>
    </row>
    <row r="24" spans="2:23" x14ac:dyDescent="0.2">
      <c r="B24" s="16">
        <v>1975</v>
      </c>
      <c r="C24" s="12">
        <v>4</v>
      </c>
      <c r="D24" s="12">
        <v>2846</v>
      </c>
      <c r="E24" s="12">
        <v>278</v>
      </c>
      <c r="F24" s="12">
        <v>382</v>
      </c>
      <c r="G24" s="12">
        <v>370</v>
      </c>
      <c r="H24" s="12">
        <v>277</v>
      </c>
      <c r="I24" s="12">
        <v>177</v>
      </c>
      <c r="J24" s="12">
        <v>88</v>
      </c>
      <c r="K24" s="12">
        <v>37</v>
      </c>
      <c r="L24" s="12">
        <v>8</v>
      </c>
      <c r="M24" s="12">
        <v>3</v>
      </c>
      <c r="N24" s="12">
        <v>0</v>
      </c>
      <c r="U24" s="17"/>
      <c r="V24" s="17"/>
      <c r="W24" s="19"/>
    </row>
    <row r="25" spans="2:23" x14ac:dyDescent="0.2">
      <c r="B25" s="16">
        <v>1976</v>
      </c>
      <c r="C25" s="12">
        <v>38</v>
      </c>
      <c r="D25" s="12">
        <v>789</v>
      </c>
      <c r="E25" s="12">
        <v>1801</v>
      </c>
      <c r="F25" s="12">
        <v>345</v>
      </c>
      <c r="G25" s="12">
        <v>133</v>
      </c>
      <c r="H25" s="12">
        <v>171</v>
      </c>
      <c r="I25" s="12">
        <v>116</v>
      </c>
      <c r="J25" s="12">
        <v>60</v>
      </c>
      <c r="K25" s="12">
        <v>32</v>
      </c>
      <c r="L25" s="12">
        <v>16</v>
      </c>
      <c r="M25" s="12">
        <v>7</v>
      </c>
      <c r="N25" s="12">
        <v>2</v>
      </c>
      <c r="U25" s="17"/>
      <c r="V25" s="17"/>
      <c r="W25" s="19"/>
    </row>
    <row r="26" spans="2:23" x14ac:dyDescent="0.2">
      <c r="B26" s="16">
        <v>1977</v>
      </c>
      <c r="C26" s="12">
        <v>97</v>
      </c>
      <c r="D26" s="12">
        <v>387</v>
      </c>
      <c r="E26" s="12">
        <v>1519</v>
      </c>
      <c r="F26" s="12">
        <v>866</v>
      </c>
      <c r="G26" s="12">
        <v>65</v>
      </c>
      <c r="H26" s="12">
        <v>34</v>
      </c>
      <c r="I26" s="12">
        <v>21</v>
      </c>
      <c r="J26" s="12">
        <v>8</v>
      </c>
      <c r="K26" s="12">
        <v>3</v>
      </c>
      <c r="L26" s="12">
        <v>0</v>
      </c>
      <c r="M26" s="12">
        <v>0</v>
      </c>
      <c r="N26" s="12">
        <v>0</v>
      </c>
      <c r="U26" s="17"/>
      <c r="V26" s="17"/>
      <c r="W26" s="19"/>
    </row>
    <row r="27" spans="2:23" x14ac:dyDescent="0.2">
      <c r="B27" s="16">
        <v>1978</v>
      </c>
      <c r="C27" s="12">
        <v>120</v>
      </c>
      <c r="D27" s="12">
        <v>625</v>
      </c>
      <c r="E27" s="12">
        <v>749</v>
      </c>
      <c r="F27" s="12">
        <v>1178</v>
      </c>
      <c r="G27" s="12">
        <v>468</v>
      </c>
      <c r="H27" s="12">
        <v>93</v>
      </c>
      <c r="I27" s="12">
        <v>38</v>
      </c>
      <c r="J27" s="12">
        <v>24</v>
      </c>
      <c r="K27" s="12">
        <v>9</v>
      </c>
      <c r="L27" s="12">
        <v>3</v>
      </c>
      <c r="M27" s="12">
        <v>0</v>
      </c>
      <c r="N27" s="12">
        <v>0</v>
      </c>
      <c r="U27" s="17"/>
      <c r="V27" s="17"/>
      <c r="W27" s="19"/>
    </row>
    <row r="28" spans="2:23" x14ac:dyDescent="0.2">
      <c r="B28" s="16">
        <v>1979</v>
      </c>
      <c r="C28" s="12">
        <v>6</v>
      </c>
      <c r="D28" s="12">
        <v>716</v>
      </c>
      <c r="E28" s="12">
        <v>766</v>
      </c>
      <c r="F28" s="12">
        <v>393</v>
      </c>
      <c r="G28" s="12">
        <v>418</v>
      </c>
      <c r="H28" s="12">
        <v>213</v>
      </c>
      <c r="I28" s="12">
        <v>81</v>
      </c>
      <c r="J28" s="12">
        <v>55</v>
      </c>
      <c r="K28" s="12">
        <v>33</v>
      </c>
      <c r="L28" s="12">
        <v>31</v>
      </c>
      <c r="M28" s="12">
        <v>9</v>
      </c>
      <c r="N28" s="12">
        <v>5</v>
      </c>
      <c r="U28" s="17"/>
      <c r="V28" s="17"/>
      <c r="W28" s="19"/>
    </row>
    <row r="29" spans="2:23" x14ac:dyDescent="0.2">
      <c r="B29" s="16">
        <v>1980</v>
      </c>
      <c r="C29" s="12">
        <v>9</v>
      </c>
      <c r="D29" s="12">
        <v>140</v>
      </c>
      <c r="E29" s="12">
        <v>2040</v>
      </c>
      <c r="F29" s="12">
        <v>335</v>
      </c>
      <c r="G29" s="12">
        <v>129</v>
      </c>
      <c r="H29" s="12">
        <v>183</v>
      </c>
      <c r="I29" s="12">
        <v>116</v>
      </c>
      <c r="J29" s="12">
        <v>47</v>
      </c>
      <c r="K29" s="12">
        <v>38</v>
      </c>
      <c r="L29" s="12">
        <v>26</v>
      </c>
      <c r="M29" s="12">
        <v>9</v>
      </c>
      <c r="N29" s="12">
        <v>4</v>
      </c>
      <c r="U29" s="17"/>
      <c r="V29" s="17"/>
      <c r="W29" s="19"/>
    </row>
    <row r="30" spans="2:23" x14ac:dyDescent="0.2">
      <c r="B30" s="16">
        <v>1981</v>
      </c>
      <c r="C30" s="12">
        <v>77</v>
      </c>
      <c r="D30" s="12">
        <v>496</v>
      </c>
      <c r="E30" s="12">
        <v>144</v>
      </c>
      <c r="F30" s="12">
        <v>539</v>
      </c>
      <c r="G30" s="12">
        <v>80</v>
      </c>
      <c r="H30" s="12">
        <v>22</v>
      </c>
      <c r="I30" s="12">
        <v>24</v>
      </c>
      <c r="J30" s="12">
        <v>13</v>
      </c>
      <c r="K30" s="12">
        <v>2</v>
      </c>
      <c r="L30" s="12">
        <v>5</v>
      </c>
      <c r="M30" s="12">
        <v>0</v>
      </c>
      <c r="N30" s="12">
        <v>0</v>
      </c>
      <c r="U30" s="17"/>
      <c r="V30" s="17"/>
      <c r="W30" s="19"/>
    </row>
    <row r="31" spans="2:23" x14ac:dyDescent="0.2">
      <c r="B31" s="16">
        <v>1982</v>
      </c>
      <c r="C31" s="12">
        <v>124</v>
      </c>
      <c r="D31" s="12">
        <v>442</v>
      </c>
      <c r="E31" s="12">
        <v>971</v>
      </c>
      <c r="F31" s="12">
        <v>139</v>
      </c>
      <c r="G31" s="12">
        <v>251</v>
      </c>
      <c r="H31" s="12">
        <v>54</v>
      </c>
      <c r="I31" s="12">
        <v>24</v>
      </c>
      <c r="J31" s="12">
        <v>17</v>
      </c>
      <c r="K31" s="12">
        <v>7</v>
      </c>
      <c r="L31" s="12">
        <v>5</v>
      </c>
      <c r="M31" s="12">
        <v>0</v>
      </c>
      <c r="N31" s="12">
        <v>0</v>
      </c>
      <c r="U31" s="17"/>
      <c r="V31" s="17"/>
      <c r="W31" s="19"/>
    </row>
    <row r="32" spans="2:23" x14ac:dyDescent="0.2">
      <c r="B32" s="16">
        <v>1983</v>
      </c>
      <c r="C32" s="12">
        <v>8</v>
      </c>
      <c r="D32" s="12">
        <v>1495</v>
      </c>
      <c r="E32" s="12">
        <v>283</v>
      </c>
      <c r="F32" s="12">
        <v>450</v>
      </c>
      <c r="G32" s="12">
        <v>101</v>
      </c>
      <c r="H32" s="12">
        <v>241</v>
      </c>
      <c r="I32" s="12">
        <v>37</v>
      </c>
      <c r="J32" s="12">
        <v>18</v>
      </c>
      <c r="K32" s="12">
        <v>15</v>
      </c>
      <c r="L32" s="12">
        <v>6</v>
      </c>
      <c r="M32" s="12">
        <v>1</v>
      </c>
      <c r="N32" s="12">
        <v>1</v>
      </c>
      <c r="U32" s="17"/>
      <c r="V32" s="17"/>
      <c r="W32" s="19"/>
    </row>
    <row r="33" spans="2:23" x14ac:dyDescent="0.2">
      <c r="B33" s="16">
        <v>1984</v>
      </c>
      <c r="C33" s="12">
        <v>6</v>
      </c>
      <c r="D33" s="12">
        <v>107</v>
      </c>
      <c r="E33" s="12">
        <v>2172</v>
      </c>
      <c r="F33" s="12">
        <v>129</v>
      </c>
      <c r="G33" s="12">
        <v>126</v>
      </c>
      <c r="H33" s="12">
        <v>19</v>
      </c>
      <c r="I33" s="12">
        <v>103</v>
      </c>
      <c r="J33" s="12">
        <v>29</v>
      </c>
      <c r="K33" s="12">
        <v>20</v>
      </c>
      <c r="L33" s="12">
        <v>4</v>
      </c>
      <c r="M33" s="12">
        <v>3</v>
      </c>
      <c r="N33" s="12">
        <v>1</v>
      </c>
      <c r="U33" s="17"/>
      <c r="V33" s="17"/>
      <c r="W33" s="19"/>
    </row>
    <row r="34" spans="2:23" x14ac:dyDescent="0.2">
      <c r="B34" s="16">
        <v>1985</v>
      </c>
      <c r="C34" s="12">
        <v>17</v>
      </c>
      <c r="D34" s="12">
        <v>101</v>
      </c>
      <c r="E34" s="12">
        <v>348</v>
      </c>
      <c r="F34" s="12">
        <v>1960</v>
      </c>
      <c r="G34" s="12">
        <v>54</v>
      </c>
      <c r="H34" s="12">
        <v>31</v>
      </c>
      <c r="I34" s="12">
        <v>21</v>
      </c>
      <c r="J34" s="12">
        <v>43</v>
      </c>
      <c r="K34" s="12">
        <v>12</v>
      </c>
      <c r="L34" s="12">
        <v>6</v>
      </c>
      <c r="M34" s="12">
        <v>3</v>
      </c>
      <c r="N34" s="12">
        <v>2</v>
      </c>
      <c r="U34" s="17"/>
      <c r="V34" s="17"/>
      <c r="W34" s="19"/>
    </row>
    <row r="35" spans="2:23" x14ac:dyDescent="0.2">
      <c r="B35" s="16">
        <v>1986</v>
      </c>
      <c r="C35" s="12">
        <v>4</v>
      </c>
      <c r="D35" s="12">
        <v>336</v>
      </c>
      <c r="E35" s="12">
        <v>374</v>
      </c>
      <c r="F35" s="12">
        <v>109</v>
      </c>
      <c r="G35" s="12">
        <v>370</v>
      </c>
      <c r="H35" s="12">
        <v>17</v>
      </c>
      <c r="I35" s="12">
        <v>14</v>
      </c>
      <c r="J35" s="12">
        <v>3</v>
      </c>
      <c r="K35" s="12">
        <v>14</v>
      </c>
      <c r="L35" s="12">
        <v>2</v>
      </c>
      <c r="M35" s="12">
        <v>3</v>
      </c>
      <c r="N35" s="12">
        <v>0</v>
      </c>
      <c r="U35" s="17"/>
      <c r="V35" s="17"/>
      <c r="W35" s="19"/>
    </row>
    <row r="36" spans="2:23" x14ac:dyDescent="0.2">
      <c r="B36" s="16">
        <v>1987</v>
      </c>
      <c r="C36" s="12">
        <v>64</v>
      </c>
      <c r="D36" s="12">
        <v>567</v>
      </c>
      <c r="E36" s="12">
        <v>1734</v>
      </c>
      <c r="F36" s="12">
        <v>370</v>
      </c>
      <c r="G36" s="12">
        <v>61</v>
      </c>
      <c r="H36" s="12">
        <v>90</v>
      </c>
      <c r="I36" s="12">
        <v>16</v>
      </c>
      <c r="J36" s="12">
        <v>9</v>
      </c>
      <c r="K36" s="12">
        <v>0</v>
      </c>
      <c r="L36" s="12">
        <v>1</v>
      </c>
      <c r="M36" s="12">
        <v>0</v>
      </c>
      <c r="N36" s="12">
        <v>0</v>
      </c>
      <c r="U36" s="17"/>
      <c r="V36" s="17"/>
      <c r="W36" s="19"/>
    </row>
    <row r="37" spans="2:23" x14ac:dyDescent="0.2">
      <c r="B37" s="16">
        <v>1988</v>
      </c>
      <c r="C37" s="12">
        <v>148</v>
      </c>
      <c r="D37" s="12">
        <v>1788</v>
      </c>
      <c r="E37" s="12">
        <v>1469</v>
      </c>
      <c r="F37" s="12">
        <v>754</v>
      </c>
      <c r="G37" s="12">
        <v>117</v>
      </c>
      <c r="H37" s="12">
        <v>15</v>
      </c>
      <c r="I37" s="12">
        <v>30</v>
      </c>
      <c r="J37" s="12">
        <v>4</v>
      </c>
      <c r="K37" s="12">
        <v>3</v>
      </c>
      <c r="L37" s="12">
        <v>0</v>
      </c>
      <c r="M37" s="12">
        <v>3</v>
      </c>
      <c r="N37" s="12">
        <v>1</v>
      </c>
      <c r="T37" s="17"/>
      <c r="U37" s="17"/>
      <c r="V37" s="19"/>
    </row>
    <row r="38" spans="2:23" x14ac:dyDescent="0.2">
      <c r="B38" s="16">
        <v>1989</v>
      </c>
      <c r="C38" s="12">
        <v>37</v>
      </c>
      <c r="D38" s="12">
        <v>622</v>
      </c>
      <c r="E38" s="12">
        <v>2804</v>
      </c>
      <c r="F38" s="12">
        <v>577</v>
      </c>
      <c r="G38" s="12">
        <v>165</v>
      </c>
      <c r="H38" s="12">
        <v>27</v>
      </c>
      <c r="I38" s="12">
        <v>10</v>
      </c>
      <c r="J38" s="12">
        <v>12</v>
      </c>
      <c r="K38" s="12">
        <v>3</v>
      </c>
      <c r="L38" s="12">
        <v>0</v>
      </c>
      <c r="M38" s="12">
        <v>0</v>
      </c>
      <c r="N38" s="12">
        <v>0</v>
      </c>
      <c r="T38" s="17"/>
      <c r="V38" s="19"/>
    </row>
    <row r="39" spans="2:23" x14ac:dyDescent="0.2">
      <c r="B39" s="16">
        <v>1990</v>
      </c>
      <c r="C39" s="12">
        <v>5</v>
      </c>
      <c r="D39" s="12">
        <v>354</v>
      </c>
      <c r="E39" s="12">
        <v>811</v>
      </c>
      <c r="F39" s="12">
        <v>1188</v>
      </c>
      <c r="G39" s="12">
        <v>220</v>
      </c>
      <c r="H39" s="12">
        <v>48</v>
      </c>
      <c r="I39" s="12">
        <v>10</v>
      </c>
      <c r="J39" s="12">
        <v>3</v>
      </c>
      <c r="K39" s="12">
        <v>4</v>
      </c>
      <c r="L39" s="12">
        <v>1</v>
      </c>
      <c r="M39" s="12">
        <v>0</v>
      </c>
      <c r="N39" s="12">
        <v>0</v>
      </c>
      <c r="U39" s="17"/>
      <c r="W39" s="19"/>
    </row>
    <row r="40" spans="2:23" x14ac:dyDescent="0.2">
      <c r="B40" s="16">
        <v>1991</v>
      </c>
      <c r="C40" s="12">
        <v>8</v>
      </c>
      <c r="D40" s="12">
        <v>52</v>
      </c>
      <c r="E40" s="12">
        <v>415</v>
      </c>
      <c r="F40" s="12">
        <v>300</v>
      </c>
      <c r="G40" s="12">
        <v>208</v>
      </c>
      <c r="H40" s="12">
        <v>23</v>
      </c>
      <c r="I40" s="12">
        <v>10</v>
      </c>
      <c r="J40" s="12">
        <v>2</v>
      </c>
      <c r="K40" s="12">
        <v>2</v>
      </c>
      <c r="L40" s="12">
        <v>1</v>
      </c>
      <c r="M40" s="12">
        <v>0</v>
      </c>
      <c r="N40" s="12">
        <v>2</v>
      </c>
      <c r="Q40" s="12" t="s">
        <v>5</v>
      </c>
      <c r="U40" s="17"/>
      <c r="W40" s="19"/>
    </row>
    <row r="41" spans="2:23" x14ac:dyDescent="0.2">
      <c r="B41" s="16">
        <v>1992</v>
      </c>
      <c r="C41" s="12">
        <v>21</v>
      </c>
      <c r="D41" s="12">
        <v>1068</v>
      </c>
      <c r="E41" s="12">
        <v>107</v>
      </c>
      <c r="F41" s="12">
        <v>245</v>
      </c>
      <c r="G41" s="12">
        <v>136</v>
      </c>
      <c r="H41" s="12">
        <v>87</v>
      </c>
      <c r="I41" s="12">
        <v>29</v>
      </c>
      <c r="J41" s="12">
        <v>7</v>
      </c>
      <c r="K41" s="12">
        <v>1</v>
      </c>
      <c r="L41" s="12">
        <v>2</v>
      </c>
      <c r="M41" s="12">
        <v>4</v>
      </c>
      <c r="N41" s="12">
        <v>0</v>
      </c>
      <c r="Q41" s="12" t="s">
        <v>1</v>
      </c>
      <c r="R41" s="13">
        <v>0.3175716724437182</v>
      </c>
      <c r="U41" s="17"/>
      <c r="W41" s="19"/>
    </row>
    <row r="42" spans="2:23" x14ac:dyDescent="0.2">
      <c r="B42" s="16">
        <v>1993</v>
      </c>
      <c r="C42" s="12">
        <v>8</v>
      </c>
      <c r="D42" s="12">
        <v>137</v>
      </c>
      <c r="E42" s="12">
        <v>998</v>
      </c>
      <c r="F42" s="12">
        <v>138</v>
      </c>
      <c r="G42" s="12">
        <v>174</v>
      </c>
      <c r="H42" s="12">
        <v>97</v>
      </c>
      <c r="I42" s="12">
        <v>68</v>
      </c>
      <c r="J42" s="12">
        <v>14</v>
      </c>
      <c r="K42" s="12">
        <v>10</v>
      </c>
      <c r="L42" s="12">
        <v>8</v>
      </c>
      <c r="M42" s="12">
        <v>1</v>
      </c>
      <c r="N42" s="12">
        <v>2</v>
      </c>
      <c r="Q42" s="12" t="s">
        <v>2</v>
      </c>
      <c r="R42" s="13">
        <f>EXP(-M)</f>
        <v>0.72791450749307074</v>
      </c>
      <c r="U42" s="17"/>
      <c r="W42" s="19"/>
    </row>
    <row r="43" spans="2:23" x14ac:dyDescent="0.2">
      <c r="B43" s="16">
        <v>1994</v>
      </c>
      <c r="C43" s="12">
        <v>5</v>
      </c>
      <c r="D43" s="12">
        <v>171</v>
      </c>
      <c r="E43" s="12">
        <v>315</v>
      </c>
      <c r="F43" s="12">
        <v>498</v>
      </c>
      <c r="G43" s="12">
        <v>51</v>
      </c>
      <c r="H43" s="12">
        <v>71</v>
      </c>
      <c r="I43" s="12">
        <v>31</v>
      </c>
      <c r="J43" s="12">
        <v>47</v>
      </c>
      <c r="K43" s="12">
        <v>7</v>
      </c>
      <c r="L43" s="12">
        <v>9</v>
      </c>
      <c r="M43" s="12">
        <v>2</v>
      </c>
      <c r="N43" s="12">
        <v>1</v>
      </c>
      <c r="Q43" s="20" t="s">
        <v>14</v>
      </c>
      <c r="R43" s="21">
        <f>0.353706788706641*1.25</f>
        <v>0.44213348588330126</v>
      </c>
      <c r="U43" s="17"/>
      <c r="W43" s="19"/>
    </row>
    <row r="44" spans="2:23" x14ac:dyDescent="0.2">
      <c r="B44" s="16">
        <v>1995</v>
      </c>
      <c r="C44" s="12">
        <v>40</v>
      </c>
      <c r="D44" s="12">
        <v>135</v>
      </c>
      <c r="E44" s="12">
        <v>525</v>
      </c>
      <c r="F44" s="12">
        <v>277</v>
      </c>
      <c r="G44" s="12">
        <v>216</v>
      </c>
      <c r="H44" s="12">
        <v>31</v>
      </c>
      <c r="I44" s="12">
        <v>28</v>
      </c>
      <c r="J44" s="12">
        <v>28</v>
      </c>
      <c r="K44" s="12">
        <v>17</v>
      </c>
      <c r="L44" s="12">
        <v>1</v>
      </c>
      <c r="M44" s="12">
        <v>1</v>
      </c>
      <c r="N44" s="12">
        <v>0</v>
      </c>
      <c r="Q44" s="12" t="s">
        <v>16</v>
      </c>
      <c r="R44" s="13">
        <f>1-EXP(-TermF)</f>
        <v>0.35733615682114284</v>
      </c>
      <c r="U44" s="17"/>
      <c r="W44" s="19"/>
    </row>
    <row r="45" spans="2:23" x14ac:dyDescent="0.2">
      <c r="B45" s="16">
        <v>1996</v>
      </c>
      <c r="C45" s="12">
        <v>0</v>
      </c>
      <c r="D45" s="12">
        <v>0</v>
      </c>
      <c r="E45" s="12">
        <v>362</v>
      </c>
      <c r="F45" s="12">
        <v>220</v>
      </c>
      <c r="G45" s="12">
        <v>102</v>
      </c>
      <c r="H45" s="12">
        <v>55</v>
      </c>
      <c r="I45" s="12">
        <v>13</v>
      </c>
      <c r="J45" s="12">
        <v>8</v>
      </c>
      <c r="K45" s="12">
        <v>6</v>
      </c>
      <c r="L45" s="12">
        <v>2</v>
      </c>
      <c r="M45" s="12">
        <v>1</v>
      </c>
      <c r="N45" s="12">
        <v>1</v>
      </c>
      <c r="Q45" s="20" t="s">
        <v>17</v>
      </c>
      <c r="R45" s="22">
        <v>0.26604808661229007</v>
      </c>
      <c r="U45" s="17"/>
      <c r="W45" s="19"/>
    </row>
    <row r="46" spans="2:23" x14ac:dyDescent="0.2">
      <c r="B46" s="16">
        <v>1997</v>
      </c>
      <c r="C46" s="12">
        <v>0</v>
      </c>
      <c r="D46" s="12">
        <v>0</v>
      </c>
      <c r="E46" s="12">
        <f>1641+311</f>
        <v>1952</v>
      </c>
      <c r="F46" s="12">
        <f>207+91</f>
        <v>298</v>
      </c>
      <c r="G46" s="12">
        <f>72+39</f>
        <v>111</v>
      </c>
      <c r="H46" s="12">
        <f>41+9</f>
        <v>50</v>
      </c>
      <c r="I46" s="12">
        <f>22+8</f>
        <v>30</v>
      </c>
      <c r="J46" s="12">
        <v>4</v>
      </c>
      <c r="K46" s="12">
        <v>5</v>
      </c>
      <c r="L46" s="12">
        <v>6</v>
      </c>
      <c r="M46" s="12">
        <v>6</v>
      </c>
      <c r="N46" s="12">
        <v>1</v>
      </c>
      <c r="Q46" s="12" t="s">
        <v>18</v>
      </c>
      <c r="R46" s="17">
        <f>SUM(S61:S91)</f>
        <v>2.5613069629024423</v>
      </c>
      <c r="S46" s="17"/>
      <c r="U46" s="17"/>
      <c r="W46" s="19"/>
    </row>
    <row r="47" spans="2:23" x14ac:dyDescent="0.2">
      <c r="R47" s="23"/>
      <c r="U47" s="17"/>
      <c r="W47" s="19"/>
    </row>
    <row r="48" spans="2:23" x14ac:dyDescent="0.2">
      <c r="B48" s="12" t="s">
        <v>3</v>
      </c>
      <c r="S48" s="12" t="s">
        <v>8</v>
      </c>
      <c r="U48" s="17"/>
      <c r="W48" s="19"/>
    </row>
    <row r="49" spans="2:23" x14ac:dyDescent="0.2">
      <c r="B49" s="9" t="s">
        <v>0</v>
      </c>
      <c r="C49" s="9">
        <v>1</v>
      </c>
      <c r="D49" s="9">
        <v>2</v>
      </c>
      <c r="E49" s="9">
        <v>3</v>
      </c>
      <c r="F49" s="9">
        <v>4</v>
      </c>
      <c r="G49" s="9">
        <v>5</v>
      </c>
      <c r="H49" s="9">
        <v>6</v>
      </c>
      <c r="I49" s="9">
        <v>7</v>
      </c>
      <c r="J49" s="9">
        <v>8</v>
      </c>
      <c r="K49" s="9">
        <v>9</v>
      </c>
      <c r="L49" s="9">
        <v>10</v>
      </c>
      <c r="M49" s="9">
        <v>11</v>
      </c>
      <c r="N49" s="9">
        <v>12</v>
      </c>
      <c r="O49" s="13" t="s">
        <v>9</v>
      </c>
      <c r="P49" s="12" t="s">
        <v>12</v>
      </c>
      <c r="Q49" s="12" t="s">
        <v>13</v>
      </c>
      <c r="R49" s="12" t="s">
        <v>19</v>
      </c>
      <c r="S49" s="12" t="s">
        <v>15</v>
      </c>
      <c r="U49" s="17"/>
      <c r="W49" s="19"/>
    </row>
    <row r="50" spans="2:23" x14ac:dyDescent="0.2">
      <c r="B50" s="16">
        <v>1956</v>
      </c>
      <c r="C50" s="12">
        <f>D51/So+C5</f>
        <v>13272.474494896172</v>
      </c>
      <c r="P50" s="24"/>
      <c r="R50" s="17"/>
      <c r="U50" s="17"/>
      <c r="W50" s="19"/>
    </row>
    <row r="51" spans="2:23" x14ac:dyDescent="0.2">
      <c r="B51" s="16">
        <v>1957</v>
      </c>
      <c r="C51" s="12">
        <f>D52/So+C6</f>
        <v>1066.0117953336114</v>
      </c>
      <c r="D51" s="12">
        <f>E52/So+D6</f>
        <v>9150.230750906554</v>
      </c>
      <c r="P51" s="24"/>
      <c r="R51" s="17"/>
      <c r="T51" s="17"/>
      <c r="U51" s="17"/>
      <c r="W51" s="19"/>
    </row>
    <row r="52" spans="2:23" x14ac:dyDescent="0.2">
      <c r="B52" s="16">
        <v>1958</v>
      </c>
      <c r="C52" s="12">
        <f>D53/So+C7</f>
        <v>961.24455617632839</v>
      </c>
      <c r="D52" s="12">
        <f>E53/So+D7</f>
        <v>769.41422041463227</v>
      </c>
      <c r="E52" s="12">
        <f>F53/So+E7</f>
        <v>5692.4594155283112</v>
      </c>
      <c r="P52" s="24"/>
      <c r="R52" s="17"/>
      <c r="U52" s="17"/>
      <c r="W52" s="19"/>
    </row>
    <row r="53" spans="2:23" x14ac:dyDescent="0.2">
      <c r="B53" s="16">
        <v>1959</v>
      </c>
      <c r="C53" s="12">
        <f>D54/So+C8</f>
        <v>4136.0733629050465</v>
      </c>
      <c r="D53" s="12">
        <f>E54/So+D8</f>
        <v>698.97594318199435</v>
      </c>
      <c r="E53" s="12">
        <f>F54/So+E8</f>
        <v>541.14199611646222</v>
      </c>
      <c r="F53" s="12">
        <f>G54/So+F8</f>
        <v>3814.6064344917158</v>
      </c>
      <c r="P53" s="24"/>
      <c r="R53" s="17"/>
      <c r="U53" s="17"/>
      <c r="W53" s="19"/>
    </row>
    <row r="54" spans="2:23" x14ac:dyDescent="0.2">
      <c r="B54" s="16">
        <v>1960</v>
      </c>
      <c r="C54" s="12">
        <f>D55/So+C9</f>
        <v>10851.683852235035</v>
      </c>
      <c r="D54" s="12">
        <f>E55/So+D9</f>
        <v>2857.8457583406912</v>
      </c>
      <c r="E54" s="12">
        <f>F55/So+E9</f>
        <v>483.31772166856854</v>
      </c>
      <c r="F54" s="12">
        <f>G55/So+F9</f>
        <v>381.53056295954963</v>
      </c>
      <c r="G54" s="12">
        <f>H55/So+G9</f>
        <v>2510.2906543004719</v>
      </c>
      <c r="P54" s="24"/>
      <c r="R54" s="17"/>
      <c r="U54" s="17"/>
      <c r="W54" s="19"/>
    </row>
    <row r="55" spans="2:23" x14ac:dyDescent="0.2">
      <c r="B55" s="16">
        <v>1961</v>
      </c>
      <c r="C55" s="12">
        <f>D56/So+C10</f>
        <v>935.57194556062313</v>
      </c>
      <c r="D55" s="12">
        <f>E56/So+D10</f>
        <v>7363.3530292552741</v>
      </c>
      <c r="E55" s="12">
        <f>F56/So+E10</f>
        <v>1677.7306650300575</v>
      </c>
      <c r="F55" s="12">
        <f>G56/So+F10</f>
        <v>309.59493989645102</v>
      </c>
      <c r="G55" s="12">
        <f>H56/So+G10</f>
        <v>257.34002562044861</v>
      </c>
      <c r="H55" s="12">
        <f>I56/So+H10</f>
        <v>1404.3586564361124</v>
      </c>
      <c r="P55" s="24"/>
      <c r="R55" s="17"/>
      <c r="U55" s="17"/>
      <c r="W55" s="19"/>
    </row>
    <row r="56" spans="2:23" x14ac:dyDescent="0.2">
      <c r="B56" s="16">
        <v>1962</v>
      </c>
      <c r="C56" s="12">
        <f>D57/So+C11</f>
        <v>1484.9958171022586</v>
      </c>
      <c r="D56" s="12">
        <f>E57/So+D11</f>
        <v>676.64890493213659</v>
      </c>
      <c r="E56" s="12">
        <f>F57/So+E11</f>
        <v>3358.1265981820188</v>
      </c>
      <c r="F56" s="12">
        <f>G57/So+F11</f>
        <v>1051.6404104954909</v>
      </c>
      <c r="G56" s="12">
        <f>H57/So+G11</f>
        <v>201.33746944980064</v>
      </c>
      <c r="H56" s="12">
        <f>I57/So+H11</f>
        <v>176.40282039536697</v>
      </c>
      <c r="I56" s="12">
        <f>J57/So+I11</f>
        <v>829.35569525765948</v>
      </c>
      <c r="P56" s="24"/>
      <c r="R56" s="17"/>
      <c r="U56" s="17"/>
      <c r="W56" s="19"/>
    </row>
    <row r="57" spans="2:23" x14ac:dyDescent="0.2">
      <c r="B57" s="16">
        <v>1963</v>
      </c>
      <c r="C57" s="12">
        <f>D58/So+C12</f>
        <v>5589.8491766871493</v>
      </c>
      <c r="D57" s="12">
        <f>E58/So+D12</f>
        <v>1061.2963071329477</v>
      </c>
      <c r="E57" s="12">
        <f>F58/So+E12</f>
        <v>467.79346112463747</v>
      </c>
      <c r="F57" s="12">
        <f>G58/So+F12</f>
        <v>1083.9568543104961</v>
      </c>
      <c r="G57" s="12">
        <f>H58/So+G12</f>
        <v>684.70580113390508</v>
      </c>
      <c r="H57" s="12">
        <f>I58/So+H12</f>
        <v>131.9981747645914</v>
      </c>
      <c r="I57" s="12">
        <f>J58/So+I12</f>
        <v>84.003387171404853</v>
      </c>
      <c r="J57" s="12">
        <f>K58/So+J12</f>
        <v>506.159498445981</v>
      </c>
      <c r="P57" s="24"/>
      <c r="R57" s="17"/>
      <c r="U57" s="17"/>
      <c r="W57" s="19"/>
    </row>
    <row r="58" spans="2:23" x14ac:dyDescent="0.2">
      <c r="B58" s="16">
        <v>1964</v>
      </c>
      <c r="C58" s="12">
        <f>D59/So+C13</f>
        <v>3892.2397595758252</v>
      </c>
      <c r="D58" s="12">
        <f>E59/So+D13</f>
        <v>3723.1729193495644</v>
      </c>
      <c r="E58" s="12">
        <f>F59/So+E13</f>
        <v>649.51542694456532</v>
      </c>
      <c r="F58" s="12">
        <f>G59/So+F13</f>
        <v>338.32990334054023</v>
      </c>
      <c r="G58" s="12">
        <f>H59/So+G13</f>
        <v>521.15538099171283</v>
      </c>
      <c r="H58" s="12">
        <f>I59/So+H13</f>
        <v>473.65819275527059</v>
      </c>
      <c r="I58" s="12">
        <f>J59/So+I13</f>
        <v>90.98798482130033</v>
      </c>
      <c r="J58" s="12">
        <f>K59/So+J13</f>
        <v>58.235626170650619</v>
      </c>
      <c r="K58" s="12">
        <f>L59/So+K13</f>
        <v>318.21474100722406</v>
      </c>
      <c r="P58" s="24"/>
      <c r="R58" s="17"/>
      <c r="U58" s="17"/>
      <c r="W58" s="19"/>
    </row>
    <row r="59" spans="2:23" x14ac:dyDescent="0.2">
      <c r="B59" s="16">
        <v>1965</v>
      </c>
      <c r="C59" s="12">
        <f>D60/So+C14</f>
        <v>11089.984829847454</v>
      </c>
      <c r="D59" s="12">
        <f>E60/So+D14</f>
        <v>2521.6703784295505</v>
      </c>
      <c r="E59" s="12">
        <f>F60/So+E14</f>
        <v>2009.1699111840494</v>
      </c>
      <c r="F59" s="12">
        <f>G60/So+F14</f>
        <v>383.98613219935021</v>
      </c>
      <c r="G59" s="12">
        <f>H60/So+G14</f>
        <v>241.90775791534915</v>
      </c>
      <c r="H59" s="12">
        <f>I60/So+H14</f>
        <v>297.83013764272238</v>
      </c>
      <c r="I59" s="12">
        <f>J60/So+I14</f>
        <v>336.77561051708699</v>
      </c>
      <c r="J59" s="12">
        <f>K60/So+J14</f>
        <v>49.489440486643197</v>
      </c>
      <c r="K59" s="12">
        <f>L60/So+K14</f>
        <v>24.19269445523296</v>
      </c>
      <c r="L59" s="12">
        <f>M60/So+L14</f>
        <v>211.2515202675026</v>
      </c>
      <c r="P59" s="25"/>
      <c r="R59" s="17"/>
      <c r="S59" s="26"/>
      <c r="U59" s="17"/>
      <c r="W59" s="19"/>
    </row>
    <row r="60" spans="2:23" x14ac:dyDescent="0.2">
      <c r="B60" s="16">
        <v>1966</v>
      </c>
      <c r="C60" s="12">
        <f>D61/So+C15</f>
        <v>3080.0778956246409</v>
      </c>
      <c r="D60" s="12">
        <f>E61/So+D15</f>
        <v>7953.1828662951721</v>
      </c>
      <c r="E60" s="12">
        <f>F61/So+E15</f>
        <v>1473.7869413503554</v>
      </c>
      <c r="F60" s="12">
        <f>G61/So+F15</f>
        <v>956.60334366174982</v>
      </c>
      <c r="G60" s="12">
        <f>H61/So+G15</f>
        <v>239.47377839194027</v>
      </c>
      <c r="H60" s="12">
        <f>I61/So+H15</f>
        <v>173.90442293922516</v>
      </c>
      <c r="I60" s="12">
        <f>J61/So+I15</f>
        <v>180.3991525841422</v>
      </c>
      <c r="J60" s="12">
        <f>K61/So+J15</f>
        <v>239.32053660527902</v>
      </c>
      <c r="K60" s="12">
        <f>L61/So+K15</f>
        <v>20.737877040588032</v>
      </c>
      <c r="L60" s="12">
        <f>M61/So+L15</f>
        <v>13.242726224352818</v>
      </c>
      <c r="M60" s="12">
        <f>N61/So+M15</f>
        <v>139.2147561828202</v>
      </c>
      <c r="P60" s="25"/>
      <c r="R60" s="17"/>
      <c r="U60" s="17"/>
      <c r="W60" s="19"/>
    </row>
    <row r="61" spans="2:23" x14ac:dyDescent="0.2">
      <c r="B61" s="16">
        <v>1967</v>
      </c>
      <c r="C61" s="12">
        <f>D62/So+C16</f>
        <v>4577.181856985525</v>
      </c>
      <c r="D61" s="12">
        <f>E62/So+D16</f>
        <v>2188.8956253869101</v>
      </c>
      <c r="E61" s="12">
        <f>F62/So+E16</f>
        <v>4523.3938605911289</v>
      </c>
      <c r="F61" s="12">
        <f>G62/So+F16</f>
        <v>789.63215214795855</v>
      </c>
      <c r="G61" s="12">
        <f>H62/So+G16</f>
        <v>457.56949331004012</v>
      </c>
      <c r="H61" s="12">
        <f>I62/So+H16</f>
        <v>148.83942969341649</v>
      </c>
      <c r="I61" s="12">
        <f>J62/So+I16</f>
        <v>122.9479798372074</v>
      </c>
      <c r="J61" s="12">
        <f>K62/So+J16</f>
        <v>86.912375348375875</v>
      </c>
      <c r="K61" s="12">
        <f>L62/So+K16</f>
        <v>104.3250978166743</v>
      </c>
      <c r="L61" s="12">
        <f>M62/So+L16</f>
        <v>10</v>
      </c>
      <c r="M61" s="12">
        <f>N62/So+M16</f>
        <v>6</v>
      </c>
      <c r="N61" s="27">
        <f>N16/O61</f>
        <v>101.33644068258549</v>
      </c>
      <c r="O61" s="13">
        <f>SUM(G16:M16)/SUM(G61:M61)</f>
        <v>0.32564790886395323</v>
      </c>
      <c r="P61" s="25">
        <v>6155</v>
      </c>
      <c r="Q61" s="12">
        <f>SUM(E61:N61)</f>
        <v>6350.9568294273877</v>
      </c>
      <c r="R61" s="17">
        <f>LN(P61)-LN(Q61)</f>
        <v>-3.1340723716409613E-2</v>
      </c>
      <c r="S61" s="17">
        <f>-LN(_xlfn.NORM.DIST(R61, 0,sig,FALSE))</f>
        <v>-0.3982011418659881</v>
      </c>
      <c r="T61" s="13"/>
    </row>
    <row r="62" spans="2:23" x14ac:dyDescent="0.2">
      <c r="B62" s="16">
        <v>1968</v>
      </c>
      <c r="C62" s="12">
        <f>D63/So+C17</f>
        <v>4730.463686799977</v>
      </c>
      <c r="D62" s="12">
        <f>E63/So+D17</f>
        <v>3331.7970771338373</v>
      </c>
      <c r="E62" s="12">
        <f>F63/So+E17</f>
        <v>1567.8518733449923</v>
      </c>
      <c r="F62" s="12">
        <f>G63/So+F17</f>
        <v>1742.1861132691308</v>
      </c>
      <c r="G62" s="12">
        <f>H63/So+G17</f>
        <v>394.98981578068629</v>
      </c>
      <c r="H62" s="12">
        <f>I63/So+H17</f>
        <v>233.34718484008107</v>
      </c>
      <c r="I62" s="12">
        <f>J63/So+I17</f>
        <v>61.027937173783201</v>
      </c>
      <c r="J62" s="12">
        <f>K63/So+J17</f>
        <v>70.569840995648974</v>
      </c>
      <c r="K62" s="12">
        <f>L63/So+K17</f>
        <v>37.059856627015378</v>
      </c>
      <c r="L62" s="12">
        <f>M63/So+L17</f>
        <v>57.741889509064137</v>
      </c>
      <c r="M62" s="12">
        <f>N63/So+M17</f>
        <v>0</v>
      </c>
      <c r="N62" s="27">
        <f t="shared" ref="N62:N91" si="0">N17/O62</f>
        <v>0</v>
      </c>
      <c r="O62" s="13">
        <f t="shared" ref="O62:O91" si="1">SUM(G17:M17)/SUM(G62:M62)</f>
        <v>0.28312818388201261</v>
      </c>
      <c r="P62" s="25">
        <v>4080</v>
      </c>
      <c r="Q62" s="12">
        <f t="shared" ref="Q62:Q91" si="2">SUM(E62:N62)</f>
        <v>4164.7745115404023</v>
      </c>
      <c r="R62" s="17">
        <f t="shared" ref="R62:R91" si="3">LN(P62)-LN(Q62)</f>
        <v>-2.0565146851316385E-2</v>
      </c>
      <c r="S62" s="17">
        <f>-LN(_xlfn.NORM.DIST(R62, 0,sig,FALSE))</f>
        <v>-0.40215213916897208</v>
      </c>
      <c r="T62" s="13"/>
    </row>
    <row r="63" spans="2:23" x14ac:dyDescent="0.2">
      <c r="B63" s="16">
        <v>1969</v>
      </c>
      <c r="C63" s="12">
        <f>D64/So+C18</f>
        <v>6187.1697478764318</v>
      </c>
      <c r="D63" s="12">
        <f>E64/So+D18</f>
        <v>3441.9173157758746</v>
      </c>
      <c r="E63" s="12">
        <f>F64/So+E18</f>
        <v>2297.8783896574423</v>
      </c>
      <c r="F63" s="12">
        <f>G64/So+F18</f>
        <v>981.12093255953278</v>
      </c>
      <c r="G63" s="12">
        <f>H64/So+G18</f>
        <v>998.10626432163735</v>
      </c>
      <c r="H63" s="12">
        <f>I64/So+H18</f>
        <v>184.88287166225405</v>
      </c>
      <c r="I63" s="12">
        <f>J64/So+I18</f>
        <v>142.92396435051853</v>
      </c>
      <c r="J63" s="12">
        <f>K64/So+J18</f>
        <v>25.497343636352625</v>
      </c>
      <c r="K63" s="12">
        <f>L64/So+K18</f>
        <v>41.178007947309148</v>
      </c>
      <c r="L63" s="12">
        <f>M64/So+L18</f>
        <v>18.241433194500868</v>
      </c>
      <c r="M63" s="12">
        <f>N64/So+M18</f>
        <v>33.296184973792883</v>
      </c>
      <c r="N63" s="27">
        <f t="shared" si="0"/>
        <v>0</v>
      </c>
      <c r="O63" s="13">
        <f t="shared" si="1"/>
        <v>0.19873611171830452</v>
      </c>
      <c r="P63" s="25">
        <v>4093</v>
      </c>
      <c r="Q63" s="12">
        <f t="shared" si="2"/>
        <v>4723.125392303341</v>
      </c>
      <c r="R63" s="17">
        <f t="shared" si="3"/>
        <v>-0.14319254234269962</v>
      </c>
      <c r="S63" s="17">
        <f>-LN(_xlfn.NORM.DIST(R63, 0,sig,FALSE))</f>
        <v>-0.2602990068140435</v>
      </c>
      <c r="T63" s="13"/>
    </row>
    <row r="64" spans="2:23" x14ac:dyDescent="0.2">
      <c r="B64" s="16">
        <v>1970</v>
      </c>
      <c r="C64" s="12">
        <f>D65/So+C19</f>
        <v>5840.6923195278114</v>
      </c>
      <c r="D64" s="12">
        <f>E65/So+D19</f>
        <v>4484.0769280991863</v>
      </c>
      <c r="E64" s="12">
        <f>F65/So+E19</f>
        <v>2359.1107317387605</v>
      </c>
      <c r="F64" s="12">
        <f>G65/So+F19</f>
        <v>1416.4331096489068</v>
      </c>
      <c r="G64" s="12">
        <f>H65/So+G19</f>
        <v>583.14754906646181</v>
      </c>
      <c r="H64" s="12">
        <f>I65/So+H19</f>
        <v>565.66692366346467</v>
      </c>
      <c r="I64" s="12">
        <f>J65/So+I19</f>
        <v>109.82983121516986</v>
      </c>
      <c r="J64" s="12">
        <f>K65/So+J19</f>
        <v>93.117709506768833</v>
      </c>
      <c r="K64" s="12">
        <f>L65/So+K19</f>
        <v>12.008655767999565</v>
      </c>
      <c r="L64" s="12">
        <f>M65/So+L19</f>
        <v>27.79032585203208</v>
      </c>
      <c r="M64" s="12">
        <f>N65/So+M19</f>
        <v>11.094460337263639</v>
      </c>
      <c r="N64" s="27">
        <f t="shared" si="0"/>
        <v>22.780947071610488</v>
      </c>
      <c r="O64" s="13">
        <f t="shared" si="1"/>
        <v>0.30727431910516873</v>
      </c>
      <c r="P64" s="25">
        <v>2785</v>
      </c>
      <c r="Q64" s="12">
        <f t="shared" si="2"/>
        <v>5200.9802438684374</v>
      </c>
      <c r="R64" s="17">
        <f t="shared" si="3"/>
        <v>-0.62459924287888935</v>
      </c>
      <c r="S64" s="17">
        <f>-LN(_xlfn.NORM.DIST(R64, 0,sig,FALSE))</f>
        <v>2.3506916428542857</v>
      </c>
      <c r="T64" s="13"/>
    </row>
    <row r="65" spans="2:22" x14ac:dyDescent="0.2">
      <c r="B65" s="16">
        <v>1971</v>
      </c>
      <c r="C65" s="12">
        <f>D66/So+C20</f>
        <v>4873.6997228646824</v>
      </c>
      <c r="D65" s="12">
        <f>E66/So+D20</f>
        <v>4132.1466939587845</v>
      </c>
      <c r="E65" s="12">
        <f>F66/So+E20</f>
        <v>2767.5869545680862</v>
      </c>
      <c r="F65" s="12">
        <f>G66/So+F20</f>
        <v>1404.2276881932173</v>
      </c>
      <c r="G65" s="12">
        <f>H66/So+G20</f>
        <v>700.56902300510842</v>
      </c>
      <c r="H65" s="12">
        <f>I66/So+H20</f>
        <v>292.72903511825905</v>
      </c>
      <c r="I65" s="12">
        <f>J66/So+I20</f>
        <v>267.6300876599833</v>
      </c>
      <c r="J65" s="12">
        <f>K66/So+J20</f>
        <v>55.925548749766122</v>
      </c>
      <c r="K65" s="12">
        <f>L66/So+K20</f>
        <v>61.23050108706483</v>
      </c>
      <c r="L65" s="12">
        <f>M66/So+L20</f>
        <v>4.3737877040588025</v>
      </c>
      <c r="M65" s="12">
        <f>N66/So+M20</f>
        <v>18.773152340667743</v>
      </c>
      <c r="N65" s="27">
        <f t="shared" si="0"/>
        <v>6.6199896173145278</v>
      </c>
      <c r="O65" s="13">
        <f t="shared" si="1"/>
        <v>0.45317291618608058</v>
      </c>
      <c r="P65" s="25">
        <v>6580</v>
      </c>
      <c r="Q65" s="12">
        <f t="shared" si="2"/>
        <v>5579.6657680435264</v>
      </c>
      <c r="R65" s="17">
        <f t="shared" si="3"/>
        <v>0.16490586893806025</v>
      </c>
      <c r="S65" s="17">
        <f>-LN(_xlfn.NORM.DIST(R65, 0,sig,FALSE))</f>
        <v>-0.21304207208095854</v>
      </c>
      <c r="T65" s="13"/>
    </row>
    <row r="66" spans="2:22" x14ac:dyDescent="0.2">
      <c r="B66" s="16">
        <v>1972</v>
      </c>
      <c r="C66" s="12">
        <f>D67/So+C21</f>
        <v>3900.0114882587081</v>
      </c>
      <c r="D66" s="12">
        <f>E67/So+D21</f>
        <v>3485.7640003012493</v>
      </c>
      <c r="E66" s="12">
        <f>F67/So+E21</f>
        <v>2586.3870257836406</v>
      </c>
      <c r="F66" s="12">
        <f>G67/So+F21</f>
        <v>1379.8252444447182</v>
      </c>
      <c r="G66" s="12">
        <f>H67/So+G21</f>
        <v>785.58549112405115</v>
      </c>
      <c r="H66" s="12">
        <f>I67/So+H21</f>
        <v>290.8520885902509</v>
      </c>
      <c r="I66" s="12">
        <f>J67/So+I21</f>
        <v>119.1807399604232</v>
      </c>
      <c r="J66" s="12">
        <f>K67/So+J21</f>
        <v>75.433844220480481</v>
      </c>
      <c r="K66" s="12">
        <f>L67/So+K21</f>
        <v>21.783241079645883</v>
      </c>
      <c r="L66" s="12">
        <f>M67/So+L21</f>
        <v>38.019339474907092</v>
      </c>
      <c r="M66" s="12">
        <f>N67/So+M21</f>
        <v>1</v>
      </c>
      <c r="N66" s="27">
        <f t="shared" si="0"/>
        <v>11.481506417670335</v>
      </c>
      <c r="O66" s="13">
        <f t="shared" si="1"/>
        <v>0.17419317006363802</v>
      </c>
      <c r="P66" s="25">
        <v>3843</v>
      </c>
      <c r="Q66" s="12">
        <f t="shared" si="2"/>
        <v>5309.5485210957868</v>
      </c>
      <c r="R66" s="17">
        <f t="shared" si="3"/>
        <v>-0.32325349578062479</v>
      </c>
      <c r="S66" s="17">
        <f>-LN(_xlfn.NORM.DIST(R66, 0,sig,FALSE))</f>
        <v>0.33299597997931929</v>
      </c>
      <c r="T66" s="13"/>
    </row>
    <row r="67" spans="2:22" x14ac:dyDescent="0.2">
      <c r="B67" s="16">
        <v>1973</v>
      </c>
      <c r="C67" s="12">
        <f>D68/So+C22</f>
        <v>3526.6490979999867</v>
      </c>
      <c r="D67" s="12">
        <f>E68/So+D22</f>
        <v>2809.0304468859395</v>
      </c>
      <c r="E67" s="12">
        <f>F68/So+E22</f>
        <v>2441.9813850347678</v>
      </c>
      <c r="F67" s="12">
        <f>G68/So+F22</f>
        <v>1758.1952572784519</v>
      </c>
      <c r="G67" s="12">
        <f>H68/So+G22</f>
        <v>842.06987806552831</v>
      </c>
      <c r="H67" s="12">
        <f>I68/So+H22</f>
        <v>457.55649818885371</v>
      </c>
      <c r="I67" s="12">
        <f>J68/So+I22</f>
        <v>193.5175921321767</v>
      </c>
      <c r="J67" s="12">
        <f>K68/So+J22</f>
        <v>75.106757511062057</v>
      </c>
      <c r="K67" s="12">
        <f>L68/So+K22</f>
        <v>43.262757444170937</v>
      </c>
      <c r="L67" s="12">
        <f>M68/So+L22</f>
        <v>7.1213631121764092</v>
      </c>
      <c r="M67" s="12">
        <f>N68/So+M22</f>
        <v>24.035256231623503</v>
      </c>
      <c r="N67" s="27">
        <f t="shared" si="0"/>
        <v>0</v>
      </c>
      <c r="O67" s="13">
        <f t="shared" si="1"/>
        <v>0.13392829128643866</v>
      </c>
      <c r="P67" s="25"/>
      <c r="R67" s="17"/>
      <c r="S67" s="17"/>
      <c r="T67" s="13"/>
    </row>
    <row r="68" spans="2:22" x14ac:dyDescent="0.2">
      <c r="B68" s="16">
        <v>1974</v>
      </c>
      <c r="C68" s="12">
        <f>D69/So+C23</f>
        <v>13693.758221688437</v>
      </c>
      <c r="D68" s="12">
        <f>E69/So+D23</f>
        <v>2518.3287692695067</v>
      </c>
      <c r="E68" s="12">
        <f>F69/So+E23</f>
        <v>1847.4691827473969</v>
      </c>
      <c r="F68" s="12">
        <f>G69/So+F23</f>
        <v>1500.2182498399698</v>
      </c>
      <c r="G68" s="12">
        <f>H69/So+G23</f>
        <v>1077.4556016954234</v>
      </c>
      <c r="H68" s="12">
        <f>I69/So+H23</f>
        <v>540.89134432500521</v>
      </c>
      <c r="I68" s="12">
        <f>J69/So+I23</f>
        <v>293.75462962476774</v>
      </c>
      <c r="J68" s="12">
        <f>K69/So+J23</f>
        <v>119.02682754334623</v>
      </c>
      <c r="K68" s="12">
        <f>L69/So+K23</f>
        <v>37.201350223232524</v>
      </c>
      <c r="L68" s="12">
        <f>M69/So+L23</f>
        <v>26.396187225314371</v>
      </c>
      <c r="M68" s="12">
        <f>N69/So+M23</f>
        <v>3</v>
      </c>
      <c r="N68" s="27">
        <f t="shared" si="0"/>
        <v>15.31186817983277</v>
      </c>
      <c r="O68" s="13">
        <f t="shared" si="1"/>
        <v>0.19592645161034589</v>
      </c>
      <c r="P68" s="25">
        <v>4046</v>
      </c>
      <c r="Q68" s="12">
        <f t="shared" si="2"/>
        <v>5460.7252414042869</v>
      </c>
      <c r="R68" s="17">
        <f t="shared" si="3"/>
        <v>-0.29985287028641316</v>
      </c>
      <c r="S68" s="17">
        <f>-LN(_xlfn.NORM.DIST(R68, 0,sig,FALSE))</f>
        <v>0.22999546903397913</v>
      </c>
      <c r="T68" s="13"/>
    </row>
    <row r="69" spans="2:22" x14ac:dyDescent="0.2">
      <c r="B69" s="16">
        <v>1975</v>
      </c>
      <c r="C69" s="12">
        <f>D70/So+C24</f>
        <v>10043.475555707792</v>
      </c>
      <c r="D69" s="12">
        <f>E70/So+D24</f>
        <v>9886.3588468303024</v>
      </c>
      <c r="E69" s="12">
        <f>F70/So+E24</f>
        <v>1745.0503903817823</v>
      </c>
      <c r="F69" s="12">
        <f>G70/So+F24</f>
        <v>1170.8280529773533</v>
      </c>
      <c r="G69" s="12">
        <f>H70/So+G24</f>
        <v>951.54312851821555</v>
      </c>
      <c r="H69" s="12">
        <f>I70/So+H24</f>
        <v>629.24977355775036</v>
      </c>
      <c r="I69" s="12">
        <f>J70/So+I24</f>
        <v>342.0407264795931</v>
      </c>
      <c r="J69" s="12">
        <f>K70/So+J24</f>
        <v>169.42547159004488</v>
      </c>
      <c r="K69" s="12">
        <f>L70/So+K24</f>
        <v>58.980603264940846</v>
      </c>
      <c r="L69" s="12">
        <f>M70/So+L24</f>
        <v>17.616513928411621</v>
      </c>
      <c r="M69" s="12">
        <f>N70/So+M24</f>
        <v>10.479193533892746</v>
      </c>
      <c r="N69" s="27">
        <f t="shared" si="0"/>
        <v>0</v>
      </c>
      <c r="O69" s="13">
        <f t="shared" si="1"/>
        <v>0.44050126254568078</v>
      </c>
      <c r="P69" s="25"/>
      <c r="R69" s="17"/>
      <c r="S69" s="17"/>
      <c r="T69" s="13"/>
    </row>
    <row r="70" spans="2:22" x14ac:dyDescent="0.2">
      <c r="B70" s="16">
        <v>1976</v>
      </c>
      <c r="C70" s="12">
        <f>D71/So+C25</f>
        <v>4327.0291324876025</v>
      </c>
      <c r="D70" s="12">
        <f>E71/So+D25</f>
        <v>7307.8799046217591</v>
      </c>
      <c r="E70" s="12">
        <f>F71/So+E25</f>
        <v>5124.7793425649634</v>
      </c>
      <c r="F70" s="12">
        <f>G71/So+F25</f>
        <v>1067.8872623822722</v>
      </c>
      <c r="G70" s="12">
        <f>H71/So+G25</f>
        <v>574.19938367972793</v>
      </c>
      <c r="H70" s="12">
        <f>I71/So+H25</f>
        <v>423.31367998131645</v>
      </c>
      <c r="I70" s="12">
        <f>J71/So+I25</f>
        <v>256.40772043383549</v>
      </c>
      <c r="J70" s="12">
        <f>K71/So+J25</f>
        <v>120.13553913169159</v>
      </c>
      <c r="K70" s="12">
        <f>L71/So+K25</f>
        <v>59.270782049858539</v>
      </c>
      <c r="L70" s="12">
        <f>M71/So+L25</f>
        <v>16</v>
      </c>
      <c r="M70" s="12">
        <f>N71/So+M25</f>
        <v>7</v>
      </c>
      <c r="N70" s="27">
        <f t="shared" si="0"/>
        <v>5.4442134776688969</v>
      </c>
      <c r="O70" s="13">
        <f t="shared" si="1"/>
        <v>0.36736252320075441</v>
      </c>
      <c r="P70" s="25"/>
      <c r="R70" s="17"/>
      <c r="S70" s="17"/>
      <c r="T70" s="13"/>
    </row>
    <row r="71" spans="2:22" x14ac:dyDescent="0.2">
      <c r="B71" s="16">
        <v>1977</v>
      </c>
      <c r="C71" s="12">
        <f>D72/So+C26</f>
        <v>4606.4996253445452</v>
      </c>
      <c r="D71" s="12">
        <f>E72/So+D26</f>
        <v>3122.0465285981454</v>
      </c>
      <c r="E71" s="12">
        <f>F72/So+E26</f>
        <v>4745.1872551792239</v>
      </c>
      <c r="F71" s="12">
        <f>G72/So+F26</f>
        <v>2419.4272031588175</v>
      </c>
      <c r="G71" s="12">
        <f>H72/So+G26</f>
        <v>526.20012557000587</v>
      </c>
      <c r="H71" s="12">
        <f>I72/So+H26</f>
        <v>321.1554320774755</v>
      </c>
      <c r="I71" s="12">
        <f>J72/So+I26</f>
        <v>183.66278809736423</v>
      </c>
      <c r="J71" s="12">
        <f>K72/So+J26</f>
        <v>102.20481666782013</v>
      </c>
      <c r="K71" s="12">
        <f>L72/So+K26</f>
        <v>43.773531349875569</v>
      </c>
      <c r="L71" s="12">
        <f>M72/So+L26</f>
        <v>19.850797884773652</v>
      </c>
      <c r="M71" s="12">
        <f>N72/So+M26</f>
        <v>0</v>
      </c>
      <c r="N71" s="27">
        <f t="shared" si="0"/>
        <v>0</v>
      </c>
      <c r="O71" s="13">
        <f t="shared" si="1"/>
        <v>0.10945421276665288</v>
      </c>
      <c r="P71" s="25">
        <v>8997</v>
      </c>
      <c r="Q71" s="12">
        <f t="shared" si="2"/>
        <v>8361.4619499853561</v>
      </c>
      <c r="R71" s="17">
        <f t="shared" si="3"/>
        <v>7.3257902226954386E-2</v>
      </c>
      <c r="S71" s="17">
        <f>-LN(_xlfn.NORM.DIST(R71, 0,sig,FALSE))</f>
        <v>-0.36722924915259642</v>
      </c>
      <c r="T71" s="13"/>
    </row>
    <row r="72" spans="2:22" x14ac:dyDescent="0.2">
      <c r="B72" s="16">
        <v>1978</v>
      </c>
      <c r="C72" s="12">
        <f>D73/So+C27</f>
        <v>9780.8814538439165</v>
      </c>
      <c r="D72" s="12">
        <f>E73/So+D27</f>
        <v>3282.5301988228616</v>
      </c>
      <c r="E72" s="12">
        <f>F73/So+E27</f>
        <v>1990.8800468351519</v>
      </c>
      <c r="F72" s="12">
        <f>G73/So+F27</f>
        <v>2348.3885069342068</v>
      </c>
      <c r="G72" s="12">
        <f>H73/So+G27</f>
        <v>1130.762197513689</v>
      </c>
      <c r="H72" s="12">
        <f>I73/So+H27</f>
        <v>335.71426226003319</v>
      </c>
      <c r="I72" s="12">
        <f>J73/So+I27</f>
        <v>209.02460491463549</v>
      </c>
      <c r="J72" s="12">
        <f>K73/So+J27</f>
        <v>118.4046032853426</v>
      </c>
      <c r="K72" s="12">
        <f>L73/So+K27</f>
        <v>68.573052728231303</v>
      </c>
      <c r="L72" s="12">
        <f>M73/So+L27</f>
        <v>29.679644991297955</v>
      </c>
      <c r="M72" s="12">
        <f>N73/So+M27</f>
        <v>14.449683765639504</v>
      </c>
      <c r="N72" s="27">
        <f t="shared" si="0"/>
        <v>0</v>
      </c>
      <c r="O72" s="13">
        <f t="shared" si="1"/>
        <v>0.333052197162508</v>
      </c>
      <c r="P72" s="25"/>
      <c r="R72" s="17"/>
      <c r="S72" s="17"/>
      <c r="T72" s="13"/>
    </row>
    <row r="73" spans="2:22" x14ac:dyDescent="0.2">
      <c r="B73" s="16">
        <v>1979</v>
      </c>
      <c r="C73" s="12">
        <f>D74/So+C28</f>
        <v>1452.0856230338627</v>
      </c>
      <c r="D73" s="12">
        <f>E74/So+D28</f>
        <v>7032.2957654237362</v>
      </c>
      <c r="E73" s="12">
        <f>F74/So+E28</f>
        <v>1934.4547858241056</v>
      </c>
      <c r="F73" s="12">
        <f>G74/So+F28</f>
        <v>903.98250265748118</v>
      </c>
      <c r="G73" s="12">
        <f>H74/So+G28</f>
        <v>851.94277360056367</v>
      </c>
      <c r="H73" s="12">
        <f>I74/So+H28</f>
        <v>482.43421858820227</v>
      </c>
      <c r="I73" s="12">
        <f>J74/So+I28</f>
        <v>176.67523267455607</v>
      </c>
      <c r="J73" s="12">
        <f>K74/So+J28</f>
        <v>124.49129105563389</v>
      </c>
      <c r="K73" s="12">
        <f>L74/So+K28</f>
        <v>68.718480305528885</v>
      </c>
      <c r="L73" s="12">
        <f>M74/So+L28</f>
        <v>43.364089336529226</v>
      </c>
      <c r="M73" s="12">
        <f>N74/So+M28</f>
        <v>19.420500643930623</v>
      </c>
      <c r="N73" s="27">
        <f t="shared" si="0"/>
        <v>10.5181344416961</v>
      </c>
      <c r="O73" s="13">
        <f t="shared" si="1"/>
        <v>0.47536947048128109</v>
      </c>
      <c r="P73" s="25">
        <v>5222</v>
      </c>
      <c r="Q73" s="12">
        <f t="shared" si="2"/>
        <v>4616.0020091282277</v>
      </c>
      <c r="R73" s="17">
        <f t="shared" si="3"/>
        <v>0.12335150581815135</v>
      </c>
      <c r="S73" s="17">
        <f>-LN(_xlfn.NORM.DIST(R73, 0,sig,FALSE))</f>
        <v>-0.29765695973733963</v>
      </c>
      <c r="T73" s="13"/>
    </row>
    <row r="74" spans="2:22" x14ac:dyDescent="0.2">
      <c r="B74" s="16">
        <v>1980</v>
      </c>
      <c r="C74" s="12">
        <f>D75/So+C29</f>
        <v>4780.8740472624977</v>
      </c>
      <c r="D74" s="12">
        <f>E75/So+D29</f>
        <v>1052.6267040835046</v>
      </c>
      <c r="E74" s="12">
        <f>F75/So+E29</f>
        <v>4597.7233212689871</v>
      </c>
      <c r="F74" s="12">
        <f>G75/So+F29</f>
        <v>850.53518995107527</v>
      </c>
      <c r="G74" s="12">
        <f>H75/So+G29</f>
        <v>371.95157675949713</v>
      </c>
      <c r="H74" s="12">
        <f>I75/So+H29</f>
        <v>315.8732403256314</v>
      </c>
      <c r="I74" s="12">
        <f>J75/So+I29</f>
        <v>196.1250765254116</v>
      </c>
      <c r="J74" s="12">
        <f>K75/So+J29</f>
        <v>69.643389871584418</v>
      </c>
      <c r="K74" s="12">
        <f>L75/So+K29</f>
        <v>50.583718903819381</v>
      </c>
      <c r="L74" s="12">
        <f>M75/So+L29</f>
        <v>26</v>
      </c>
      <c r="M74" s="12">
        <f>N75/So+M29</f>
        <v>9</v>
      </c>
      <c r="N74" s="27">
        <f t="shared" si="0"/>
        <v>7.5852335940579856</v>
      </c>
      <c r="O74" s="13">
        <f t="shared" si="1"/>
        <v>0.52734038449830523</v>
      </c>
      <c r="P74" s="25">
        <v>7521</v>
      </c>
      <c r="Q74" s="12">
        <f t="shared" si="2"/>
        <v>6495.0207472000648</v>
      </c>
      <c r="R74" s="17">
        <f t="shared" si="3"/>
        <v>0.14666326339269098</v>
      </c>
      <c r="S74" s="17">
        <f>-LN(_xlfn.NORM.DIST(R74, 0,sig,FALSE))</f>
        <v>-0.253192577542242</v>
      </c>
      <c r="T74" s="13"/>
    </row>
    <row r="75" spans="2:22" x14ac:dyDescent="0.2">
      <c r="B75" s="16">
        <v>1981</v>
      </c>
      <c r="C75" s="12">
        <f>D76/So+C30</f>
        <v>2028.2947380746482</v>
      </c>
      <c r="D75" s="12">
        <f>E76/So+D30</f>
        <v>3473.5163469320469</v>
      </c>
      <c r="E75" s="12">
        <f>F76/So+E30</f>
        <v>664.31421782796872</v>
      </c>
      <c r="F75" s="12">
        <f>G76/So+F30</f>
        <v>1861.803911705056</v>
      </c>
      <c r="G75" s="12">
        <f>H76/So+G30</f>
        <v>375.26554388858364</v>
      </c>
      <c r="H75" s="12">
        <f>I76/So+H30</f>
        <v>176.84797734155433</v>
      </c>
      <c r="I75" s="12">
        <f>J76/So+I30</f>
        <v>96.720359290640431</v>
      </c>
      <c r="J75" s="12">
        <f>K76/So+J30</f>
        <v>58.324205616839578</v>
      </c>
      <c r="K75" s="12">
        <f>L76/So+K30</f>
        <v>16.482451986347961</v>
      </c>
      <c r="L75" s="12">
        <f>M76/So+L30</f>
        <v>9.1598715483049293</v>
      </c>
      <c r="M75" s="12">
        <f>N76/So+M30</f>
        <v>0</v>
      </c>
      <c r="N75" s="27">
        <f t="shared" si="0"/>
        <v>0</v>
      </c>
      <c r="O75" s="13">
        <f t="shared" si="1"/>
        <v>0.19923569647742873</v>
      </c>
      <c r="P75" s="25">
        <v>2966</v>
      </c>
      <c r="Q75" s="12">
        <f t="shared" si="2"/>
        <v>3258.9185392052955</v>
      </c>
      <c r="R75" s="17">
        <f t="shared" si="3"/>
        <v>-9.4181160186078472E-2</v>
      </c>
      <c r="S75" s="17">
        <f>-LN(_xlfn.NORM.DIST(R75, 0,sig,FALSE))</f>
        <v>-0.3424814936064961</v>
      </c>
      <c r="T75" s="13"/>
      <c r="V75" s="12" t="s">
        <v>24</v>
      </c>
    </row>
    <row r="76" spans="2:22" x14ac:dyDescent="0.2">
      <c r="B76" s="16">
        <v>1982</v>
      </c>
      <c r="C76" s="12">
        <f>D77/So+C31</f>
        <v>13766.501649405871</v>
      </c>
      <c r="D76" s="12">
        <f>E77/So+D31</f>
        <v>1420.375748239428</v>
      </c>
      <c r="E76" s="12">
        <f>F77/So+E31</f>
        <v>2167.3773452296082</v>
      </c>
      <c r="F76" s="12">
        <f>G77/So+F31</f>
        <v>378.74426761188818</v>
      </c>
      <c r="G76" s="12">
        <f>H77/So+G31</f>
        <v>962.88815789869318</v>
      </c>
      <c r="H76" s="12">
        <f>I77/So+H31</f>
        <v>214.92807295933201</v>
      </c>
      <c r="I76" s="12">
        <f>J77/So+I31</f>
        <v>112.71608916287569</v>
      </c>
      <c r="J76" s="12">
        <f>K77/So+J31</f>
        <v>52.934204517765679</v>
      </c>
      <c r="K76" s="12">
        <f>L77/So+K31</f>
        <v>32.992146809096454</v>
      </c>
      <c r="L76" s="12">
        <f>M77/So+L31</f>
        <v>10.541986904934518</v>
      </c>
      <c r="M76" s="12">
        <f>N77/So+M31</f>
        <v>3.0280308493188204</v>
      </c>
      <c r="N76" s="27">
        <f t="shared" si="0"/>
        <v>0</v>
      </c>
      <c r="O76" s="13">
        <f t="shared" si="1"/>
        <v>0.25754864112284936</v>
      </c>
      <c r="P76" s="25">
        <v>5147</v>
      </c>
      <c r="Q76" s="12">
        <f t="shared" si="2"/>
        <v>3936.1503019435122</v>
      </c>
      <c r="R76" s="17">
        <f t="shared" si="3"/>
        <v>0.2682108557403069</v>
      </c>
      <c r="S76" s="17">
        <f>-LN(_xlfn.NORM.DIST(R76, 0,sig,FALSE))</f>
        <v>0.10302260711696841</v>
      </c>
      <c r="T76" s="13"/>
    </row>
    <row r="77" spans="2:22" x14ac:dyDescent="0.2">
      <c r="B77" s="16">
        <v>1983</v>
      </c>
      <c r="C77" s="12">
        <f>D78/So+C32</f>
        <v>1652.5368951712276</v>
      </c>
      <c r="D77" s="12">
        <f>E78/So+D32</f>
        <v>9930.5748691006793</v>
      </c>
      <c r="E77" s="12">
        <f>F78/So+E32</f>
        <v>712.17390092286792</v>
      </c>
      <c r="F77" s="12">
        <f>G78/So+F32</f>
        <v>870.86042602867747</v>
      </c>
      <c r="G77" s="12">
        <f>H78/So+G32</f>
        <v>174.51333048299455</v>
      </c>
      <c r="H77" s="12">
        <f>I78/So+H32</f>
        <v>518.1937178469766</v>
      </c>
      <c r="I77" s="12">
        <f>J78/So+I32</f>
        <v>117.14187897000112</v>
      </c>
      <c r="J77" s="12">
        <f>K78/So+J32</f>
        <v>64.577728349706007</v>
      </c>
      <c r="K77" s="12">
        <f>L78/So+K32</f>
        <v>26.157028783704682</v>
      </c>
      <c r="L77" s="12">
        <f>M78/So+L32</f>
        <v>18.920060743231033</v>
      </c>
      <c r="M77" s="12">
        <f>N78/So+M32</f>
        <v>4.0340926684384577</v>
      </c>
      <c r="N77" s="27">
        <f t="shared" si="0"/>
        <v>2.2041475843557339</v>
      </c>
      <c r="O77" s="13">
        <f t="shared" si="1"/>
        <v>0.45369012814643134</v>
      </c>
      <c r="P77" s="25">
        <v>3458</v>
      </c>
      <c r="Q77" s="12">
        <f t="shared" si="2"/>
        <v>2508.7763123809532</v>
      </c>
      <c r="R77" s="17">
        <f t="shared" si="3"/>
        <v>0.3208952779441594</v>
      </c>
      <c r="S77" s="17">
        <f>-LN(_xlfn.NORM.DIST(R77, 0,sig,FALSE))</f>
        <v>0.3222654831938559</v>
      </c>
      <c r="T77" s="13"/>
      <c r="V77" s="12" t="s">
        <v>25</v>
      </c>
    </row>
    <row r="78" spans="2:22" x14ac:dyDescent="0.2">
      <c r="B78" s="16">
        <v>1984</v>
      </c>
      <c r="C78" s="12">
        <f>D79/So+C33</f>
        <v>2644.4720079999838</v>
      </c>
      <c r="D78" s="12">
        <f>E79/So+D33</f>
        <v>1197.0822641027478</v>
      </c>
      <c r="E78" s="12">
        <f>F79/So+E33</f>
        <v>6140.3773262623454</v>
      </c>
      <c r="F78" s="12">
        <f>G79/So+F33</f>
        <v>312.40190871914933</v>
      </c>
      <c r="G78" s="12">
        <f>H79/So+G33</f>
        <v>306.35040973598865</v>
      </c>
      <c r="H78" s="12">
        <f>I79/So+H33</f>
        <v>53.511419752704334</v>
      </c>
      <c r="I78" s="12">
        <f>J79/So+I33</f>
        <v>201.77332860675517</v>
      </c>
      <c r="J78" s="12">
        <f>K79/So+J33</f>
        <v>58.336436360017643</v>
      </c>
      <c r="K78" s="12">
        <f>L79/So+K33</f>
        <v>33.904604191822287</v>
      </c>
      <c r="L78" s="12">
        <f>M79/So+L33</f>
        <v>8.1213631121764092</v>
      </c>
      <c r="M78" s="12">
        <f>N79/So+M33</f>
        <v>9.4046996526895743</v>
      </c>
      <c r="N78" s="27">
        <f t="shared" si="0"/>
        <v>2.208560070434717</v>
      </c>
      <c r="O78" s="13">
        <f t="shared" si="1"/>
        <v>0.45278369983532629</v>
      </c>
      <c r="P78" s="25">
        <v>7533</v>
      </c>
      <c r="Q78" s="12">
        <f t="shared" si="2"/>
        <v>7126.3900564640835</v>
      </c>
      <c r="R78" s="17">
        <f t="shared" si="3"/>
        <v>5.5488566073440992E-2</v>
      </c>
      <c r="S78" s="17">
        <f>-LN(_xlfn.NORM.DIST(R78, 0,sig,FALSE))</f>
        <v>-0.38338980343745233</v>
      </c>
      <c r="T78" s="13"/>
      <c r="V78" s="12" t="s">
        <v>26</v>
      </c>
    </row>
    <row r="79" spans="2:22" x14ac:dyDescent="0.2">
      <c r="B79" s="16">
        <v>1985</v>
      </c>
      <c r="C79" s="12">
        <f>D80/So+C34</f>
        <v>7070.0861323471308</v>
      </c>
      <c r="D79" s="12">
        <f>E80/So+D34</f>
        <v>1920.5820522375616</v>
      </c>
      <c r="E79" s="12">
        <f>F80/So+E34</f>
        <v>793.4866944012831</v>
      </c>
      <c r="F79" s="12">
        <f>G80/So+F34</f>
        <v>2888.6394269929242</v>
      </c>
      <c r="G79" s="12">
        <f>H80/So+G34</f>
        <v>133.50091005858872</v>
      </c>
      <c r="H79" s="12">
        <f>I80/So+H34</f>
        <v>131.27967967914569</v>
      </c>
      <c r="I79" s="12">
        <f>J80/So+I34</f>
        <v>25.121363112176411</v>
      </c>
      <c r="J79" s="12">
        <f>K80/So+J34</f>
        <v>71.898538846237415</v>
      </c>
      <c r="K79" s="12">
        <f>L80/So+K34</f>
        <v>21.354417624604054</v>
      </c>
      <c r="L79" s="12">
        <f>M80/So+L34</f>
        <v>10.121363112176409</v>
      </c>
      <c r="M79" s="12">
        <f>N80/So+M34</f>
        <v>3</v>
      </c>
      <c r="N79" s="27">
        <f t="shared" si="0"/>
        <v>4.662073793328573</v>
      </c>
      <c r="O79" s="13">
        <f t="shared" si="1"/>
        <v>0.42899363859533923</v>
      </c>
      <c r="P79" s="25">
        <v>4905</v>
      </c>
      <c r="Q79" s="12">
        <f t="shared" si="2"/>
        <v>4083.0644676204643</v>
      </c>
      <c r="R79" s="17">
        <f t="shared" si="3"/>
        <v>0.18340729152693136</v>
      </c>
      <c r="S79" s="17">
        <f>-LN(_xlfn.NORM.DIST(R79, 0,sig,FALSE))</f>
        <v>-0.16751971601504212</v>
      </c>
      <c r="T79" s="13"/>
    </row>
    <row r="80" spans="2:22" x14ac:dyDescent="0.2">
      <c r="B80" s="16">
        <v>1986</v>
      </c>
      <c r="C80" s="12">
        <f>D81/So+C35</f>
        <v>6494.010048740427</v>
      </c>
      <c r="D80" s="12">
        <f>E81/So+D35</f>
        <v>5134.0437183336689</v>
      </c>
      <c r="E80" s="12">
        <f>F81/So+E35</f>
        <v>1324.5001733977356</v>
      </c>
      <c r="F80" s="12">
        <f>G81/So+F35</f>
        <v>324.27622774982609</v>
      </c>
      <c r="G80" s="12">
        <f>H81/So+G35</f>
        <v>675.97011113820201</v>
      </c>
      <c r="H80" s="12">
        <f>I81/So+H35</f>
        <v>57.869865790548509</v>
      </c>
      <c r="I80" s="12">
        <f>J81/So+I35</f>
        <v>72.995033645208224</v>
      </c>
      <c r="J80" s="12">
        <f>K81/So+J35</f>
        <v>3</v>
      </c>
      <c r="K80" s="12">
        <f>L81/So+K35</f>
        <v>21.035665671528275</v>
      </c>
      <c r="L80" s="12">
        <f>M81/So+L35</f>
        <v>6.8092162980981605</v>
      </c>
      <c r="M80" s="12">
        <f>N81/So+M35</f>
        <v>3</v>
      </c>
      <c r="N80" s="27">
        <f t="shared" si="0"/>
        <v>0</v>
      </c>
      <c r="O80" s="13">
        <f t="shared" si="1"/>
        <v>0.50316416956299392</v>
      </c>
      <c r="P80" s="25">
        <v>5788</v>
      </c>
      <c r="Q80" s="12">
        <f t="shared" si="2"/>
        <v>2489.4562936911475</v>
      </c>
      <c r="R80" s="17">
        <f t="shared" si="3"/>
        <v>0.84372247808308121</v>
      </c>
      <c r="S80" s="17">
        <f>-LN(_xlfn.NORM.DIST(R80, 0,sig,FALSE))</f>
        <v>4.6234820062680351</v>
      </c>
      <c r="T80" s="13"/>
    </row>
    <row r="81" spans="2:20" x14ac:dyDescent="0.2">
      <c r="B81" s="16">
        <v>1987</v>
      </c>
      <c r="C81" s="28">
        <f>D82/So+C36</f>
        <v>13602.797915484774</v>
      </c>
      <c r="D81" s="12">
        <f>E82/So+D36</f>
        <v>4724.172468253968</v>
      </c>
      <c r="E81" s="12">
        <f>F82/So+E36</f>
        <v>3492.5656301610748</v>
      </c>
      <c r="F81" s="12">
        <f>G82/So+F36</f>
        <v>691.88286559089113</v>
      </c>
      <c r="G81" s="12">
        <f>H82/So+G36</f>
        <v>156.70268929748079</v>
      </c>
      <c r="H81" s="12">
        <f>I82/So+H36</f>
        <v>222.72008275676444</v>
      </c>
      <c r="I81" s="12">
        <f>J82/So+I36</f>
        <v>29.74976822823502</v>
      </c>
      <c r="J81" s="12">
        <f>K82/So+J36</f>
        <v>42.943340860388879</v>
      </c>
      <c r="K81" s="12">
        <f>L82/So+K36</f>
        <v>0</v>
      </c>
      <c r="L81" s="12">
        <f>M82/So+L36</f>
        <v>5.1213631121764092</v>
      </c>
      <c r="M81" s="12">
        <f>N82/So+M36</f>
        <v>3.5006983130577711</v>
      </c>
      <c r="N81" s="27">
        <f t="shared" si="0"/>
        <v>0</v>
      </c>
      <c r="O81" s="13">
        <f t="shared" si="1"/>
        <v>0.38416632025880304</v>
      </c>
      <c r="P81" s="25">
        <v>5081</v>
      </c>
      <c r="Q81" s="12">
        <f t="shared" si="2"/>
        <v>4645.1864383200691</v>
      </c>
      <c r="R81" s="17">
        <f t="shared" si="3"/>
        <v>8.9676583730380344E-2</v>
      </c>
      <c r="S81" s="17">
        <f>-LN(_xlfn.NORM.DIST(R81, 0,sig,FALSE))</f>
        <v>-0.34833189432569883</v>
      </c>
      <c r="T81" s="13"/>
    </row>
    <row r="82" spans="2:20" x14ac:dyDescent="0.2">
      <c r="B82" s="16">
        <v>1988</v>
      </c>
      <c r="C82" s="28">
        <f>D83/So+C37</f>
        <v>5105.7177533339627</v>
      </c>
      <c r="D82" s="28">
        <f>E83/So+D37</f>
        <v>9855.0874166983122</v>
      </c>
      <c r="E82" s="12">
        <f>F83/So+E37</f>
        <v>3026.0661497928404</v>
      </c>
      <c r="F82" s="12">
        <f>G83/So+F37</f>
        <v>1280.0854345729404</v>
      </c>
      <c r="G82" s="12">
        <f>H83/So+G37</f>
        <v>234.30320757705181</v>
      </c>
      <c r="H82" s="12">
        <f>I83/So+H37</f>
        <v>69.663375945738096</v>
      </c>
      <c r="I82" s="12">
        <f>J83/So+I37</f>
        <v>96.608873674329786</v>
      </c>
      <c r="J82" s="12">
        <f>K83/So+J37</f>
        <v>10.008655767999565</v>
      </c>
      <c r="K82" s="12">
        <f>L83/So+K37</f>
        <v>24.707850245059394</v>
      </c>
      <c r="L82" s="12">
        <f>M83/So+L37</f>
        <v>0</v>
      </c>
      <c r="M82" s="12">
        <f>N83/So+M37</f>
        <v>3</v>
      </c>
      <c r="N82" s="27">
        <f t="shared" si="0"/>
        <v>2.5482090884312711</v>
      </c>
      <c r="O82" s="13">
        <f t="shared" si="1"/>
        <v>0.39243247523915714</v>
      </c>
      <c r="P82" s="25">
        <v>4520</v>
      </c>
      <c r="Q82" s="12">
        <f t="shared" si="2"/>
        <v>4746.9917566643908</v>
      </c>
      <c r="R82" s="17">
        <f t="shared" si="3"/>
        <v>-4.8999109187699119E-2</v>
      </c>
      <c r="S82" s="17">
        <f>-LN(_xlfn.NORM.DIST(R82, 0,sig,FALSE))</f>
        <v>-0.3881796669983037</v>
      </c>
      <c r="T82" s="13"/>
    </row>
    <row r="83" spans="2:20" x14ac:dyDescent="0.2">
      <c r="B83" s="16">
        <v>1989</v>
      </c>
      <c r="C83" s="28">
        <f>D84/So+C38</f>
        <v>3348.5813352791756</v>
      </c>
      <c r="D83" s="28">
        <f>E84/So+D38</f>
        <v>3608.7946767077447</v>
      </c>
      <c r="E83" s="28">
        <f>F84/So+E38</f>
        <v>5872.1499638295008</v>
      </c>
      <c r="F83" s="12">
        <f>G84/So+F38</f>
        <v>1133.4110395605874</v>
      </c>
      <c r="G83" s="12">
        <f>H84/So+G38</f>
        <v>382.94522000643991</v>
      </c>
      <c r="H83" s="12">
        <f>I84/So+H38</f>
        <v>85.386706570807121</v>
      </c>
      <c r="I83" s="12">
        <f>J84/So+I38</f>
        <v>39.790264379450512</v>
      </c>
      <c r="J83" s="12">
        <f>K84/So+J38</f>
        <v>48.485565475317927</v>
      </c>
      <c r="K83" s="12">
        <f>L84/So+K38</f>
        <v>4.3737877040588025</v>
      </c>
      <c r="L83" s="12">
        <f>M84/So+L38</f>
        <v>15.801459119865743</v>
      </c>
      <c r="M83" s="12">
        <f>N84/So+M38</f>
        <v>0</v>
      </c>
      <c r="N83" s="27">
        <f t="shared" si="0"/>
        <v>0</v>
      </c>
      <c r="O83" s="13">
        <f t="shared" si="1"/>
        <v>0.37622467856201558</v>
      </c>
      <c r="P83" s="25">
        <v>9027</v>
      </c>
      <c r="Q83" s="12">
        <f t="shared" si="2"/>
        <v>7582.3440066460289</v>
      </c>
      <c r="R83" s="17">
        <f t="shared" si="3"/>
        <v>0.17439769875996269</v>
      </c>
      <c r="S83" s="17">
        <f>-LN(_xlfn.NORM.DIST(R83, 0,sig,FALSE))</f>
        <v>-0.19029172147559506</v>
      </c>
      <c r="T83" s="13"/>
    </row>
    <row r="84" spans="2:20" x14ac:dyDescent="0.2">
      <c r="B84" s="16">
        <v>1990</v>
      </c>
      <c r="C84" s="28">
        <f>D85/So+C39</f>
        <v>1160.287905241579</v>
      </c>
      <c r="D84" s="28">
        <f>E85/So+D39</f>
        <v>2410.5480966929867</v>
      </c>
      <c r="E84" s="28">
        <f>F85/So+E39</f>
        <v>2174.1311760786434</v>
      </c>
      <c r="F84" s="28">
        <f>G85/So+F39</f>
        <v>2233.3508698358337</v>
      </c>
      <c r="G84" s="12">
        <f>H85/So+G39</f>
        <v>405.01966782545247</v>
      </c>
      <c r="H84" s="12">
        <f>I85/So+H39</f>
        <v>158.64548748145666</v>
      </c>
      <c r="I84" s="12">
        <f>J85/So+I39</f>
        <v>42.500530757631502</v>
      </c>
      <c r="J84" s="12">
        <f>K85/So+J39</f>
        <v>21.684765623856087</v>
      </c>
      <c r="K84" s="12">
        <f>L85/So+K39</f>
        <v>26.558372423572234</v>
      </c>
      <c r="L84" s="12">
        <f>M85/So+L39</f>
        <v>1</v>
      </c>
      <c r="M84" s="12">
        <f>N85/So+M39</f>
        <v>11.502111332908964</v>
      </c>
      <c r="N84" s="27">
        <f t="shared" si="0"/>
        <v>0</v>
      </c>
      <c r="O84" s="13">
        <f t="shared" si="1"/>
        <v>0.42884287061392584</v>
      </c>
      <c r="P84" s="25">
        <v>5041</v>
      </c>
      <c r="Q84" s="12">
        <f t="shared" si="2"/>
        <v>5074.392981359355</v>
      </c>
      <c r="R84" s="17">
        <f t="shared" si="3"/>
        <v>-6.6024330891973904E-3</v>
      </c>
      <c r="S84" s="17">
        <f>-LN(_xlfn.NORM.DIST(R84, 0,sig,FALSE))</f>
        <v>-0.40483174252617071</v>
      </c>
      <c r="T84" s="13"/>
    </row>
    <row r="85" spans="2:20" x14ac:dyDescent="0.2">
      <c r="B85" s="16">
        <v>1991</v>
      </c>
      <c r="C85" s="28">
        <f>D86/So+C40</f>
        <v>6252.7690285308345</v>
      </c>
      <c r="D85" s="28">
        <f>E86/So+D40</f>
        <v>840.95082655662532</v>
      </c>
      <c r="E85" s="28">
        <f>F86/So+E40</f>
        <v>1496.9911949400876</v>
      </c>
      <c r="F85" s="28">
        <f>G86/So+F40</f>
        <v>992.24295868373599</v>
      </c>
      <c r="G85" s="28">
        <f>H86/So+G40</f>
        <v>760.92606357400382</v>
      </c>
      <c r="H85" s="12">
        <f>I86/So+H40</f>
        <v>134.67850038169578</v>
      </c>
      <c r="I85" s="12">
        <f>J86/So+I40</f>
        <v>80.540455526395249</v>
      </c>
      <c r="J85" s="12">
        <f>K86/So+J40</f>
        <v>23.657607839704731</v>
      </c>
      <c r="K85" s="12">
        <f>L86/So+K40</f>
        <v>13.600911966712662</v>
      </c>
      <c r="L85" s="12">
        <f>M86/So+L40</f>
        <v>16.42056655254985</v>
      </c>
      <c r="M85" s="12">
        <f>N86/So+M40</f>
        <v>0</v>
      </c>
      <c r="N85" s="27">
        <f t="shared" si="0"/>
        <v>8.3725537060248953</v>
      </c>
      <c r="O85" s="13">
        <f t="shared" si="1"/>
        <v>0.23887574451278809</v>
      </c>
      <c r="P85" s="25">
        <v>3852</v>
      </c>
      <c r="Q85" s="12">
        <f t="shared" si="2"/>
        <v>3527.4308131709108</v>
      </c>
      <c r="R85" s="17">
        <f t="shared" si="3"/>
        <v>8.8022702942314623E-2</v>
      </c>
      <c r="S85" s="17">
        <f>-LN(_xlfn.NORM.DIST(R85, 0,sig,FALSE))</f>
        <v>-0.35040795294188765</v>
      </c>
      <c r="T85" s="13"/>
    </row>
    <row r="86" spans="2:20" x14ac:dyDescent="0.2">
      <c r="B86" s="16">
        <v>1992</v>
      </c>
      <c r="C86" s="28">
        <f>D87/So+C41</f>
        <v>2569.8915892884588</v>
      </c>
      <c r="D86" s="28">
        <f>E87/So+D41</f>
        <v>4545.6579718110042</v>
      </c>
      <c r="E86" s="28">
        <f>F87/So+E41</f>
        <v>574.28875234921702</v>
      </c>
      <c r="F86" s="28">
        <f>G87/So+F41</f>
        <v>787.59708777665298</v>
      </c>
      <c r="G86" s="28">
        <f>H87/So+G41</f>
        <v>503.89369233581783</v>
      </c>
      <c r="H86" s="28">
        <f>I87/So+H41</f>
        <v>402.48290324655329</v>
      </c>
      <c r="I86" s="12">
        <f>J87/So+I41</f>
        <v>81.292400602906795</v>
      </c>
      <c r="J86" s="12">
        <f>K87/So+J41</f>
        <v>51.347420942832862</v>
      </c>
      <c r="K86" s="12">
        <f>L87/So+K41</f>
        <v>15.764886944116737</v>
      </c>
      <c r="L86" s="12">
        <f>M87/So+L41</f>
        <v>8.4444721207201177</v>
      </c>
      <c r="M86" s="12">
        <f>N87/So+M41</f>
        <v>11.224854107363445</v>
      </c>
      <c r="N86" s="27">
        <f t="shared" si="0"/>
        <v>0</v>
      </c>
      <c r="O86" s="13">
        <f t="shared" si="1"/>
        <v>0.24756837820054373</v>
      </c>
      <c r="P86" s="25">
        <v>2136</v>
      </c>
      <c r="Q86" s="12">
        <f t="shared" si="2"/>
        <v>2436.3364704261808</v>
      </c>
      <c r="R86" s="17">
        <f t="shared" si="3"/>
        <v>-0.13156054336011813</v>
      </c>
      <c r="S86" s="17">
        <f>-LN(_xlfn.NORM.DIST(R86, 0,sig,FALSE))</f>
        <v>-0.28287498925987498</v>
      </c>
      <c r="T86" s="13"/>
    </row>
    <row r="87" spans="2:20" x14ac:dyDescent="0.2">
      <c r="B87" s="16">
        <v>1993</v>
      </c>
      <c r="C87" s="28">
        <f>D88/So+C42</f>
        <v>2910.5804806899318</v>
      </c>
      <c r="D87" s="28">
        <f>E88/So+D42</f>
        <v>1855.375165870139</v>
      </c>
      <c r="E87" s="28">
        <f>F88/So+E42</f>
        <v>2531.4376897801581</v>
      </c>
      <c r="F87" s="28">
        <f>G88/So+F42</f>
        <v>340.14626202333176</v>
      </c>
      <c r="G87" s="28">
        <f>H88/So+G42</f>
        <v>394.96429191611679</v>
      </c>
      <c r="H87" s="28">
        <f>I88/So+H42</f>
        <v>267.79515586643413</v>
      </c>
      <c r="I87" s="28">
        <f>J88/So+I42</f>
        <v>229.64458213919892</v>
      </c>
      <c r="J87" s="12">
        <f>K88/So+J42</f>
        <v>38.064397030495257</v>
      </c>
      <c r="K87" s="12">
        <f>L88/So+K42</f>
        <v>32.281131074190071</v>
      </c>
      <c r="L87" s="12">
        <f>M88/So+L42</f>
        <v>10.747575408117605</v>
      </c>
      <c r="M87" s="12">
        <f>N88/So+M42</f>
        <v>4.6910247498068092</v>
      </c>
      <c r="N87" s="27">
        <f t="shared" si="0"/>
        <v>5.2590761192707509</v>
      </c>
      <c r="O87" s="13">
        <f t="shared" si="1"/>
        <v>0.38029493292014371</v>
      </c>
      <c r="P87" s="25">
        <v>4257</v>
      </c>
      <c r="Q87" s="12">
        <f t="shared" si="2"/>
        <v>3855.0311861071204</v>
      </c>
      <c r="R87" s="17">
        <f t="shared" si="3"/>
        <v>9.9185590082090158E-2</v>
      </c>
      <c r="S87" s="17">
        <f>-LN(_xlfn.NORM.DIST(R87, 0,sig,FALSE))</f>
        <v>-0.33564574420730253</v>
      </c>
      <c r="T87" s="13"/>
    </row>
    <row r="88" spans="2:20" x14ac:dyDescent="0.2">
      <c r="B88" s="16">
        <v>1994</v>
      </c>
      <c r="C88" s="28">
        <f>D89/So+C43</f>
        <v>3035.8728005571556</v>
      </c>
      <c r="D88" s="28">
        <f>E89/So+D43</f>
        <v>2112.8304410604123</v>
      </c>
      <c r="E88" s="28">
        <f>F89/So+E43</f>
        <v>1250.8302125526859</v>
      </c>
      <c r="F88" s="28">
        <f>G89/So+F43</f>
        <v>1116.211540727636</v>
      </c>
      <c r="G88" s="28">
        <f>H89/So+G43</f>
        <v>147.14519676227877</v>
      </c>
      <c r="H88" s="28">
        <f>I89/So+H43</f>
        <v>160.84311372367526</v>
      </c>
      <c r="I88" s="28">
        <f>J89/So+I43</f>
        <v>124.32427176471768</v>
      </c>
      <c r="J88" s="28">
        <f>K89/So+J43</f>
        <v>117.6634363967782</v>
      </c>
      <c r="K88" s="12">
        <f>L89/So+K43</f>
        <v>17.516823712570666</v>
      </c>
      <c r="L88" s="12">
        <f>M89/So+L43</f>
        <v>16.218758552257619</v>
      </c>
      <c r="M88" s="12">
        <f>N89/So+M43</f>
        <v>2</v>
      </c>
      <c r="N88" s="27">
        <f t="shared" si="0"/>
        <v>2.686750462900358</v>
      </c>
      <c r="O88" s="13">
        <f t="shared" si="1"/>
        <v>0.37219682803013121</v>
      </c>
      <c r="P88" s="25">
        <v>3448</v>
      </c>
      <c r="Q88" s="12">
        <f t="shared" si="2"/>
        <v>2955.4401046555008</v>
      </c>
      <c r="R88" s="17">
        <f t="shared" si="3"/>
        <v>0.1541467774475711</v>
      </c>
      <c r="S88" s="17">
        <f>-LN(_xlfn.NORM.DIST(R88, 0,sig,FALSE))</f>
        <v>-0.23729072829801068</v>
      </c>
      <c r="T88" s="13"/>
    </row>
    <row r="89" spans="2:20" x14ac:dyDescent="0.2">
      <c r="B89" s="16">
        <v>1995</v>
      </c>
      <c r="C89" s="28">
        <f>D90/So+C44</f>
        <v>11556.95824485276</v>
      </c>
      <c r="D89" s="28">
        <f>E90/So+D44</f>
        <v>2206.2162818917059</v>
      </c>
      <c r="E89" s="28">
        <f>F90/So+E44</f>
        <v>1413.4865491395426</v>
      </c>
      <c r="F89" s="28">
        <f>G90/So+F44</f>
        <v>681.20438826742406</v>
      </c>
      <c r="G89" s="28">
        <f>H90/So+G44</f>
        <v>450.00514919528973</v>
      </c>
      <c r="H89" s="28">
        <f>I90/So+H44</f>
        <v>69.98548354903852</v>
      </c>
      <c r="I89" s="28">
        <f>J90/So+I44</f>
        <v>65.398105877813023</v>
      </c>
      <c r="J89" s="28">
        <f>K90/So+J44</f>
        <v>67.932091318763952</v>
      </c>
      <c r="K89" s="28">
        <f>L90/So+K44</f>
        <v>51.436940502528728</v>
      </c>
      <c r="L89" s="12">
        <f>M90/So+L44</f>
        <v>7.6553485531273235</v>
      </c>
      <c r="M89" s="12">
        <f>N90/So+M44</f>
        <v>5.2546390762779964</v>
      </c>
      <c r="N89" s="27">
        <f t="shared" si="0"/>
        <v>0</v>
      </c>
      <c r="O89" s="13">
        <f t="shared" si="1"/>
        <v>0.44867558334328694</v>
      </c>
      <c r="P89" s="25">
        <v>2508</v>
      </c>
      <c r="Q89" s="12">
        <f t="shared" si="2"/>
        <v>2812.3586954798061</v>
      </c>
      <c r="R89" s="17">
        <f t="shared" si="3"/>
        <v>-0.11453790189053237</v>
      </c>
      <c r="S89" s="17">
        <f>-LN(_xlfn.NORM.DIST(R89, 0,sig,FALSE))</f>
        <v>-0.31246775435424157</v>
      </c>
      <c r="T89" s="13"/>
    </row>
    <row r="90" spans="2:20" x14ac:dyDescent="0.2">
      <c r="B90" s="16">
        <v>1996</v>
      </c>
      <c r="C90" s="28">
        <f>D91/So+C45</f>
        <v>0</v>
      </c>
      <c r="D90" s="28">
        <f>E91/So+D45</f>
        <v>8383.3609886202576</v>
      </c>
      <c r="E90" s="28">
        <f>F91/So+E45</f>
        <v>1507.6683797448302</v>
      </c>
      <c r="F90" s="28">
        <f>G91/So+F45</f>
        <v>646.74224883112811</v>
      </c>
      <c r="G90" s="28">
        <f>H91/So+G45</f>
        <v>294.22623821221987</v>
      </c>
      <c r="H90" s="28">
        <f>I91/So+H45</f>
        <v>170.33574292733189</v>
      </c>
      <c r="I90" s="28">
        <f>J91/So+I45</f>
        <v>28.378099056977586</v>
      </c>
      <c r="J90" s="28">
        <f>K91/So+J45</f>
        <v>27.222623821221983</v>
      </c>
      <c r="K90" s="28">
        <f>L91/So+K45</f>
        <v>29.067148585466381</v>
      </c>
      <c r="L90" s="28">
        <f>M91/So+L45</f>
        <v>25.067148585466381</v>
      </c>
      <c r="M90" s="12">
        <f>N91/So+M45</f>
        <v>4.8445247642443965</v>
      </c>
      <c r="N90" s="27">
        <f t="shared" si="0"/>
        <v>3.0970135077696712</v>
      </c>
      <c r="O90" s="13">
        <f t="shared" si="1"/>
        <v>0.32289171406299572</v>
      </c>
      <c r="P90" s="12">
        <v>2319</v>
      </c>
      <c r="Q90" s="12">
        <f t="shared" si="2"/>
        <v>2736.6491680366562</v>
      </c>
      <c r="R90" s="17">
        <f t="shared" si="3"/>
        <v>-0.16559818236231294</v>
      </c>
      <c r="S90" s="17">
        <f>-LN(_xlfn.NORM.DIST(R90, 0,sig,FALSE))</f>
        <v>-0.21142574494264374</v>
      </c>
      <c r="T90" s="13"/>
    </row>
    <row r="91" spans="2:20" x14ac:dyDescent="0.2">
      <c r="B91" s="16">
        <v>1997</v>
      </c>
      <c r="C91" s="29">
        <f>C46/(TermU*C142)</f>
        <v>0</v>
      </c>
      <c r="D91" s="29">
        <f>D46/(TermU*D142)</f>
        <v>0</v>
      </c>
      <c r="E91" s="29">
        <f>E46/(TermU*E142)</f>
        <v>6102.3700851681369</v>
      </c>
      <c r="F91" s="29">
        <f>F46/(TermU*F142)</f>
        <v>833.94863439234246</v>
      </c>
      <c r="G91" s="29">
        <f>G46/(TermU*G142)</f>
        <v>310.63187388439604</v>
      </c>
      <c r="H91" s="29">
        <f>H46/(TermU*H142)</f>
        <v>139.92426751549371</v>
      </c>
      <c r="I91" s="29">
        <f>I46/(TermU*I142)</f>
        <v>83.954560509296215</v>
      </c>
      <c r="J91" s="29">
        <f>J46/(TermU*J142)</f>
        <v>11.193941401239496</v>
      </c>
      <c r="K91" s="29">
        <f>K46/(TermU*K142)</f>
        <v>13.99242675154937</v>
      </c>
      <c r="L91" s="29">
        <f>L46/(TermU*L142)</f>
        <v>16.790912101859245</v>
      </c>
      <c r="M91" s="29">
        <f>M46/(TermU*M142)</f>
        <v>16.790912101859245</v>
      </c>
      <c r="N91" s="27">
        <f t="shared" si="0"/>
        <v>2.7984853503098739</v>
      </c>
      <c r="O91" s="13">
        <f t="shared" si="1"/>
        <v>0.35733615682114284</v>
      </c>
      <c r="P91" s="12">
        <v>11278</v>
      </c>
      <c r="Q91" s="12">
        <f t="shared" si="2"/>
        <v>7532.3960991764816</v>
      </c>
      <c r="R91" s="17">
        <f t="shared" si="3"/>
        <v>0.40364072712836752</v>
      </c>
      <c r="S91" s="17">
        <f>-LN(_xlfn.NORM.DIST(R91, 0,sig,FALSE))</f>
        <v>0.74576587320685894</v>
      </c>
      <c r="T91" s="13"/>
    </row>
    <row r="92" spans="2:20" x14ac:dyDescent="0.2">
      <c r="C92" s="13"/>
      <c r="D92" s="13"/>
      <c r="E92" s="13"/>
      <c r="F92" s="13"/>
      <c r="G92" s="13"/>
      <c r="H92" s="13"/>
      <c r="I92" s="13"/>
      <c r="J92" s="13"/>
      <c r="K92" s="13"/>
      <c r="L92" s="13"/>
      <c r="M92" s="13"/>
      <c r="N92" s="13"/>
    </row>
    <row r="93" spans="2:20" x14ac:dyDescent="0.2">
      <c r="C93" s="13"/>
      <c r="D93" s="13"/>
      <c r="E93" s="13"/>
      <c r="F93" s="13"/>
      <c r="G93" s="13"/>
      <c r="H93" s="13"/>
      <c r="I93" s="13"/>
      <c r="J93" s="13"/>
      <c r="K93" s="13"/>
      <c r="L93" s="13"/>
      <c r="M93" s="13"/>
      <c r="N93" s="13"/>
    </row>
    <row r="94" spans="2:20" x14ac:dyDescent="0.2">
      <c r="C94" s="13"/>
      <c r="D94" s="13"/>
      <c r="E94" s="13"/>
      <c r="F94" s="13"/>
      <c r="G94" s="13"/>
      <c r="H94" s="13"/>
      <c r="I94" s="13"/>
      <c r="J94" s="13"/>
      <c r="K94" s="13"/>
      <c r="L94" s="13"/>
      <c r="M94" s="13"/>
      <c r="N94" s="13"/>
    </row>
    <row r="95" spans="2:20" x14ac:dyDescent="0.2">
      <c r="B95" s="12" t="s">
        <v>20</v>
      </c>
    </row>
    <row r="96" spans="2:20" x14ac:dyDescent="0.2">
      <c r="B96" s="12" t="s">
        <v>10</v>
      </c>
    </row>
    <row r="97" spans="2:15" x14ac:dyDescent="0.2">
      <c r="B97" s="9" t="s">
        <v>0</v>
      </c>
      <c r="C97" s="9">
        <v>1</v>
      </c>
      <c r="D97" s="9">
        <v>2</v>
      </c>
      <c r="E97" s="9">
        <v>3</v>
      </c>
      <c r="F97" s="9">
        <v>4</v>
      </c>
      <c r="G97" s="9">
        <v>5</v>
      </c>
      <c r="H97" s="9">
        <v>6</v>
      </c>
      <c r="I97" s="9">
        <v>7</v>
      </c>
      <c r="J97" s="9">
        <v>8</v>
      </c>
      <c r="K97" s="9">
        <v>9</v>
      </c>
      <c r="L97" s="9">
        <v>10</v>
      </c>
      <c r="M97" s="9">
        <v>11</v>
      </c>
      <c r="N97" s="9">
        <v>12</v>
      </c>
      <c r="O97" s="13" t="s">
        <v>8</v>
      </c>
    </row>
    <row r="98" spans="2:15" x14ac:dyDescent="0.2">
      <c r="B98" s="16">
        <v>1956</v>
      </c>
      <c r="C98" s="30">
        <f>C5/C50</f>
        <v>5.2891418270944776E-2</v>
      </c>
      <c r="D98" s="13"/>
      <c r="E98" s="13"/>
      <c r="F98" s="13"/>
      <c r="G98" s="13"/>
      <c r="H98" s="13"/>
      <c r="I98" s="13"/>
      <c r="J98" s="13"/>
      <c r="K98" s="13"/>
      <c r="L98" s="13"/>
      <c r="M98" s="13"/>
      <c r="N98" s="13"/>
    </row>
    <row r="99" spans="2:15" x14ac:dyDescent="0.2">
      <c r="B99" s="16">
        <v>1957</v>
      </c>
      <c r="C99" s="30">
        <f t="shared" ref="C99:D128" si="4">C6/C51</f>
        <v>8.4426833168233604E-3</v>
      </c>
      <c r="D99" s="30">
        <f t="shared" si="4"/>
        <v>0.14535152568346224</v>
      </c>
      <c r="E99" s="13"/>
      <c r="F99" s="13"/>
      <c r="G99" s="13"/>
      <c r="H99" s="13"/>
      <c r="I99" s="13"/>
      <c r="J99" s="13"/>
      <c r="K99" s="13"/>
      <c r="L99" s="13"/>
      <c r="M99" s="13"/>
      <c r="N99" s="13"/>
    </row>
    <row r="100" spans="2:15" x14ac:dyDescent="0.2">
      <c r="B100" s="16">
        <v>1958</v>
      </c>
      <c r="C100" s="30">
        <f t="shared" si="4"/>
        <v>1.0403179852355516E-3</v>
      </c>
      <c r="D100" s="30">
        <f t="shared" ref="D100:E100" si="5">D7/D52</f>
        <v>3.3791941076925729E-2</v>
      </c>
      <c r="E100" s="30">
        <f t="shared" si="5"/>
        <v>7.9403288983844314E-2</v>
      </c>
      <c r="F100" s="13"/>
      <c r="G100" s="13"/>
      <c r="H100" s="13"/>
      <c r="I100" s="13"/>
      <c r="J100" s="13"/>
      <c r="K100" s="13"/>
      <c r="L100" s="13"/>
      <c r="M100" s="13"/>
      <c r="N100" s="13"/>
    </row>
    <row r="101" spans="2:15" x14ac:dyDescent="0.2">
      <c r="B101" s="16">
        <v>1959</v>
      </c>
      <c r="C101" s="30">
        <f t="shared" si="4"/>
        <v>5.0772793800858182E-2</v>
      </c>
      <c r="D101" s="30">
        <f t="shared" ref="D101:F101" si="6">D8/D53</f>
        <v>5.0073254081774529E-2</v>
      </c>
      <c r="E101" s="30">
        <f t="shared" si="6"/>
        <v>3.1415044705459035E-2</v>
      </c>
      <c r="F101" s="30">
        <f t="shared" si="6"/>
        <v>9.5946988578067646E-2</v>
      </c>
      <c r="G101" s="13"/>
      <c r="H101" s="13"/>
      <c r="I101" s="13"/>
      <c r="J101" s="13"/>
      <c r="K101" s="13"/>
      <c r="L101" s="13"/>
      <c r="M101" s="13"/>
      <c r="N101" s="13"/>
    </row>
    <row r="102" spans="2:15" x14ac:dyDescent="0.2">
      <c r="B102" s="16">
        <v>1960</v>
      </c>
      <c r="C102" s="30">
        <f t="shared" si="4"/>
        <v>6.7823575587157556E-2</v>
      </c>
      <c r="D102" s="30">
        <f t="shared" ref="D102:G102" si="7">D9/D54</f>
        <v>0.19350239542706468</v>
      </c>
      <c r="E102" s="30">
        <f t="shared" si="7"/>
        <v>0.12000387612472663</v>
      </c>
      <c r="F102" s="30">
        <f t="shared" si="7"/>
        <v>7.3388616059491402E-2</v>
      </c>
      <c r="G102" s="30">
        <f t="shared" si="7"/>
        <v>0.23144730232918143</v>
      </c>
      <c r="H102" s="13"/>
      <c r="I102" s="13"/>
      <c r="J102" s="13"/>
      <c r="K102" s="13"/>
      <c r="L102" s="13"/>
      <c r="M102" s="13"/>
      <c r="N102" s="13"/>
    </row>
    <row r="103" spans="2:15" x14ac:dyDescent="0.2">
      <c r="B103" s="16">
        <v>1961</v>
      </c>
      <c r="C103" s="30">
        <f t="shared" si="4"/>
        <v>6.4131893099943459E-3</v>
      </c>
      <c r="D103" s="30">
        <f t="shared" ref="D103:H103" si="8">D10/D55</f>
        <v>0.37347116036322026</v>
      </c>
      <c r="E103" s="30">
        <f t="shared" si="8"/>
        <v>0.1388780719435832</v>
      </c>
      <c r="F103" s="30">
        <f t="shared" si="8"/>
        <v>0.10659088940871378</v>
      </c>
      <c r="G103" s="30">
        <f t="shared" si="8"/>
        <v>5.8288639568737491E-2</v>
      </c>
      <c r="H103" s="30">
        <f t="shared" si="8"/>
        <v>0.18869823515917172</v>
      </c>
      <c r="I103" s="13"/>
      <c r="J103" s="13"/>
      <c r="K103" s="13"/>
      <c r="L103" s="13"/>
      <c r="M103" s="13"/>
      <c r="N103" s="13"/>
    </row>
    <row r="104" spans="2:15" x14ac:dyDescent="0.2">
      <c r="B104" s="16">
        <v>1962</v>
      </c>
      <c r="C104" s="30">
        <f t="shared" si="4"/>
        <v>1.8181869395892548E-2</v>
      </c>
      <c r="D104" s="30">
        <f t="shared" ref="D104:I104" si="9">D11/D56</f>
        <v>5.0247624362016775E-2</v>
      </c>
      <c r="E104" s="30">
        <f t="shared" si="9"/>
        <v>0.55656031580578769</v>
      </c>
      <c r="F104" s="30">
        <f t="shared" si="9"/>
        <v>0.10554938636078205</v>
      </c>
      <c r="G104" s="30">
        <f t="shared" si="9"/>
        <v>9.9335707628860362E-2</v>
      </c>
      <c r="H104" s="30">
        <f t="shared" si="9"/>
        <v>0.34579945980048571</v>
      </c>
      <c r="I104" s="30">
        <f t="shared" si="9"/>
        <v>0.16157120613775933</v>
      </c>
      <c r="J104" s="13"/>
      <c r="K104" s="13"/>
      <c r="L104" s="13"/>
      <c r="M104" s="13"/>
      <c r="N104" s="13"/>
    </row>
    <row r="105" spans="2:15" x14ac:dyDescent="0.2">
      <c r="B105" s="16">
        <v>1963</v>
      </c>
      <c r="C105" s="30">
        <f t="shared" si="4"/>
        <v>8.4975459084123448E-2</v>
      </c>
      <c r="D105" s="30">
        <f t="shared" ref="D105:J105" si="10">D12/D57</f>
        <v>0.15923922364014173</v>
      </c>
      <c r="E105" s="30">
        <f t="shared" si="10"/>
        <v>6.4130866489403304E-3</v>
      </c>
      <c r="F105" s="30">
        <f t="shared" si="10"/>
        <v>0.33949690759055579</v>
      </c>
      <c r="G105" s="30">
        <f t="shared" si="10"/>
        <v>4.9656363278497713E-2</v>
      </c>
      <c r="H105" s="30">
        <f t="shared" si="10"/>
        <v>5.3031036319130642E-2</v>
      </c>
      <c r="I105" s="30">
        <f t="shared" si="10"/>
        <v>4.7617127531276726E-2</v>
      </c>
      <c r="J105" s="30">
        <f t="shared" si="10"/>
        <v>0.13632066613754143</v>
      </c>
      <c r="K105" s="13"/>
      <c r="L105" s="13"/>
      <c r="M105" s="13"/>
      <c r="N105" s="13"/>
    </row>
    <row r="106" spans="2:15" x14ac:dyDescent="0.2">
      <c r="B106" s="16">
        <v>1964</v>
      </c>
      <c r="C106" s="30">
        <f t="shared" si="4"/>
        <v>0.10996239349002572</v>
      </c>
      <c r="D106" s="30">
        <f t="shared" ref="D106:K106" si="11">D13/D58</f>
        <v>0.25865035572084988</v>
      </c>
      <c r="E106" s="30">
        <f t="shared" si="11"/>
        <v>0.18783233613697128</v>
      </c>
      <c r="F106" s="30">
        <f t="shared" si="11"/>
        <v>1.7734169935197251E-2</v>
      </c>
      <c r="G106" s="30">
        <f t="shared" si="11"/>
        <v>0.21490711615962566</v>
      </c>
      <c r="H106" s="30">
        <f t="shared" si="11"/>
        <v>2.322349780548074E-2</v>
      </c>
      <c r="I106" s="30">
        <f t="shared" si="11"/>
        <v>0.25278062862005146</v>
      </c>
      <c r="J106" s="30">
        <f t="shared" si="11"/>
        <v>0.429290481512834</v>
      </c>
      <c r="K106" s="30">
        <f t="shared" si="11"/>
        <v>8.7990895429210639E-2</v>
      </c>
      <c r="L106" s="13"/>
      <c r="M106" s="13"/>
      <c r="N106" s="13"/>
    </row>
    <row r="107" spans="2:15" x14ac:dyDescent="0.2">
      <c r="B107" s="16">
        <v>1965</v>
      </c>
      <c r="C107" s="30">
        <f t="shared" si="4"/>
        <v>1.4788117613886391E-2</v>
      </c>
      <c r="D107" s="30">
        <f t="shared" ref="D107:L107" si="12">D14/D59</f>
        <v>0.19709158034743715</v>
      </c>
      <c r="E107" s="30">
        <f t="shared" si="12"/>
        <v>0.34591399967284037</v>
      </c>
      <c r="F107" s="30">
        <f t="shared" si="12"/>
        <v>0.14323433944079575</v>
      </c>
      <c r="G107" s="30">
        <f t="shared" si="12"/>
        <v>1.2401421210516907E-2</v>
      </c>
      <c r="H107" s="30">
        <f t="shared" si="12"/>
        <v>0.16788092835648519</v>
      </c>
      <c r="I107" s="30">
        <f t="shared" si="12"/>
        <v>2.3754689324790353E-2</v>
      </c>
      <c r="J107" s="30">
        <f t="shared" si="12"/>
        <v>0.42433294443221137</v>
      </c>
      <c r="K107" s="30">
        <f t="shared" si="12"/>
        <v>0.24800875367986058</v>
      </c>
      <c r="L107" s="30">
        <f t="shared" si="12"/>
        <v>9.4673874889394841E-2</v>
      </c>
      <c r="M107" s="13"/>
      <c r="N107" s="13"/>
    </row>
    <row r="108" spans="2:15" x14ac:dyDescent="0.2">
      <c r="B108" s="16">
        <v>1966</v>
      </c>
      <c r="C108" s="30">
        <f t="shared" si="4"/>
        <v>2.3700699291955916E-2</v>
      </c>
      <c r="D108" s="30">
        <f t="shared" ref="D108:M108" si="13">D15/D60</f>
        <v>0.21865459769191473</v>
      </c>
      <c r="E108" s="30">
        <f t="shared" si="13"/>
        <v>0.26394588599324897</v>
      </c>
      <c r="F108" s="30">
        <f t="shared" si="13"/>
        <v>0.34287983851745679</v>
      </c>
      <c r="G108" s="30">
        <f t="shared" si="13"/>
        <v>0.14615378867374967</v>
      </c>
      <c r="H108" s="30">
        <f t="shared" si="13"/>
        <v>2.8751425153501493E-2</v>
      </c>
      <c r="I108" s="30">
        <f t="shared" si="13"/>
        <v>0.33813906066741767</v>
      </c>
      <c r="J108" s="30">
        <f t="shared" si="13"/>
        <v>0.40113565413876978</v>
      </c>
      <c r="K108" s="30">
        <f t="shared" si="13"/>
        <v>0.33754660548423776</v>
      </c>
      <c r="L108" s="30">
        <f t="shared" si="13"/>
        <v>0.377565760651701</v>
      </c>
      <c r="M108" s="30">
        <f t="shared" si="13"/>
        <v>0</v>
      </c>
      <c r="N108" s="13"/>
    </row>
    <row r="109" spans="2:15" x14ac:dyDescent="0.2">
      <c r="B109" s="16">
        <v>1967</v>
      </c>
      <c r="C109" s="30">
        <f t="shared" si="4"/>
        <v>0</v>
      </c>
      <c r="D109" s="30">
        <f t="shared" ref="D109:N109" si="14">D16/D61</f>
        <v>1.598979850572518E-2</v>
      </c>
      <c r="E109" s="30">
        <f t="shared" si="14"/>
        <v>0.47088537183486517</v>
      </c>
      <c r="F109" s="30">
        <f t="shared" si="14"/>
        <v>0.31280387877837829</v>
      </c>
      <c r="G109" s="30">
        <f t="shared" si="14"/>
        <v>0.2994080724415154</v>
      </c>
      <c r="H109" s="30">
        <f t="shared" si="14"/>
        <v>0.43671223501654616</v>
      </c>
      <c r="I109" s="30">
        <f t="shared" si="14"/>
        <v>0.21147155109360888</v>
      </c>
      <c r="J109" s="30">
        <f t="shared" si="14"/>
        <v>0.41421028772598989</v>
      </c>
      <c r="K109" s="30">
        <f t="shared" si="14"/>
        <v>0.23963552896860305</v>
      </c>
      <c r="L109" s="30">
        <f t="shared" si="14"/>
        <v>1</v>
      </c>
      <c r="M109" s="30">
        <f t="shared" si="14"/>
        <v>1</v>
      </c>
      <c r="N109" s="30">
        <f t="shared" si="14"/>
        <v>0.32564790886395323</v>
      </c>
    </row>
    <row r="110" spans="2:15" x14ac:dyDescent="0.2">
      <c r="B110" s="16">
        <v>1968</v>
      </c>
      <c r="C110" s="30">
        <f t="shared" si="4"/>
        <v>4.227915342804254E-4</v>
      </c>
      <c r="D110" s="30">
        <f t="shared" ref="D110:N110" si="15">D17/D62</f>
        <v>5.2524207191676546E-2</v>
      </c>
      <c r="E110" s="30">
        <f t="shared" si="15"/>
        <v>0.14031937821436713</v>
      </c>
      <c r="F110" s="30">
        <f t="shared" si="15"/>
        <v>0.21295084214845211</v>
      </c>
      <c r="G110" s="30">
        <f t="shared" si="15"/>
        <v>0.35697122904629186</v>
      </c>
      <c r="H110" s="30">
        <f t="shared" si="15"/>
        <v>0.15856201575929474</v>
      </c>
      <c r="I110" s="30">
        <f t="shared" si="15"/>
        <v>0.42603439021644102</v>
      </c>
      <c r="J110" s="30">
        <f t="shared" si="15"/>
        <v>0.19838502967384011</v>
      </c>
      <c r="K110" s="30">
        <f t="shared" si="15"/>
        <v>0.32380049714634912</v>
      </c>
      <c r="L110" s="30">
        <f t="shared" si="15"/>
        <v>0.20782139452011314</v>
      </c>
      <c r="M110" s="30" t="e">
        <f t="shared" si="15"/>
        <v>#DIV/0!</v>
      </c>
      <c r="N110" s="30" t="e">
        <f t="shared" si="15"/>
        <v>#DIV/0!</v>
      </c>
    </row>
    <row r="111" spans="2:15" x14ac:dyDescent="0.2">
      <c r="B111" s="16">
        <v>1969</v>
      </c>
      <c r="C111" s="30">
        <f t="shared" si="4"/>
        <v>4.3638692811470018E-3</v>
      </c>
      <c r="D111" s="30">
        <f t="shared" ref="D111:N111" si="16">D18/D63</f>
        <v>5.8397684069493902E-2</v>
      </c>
      <c r="E111" s="30">
        <f t="shared" si="16"/>
        <v>0.15318478192071541</v>
      </c>
      <c r="F111" s="30">
        <f t="shared" si="16"/>
        <v>0.18346362209439243</v>
      </c>
      <c r="G111" s="30">
        <f t="shared" si="16"/>
        <v>0.22141930964655612</v>
      </c>
      <c r="H111" s="30">
        <f t="shared" si="16"/>
        <v>0.18390021581940566</v>
      </c>
      <c r="I111" s="30">
        <f t="shared" si="16"/>
        <v>0.10495090916462939</v>
      </c>
      <c r="J111" s="30">
        <f t="shared" si="16"/>
        <v>0.35297794657982823</v>
      </c>
      <c r="K111" s="30">
        <f t="shared" si="16"/>
        <v>7.2854422774379021E-2</v>
      </c>
      <c r="L111" s="30">
        <f t="shared" si="16"/>
        <v>0.16446076182788047</v>
      </c>
      <c r="M111" s="30">
        <f t="shared" si="16"/>
        <v>6.006694165034767E-2</v>
      </c>
      <c r="N111" s="30" t="e">
        <f t="shared" si="16"/>
        <v>#DIV/0!</v>
      </c>
    </row>
    <row r="112" spans="2:15" x14ac:dyDescent="0.2">
      <c r="B112" s="16">
        <v>1970</v>
      </c>
      <c r="C112" s="30">
        <f t="shared" si="4"/>
        <v>2.8078863091569001E-2</v>
      </c>
      <c r="D112" s="30">
        <f t="shared" ref="D112:N112" si="17">D19/D64</f>
        <v>0.15209373321101827</v>
      </c>
      <c r="E112" s="30">
        <f t="shared" si="17"/>
        <v>0.1822720715119093</v>
      </c>
      <c r="F112" s="30">
        <f t="shared" si="17"/>
        <v>0.32052343093881336</v>
      </c>
      <c r="G112" s="30">
        <f t="shared" si="17"/>
        <v>0.31038456783322821</v>
      </c>
      <c r="H112" s="30">
        <f t="shared" si="17"/>
        <v>0.35002930473233262</v>
      </c>
      <c r="I112" s="30">
        <f t="shared" si="17"/>
        <v>0.30046481575073192</v>
      </c>
      <c r="J112" s="30">
        <f t="shared" si="17"/>
        <v>9.6651861903301856E-2</v>
      </c>
      <c r="K112" s="30">
        <f t="shared" si="17"/>
        <v>0.49963960295944898</v>
      </c>
      <c r="L112" s="30">
        <f t="shared" si="17"/>
        <v>7.1967490077262136E-2</v>
      </c>
      <c r="M112" s="30">
        <f t="shared" si="17"/>
        <v>0.18027014737097921</v>
      </c>
      <c r="N112" s="30">
        <f t="shared" si="17"/>
        <v>0.30727431910516873</v>
      </c>
    </row>
    <row r="113" spans="2:14" x14ac:dyDescent="0.2">
      <c r="B113" s="16">
        <v>1971</v>
      </c>
      <c r="C113" s="30">
        <f t="shared" si="4"/>
        <v>1.7440549240493292E-2</v>
      </c>
      <c r="D113" s="30">
        <f t="shared" ref="D113:N113" si="18">D20/D65</f>
        <v>0.14012087248656985</v>
      </c>
      <c r="E113" s="30">
        <f t="shared" si="18"/>
        <v>0.31507591787159789</v>
      </c>
      <c r="F113" s="30">
        <f t="shared" si="18"/>
        <v>0.23144394796699166</v>
      </c>
      <c r="G113" s="30">
        <f t="shared" si="18"/>
        <v>0.42965074120584568</v>
      </c>
      <c r="H113" s="30">
        <f t="shared" si="18"/>
        <v>0.44068057665644794</v>
      </c>
      <c r="I113" s="30">
        <f t="shared" si="18"/>
        <v>0.61278610874408679</v>
      </c>
      <c r="J113" s="30">
        <f t="shared" si="18"/>
        <v>0.46490379766025508</v>
      </c>
      <c r="K113" s="30">
        <f t="shared" si="18"/>
        <v>0.14698556830692477</v>
      </c>
      <c r="L113" s="30">
        <f t="shared" si="18"/>
        <v>0.68590434721284022</v>
      </c>
      <c r="M113" s="30">
        <f t="shared" si="18"/>
        <v>0.15980267701238357</v>
      </c>
      <c r="N113" s="30">
        <f t="shared" si="18"/>
        <v>0.45317291618608058</v>
      </c>
    </row>
    <row r="114" spans="2:14" x14ac:dyDescent="0.2">
      <c r="B114" s="16">
        <v>1972</v>
      </c>
      <c r="C114" s="30">
        <f t="shared" si="4"/>
        <v>1.0512789545218964E-2</v>
      </c>
      <c r="D114" s="30">
        <f t="shared" ref="D114:N114" si="19">D21/D66</f>
        <v>3.7581431212405265E-2</v>
      </c>
      <c r="E114" s="30">
        <f t="shared" si="19"/>
        <v>6.6115395064738736E-2</v>
      </c>
      <c r="F114" s="30">
        <f t="shared" si="19"/>
        <v>0.16161466888492948</v>
      </c>
      <c r="G114" s="30">
        <f t="shared" si="19"/>
        <v>0.19985094146196275</v>
      </c>
      <c r="H114" s="30">
        <f t="shared" si="19"/>
        <v>8.59543423641001E-2</v>
      </c>
      <c r="I114" s="30">
        <f t="shared" si="19"/>
        <v>0.13424987968117316</v>
      </c>
      <c r="J114" s="30">
        <f t="shared" si="19"/>
        <v>0.21210638494353651</v>
      </c>
      <c r="K114" s="30">
        <f t="shared" si="19"/>
        <v>0.55088221060054832</v>
      </c>
      <c r="L114" s="30">
        <f t="shared" si="19"/>
        <v>0.1315120164909761</v>
      </c>
      <c r="M114" s="30">
        <f t="shared" si="19"/>
        <v>1</v>
      </c>
      <c r="N114" s="30">
        <f t="shared" si="19"/>
        <v>0.17419317006363802</v>
      </c>
    </row>
    <row r="115" spans="2:14" x14ac:dyDescent="0.2">
      <c r="B115" s="16">
        <v>1973</v>
      </c>
      <c r="C115" s="30">
        <f t="shared" si="4"/>
        <v>1.899820428349298E-2</v>
      </c>
      <c r="D115" s="30">
        <f t="shared" ref="D115:N115" si="20">D22/D67</f>
        <v>9.6474568405062203E-2</v>
      </c>
      <c r="E115" s="30">
        <f t="shared" si="20"/>
        <v>0.15602084534095476</v>
      </c>
      <c r="F115" s="30">
        <f t="shared" si="20"/>
        <v>0.15811668177874746</v>
      </c>
      <c r="G115" s="30">
        <f t="shared" si="20"/>
        <v>0.1175674401599911</v>
      </c>
      <c r="H115" s="30">
        <f t="shared" si="20"/>
        <v>0.11801821242567474</v>
      </c>
      <c r="I115" s="30">
        <f t="shared" si="20"/>
        <v>0.15502466555861935</v>
      </c>
      <c r="J115" s="30">
        <f t="shared" si="20"/>
        <v>0.3195451487366523</v>
      </c>
      <c r="K115" s="30">
        <f t="shared" si="20"/>
        <v>0.16180198428251488</v>
      </c>
      <c r="L115" s="30">
        <f t="shared" si="20"/>
        <v>0.42126766361210716</v>
      </c>
      <c r="M115" s="30">
        <f t="shared" si="20"/>
        <v>0.12481664314661478</v>
      </c>
      <c r="N115" s="30" t="e">
        <f t="shared" si="20"/>
        <v>#DIV/0!</v>
      </c>
    </row>
    <row r="116" spans="2:14" x14ac:dyDescent="0.2">
      <c r="B116" s="16">
        <v>1974</v>
      </c>
      <c r="C116" s="30">
        <f t="shared" si="4"/>
        <v>8.1789088274256405E-3</v>
      </c>
      <c r="D116" s="30">
        <f t="shared" ref="D116:N116" si="21">D23/D68</f>
        <v>4.8047737641141494E-2</v>
      </c>
      <c r="E116" s="30">
        <f t="shared" si="21"/>
        <v>0.1293661633070273</v>
      </c>
      <c r="F116" s="30">
        <f t="shared" si="21"/>
        <v>0.12864794840389895</v>
      </c>
      <c r="G116" s="30">
        <f t="shared" si="21"/>
        <v>0.19768796010233294</v>
      </c>
      <c r="H116" s="30">
        <f t="shared" si="21"/>
        <v>0.1312648108440394</v>
      </c>
      <c r="I116" s="30">
        <f t="shared" si="21"/>
        <v>0.20765630171656985</v>
      </c>
      <c r="J116" s="30">
        <f t="shared" si="21"/>
        <v>0.31925575758256236</v>
      </c>
      <c r="K116" s="30">
        <f t="shared" si="21"/>
        <v>0.34944968185271408</v>
      </c>
      <c r="L116" s="30">
        <f t="shared" si="21"/>
        <v>0.45461111097483825</v>
      </c>
      <c r="M116" s="30">
        <f t="shared" si="21"/>
        <v>1</v>
      </c>
      <c r="N116" s="30">
        <f t="shared" si="21"/>
        <v>0.19592645161034589</v>
      </c>
    </row>
    <row r="117" spans="2:14" x14ac:dyDescent="0.2">
      <c r="B117" s="16">
        <v>1975</v>
      </c>
      <c r="C117" s="30">
        <f t="shared" si="4"/>
        <v>3.9826850554007336E-4</v>
      </c>
      <c r="D117" s="30">
        <f t="shared" ref="D117:N117" si="22">D24/D69</f>
        <v>0.28787140382957727</v>
      </c>
      <c r="E117" s="30">
        <f t="shared" si="22"/>
        <v>0.15930772058632595</v>
      </c>
      <c r="F117" s="30">
        <f t="shared" si="22"/>
        <v>0.32626481662153067</v>
      </c>
      <c r="G117" s="30">
        <f t="shared" si="22"/>
        <v>0.38884207022353273</v>
      </c>
      <c r="H117" s="30">
        <f t="shared" si="22"/>
        <v>0.44020675356600331</v>
      </c>
      <c r="I117" s="30">
        <f t="shared" si="22"/>
        <v>0.5174822361703767</v>
      </c>
      <c r="J117" s="30">
        <f t="shared" si="22"/>
        <v>0.51940242027439465</v>
      </c>
      <c r="K117" s="30">
        <f t="shared" si="22"/>
        <v>0.62732488228029837</v>
      </c>
      <c r="L117" s="30">
        <f t="shared" si="22"/>
        <v>0.45411935826291561</v>
      </c>
      <c r="M117" s="30">
        <f t="shared" si="22"/>
        <v>0.28628157217414979</v>
      </c>
      <c r="N117" s="30" t="e">
        <f t="shared" si="22"/>
        <v>#DIV/0!</v>
      </c>
    </row>
    <row r="118" spans="2:14" x14ac:dyDescent="0.2">
      <c r="B118" s="16">
        <v>1976</v>
      </c>
      <c r="C118" s="30">
        <f t="shared" si="4"/>
        <v>8.7820069697921947E-3</v>
      </c>
      <c r="D118" s="30">
        <f t="shared" ref="D118:N118" si="23">D25/D70</f>
        <v>0.10796564944930317</v>
      </c>
      <c r="E118" s="30">
        <f t="shared" si="23"/>
        <v>0.35142976499327588</v>
      </c>
      <c r="F118" s="30">
        <f t="shared" si="23"/>
        <v>0.32306781076343632</v>
      </c>
      <c r="G118" s="30">
        <f t="shared" si="23"/>
        <v>0.23162685955473547</v>
      </c>
      <c r="H118" s="30">
        <f t="shared" si="23"/>
        <v>0.403955761617596</v>
      </c>
      <c r="I118" s="30">
        <f t="shared" si="23"/>
        <v>0.4524044744196114</v>
      </c>
      <c r="J118" s="30">
        <f t="shared" si="23"/>
        <v>0.49943589077523926</v>
      </c>
      <c r="K118" s="30">
        <f t="shared" si="23"/>
        <v>0.53989501898391734</v>
      </c>
      <c r="L118" s="30">
        <f t="shared" si="23"/>
        <v>1</v>
      </c>
      <c r="M118" s="30">
        <f t="shared" si="23"/>
        <v>1</v>
      </c>
      <c r="N118" s="30">
        <f t="shared" si="23"/>
        <v>0.36736252320075441</v>
      </c>
    </row>
    <row r="119" spans="2:14" x14ac:dyDescent="0.2">
      <c r="B119" s="16">
        <v>1977</v>
      </c>
      <c r="C119" s="30">
        <f t="shared" si="4"/>
        <v>2.1057203492715979E-2</v>
      </c>
      <c r="D119" s="30">
        <f t="shared" ref="D119:N119" si="24">D26/D71</f>
        <v>0.12395715325029762</v>
      </c>
      <c r="E119" s="30">
        <f t="shared" si="24"/>
        <v>0.32011381602318412</v>
      </c>
      <c r="F119" s="30">
        <f t="shared" si="24"/>
        <v>0.35793596057337274</v>
      </c>
      <c r="G119" s="30">
        <f t="shared" si="24"/>
        <v>0.1235271465007516</v>
      </c>
      <c r="H119" s="30">
        <f t="shared" si="24"/>
        <v>0.10586774067641441</v>
      </c>
      <c r="I119" s="30">
        <f t="shared" si="24"/>
        <v>0.11433998262548087</v>
      </c>
      <c r="J119" s="30">
        <f t="shared" si="24"/>
        <v>7.8274197448062674E-2</v>
      </c>
      <c r="K119" s="30">
        <f t="shared" si="24"/>
        <v>6.8534566608789899E-2</v>
      </c>
      <c r="L119" s="30">
        <f t="shared" si="24"/>
        <v>0</v>
      </c>
      <c r="M119" s="30" t="e">
        <f t="shared" si="24"/>
        <v>#DIV/0!</v>
      </c>
      <c r="N119" s="30" t="e">
        <f t="shared" si="24"/>
        <v>#DIV/0!</v>
      </c>
    </row>
    <row r="120" spans="2:14" x14ac:dyDescent="0.2">
      <c r="B120" s="16">
        <v>1978</v>
      </c>
      <c r="C120" s="30">
        <f t="shared" si="4"/>
        <v>1.2268832882422845E-2</v>
      </c>
      <c r="D120" s="30">
        <f t="shared" ref="D120:N120" si="25">D27/D72</f>
        <v>0.19040190406294796</v>
      </c>
      <c r="E120" s="30">
        <f t="shared" si="25"/>
        <v>0.37621553402509861</v>
      </c>
      <c r="F120" s="30">
        <f t="shared" si="25"/>
        <v>0.50162057790764147</v>
      </c>
      <c r="G120" s="30">
        <f t="shared" si="25"/>
        <v>0.41388012530754453</v>
      </c>
      <c r="H120" s="30">
        <f t="shared" si="25"/>
        <v>0.27702129594948594</v>
      </c>
      <c r="I120" s="30">
        <f t="shared" si="25"/>
        <v>0.18179677945339973</v>
      </c>
      <c r="J120" s="30">
        <f t="shared" si="25"/>
        <v>0.20269482211061113</v>
      </c>
      <c r="K120" s="30">
        <f t="shared" si="25"/>
        <v>0.1312468913360004</v>
      </c>
      <c r="L120" s="30">
        <f t="shared" si="25"/>
        <v>0.1010793761475111</v>
      </c>
      <c r="M120" s="30">
        <f t="shared" si="25"/>
        <v>0</v>
      </c>
      <c r="N120" s="30" t="e">
        <f t="shared" si="25"/>
        <v>#DIV/0!</v>
      </c>
    </row>
    <row r="121" spans="2:14" x14ac:dyDescent="0.2">
      <c r="B121" s="16">
        <v>1979</v>
      </c>
      <c r="C121" s="30">
        <f t="shared" si="4"/>
        <v>4.1319877456427925E-3</v>
      </c>
      <c r="D121" s="30">
        <f t="shared" ref="D121:N121" si="26">D28/D73</f>
        <v>0.1018159679119891</v>
      </c>
      <c r="E121" s="30">
        <f t="shared" si="26"/>
        <v>0.39597720536728542</v>
      </c>
      <c r="F121" s="30">
        <f t="shared" si="26"/>
        <v>0.43474292792689995</v>
      </c>
      <c r="G121" s="30">
        <f t="shared" si="26"/>
        <v>0.49064328374241339</v>
      </c>
      <c r="H121" s="30">
        <f t="shared" si="26"/>
        <v>0.44151097039369258</v>
      </c>
      <c r="I121" s="30">
        <f t="shared" si="26"/>
        <v>0.45846833635819084</v>
      </c>
      <c r="J121" s="30">
        <f t="shared" si="26"/>
        <v>0.44179797264228754</v>
      </c>
      <c r="K121" s="30">
        <f t="shared" si="26"/>
        <v>0.48022016571494114</v>
      </c>
      <c r="L121" s="30">
        <f t="shared" si="26"/>
        <v>0.71487722846945823</v>
      </c>
      <c r="M121" s="30">
        <f t="shared" si="26"/>
        <v>0.46342780575086351</v>
      </c>
      <c r="N121" s="30">
        <f t="shared" si="26"/>
        <v>0.47536947048128109</v>
      </c>
    </row>
    <row r="122" spans="2:14" x14ac:dyDescent="0.2">
      <c r="B122" s="16">
        <v>1980</v>
      </c>
      <c r="C122" s="30">
        <f t="shared" si="4"/>
        <v>1.8825009634280891E-3</v>
      </c>
      <c r="D122" s="30">
        <f t="shared" ref="D122:N122" si="27">D29/D74</f>
        <v>0.13300061594190168</v>
      </c>
      <c r="E122" s="30">
        <f t="shared" si="27"/>
        <v>0.44369786032208502</v>
      </c>
      <c r="F122" s="30">
        <f t="shared" si="27"/>
        <v>0.39386965284677988</v>
      </c>
      <c r="G122" s="30">
        <f t="shared" si="27"/>
        <v>0.34681933902221646</v>
      </c>
      <c r="H122" s="30">
        <f t="shared" si="27"/>
        <v>0.57934632199722469</v>
      </c>
      <c r="I122" s="30">
        <f t="shared" si="27"/>
        <v>0.59145929758232663</v>
      </c>
      <c r="J122" s="30">
        <f t="shared" si="27"/>
        <v>0.67486663252123991</v>
      </c>
      <c r="K122" s="30">
        <f t="shared" si="27"/>
        <v>0.75122985860833502</v>
      </c>
      <c r="L122" s="30">
        <f t="shared" si="27"/>
        <v>1</v>
      </c>
      <c r="M122" s="30">
        <f t="shared" si="27"/>
        <v>1</v>
      </c>
      <c r="N122" s="30">
        <f t="shared" si="27"/>
        <v>0.52734038449830523</v>
      </c>
    </row>
    <row r="123" spans="2:14" x14ac:dyDescent="0.2">
      <c r="B123" s="16">
        <v>1981</v>
      </c>
      <c r="C123" s="30">
        <f t="shared" si="4"/>
        <v>3.7962924497399221E-2</v>
      </c>
      <c r="D123" s="30">
        <f t="shared" ref="D123:N123" si="28">D30/D75</f>
        <v>0.14279477925534673</v>
      </c>
      <c r="E123" s="30">
        <f t="shared" si="28"/>
        <v>0.21676489247937539</v>
      </c>
      <c r="F123" s="30">
        <f t="shared" si="28"/>
        <v>0.28950417206201873</v>
      </c>
      <c r="G123" s="30">
        <f t="shared" si="28"/>
        <v>0.21318237526158812</v>
      </c>
      <c r="H123" s="30">
        <f t="shared" si="28"/>
        <v>0.12440063115627512</v>
      </c>
      <c r="I123" s="30">
        <f t="shared" si="28"/>
        <v>0.24813803604555534</v>
      </c>
      <c r="J123" s="30">
        <f t="shared" si="28"/>
        <v>0.22289201991714042</v>
      </c>
      <c r="K123" s="30">
        <f t="shared" si="28"/>
        <v>0.12134116948476807</v>
      </c>
      <c r="L123" s="30">
        <f t="shared" si="28"/>
        <v>0.54585918302809278</v>
      </c>
      <c r="M123" s="30" t="e">
        <f t="shared" si="28"/>
        <v>#DIV/0!</v>
      </c>
      <c r="N123" s="30" t="e">
        <f t="shared" si="28"/>
        <v>#DIV/0!</v>
      </c>
    </row>
    <row r="124" spans="2:14" x14ac:dyDescent="0.2">
      <c r="B124" s="16">
        <v>1982</v>
      </c>
      <c r="C124" s="30">
        <f t="shared" si="4"/>
        <v>9.0073718914166941E-3</v>
      </c>
      <c r="D124" s="30">
        <f t="shared" ref="D124:N124" si="29">D31/D76</f>
        <v>0.31118526245457517</v>
      </c>
      <c r="E124" s="30">
        <f t="shared" si="29"/>
        <v>0.44800689743166711</v>
      </c>
      <c r="F124" s="30">
        <f t="shared" si="29"/>
        <v>0.36700225425573413</v>
      </c>
      <c r="G124" s="30">
        <f t="shared" si="29"/>
        <v>0.26067409588643842</v>
      </c>
      <c r="H124" s="30">
        <f t="shared" si="29"/>
        <v>0.25124684391609331</v>
      </c>
      <c r="I124" s="30">
        <f t="shared" si="29"/>
        <v>0.21292434982657887</v>
      </c>
      <c r="J124" s="30">
        <f t="shared" si="29"/>
        <v>0.32115340458728331</v>
      </c>
      <c r="K124" s="30">
        <f t="shared" si="29"/>
        <v>0.21217170378467126</v>
      </c>
      <c r="L124" s="30">
        <f t="shared" si="29"/>
        <v>0.47429389213712531</v>
      </c>
      <c r="M124" s="30">
        <f t="shared" si="29"/>
        <v>0</v>
      </c>
      <c r="N124" s="30" t="e">
        <f t="shared" si="29"/>
        <v>#DIV/0!</v>
      </c>
    </row>
    <row r="125" spans="2:14" x14ac:dyDescent="0.2">
      <c r="B125" s="16">
        <v>1983</v>
      </c>
      <c r="C125" s="30">
        <f t="shared" si="4"/>
        <v>4.8410416877083277E-3</v>
      </c>
      <c r="D125" s="30">
        <f t="shared" ref="D125:N125" si="30">D32/D77</f>
        <v>0.15054516175611779</v>
      </c>
      <c r="E125" s="30">
        <f t="shared" si="30"/>
        <v>0.39737485413783841</v>
      </c>
      <c r="F125" s="30">
        <f t="shared" si="30"/>
        <v>0.51673033536740531</v>
      </c>
      <c r="G125" s="30">
        <f t="shared" si="30"/>
        <v>0.57875234929312147</v>
      </c>
      <c r="H125" s="30">
        <f t="shared" si="30"/>
        <v>0.46507703914536391</v>
      </c>
      <c r="I125" s="30">
        <f t="shared" si="30"/>
        <v>0.31585629601754411</v>
      </c>
      <c r="J125" s="30">
        <f t="shared" si="30"/>
        <v>0.27873386785185589</v>
      </c>
      <c r="K125" s="30">
        <f t="shared" si="30"/>
        <v>0.57345962815718221</v>
      </c>
      <c r="L125" s="30">
        <f t="shared" si="30"/>
        <v>0.31712371759412028</v>
      </c>
      <c r="M125" s="30">
        <f t="shared" si="30"/>
        <v>0.24788721583510037</v>
      </c>
      <c r="N125" s="30">
        <f t="shared" si="30"/>
        <v>0.45369012814643134</v>
      </c>
    </row>
    <row r="126" spans="2:14" x14ac:dyDescent="0.2">
      <c r="B126" s="16">
        <v>1984</v>
      </c>
      <c r="C126" s="30">
        <f t="shared" si="4"/>
        <v>2.2688839140096646E-3</v>
      </c>
      <c r="D126" s="30">
        <f t="shared" ref="D126:N126" si="31">D33/D78</f>
        <v>8.9383999085643456E-2</v>
      </c>
      <c r="E126" s="30">
        <f t="shared" si="31"/>
        <v>0.35372419064710781</v>
      </c>
      <c r="F126" s="30">
        <f t="shared" si="31"/>
        <v>0.41292961534358474</v>
      </c>
      <c r="G126" s="30">
        <f t="shared" si="31"/>
        <v>0.41129372116259355</v>
      </c>
      <c r="H126" s="30">
        <f t="shared" si="31"/>
        <v>0.35506439724092326</v>
      </c>
      <c r="I126" s="30">
        <f t="shared" si="31"/>
        <v>0.5104738109403012</v>
      </c>
      <c r="J126" s="30">
        <f t="shared" si="31"/>
        <v>0.49711641316293853</v>
      </c>
      <c r="K126" s="30">
        <f t="shared" si="31"/>
        <v>0.58989038441050301</v>
      </c>
      <c r="L126" s="30">
        <f t="shared" si="31"/>
        <v>0.49252815626514418</v>
      </c>
      <c r="M126" s="30">
        <f t="shared" si="31"/>
        <v>0.31898945322959399</v>
      </c>
      <c r="N126" s="30">
        <f t="shared" si="31"/>
        <v>0.45278369983532629</v>
      </c>
    </row>
    <row r="127" spans="2:14" x14ac:dyDescent="0.2">
      <c r="B127" s="16">
        <v>1985</v>
      </c>
      <c r="C127" s="30">
        <f t="shared" si="4"/>
        <v>2.4044968734145155E-3</v>
      </c>
      <c r="D127" s="30">
        <f t="shared" ref="D127:N127" si="32">D34/D79</f>
        <v>5.2588224430365059E-2</v>
      </c>
      <c r="E127" s="30">
        <f t="shared" si="32"/>
        <v>0.43857068109072667</v>
      </c>
      <c r="F127" s="30">
        <f t="shared" si="32"/>
        <v>0.67852013016396495</v>
      </c>
      <c r="G127" s="30">
        <f t="shared" si="32"/>
        <v>0.40449162463612687</v>
      </c>
      <c r="H127" s="30">
        <f t="shared" si="32"/>
        <v>0.23613707830309763</v>
      </c>
      <c r="I127" s="30">
        <f t="shared" si="32"/>
        <v>0.83594189957873855</v>
      </c>
      <c r="J127" s="30">
        <f t="shared" si="32"/>
        <v>0.59806500507555549</v>
      </c>
      <c r="K127" s="30">
        <f t="shared" si="32"/>
        <v>0.56194461543984631</v>
      </c>
      <c r="L127" s="30">
        <f t="shared" si="32"/>
        <v>0.59280552762520267</v>
      </c>
      <c r="M127" s="30">
        <f t="shared" si="32"/>
        <v>1</v>
      </c>
      <c r="N127" s="30">
        <f t="shared" si="32"/>
        <v>0.42899363859533923</v>
      </c>
    </row>
    <row r="128" spans="2:14" x14ac:dyDescent="0.2">
      <c r="B128" s="16">
        <v>1986</v>
      </c>
      <c r="C128" s="30">
        <f t="shared" si="4"/>
        <v>6.1595223444038812E-4</v>
      </c>
      <c r="D128" s="30">
        <f t="shared" ref="D128:N128" si="33">D35/D80</f>
        <v>6.5445488670099181E-2</v>
      </c>
      <c r="E128" s="30">
        <f t="shared" si="33"/>
        <v>0.28237066896003427</v>
      </c>
      <c r="F128" s="30">
        <f t="shared" si="33"/>
        <v>0.33613318113497903</v>
      </c>
      <c r="G128" s="30">
        <f t="shared" si="33"/>
        <v>0.54736147930711321</v>
      </c>
      <c r="H128" s="30">
        <f t="shared" si="33"/>
        <v>0.29376256135669998</v>
      </c>
      <c r="I128" s="30">
        <f t="shared" si="33"/>
        <v>0.19179387008774992</v>
      </c>
      <c r="J128" s="30">
        <f t="shared" si="33"/>
        <v>1</v>
      </c>
      <c r="K128" s="30">
        <f t="shared" si="33"/>
        <v>0.66553634282888263</v>
      </c>
      <c r="L128" s="30">
        <f t="shared" si="33"/>
        <v>0.29371955779384001</v>
      </c>
      <c r="M128" s="30">
        <f t="shared" si="33"/>
        <v>1</v>
      </c>
      <c r="N128" s="30" t="e">
        <f t="shared" si="33"/>
        <v>#DIV/0!</v>
      </c>
    </row>
    <row r="129" spans="2:14" x14ac:dyDescent="0.2">
      <c r="B129" s="16">
        <v>1987</v>
      </c>
      <c r="D129" s="30">
        <f t="shared" ref="D129:N129" si="34">D36/D81</f>
        <v>0.12002102036074914</v>
      </c>
      <c r="E129" s="30">
        <f t="shared" si="34"/>
        <v>0.4964831541104151</v>
      </c>
      <c r="F129" s="30">
        <f t="shared" si="34"/>
        <v>0.53477260155013029</v>
      </c>
      <c r="G129" s="30">
        <f t="shared" si="34"/>
        <v>0.38927219611527536</v>
      </c>
      <c r="H129" s="30">
        <f t="shared" si="34"/>
        <v>0.40409467743548838</v>
      </c>
      <c r="I129" s="30">
        <f t="shared" si="34"/>
        <v>0.5378193160111634</v>
      </c>
      <c r="J129" s="30">
        <f t="shared" si="34"/>
        <v>0.2095784775865363</v>
      </c>
      <c r="K129" s="30" t="e">
        <f t="shared" si="34"/>
        <v>#DIV/0!</v>
      </c>
      <c r="L129" s="30">
        <f t="shared" si="34"/>
        <v>0.19526051523713053</v>
      </c>
      <c r="M129" s="30">
        <f t="shared" si="34"/>
        <v>0</v>
      </c>
      <c r="N129" s="30" t="e">
        <f t="shared" si="34"/>
        <v>#DIV/0!</v>
      </c>
    </row>
    <row r="130" spans="2:14" x14ac:dyDescent="0.2">
      <c r="B130" s="16">
        <v>1988</v>
      </c>
      <c r="C130" s="13"/>
      <c r="E130" s="30">
        <f t="shared" ref="E130:N130" si="35">E37/E82</f>
        <v>0.48544874014091377</v>
      </c>
      <c r="F130" s="30">
        <f t="shared" si="35"/>
        <v>0.58902318519978158</v>
      </c>
      <c r="G130" s="30">
        <f t="shared" si="35"/>
        <v>0.49935295897101173</v>
      </c>
      <c r="H130" s="30">
        <f t="shared" si="35"/>
        <v>0.21532117552964611</v>
      </c>
      <c r="I130" s="30">
        <f t="shared" si="35"/>
        <v>0.31053048088657498</v>
      </c>
      <c r="J130" s="30">
        <f t="shared" si="35"/>
        <v>0.39965406871011627</v>
      </c>
      <c r="K130" s="30">
        <f t="shared" si="35"/>
        <v>0.12141890007609557</v>
      </c>
      <c r="L130" s="30" t="e">
        <f t="shared" si="35"/>
        <v>#DIV/0!</v>
      </c>
      <c r="M130" s="30">
        <f t="shared" si="35"/>
        <v>1</v>
      </c>
      <c r="N130" s="30">
        <f t="shared" si="35"/>
        <v>0.39243247523915714</v>
      </c>
    </row>
    <row r="131" spans="2:14" x14ac:dyDescent="0.2">
      <c r="B131" s="16">
        <v>1989</v>
      </c>
      <c r="C131" s="13"/>
      <c r="D131" s="13"/>
      <c r="F131" s="30">
        <f t="shared" ref="F131:N131" si="36">F38/F83</f>
        <v>0.50908274214771843</v>
      </c>
      <c r="G131" s="30">
        <f t="shared" si="36"/>
        <v>0.43087102640222336</v>
      </c>
      <c r="H131" s="30">
        <f t="shared" si="36"/>
        <v>0.31620847183759437</v>
      </c>
      <c r="I131" s="30">
        <f t="shared" si="36"/>
        <v>0.25131775714374122</v>
      </c>
      <c r="J131" s="30">
        <f t="shared" si="36"/>
        <v>0.24749634004183621</v>
      </c>
      <c r="K131" s="30">
        <f t="shared" si="36"/>
        <v>0.68590434721284022</v>
      </c>
      <c r="L131" s="30">
        <f t="shared" si="36"/>
        <v>0</v>
      </c>
      <c r="M131" s="30" t="e">
        <f t="shared" si="36"/>
        <v>#DIV/0!</v>
      </c>
      <c r="N131" s="30" t="e">
        <f t="shared" si="36"/>
        <v>#DIV/0!</v>
      </c>
    </row>
    <row r="132" spans="2:14" x14ac:dyDescent="0.2">
      <c r="B132" s="16">
        <v>1990</v>
      </c>
      <c r="C132" s="13"/>
      <c r="D132" s="13"/>
      <c r="E132" s="13"/>
      <c r="G132" s="30">
        <f t="shared" ref="G132:N132" si="37">G39/G84</f>
        <v>0.5431834981772079</v>
      </c>
      <c r="H132" s="30">
        <f t="shared" si="37"/>
        <v>0.30256139498206969</v>
      </c>
      <c r="I132" s="30">
        <f t="shared" si="37"/>
        <v>0.23529117923319992</v>
      </c>
      <c r="J132" s="30">
        <f t="shared" si="37"/>
        <v>0.13834597302262774</v>
      </c>
      <c r="K132" s="30">
        <f t="shared" si="37"/>
        <v>0.15061163900426922</v>
      </c>
      <c r="L132" s="30">
        <f t="shared" si="37"/>
        <v>1</v>
      </c>
      <c r="M132" s="30">
        <f t="shared" si="37"/>
        <v>0</v>
      </c>
      <c r="N132" s="30" t="e">
        <f t="shared" si="37"/>
        <v>#DIV/0!</v>
      </c>
    </row>
    <row r="133" spans="2:14" x14ac:dyDescent="0.2">
      <c r="B133" s="16">
        <v>1991</v>
      </c>
      <c r="C133" s="13"/>
      <c r="D133" s="13"/>
      <c r="E133" s="13"/>
      <c r="F133" s="13"/>
      <c r="H133" s="30">
        <f t="shared" ref="H133:N133" si="38">H40/H85</f>
        <v>0.17077707232271752</v>
      </c>
      <c r="I133" s="30">
        <f t="shared" si="38"/>
        <v>0.1241612048832122</v>
      </c>
      <c r="J133" s="30">
        <f t="shared" si="38"/>
        <v>8.4539401174931375E-2</v>
      </c>
      <c r="K133" s="30">
        <f t="shared" si="38"/>
        <v>0.14704896295887132</v>
      </c>
      <c r="L133" s="30">
        <f t="shared" si="38"/>
        <v>6.0899238573757737E-2</v>
      </c>
      <c r="M133" s="30" t="e">
        <f t="shared" si="38"/>
        <v>#DIV/0!</v>
      </c>
      <c r="N133" s="30">
        <f t="shared" si="38"/>
        <v>0.23887574451278809</v>
      </c>
    </row>
    <row r="134" spans="2:14" x14ac:dyDescent="0.2">
      <c r="B134" s="16">
        <v>1992</v>
      </c>
      <c r="C134" s="13"/>
      <c r="D134" s="13"/>
      <c r="E134" s="13"/>
      <c r="F134" s="13"/>
      <c r="G134" s="13"/>
      <c r="I134" s="30">
        <f t="shared" ref="I134:N134" si="39">I41/I86</f>
        <v>0.35673691249023143</v>
      </c>
      <c r="J134" s="30">
        <f t="shared" si="39"/>
        <v>0.13632622381936924</v>
      </c>
      <c r="K134" s="30">
        <f t="shared" si="39"/>
        <v>6.3432107286578915E-2</v>
      </c>
      <c r="L134" s="30">
        <f t="shared" si="39"/>
        <v>0.23684132902666821</v>
      </c>
      <c r="M134" s="30">
        <f t="shared" si="39"/>
        <v>0.35635207030227867</v>
      </c>
      <c r="N134" s="30" t="e">
        <f t="shared" si="39"/>
        <v>#DIV/0!</v>
      </c>
    </row>
    <row r="135" spans="2:14" x14ac:dyDescent="0.2">
      <c r="B135" s="16">
        <v>1993</v>
      </c>
      <c r="C135" s="13"/>
      <c r="D135" s="13"/>
      <c r="E135" s="13"/>
      <c r="F135" s="13"/>
      <c r="G135" s="13"/>
      <c r="H135" s="13"/>
      <c r="J135" s="30">
        <f t="shared" ref="J135:N135" si="40">J42/J87</f>
        <v>0.36779776095714617</v>
      </c>
      <c r="K135" s="30">
        <f t="shared" si="40"/>
        <v>0.30977848877158337</v>
      </c>
      <c r="L135" s="30">
        <f t="shared" si="40"/>
        <v>0.74435393065096611</v>
      </c>
      <c r="M135" s="30">
        <f t="shared" si="40"/>
        <v>0.21317303858633085</v>
      </c>
      <c r="N135" s="30">
        <f t="shared" si="40"/>
        <v>0.38029493292014371</v>
      </c>
    </row>
    <row r="136" spans="2:14" x14ac:dyDescent="0.2">
      <c r="B136" s="16">
        <v>1994</v>
      </c>
      <c r="C136" s="13"/>
      <c r="D136" s="13"/>
      <c r="E136" s="13"/>
      <c r="F136" s="13"/>
      <c r="G136" s="13"/>
      <c r="H136" s="13"/>
      <c r="I136" s="13"/>
      <c r="K136" s="30">
        <f t="shared" ref="K136:N137" si="41">K43/K88</f>
        <v>0.39961582732470857</v>
      </c>
      <c r="L136" s="30">
        <f t="shared" si="41"/>
        <v>0.55491300218827277</v>
      </c>
      <c r="M136" s="30">
        <f t="shared" si="41"/>
        <v>1</v>
      </c>
      <c r="N136" s="30">
        <f t="shared" si="41"/>
        <v>0.37219682803013121</v>
      </c>
    </row>
    <row r="137" spans="2:14" x14ac:dyDescent="0.2">
      <c r="B137" s="16">
        <v>1995</v>
      </c>
      <c r="C137" s="13"/>
      <c r="D137" s="13"/>
      <c r="E137" s="13"/>
      <c r="F137" s="13"/>
      <c r="G137" s="13"/>
      <c r="H137" s="13"/>
      <c r="I137" s="13"/>
      <c r="J137" s="13"/>
      <c r="L137" s="30">
        <f t="shared" si="41"/>
        <v>0.13062762499448638</v>
      </c>
      <c r="M137" s="30">
        <f t="shared" si="41"/>
        <v>0.19030802791279952</v>
      </c>
      <c r="N137" s="30" t="e">
        <f t="shared" si="41"/>
        <v>#DIV/0!</v>
      </c>
    </row>
    <row r="138" spans="2:14" x14ac:dyDescent="0.2">
      <c r="B138" s="16">
        <v>1996</v>
      </c>
      <c r="C138" s="13"/>
      <c r="D138" s="13"/>
      <c r="E138" s="13"/>
      <c r="F138" s="13"/>
      <c r="G138" s="13"/>
      <c r="H138" s="13"/>
      <c r="I138" s="13"/>
      <c r="J138" s="13"/>
      <c r="K138" s="13"/>
      <c r="M138" s="30">
        <f t="shared" ref="M138:N138" si="42">M45/M90</f>
        <v>0.20641859597470147</v>
      </c>
      <c r="N138" s="30">
        <f t="shared" si="42"/>
        <v>0.32289171406299572</v>
      </c>
    </row>
    <row r="139" spans="2:14" x14ac:dyDescent="0.2">
      <c r="B139" s="16">
        <v>1997</v>
      </c>
      <c r="C139" s="13"/>
      <c r="D139" s="13"/>
      <c r="E139" s="13"/>
      <c r="F139" s="13"/>
      <c r="G139" s="13"/>
      <c r="H139" s="13"/>
      <c r="I139" s="13"/>
      <c r="J139" s="13"/>
      <c r="K139" s="13"/>
      <c r="L139" s="13"/>
      <c r="N139" s="30">
        <f t="shared" ref="N139" si="43">N46/N91</f>
        <v>0.35733615682114284</v>
      </c>
    </row>
    <row r="140" spans="2:14" x14ac:dyDescent="0.2">
      <c r="C140" s="13"/>
      <c r="D140" s="13"/>
      <c r="E140" s="13"/>
      <c r="F140" s="13"/>
      <c r="G140" s="13"/>
      <c r="H140" s="13"/>
      <c r="I140" s="13"/>
      <c r="J140" s="13"/>
      <c r="K140" s="13"/>
      <c r="L140" s="13"/>
      <c r="M140" s="13"/>
      <c r="N140" s="13"/>
    </row>
    <row r="141" spans="2:14" x14ac:dyDescent="0.2">
      <c r="B141" s="12" t="s">
        <v>9</v>
      </c>
      <c r="C141" s="13">
        <f>AVERAGE(C98:C139)</f>
        <v>2.0406773051885676E-2</v>
      </c>
      <c r="D141" s="13">
        <f t="shared" ref="D141:N141" si="44">AVERAGE(D98:D139)</f>
        <v>0.13413807488957463</v>
      </c>
      <c r="E141" s="13">
        <f t="shared" si="44"/>
        <v>0.27448683262570678</v>
      </c>
      <c r="F141" s="13">
        <f t="shared" si="44"/>
        <v>0.30663181034679493</v>
      </c>
      <c r="G141" s="13">
        <f t="shared" si="44"/>
        <v>0.29738402420357379</v>
      </c>
      <c r="H141" s="13">
        <f t="shared" si="44"/>
        <v>0.26113117689156395</v>
      </c>
      <c r="I141" s="13">
        <f t="shared" si="44"/>
        <v>0.30398185657939131</v>
      </c>
      <c r="J141" s="13">
        <f t="shared" si="44"/>
        <v>0.34475118879698369</v>
      </c>
      <c r="K141" s="13" t="e">
        <f t="shared" si="44"/>
        <v>#DIV/0!</v>
      </c>
      <c r="L141" s="13" t="e">
        <f t="shared" si="44"/>
        <v>#DIV/0!</v>
      </c>
      <c r="M141" s="13" t="e">
        <f t="shared" si="44"/>
        <v>#DIV/0!</v>
      </c>
      <c r="N141" s="13" t="e">
        <f t="shared" si="44"/>
        <v>#DIV/0!</v>
      </c>
    </row>
    <row r="142" spans="2:14" x14ac:dyDescent="0.2">
      <c r="B142" s="12" t="s">
        <v>11</v>
      </c>
      <c r="C142" s="13">
        <f>C141/$F$141</f>
        <v>6.6551389527413976E-2</v>
      </c>
      <c r="D142" s="13">
        <f t="shared" ref="D142:F142" si="45">D141/$F$141</f>
        <v>0.43745648808539123</v>
      </c>
      <c r="E142" s="13">
        <f t="shared" si="45"/>
        <v>0.89516750501282705</v>
      </c>
      <c r="F142" s="13">
        <f t="shared" si="45"/>
        <v>1</v>
      </c>
      <c r="G142" s="13">
        <v>1</v>
      </c>
      <c r="H142" s="13">
        <v>1</v>
      </c>
      <c r="I142" s="13">
        <v>1</v>
      </c>
      <c r="J142" s="13">
        <v>1</v>
      </c>
      <c r="K142" s="13">
        <v>1</v>
      </c>
      <c r="L142" s="13">
        <v>1</v>
      </c>
      <c r="M142" s="13">
        <v>1</v>
      </c>
      <c r="N142" s="13">
        <v>1</v>
      </c>
    </row>
  </sheetData>
  <phoneticPr fontId="0" type="noConversion"/>
  <pageMargins left="0.75" right="0.75" top="1" bottom="1" header="0.5" footer="0.5"/>
  <pageSetup orientation="portrait" horizontalDpi="200" verticalDpi="20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9"/>
  <sheetViews>
    <sheetView zoomScale="75" workbookViewId="0">
      <selection activeCell="B4" sqref="B4"/>
    </sheetView>
  </sheetViews>
  <sheetFormatPr baseColWidth="10" defaultColWidth="8.83203125" defaultRowHeight="13" x14ac:dyDescent="0.15"/>
  <sheetData>
    <row r="1" spans="1:45" x14ac:dyDescent="0.15">
      <c r="A1" s="1" t="s">
        <v>0</v>
      </c>
      <c r="B1" s="3">
        <v>1956</v>
      </c>
      <c r="C1" s="3">
        <v>1957</v>
      </c>
      <c r="D1" s="3">
        <v>1958</v>
      </c>
      <c r="E1" s="3">
        <v>1959</v>
      </c>
      <c r="F1" s="3">
        <v>1960</v>
      </c>
      <c r="G1" s="3">
        <v>1961</v>
      </c>
      <c r="H1" s="3">
        <v>1962</v>
      </c>
      <c r="I1" s="3">
        <v>1963</v>
      </c>
      <c r="J1" s="3">
        <v>1964</v>
      </c>
      <c r="K1" s="3">
        <v>1965</v>
      </c>
      <c r="L1" s="3">
        <v>1966</v>
      </c>
      <c r="M1" s="3">
        <v>1967</v>
      </c>
      <c r="N1" s="3">
        <v>1968</v>
      </c>
      <c r="O1" s="3">
        <v>1969</v>
      </c>
      <c r="P1" s="3">
        <v>1970</v>
      </c>
      <c r="Q1" s="3">
        <v>1971</v>
      </c>
      <c r="R1" s="3">
        <v>1972</v>
      </c>
      <c r="S1" s="3">
        <v>1973</v>
      </c>
      <c r="T1" s="3">
        <v>1974</v>
      </c>
      <c r="U1" s="3">
        <v>1975</v>
      </c>
      <c r="V1" s="3">
        <v>1976</v>
      </c>
      <c r="W1" s="3">
        <v>1977</v>
      </c>
      <c r="X1" s="3">
        <v>1978</v>
      </c>
      <c r="Y1" s="3">
        <v>1979</v>
      </c>
      <c r="Z1" s="3">
        <v>1980</v>
      </c>
      <c r="AA1" s="3">
        <v>1981</v>
      </c>
      <c r="AB1" s="3">
        <v>1982</v>
      </c>
      <c r="AC1" s="3">
        <v>1983</v>
      </c>
      <c r="AD1" s="3">
        <v>1984</v>
      </c>
      <c r="AE1" s="3">
        <v>1985</v>
      </c>
      <c r="AF1" s="3">
        <v>1986</v>
      </c>
      <c r="AG1" s="3">
        <v>1987</v>
      </c>
      <c r="AH1" s="3">
        <v>1988</v>
      </c>
      <c r="AI1" s="3">
        <v>1989</v>
      </c>
      <c r="AJ1" s="3">
        <v>1990</v>
      </c>
      <c r="AK1" s="3">
        <v>1991</v>
      </c>
      <c r="AL1" s="3">
        <v>1992</v>
      </c>
      <c r="AM1" s="3">
        <v>1993</v>
      </c>
      <c r="AN1" s="3">
        <v>1994</v>
      </c>
      <c r="AO1" s="3">
        <v>1995</v>
      </c>
      <c r="AP1" s="3">
        <v>1996</v>
      </c>
      <c r="AQ1" s="3">
        <v>1997</v>
      </c>
      <c r="AR1" s="3">
        <v>1998</v>
      </c>
      <c r="AS1" s="3">
        <v>1999</v>
      </c>
    </row>
    <row r="2" spans="1:45" x14ac:dyDescent="0.15">
      <c r="A2" s="2">
        <v>0</v>
      </c>
      <c r="B2" s="4">
        <v>0</v>
      </c>
      <c r="C2" s="4">
        <v>0</v>
      </c>
      <c r="D2" s="4">
        <v>0</v>
      </c>
      <c r="E2" s="4">
        <v>12</v>
      </c>
      <c r="F2" s="4">
        <v>1</v>
      </c>
      <c r="G2" s="4">
        <v>1</v>
      </c>
      <c r="H2" s="4">
        <v>0</v>
      </c>
      <c r="I2" s="4">
        <v>2</v>
      </c>
      <c r="J2" s="4">
        <v>0</v>
      </c>
      <c r="K2" s="4">
        <v>0</v>
      </c>
      <c r="L2" s="4">
        <v>0</v>
      </c>
      <c r="M2" s="4">
        <v>0</v>
      </c>
      <c r="N2" s="4">
        <v>0</v>
      </c>
      <c r="O2" s="4">
        <v>0</v>
      </c>
      <c r="P2" s="4">
        <v>0</v>
      </c>
      <c r="Q2" s="4">
        <v>0</v>
      </c>
      <c r="R2" s="4">
        <v>0</v>
      </c>
      <c r="S2" s="4">
        <v>1</v>
      </c>
      <c r="T2" s="4">
        <v>0</v>
      </c>
      <c r="U2" s="4">
        <v>0</v>
      </c>
      <c r="V2" s="4">
        <v>0</v>
      </c>
      <c r="W2" s="4">
        <v>0</v>
      </c>
      <c r="X2" s="4">
        <v>0</v>
      </c>
      <c r="Y2" s="4">
        <v>0</v>
      </c>
      <c r="Z2" s="4">
        <v>0</v>
      </c>
      <c r="AA2" s="4">
        <v>0</v>
      </c>
      <c r="AB2" s="4">
        <v>0</v>
      </c>
      <c r="AC2" s="4">
        <v>0</v>
      </c>
      <c r="AD2" s="4">
        <v>0</v>
      </c>
      <c r="AE2" s="4">
        <v>0</v>
      </c>
      <c r="AF2" s="4">
        <v>0</v>
      </c>
      <c r="AG2" s="4">
        <v>0</v>
      </c>
      <c r="AH2" s="4">
        <v>0</v>
      </c>
      <c r="AI2" s="4">
        <v>2</v>
      </c>
      <c r="AJ2" s="4">
        <v>0</v>
      </c>
      <c r="AK2" s="4">
        <v>0</v>
      </c>
      <c r="AL2" s="4">
        <v>0</v>
      </c>
      <c r="AM2" s="4">
        <v>0</v>
      </c>
      <c r="AN2" s="4">
        <v>0</v>
      </c>
      <c r="AO2" s="4">
        <v>0</v>
      </c>
      <c r="AP2" s="4">
        <v>0</v>
      </c>
      <c r="AQ2" s="5">
        <v>0</v>
      </c>
      <c r="AR2" s="5"/>
      <c r="AS2" s="5">
        <v>0</v>
      </c>
    </row>
    <row r="3" spans="1:45" x14ac:dyDescent="0.15">
      <c r="A3" s="2">
        <v>1</v>
      </c>
      <c r="B3" s="4">
        <v>702</v>
      </c>
      <c r="C3" s="4">
        <v>9</v>
      </c>
      <c r="D3" s="4">
        <v>1</v>
      </c>
      <c r="E3" s="4">
        <v>210</v>
      </c>
      <c r="F3" s="4">
        <v>736</v>
      </c>
      <c r="G3" s="4">
        <v>6</v>
      </c>
      <c r="H3" s="4">
        <v>27</v>
      </c>
      <c r="I3" s="4">
        <v>475</v>
      </c>
      <c r="J3" s="4">
        <v>428</v>
      </c>
      <c r="K3" s="4">
        <v>164</v>
      </c>
      <c r="L3" s="4">
        <v>73</v>
      </c>
      <c r="M3" s="4">
        <v>0</v>
      </c>
      <c r="N3" s="4">
        <v>2</v>
      </c>
      <c r="O3" s="4">
        <v>27</v>
      </c>
      <c r="P3" s="4">
        <v>164</v>
      </c>
      <c r="Q3" s="4">
        <v>85</v>
      </c>
      <c r="R3" s="4">
        <v>41</v>
      </c>
      <c r="S3" s="4">
        <v>67</v>
      </c>
      <c r="T3" s="4">
        <v>112</v>
      </c>
      <c r="U3" s="4">
        <v>4</v>
      </c>
      <c r="V3" s="4">
        <v>38</v>
      </c>
      <c r="W3" s="4">
        <v>97</v>
      </c>
      <c r="X3" s="4">
        <v>120</v>
      </c>
      <c r="Y3" s="4">
        <v>6</v>
      </c>
      <c r="Z3" s="4">
        <v>9</v>
      </c>
      <c r="AA3" s="4">
        <v>77</v>
      </c>
      <c r="AB3" s="4">
        <v>124</v>
      </c>
      <c r="AC3" s="4">
        <v>8</v>
      </c>
      <c r="AD3" s="4">
        <v>6</v>
      </c>
      <c r="AE3" s="4">
        <v>17</v>
      </c>
      <c r="AF3" s="4">
        <v>4</v>
      </c>
      <c r="AG3" s="4">
        <v>64</v>
      </c>
      <c r="AH3" s="4">
        <v>148</v>
      </c>
      <c r="AI3" s="4">
        <v>37</v>
      </c>
      <c r="AJ3" s="4">
        <v>5</v>
      </c>
      <c r="AK3" s="4">
        <v>8</v>
      </c>
      <c r="AL3" s="4">
        <v>21</v>
      </c>
      <c r="AM3" s="4">
        <v>8</v>
      </c>
      <c r="AN3" s="4">
        <v>5</v>
      </c>
      <c r="AO3" s="4">
        <v>40</v>
      </c>
      <c r="AP3" s="4">
        <v>0</v>
      </c>
      <c r="AQ3" s="5">
        <v>0</v>
      </c>
      <c r="AR3" s="5"/>
      <c r="AS3" s="5">
        <v>0</v>
      </c>
    </row>
    <row r="4" spans="1:45" x14ac:dyDescent="0.15">
      <c r="A4" s="2">
        <v>2</v>
      </c>
      <c r="B4" s="4">
        <v>2247</v>
      </c>
      <c r="C4" s="4">
        <v>1330</v>
      </c>
      <c r="D4" s="4">
        <v>26</v>
      </c>
      <c r="E4" s="4">
        <v>35</v>
      </c>
      <c r="F4" s="4">
        <v>553</v>
      </c>
      <c r="G4" s="4">
        <v>2750</v>
      </c>
      <c r="H4" s="4">
        <v>34</v>
      </c>
      <c r="I4" s="4">
        <v>169</v>
      </c>
      <c r="J4" s="4">
        <v>963</v>
      </c>
      <c r="K4" s="4">
        <v>497</v>
      </c>
      <c r="L4" s="4">
        <v>1739</v>
      </c>
      <c r="M4" s="4">
        <v>35</v>
      </c>
      <c r="N4" s="4">
        <v>175</v>
      </c>
      <c r="O4" s="4">
        <v>201</v>
      </c>
      <c r="P4" s="4">
        <v>682</v>
      </c>
      <c r="Q4" s="4">
        <v>579</v>
      </c>
      <c r="R4" s="4">
        <v>131</v>
      </c>
      <c r="S4" s="4">
        <v>271</v>
      </c>
      <c r="T4" s="4">
        <v>121</v>
      </c>
      <c r="U4" s="4">
        <v>2846</v>
      </c>
      <c r="V4" s="4">
        <v>789</v>
      </c>
      <c r="W4" s="4">
        <v>387</v>
      </c>
      <c r="X4" s="4">
        <v>625</v>
      </c>
      <c r="Y4" s="4">
        <v>716</v>
      </c>
      <c r="Z4" s="4">
        <v>140</v>
      </c>
      <c r="AA4" s="4">
        <v>496</v>
      </c>
      <c r="AB4" s="4">
        <v>442</v>
      </c>
      <c r="AC4" s="4">
        <v>1495</v>
      </c>
      <c r="AD4" s="4">
        <v>107</v>
      </c>
      <c r="AE4" s="4">
        <v>101</v>
      </c>
      <c r="AF4" s="4">
        <v>336</v>
      </c>
      <c r="AG4" s="4">
        <v>567</v>
      </c>
      <c r="AH4" s="4">
        <v>1788</v>
      </c>
      <c r="AI4" s="4">
        <v>622</v>
      </c>
      <c r="AJ4" s="4">
        <v>354</v>
      </c>
      <c r="AK4" s="4">
        <v>52</v>
      </c>
      <c r="AL4" s="4">
        <v>1068</v>
      </c>
      <c r="AM4" s="4">
        <v>137</v>
      </c>
      <c r="AN4" s="4">
        <v>171</v>
      </c>
      <c r="AO4" s="4">
        <v>135</v>
      </c>
      <c r="AP4" s="4">
        <v>0</v>
      </c>
      <c r="AQ4" s="5">
        <v>0</v>
      </c>
      <c r="AR4" s="5"/>
      <c r="AS4" s="5">
        <v>0</v>
      </c>
    </row>
    <row r="5" spans="1:45" x14ac:dyDescent="0.15">
      <c r="A5" s="2">
        <v>3</v>
      </c>
      <c r="B5" s="4">
        <v>448</v>
      </c>
      <c r="C5" s="4">
        <v>1543</v>
      </c>
      <c r="D5" s="4">
        <v>452</v>
      </c>
      <c r="E5" s="4">
        <v>17</v>
      </c>
      <c r="F5" s="4">
        <v>58</v>
      </c>
      <c r="G5" s="4">
        <v>233</v>
      </c>
      <c r="H5" s="4">
        <v>1869</v>
      </c>
      <c r="I5" s="4">
        <v>3</v>
      </c>
      <c r="J5" s="4">
        <v>122</v>
      </c>
      <c r="K5" s="4">
        <v>695</v>
      </c>
      <c r="L5" s="4">
        <v>389</v>
      </c>
      <c r="M5" s="4">
        <v>2130</v>
      </c>
      <c r="N5" s="4">
        <v>220</v>
      </c>
      <c r="O5" s="4">
        <v>352</v>
      </c>
      <c r="P5" s="4">
        <v>430</v>
      </c>
      <c r="Q5" s="4">
        <v>872</v>
      </c>
      <c r="R5" s="4">
        <v>171</v>
      </c>
      <c r="S5" s="4">
        <v>381</v>
      </c>
      <c r="T5" s="4">
        <v>239</v>
      </c>
      <c r="U5" s="4">
        <v>278</v>
      </c>
      <c r="V5" s="4">
        <v>1801</v>
      </c>
      <c r="W5" s="4">
        <v>1519</v>
      </c>
      <c r="X5" s="4">
        <v>749</v>
      </c>
      <c r="Y5" s="4">
        <v>766</v>
      </c>
      <c r="Z5" s="4">
        <v>2040</v>
      </c>
      <c r="AA5" s="4">
        <v>144</v>
      </c>
      <c r="AB5" s="4">
        <v>971</v>
      </c>
      <c r="AC5" s="4">
        <v>283</v>
      </c>
      <c r="AD5" s="4">
        <v>2172</v>
      </c>
      <c r="AE5" s="4">
        <v>348</v>
      </c>
      <c r="AF5" s="4">
        <v>374</v>
      </c>
      <c r="AG5" s="4">
        <v>1734</v>
      </c>
      <c r="AH5" s="4">
        <v>1469</v>
      </c>
      <c r="AI5" s="4">
        <v>2804</v>
      </c>
      <c r="AJ5" s="4">
        <v>811</v>
      </c>
      <c r="AK5" s="4">
        <v>415</v>
      </c>
      <c r="AL5" s="4">
        <v>107</v>
      </c>
      <c r="AM5" s="4">
        <v>998</v>
      </c>
      <c r="AN5" s="4">
        <v>315</v>
      </c>
      <c r="AO5" s="4">
        <v>525</v>
      </c>
      <c r="AP5" s="5">
        <v>362</v>
      </c>
      <c r="AQ5" s="5">
        <f>1641+311</f>
        <v>1952</v>
      </c>
      <c r="AR5" s="5"/>
      <c r="AS5" s="5">
        <f>62+18</f>
        <v>80</v>
      </c>
    </row>
    <row r="6" spans="1:45" x14ac:dyDescent="0.15">
      <c r="A6" s="2">
        <v>4</v>
      </c>
      <c r="B6" s="4">
        <v>309</v>
      </c>
      <c r="C6" s="4">
        <v>186</v>
      </c>
      <c r="D6" s="4">
        <v>462</v>
      </c>
      <c r="E6" s="4">
        <v>366</v>
      </c>
      <c r="F6" s="4">
        <v>28</v>
      </c>
      <c r="G6" s="4">
        <v>33</v>
      </c>
      <c r="H6" s="4">
        <v>111</v>
      </c>
      <c r="I6" s="4">
        <v>368</v>
      </c>
      <c r="J6" s="4">
        <v>6</v>
      </c>
      <c r="K6" s="4">
        <v>55</v>
      </c>
      <c r="L6" s="4">
        <v>328</v>
      </c>
      <c r="M6" s="4">
        <v>247</v>
      </c>
      <c r="N6" s="4">
        <v>371</v>
      </c>
      <c r="O6" s="4">
        <v>180</v>
      </c>
      <c r="P6" s="4">
        <v>454</v>
      </c>
      <c r="Q6" s="4">
        <v>325</v>
      </c>
      <c r="R6" s="4">
        <v>223</v>
      </c>
      <c r="S6" s="4">
        <v>278</v>
      </c>
      <c r="T6" s="4">
        <v>193</v>
      </c>
      <c r="U6" s="4">
        <v>382</v>
      </c>
      <c r="V6" s="4">
        <v>345</v>
      </c>
      <c r="W6" s="4">
        <v>866</v>
      </c>
      <c r="X6" s="4">
        <v>1178</v>
      </c>
      <c r="Y6" s="4">
        <v>393</v>
      </c>
      <c r="Z6" s="4">
        <v>335</v>
      </c>
      <c r="AA6" s="4">
        <v>539</v>
      </c>
      <c r="AB6" s="4">
        <v>139</v>
      </c>
      <c r="AC6" s="4">
        <v>450</v>
      </c>
      <c r="AD6" s="4">
        <v>129</v>
      </c>
      <c r="AE6" s="4">
        <v>1960</v>
      </c>
      <c r="AF6" s="4">
        <v>109</v>
      </c>
      <c r="AG6" s="4">
        <v>370</v>
      </c>
      <c r="AH6" s="4">
        <v>754</v>
      </c>
      <c r="AI6" s="4">
        <v>577</v>
      </c>
      <c r="AJ6" s="4">
        <v>1188</v>
      </c>
      <c r="AK6" s="4">
        <v>300</v>
      </c>
      <c r="AL6" s="4">
        <v>245</v>
      </c>
      <c r="AM6" s="4">
        <v>138</v>
      </c>
      <c r="AN6" s="4">
        <v>498</v>
      </c>
      <c r="AO6" s="4">
        <v>277</v>
      </c>
      <c r="AP6" s="5">
        <v>220</v>
      </c>
      <c r="AQ6" s="5">
        <f>207+91</f>
        <v>298</v>
      </c>
      <c r="AR6" s="5"/>
      <c r="AS6" s="5">
        <f>261+60</f>
        <v>321</v>
      </c>
    </row>
    <row r="7" spans="1:45" x14ac:dyDescent="0.15">
      <c r="A7" s="2">
        <v>5</v>
      </c>
      <c r="B7" s="4">
        <v>492</v>
      </c>
      <c r="C7" s="4">
        <v>147</v>
      </c>
      <c r="D7" s="4">
        <v>49</v>
      </c>
      <c r="E7" s="4">
        <v>284</v>
      </c>
      <c r="F7" s="4">
        <v>581</v>
      </c>
      <c r="G7" s="4">
        <v>15</v>
      </c>
      <c r="H7" s="4">
        <v>20</v>
      </c>
      <c r="I7" s="4">
        <v>34</v>
      </c>
      <c r="J7" s="4">
        <v>112</v>
      </c>
      <c r="K7" s="4">
        <v>3</v>
      </c>
      <c r="L7" s="4">
        <v>35</v>
      </c>
      <c r="M7" s="4">
        <v>137</v>
      </c>
      <c r="N7" s="4">
        <v>141</v>
      </c>
      <c r="O7" s="4">
        <v>221</v>
      </c>
      <c r="P7" s="4">
        <v>181</v>
      </c>
      <c r="Q7" s="4">
        <v>301</v>
      </c>
      <c r="R7" s="4">
        <v>157</v>
      </c>
      <c r="S7" s="4">
        <v>99</v>
      </c>
      <c r="T7" s="4">
        <v>213</v>
      </c>
      <c r="U7" s="4">
        <v>370</v>
      </c>
      <c r="V7" s="4">
        <v>133</v>
      </c>
      <c r="W7" s="4">
        <v>65</v>
      </c>
      <c r="X7" s="4">
        <v>468</v>
      </c>
      <c r="Y7" s="4">
        <v>418</v>
      </c>
      <c r="Z7" s="4">
        <v>129</v>
      </c>
      <c r="AA7" s="4">
        <v>80</v>
      </c>
      <c r="AB7" s="4">
        <v>251</v>
      </c>
      <c r="AC7" s="4">
        <v>101</v>
      </c>
      <c r="AD7" s="4">
        <v>126</v>
      </c>
      <c r="AE7" s="4">
        <v>54</v>
      </c>
      <c r="AF7" s="4">
        <v>370</v>
      </c>
      <c r="AG7" s="4">
        <v>61</v>
      </c>
      <c r="AH7" s="4">
        <v>117</v>
      </c>
      <c r="AI7" s="4">
        <v>165</v>
      </c>
      <c r="AJ7" s="4">
        <v>220</v>
      </c>
      <c r="AK7" s="4">
        <v>208</v>
      </c>
      <c r="AL7" s="4">
        <v>136</v>
      </c>
      <c r="AM7" s="4">
        <v>174</v>
      </c>
      <c r="AN7" s="4">
        <v>51</v>
      </c>
      <c r="AO7" s="4">
        <v>216</v>
      </c>
      <c r="AP7" s="5">
        <v>102</v>
      </c>
      <c r="AQ7" s="5">
        <f>72+39</f>
        <v>111</v>
      </c>
      <c r="AR7" s="5"/>
      <c r="AS7" s="5">
        <f>407+84</f>
        <v>491</v>
      </c>
    </row>
    <row r="8" spans="1:45" x14ac:dyDescent="0.15">
      <c r="A8" s="2">
        <v>6</v>
      </c>
      <c r="B8" s="4">
        <v>97</v>
      </c>
      <c r="C8" s="4">
        <v>293</v>
      </c>
      <c r="D8" s="4">
        <v>36</v>
      </c>
      <c r="E8" s="4">
        <v>43</v>
      </c>
      <c r="F8" s="4">
        <v>336</v>
      </c>
      <c r="G8" s="4">
        <v>265</v>
      </c>
      <c r="H8" s="4">
        <v>61</v>
      </c>
      <c r="I8" s="4">
        <v>7</v>
      </c>
      <c r="J8" s="4">
        <v>11</v>
      </c>
      <c r="K8" s="4">
        <v>50</v>
      </c>
      <c r="L8" s="4">
        <v>5</v>
      </c>
      <c r="M8" s="4">
        <v>65</v>
      </c>
      <c r="N8" s="4">
        <v>37</v>
      </c>
      <c r="O8" s="4">
        <v>34</v>
      </c>
      <c r="P8" s="4">
        <v>198</v>
      </c>
      <c r="Q8" s="4">
        <v>129</v>
      </c>
      <c r="R8" s="4">
        <v>25</v>
      </c>
      <c r="S8" s="4">
        <v>54</v>
      </c>
      <c r="T8" s="4">
        <v>71</v>
      </c>
      <c r="U8" s="4">
        <v>277</v>
      </c>
      <c r="V8" s="4">
        <v>171</v>
      </c>
      <c r="W8" s="4">
        <v>34</v>
      </c>
      <c r="X8" s="4">
        <v>93</v>
      </c>
      <c r="Y8" s="4">
        <v>213</v>
      </c>
      <c r="Z8" s="4">
        <v>183</v>
      </c>
      <c r="AA8" s="4">
        <v>22</v>
      </c>
      <c r="AB8" s="4">
        <v>54</v>
      </c>
      <c r="AC8" s="4">
        <v>241</v>
      </c>
      <c r="AD8" s="4">
        <v>19</v>
      </c>
      <c r="AE8" s="4">
        <v>31</v>
      </c>
      <c r="AF8" s="4">
        <v>17</v>
      </c>
      <c r="AG8" s="4">
        <v>90</v>
      </c>
      <c r="AH8" s="4">
        <v>15</v>
      </c>
      <c r="AI8" s="4">
        <v>27</v>
      </c>
      <c r="AJ8" s="4">
        <v>48</v>
      </c>
      <c r="AK8" s="4">
        <v>23</v>
      </c>
      <c r="AL8" s="4">
        <v>87</v>
      </c>
      <c r="AM8" s="4">
        <v>97</v>
      </c>
      <c r="AN8" s="4">
        <v>71</v>
      </c>
      <c r="AO8" s="4">
        <v>31</v>
      </c>
      <c r="AP8" s="5">
        <v>55</v>
      </c>
      <c r="AQ8" s="5">
        <f>41+9</f>
        <v>50</v>
      </c>
      <c r="AR8" s="5"/>
      <c r="AS8" s="5">
        <f>38+6</f>
        <v>44</v>
      </c>
    </row>
    <row r="9" spans="1:45" x14ac:dyDescent="0.15">
      <c r="A9" s="2">
        <v>7</v>
      </c>
      <c r="B9" s="4">
        <v>129</v>
      </c>
      <c r="C9" s="4">
        <v>79</v>
      </c>
      <c r="D9" s="4">
        <v>108</v>
      </c>
      <c r="E9" s="4">
        <v>24</v>
      </c>
      <c r="F9" s="4">
        <v>38</v>
      </c>
      <c r="G9" s="4">
        <v>229</v>
      </c>
      <c r="H9" s="4">
        <v>134</v>
      </c>
      <c r="I9" s="4">
        <v>4</v>
      </c>
      <c r="J9" s="4">
        <v>23</v>
      </c>
      <c r="K9" s="4">
        <v>8</v>
      </c>
      <c r="L9" s="4">
        <v>61</v>
      </c>
      <c r="M9" s="4">
        <v>26</v>
      </c>
      <c r="N9" s="4">
        <v>26</v>
      </c>
      <c r="O9" s="4">
        <v>15</v>
      </c>
      <c r="P9" s="4">
        <v>33</v>
      </c>
      <c r="Q9" s="4">
        <v>164</v>
      </c>
      <c r="R9" s="4">
        <v>16</v>
      </c>
      <c r="S9" s="4">
        <v>30</v>
      </c>
      <c r="T9" s="4">
        <v>61</v>
      </c>
      <c r="U9" s="4">
        <v>177</v>
      </c>
      <c r="V9" s="4">
        <v>116</v>
      </c>
      <c r="W9" s="4">
        <v>21</v>
      </c>
      <c r="X9" s="4">
        <v>38</v>
      </c>
      <c r="Y9" s="4">
        <v>81</v>
      </c>
      <c r="Z9" s="4">
        <v>116</v>
      </c>
      <c r="AA9" s="4">
        <v>24</v>
      </c>
      <c r="AB9" s="4">
        <v>24</v>
      </c>
      <c r="AC9" s="4">
        <v>37</v>
      </c>
      <c r="AD9" s="4">
        <v>103</v>
      </c>
      <c r="AE9" s="4">
        <v>21</v>
      </c>
      <c r="AF9" s="4">
        <v>14</v>
      </c>
      <c r="AG9" s="4">
        <v>16</v>
      </c>
      <c r="AH9" s="4">
        <v>30</v>
      </c>
      <c r="AI9" s="4">
        <v>10</v>
      </c>
      <c r="AJ9" s="4">
        <v>10</v>
      </c>
      <c r="AK9" s="4">
        <v>10</v>
      </c>
      <c r="AL9" s="4">
        <v>29</v>
      </c>
      <c r="AM9" s="4">
        <v>68</v>
      </c>
      <c r="AN9" s="4">
        <v>31</v>
      </c>
      <c r="AO9" s="4">
        <v>28</v>
      </c>
      <c r="AP9" s="5">
        <v>13</v>
      </c>
      <c r="AQ9" s="5">
        <f>22+8</f>
        <v>30</v>
      </c>
      <c r="AR9" s="5"/>
      <c r="AS9" s="5">
        <v>3</v>
      </c>
    </row>
    <row r="10" spans="1:45" x14ac:dyDescent="0.15">
      <c r="A10" s="2">
        <v>8</v>
      </c>
      <c r="B10" s="4">
        <v>23</v>
      </c>
      <c r="C10" s="4">
        <v>45</v>
      </c>
      <c r="D10" s="4">
        <v>29</v>
      </c>
      <c r="E10" s="4">
        <v>14</v>
      </c>
      <c r="F10" s="4">
        <v>7</v>
      </c>
      <c r="G10" s="4">
        <v>16</v>
      </c>
      <c r="H10" s="4">
        <v>225</v>
      </c>
      <c r="I10" s="4">
        <v>69</v>
      </c>
      <c r="J10" s="4">
        <v>25</v>
      </c>
      <c r="K10" s="4">
        <v>21</v>
      </c>
      <c r="L10" s="4">
        <v>96</v>
      </c>
      <c r="M10" s="4">
        <v>36</v>
      </c>
      <c r="N10" s="4">
        <v>14</v>
      </c>
      <c r="O10" s="4">
        <v>9</v>
      </c>
      <c r="P10" s="4">
        <v>9</v>
      </c>
      <c r="Q10" s="4">
        <v>26</v>
      </c>
      <c r="R10" s="4">
        <v>16</v>
      </c>
      <c r="S10" s="4">
        <v>24</v>
      </c>
      <c r="T10" s="4">
        <v>38</v>
      </c>
      <c r="U10" s="4">
        <v>88</v>
      </c>
      <c r="V10" s="4">
        <v>60</v>
      </c>
      <c r="W10" s="4">
        <v>8</v>
      </c>
      <c r="X10" s="4">
        <v>24</v>
      </c>
      <c r="Y10" s="4">
        <v>55</v>
      </c>
      <c r="Z10" s="4">
        <v>47</v>
      </c>
      <c r="AA10" s="4">
        <v>13</v>
      </c>
      <c r="AB10" s="4">
        <v>17</v>
      </c>
      <c r="AC10" s="4">
        <v>18</v>
      </c>
      <c r="AD10" s="4">
        <v>29</v>
      </c>
      <c r="AE10" s="4">
        <v>43</v>
      </c>
      <c r="AF10" s="4">
        <v>3</v>
      </c>
      <c r="AG10" s="4">
        <v>9</v>
      </c>
      <c r="AH10" s="4">
        <v>4</v>
      </c>
      <c r="AI10" s="4">
        <v>12</v>
      </c>
      <c r="AJ10" s="4">
        <v>3</v>
      </c>
      <c r="AK10" s="4">
        <v>2</v>
      </c>
      <c r="AL10" s="4">
        <v>7</v>
      </c>
      <c r="AM10" s="4">
        <v>14</v>
      </c>
      <c r="AN10" s="4">
        <v>47</v>
      </c>
      <c r="AO10" s="4">
        <v>28</v>
      </c>
      <c r="AP10" s="5">
        <v>8</v>
      </c>
      <c r="AQ10" s="5">
        <v>4</v>
      </c>
      <c r="AR10" s="5"/>
      <c r="AS10" s="5">
        <v>6</v>
      </c>
    </row>
    <row r="11" spans="1:45" x14ac:dyDescent="0.15">
      <c r="A11" s="2">
        <v>9</v>
      </c>
      <c r="B11" s="4">
        <v>11</v>
      </c>
      <c r="C11" s="4">
        <v>11</v>
      </c>
      <c r="D11" s="4">
        <v>13</v>
      </c>
      <c r="E11" s="4">
        <v>4</v>
      </c>
      <c r="F11" s="4">
        <v>14</v>
      </c>
      <c r="G11" s="4">
        <v>3</v>
      </c>
      <c r="H11" s="4">
        <v>8</v>
      </c>
      <c r="I11" s="4">
        <v>117</v>
      </c>
      <c r="J11" s="4">
        <v>28</v>
      </c>
      <c r="K11" s="4">
        <v>6</v>
      </c>
      <c r="L11" s="4">
        <v>7</v>
      </c>
      <c r="M11" s="4">
        <v>25</v>
      </c>
      <c r="N11" s="4">
        <v>12</v>
      </c>
      <c r="O11" s="4">
        <v>3</v>
      </c>
      <c r="P11" s="4">
        <v>6</v>
      </c>
      <c r="Q11" s="4">
        <v>9</v>
      </c>
      <c r="R11" s="4">
        <v>12</v>
      </c>
      <c r="S11" s="4">
        <v>7</v>
      </c>
      <c r="T11" s="4">
        <v>13</v>
      </c>
      <c r="U11" s="4">
        <v>37</v>
      </c>
      <c r="V11" s="4">
        <v>32</v>
      </c>
      <c r="W11" s="4">
        <v>3</v>
      </c>
      <c r="X11" s="4">
        <v>9</v>
      </c>
      <c r="Y11" s="4">
        <v>33</v>
      </c>
      <c r="Z11" s="4">
        <v>38</v>
      </c>
      <c r="AA11" s="4">
        <v>2</v>
      </c>
      <c r="AB11" s="4">
        <v>7</v>
      </c>
      <c r="AC11" s="4">
        <v>15</v>
      </c>
      <c r="AD11" s="4">
        <v>20</v>
      </c>
      <c r="AE11" s="4">
        <v>12</v>
      </c>
      <c r="AF11" s="4">
        <v>14</v>
      </c>
      <c r="AG11" s="4">
        <v>0</v>
      </c>
      <c r="AH11" s="4">
        <v>3</v>
      </c>
      <c r="AI11" s="4">
        <v>3</v>
      </c>
      <c r="AJ11" s="4">
        <v>4</v>
      </c>
      <c r="AK11" s="4">
        <v>2</v>
      </c>
      <c r="AL11" s="4">
        <v>1</v>
      </c>
      <c r="AM11" s="4">
        <v>10</v>
      </c>
      <c r="AN11" s="4">
        <v>7</v>
      </c>
      <c r="AO11" s="4">
        <v>17</v>
      </c>
      <c r="AP11" s="5">
        <v>6</v>
      </c>
      <c r="AQ11" s="5">
        <v>5</v>
      </c>
      <c r="AR11" s="5"/>
      <c r="AS11" s="5">
        <v>5</v>
      </c>
    </row>
    <row r="12" spans="1:45" x14ac:dyDescent="0.15">
      <c r="A12" s="2">
        <v>10</v>
      </c>
      <c r="B12" s="4">
        <v>1</v>
      </c>
      <c r="C12" s="4">
        <v>2</v>
      </c>
      <c r="D12" s="4">
        <v>5</v>
      </c>
      <c r="E12" s="4">
        <v>7</v>
      </c>
      <c r="F12" s="4">
        <v>1</v>
      </c>
      <c r="G12" s="4">
        <v>2</v>
      </c>
      <c r="H12" s="4">
        <v>0</v>
      </c>
      <c r="I12" s="4">
        <v>2</v>
      </c>
      <c r="J12" s="4">
        <v>34</v>
      </c>
      <c r="K12" s="4">
        <v>20</v>
      </c>
      <c r="L12" s="4">
        <v>5</v>
      </c>
      <c r="M12" s="4">
        <v>10</v>
      </c>
      <c r="N12" s="4">
        <v>12</v>
      </c>
      <c r="O12" s="4">
        <v>3</v>
      </c>
      <c r="P12" s="4">
        <v>2</v>
      </c>
      <c r="Q12" s="4">
        <v>3</v>
      </c>
      <c r="R12" s="4">
        <v>5</v>
      </c>
      <c r="S12" s="4">
        <v>3</v>
      </c>
      <c r="T12" s="4">
        <v>12</v>
      </c>
      <c r="U12" s="4">
        <v>8</v>
      </c>
      <c r="V12" s="4">
        <v>16</v>
      </c>
      <c r="W12" s="4">
        <v>0</v>
      </c>
      <c r="X12" s="4">
        <v>3</v>
      </c>
      <c r="Y12" s="4">
        <v>31</v>
      </c>
      <c r="Z12" s="4">
        <v>26</v>
      </c>
      <c r="AA12" s="4">
        <v>5</v>
      </c>
      <c r="AB12" s="4">
        <v>5</v>
      </c>
      <c r="AC12" s="4">
        <v>6</v>
      </c>
      <c r="AD12" s="4">
        <v>4</v>
      </c>
      <c r="AE12" s="4">
        <v>6</v>
      </c>
      <c r="AF12" s="4">
        <v>2</v>
      </c>
      <c r="AG12" s="4">
        <v>1</v>
      </c>
      <c r="AH12" s="4">
        <v>0</v>
      </c>
      <c r="AI12" s="4">
        <v>0</v>
      </c>
      <c r="AJ12" s="4">
        <v>1</v>
      </c>
      <c r="AK12" s="4">
        <v>1</v>
      </c>
      <c r="AL12" s="4">
        <v>2</v>
      </c>
      <c r="AM12" s="4">
        <v>8</v>
      </c>
      <c r="AN12" s="4">
        <v>9</v>
      </c>
      <c r="AO12" s="4">
        <v>1</v>
      </c>
      <c r="AP12" s="5">
        <v>2</v>
      </c>
      <c r="AQ12" s="5">
        <v>6</v>
      </c>
      <c r="AR12" s="5"/>
      <c r="AS12" s="5">
        <v>3</v>
      </c>
    </row>
    <row r="13" spans="1:45" x14ac:dyDescent="0.15">
      <c r="A13" s="2">
        <v>11</v>
      </c>
      <c r="B13" s="4">
        <v>0</v>
      </c>
      <c r="C13" s="4">
        <v>0</v>
      </c>
      <c r="D13" s="4">
        <v>0</v>
      </c>
      <c r="E13" s="4">
        <v>0</v>
      </c>
      <c r="F13" s="4">
        <v>1</v>
      </c>
      <c r="G13" s="4">
        <v>0</v>
      </c>
      <c r="H13" s="4">
        <v>0</v>
      </c>
      <c r="I13" s="4">
        <v>0</v>
      </c>
      <c r="J13" s="4">
        <v>1</v>
      </c>
      <c r="K13" s="4">
        <v>0</v>
      </c>
      <c r="L13" s="4">
        <v>0</v>
      </c>
      <c r="M13" s="4">
        <v>6</v>
      </c>
      <c r="N13" s="4">
        <v>0</v>
      </c>
      <c r="O13" s="4">
        <v>2</v>
      </c>
      <c r="P13" s="4">
        <v>2</v>
      </c>
      <c r="Q13" s="4">
        <v>3</v>
      </c>
      <c r="R13" s="4">
        <v>1</v>
      </c>
      <c r="S13" s="4">
        <v>3</v>
      </c>
      <c r="T13" s="4">
        <v>3</v>
      </c>
      <c r="U13" s="4">
        <v>3</v>
      </c>
      <c r="V13" s="4">
        <v>7</v>
      </c>
      <c r="W13" s="4">
        <v>0</v>
      </c>
      <c r="X13" s="4">
        <v>0</v>
      </c>
      <c r="Y13" s="4">
        <v>9</v>
      </c>
      <c r="Z13" s="4">
        <v>9</v>
      </c>
      <c r="AA13" s="4">
        <v>0</v>
      </c>
      <c r="AB13" s="4">
        <v>0</v>
      </c>
      <c r="AC13" s="4">
        <v>1</v>
      </c>
      <c r="AD13" s="4">
        <v>3</v>
      </c>
      <c r="AE13" s="4">
        <v>3</v>
      </c>
      <c r="AF13" s="4">
        <v>3</v>
      </c>
      <c r="AG13" s="4">
        <v>0</v>
      </c>
      <c r="AH13" s="4">
        <v>3</v>
      </c>
      <c r="AI13" s="4">
        <v>0</v>
      </c>
      <c r="AJ13" s="4">
        <v>0</v>
      </c>
      <c r="AK13" s="4">
        <v>0</v>
      </c>
      <c r="AL13" s="4">
        <v>4</v>
      </c>
      <c r="AM13" s="4">
        <v>1</v>
      </c>
      <c r="AN13" s="4">
        <v>2</v>
      </c>
      <c r="AO13" s="4">
        <v>1</v>
      </c>
      <c r="AP13" s="5">
        <v>1</v>
      </c>
      <c r="AQ13" s="5">
        <v>6</v>
      </c>
      <c r="AR13" s="5"/>
      <c r="AS13" s="5">
        <v>1</v>
      </c>
    </row>
    <row r="14" spans="1:45" x14ac:dyDescent="0.15">
      <c r="A14" s="2">
        <v>12</v>
      </c>
      <c r="B14" s="4">
        <v>0</v>
      </c>
      <c r="C14" s="4">
        <v>0</v>
      </c>
      <c r="D14" s="4">
        <v>0</v>
      </c>
      <c r="E14" s="4">
        <v>0</v>
      </c>
      <c r="F14" s="4">
        <v>7</v>
      </c>
      <c r="G14" s="4">
        <v>0</v>
      </c>
      <c r="H14" s="4">
        <v>0</v>
      </c>
      <c r="I14" s="4">
        <v>0</v>
      </c>
      <c r="J14" s="4">
        <v>0</v>
      </c>
      <c r="K14" s="4">
        <v>0</v>
      </c>
      <c r="L14" s="4">
        <v>27</v>
      </c>
      <c r="M14" s="4">
        <v>33</v>
      </c>
      <c r="N14" s="4">
        <v>0</v>
      </c>
      <c r="O14" s="4">
        <v>0</v>
      </c>
      <c r="P14" s="4">
        <v>7</v>
      </c>
      <c r="Q14" s="4">
        <v>3</v>
      </c>
      <c r="R14" s="4">
        <v>2</v>
      </c>
      <c r="S14" s="4">
        <v>0</v>
      </c>
      <c r="T14" s="4">
        <v>3</v>
      </c>
      <c r="U14" s="4">
        <v>0</v>
      </c>
      <c r="V14" s="4">
        <v>2</v>
      </c>
      <c r="W14" s="4">
        <v>0</v>
      </c>
      <c r="X14" s="4">
        <v>0</v>
      </c>
      <c r="Y14" s="4">
        <v>5</v>
      </c>
      <c r="Z14" s="4">
        <v>4</v>
      </c>
      <c r="AA14" s="4">
        <v>0</v>
      </c>
      <c r="AB14" s="4">
        <v>0</v>
      </c>
      <c r="AC14" s="4">
        <v>1</v>
      </c>
      <c r="AD14" s="4">
        <v>1</v>
      </c>
      <c r="AE14" s="4">
        <v>2</v>
      </c>
      <c r="AF14" s="4">
        <v>0</v>
      </c>
      <c r="AG14" s="4">
        <v>0</v>
      </c>
      <c r="AH14" s="4">
        <v>1</v>
      </c>
      <c r="AI14" s="4">
        <v>0</v>
      </c>
      <c r="AJ14" s="4">
        <v>0</v>
      </c>
      <c r="AK14" s="4">
        <v>2</v>
      </c>
      <c r="AL14" s="4">
        <v>0</v>
      </c>
      <c r="AM14" s="4">
        <v>2</v>
      </c>
      <c r="AN14" s="4">
        <v>1</v>
      </c>
      <c r="AO14" s="4">
        <v>0</v>
      </c>
      <c r="AP14" s="5">
        <v>1</v>
      </c>
      <c r="AQ14" s="5">
        <v>1</v>
      </c>
      <c r="AR14" s="5"/>
      <c r="AS14" s="5">
        <v>4</v>
      </c>
    </row>
    <row r="15" spans="1:45" x14ac:dyDescent="0.15">
      <c r="A15" s="2">
        <v>13</v>
      </c>
      <c r="B15" s="4">
        <v>1</v>
      </c>
      <c r="C15" s="4">
        <v>0</v>
      </c>
      <c r="D15" s="4">
        <v>0</v>
      </c>
      <c r="E15" s="4">
        <v>0</v>
      </c>
      <c r="F15" s="4">
        <v>1</v>
      </c>
      <c r="G15" s="4">
        <v>0</v>
      </c>
      <c r="H15" s="4">
        <v>0</v>
      </c>
      <c r="I15" s="4">
        <v>0</v>
      </c>
      <c r="J15" s="4">
        <v>0</v>
      </c>
      <c r="K15" s="4">
        <v>0</v>
      </c>
      <c r="L15" s="4">
        <v>0</v>
      </c>
      <c r="M15" s="4">
        <v>0</v>
      </c>
      <c r="N15" s="4">
        <v>0</v>
      </c>
      <c r="O15" s="4">
        <v>0</v>
      </c>
      <c r="P15" s="4">
        <v>3</v>
      </c>
      <c r="Q15" s="4">
        <v>3</v>
      </c>
      <c r="R15" s="4">
        <v>0</v>
      </c>
      <c r="S15" s="4">
        <v>0</v>
      </c>
      <c r="T15" s="4">
        <v>0</v>
      </c>
      <c r="U15" s="4">
        <v>0</v>
      </c>
      <c r="V15" s="4">
        <v>3</v>
      </c>
      <c r="W15" s="4">
        <v>0</v>
      </c>
      <c r="X15" s="4">
        <v>0</v>
      </c>
      <c r="Y15" s="4">
        <v>2</v>
      </c>
      <c r="Z15" s="4">
        <v>1</v>
      </c>
      <c r="AA15" s="4">
        <v>0</v>
      </c>
      <c r="AB15" s="4">
        <v>1</v>
      </c>
      <c r="AC15" s="4">
        <v>1</v>
      </c>
      <c r="AD15" s="4">
        <v>1</v>
      </c>
      <c r="AE15" s="4">
        <v>1</v>
      </c>
      <c r="AF15" s="4">
        <v>2</v>
      </c>
      <c r="AG15" s="4">
        <v>0</v>
      </c>
      <c r="AH15" s="4">
        <v>0</v>
      </c>
      <c r="AI15" s="4">
        <v>0</v>
      </c>
      <c r="AJ15" s="4">
        <v>0</v>
      </c>
      <c r="AK15" s="4">
        <v>0</v>
      </c>
      <c r="AL15" s="4">
        <v>1</v>
      </c>
      <c r="AM15" s="4">
        <v>4</v>
      </c>
      <c r="AN15" s="4">
        <v>1</v>
      </c>
      <c r="AO15" s="4">
        <v>1</v>
      </c>
      <c r="AP15" s="5">
        <v>0</v>
      </c>
      <c r="AQ15" s="5">
        <v>1</v>
      </c>
      <c r="AR15" s="5"/>
      <c r="AS15" s="5">
        <v>1</v>
      </c>
    </row>
    <row r="16" spans="1:45" x14ac:dyDescent="0.15">
      <c r="A16" s="2">
        <v>14</v>
      </c>
      <c r="B16" s="4">
        <v>0</v>
      </c>
      <c r="C16" s="4">
        <v>0</v>
      </c>
      <c r="D16" s="4">
        <v>0</v>
      </c>
      <c r="E16" s="4">
        <v>0</v>
      </c>
      <c r="F16" s="4">
        <v>0</v>
      </c>
      <c r="G16" s="4">
        <v>0</v>
      </c>
      <c r="H16" s="4">
        <v>0</v>
      </c>
      <c r="I16" s="4">
        <v>0</v>
      </c>
      <c r="J16" s="4">
        <v>0</v>
      </c>
      <c r="K16" s="4">
        <v>0</v>
      </c>
      <c r="L16" s="4">
        <v>0</v>
      </c>
      <c r="M16" s="4">
        <v>0</v>
      </c>
      <c r="N16" s="4">
        <v>1</v>
      </c>
      <c r="O16" s="4">
        <v>0</v>
      </c>
      <c r="P16" s="4">
        <v>0</v>
      </c>
      <c r="Q16" s="4">
        <v>2</v>
      </c>
      <c r="R16" s="4">
        <v>1</v>
      </c>
      <c r="S16" s="4">
        <v>0</v>
      </c>
      <c r="T16" s="4">
        <v>0</v>
      </c>
      <c r="U16" s="4">
        <v>0</v>
      </c>
      <c r="V16" s="4">
        <v>1</v>
      </c>
      <c r="W16" s="4">
        <v>0</v>
      </c>
      <c r="X16" s="4">
        <v>0</v>
      </c>
      <c r="Y16" s="4">
        <v>0</v>
      </c>
      <c r="Z16" s="4">
        <v>0</v>
      </c>
      <c r="AA16" s="4">
        <v>0</v>
      </c>
      <c r="AB16" s="4">
        <v>1</v>
      </c>
      <c r="AC16" s="4">
        <v>0</v>
      </c>
      <c r="AD16" s="4">
        <v>0</v>
      </c>
      <c r="AE16" s="4">
        <v>0</v>
      </c>
      <c r="AF16" s="4">
        <v>3</v>
      </c>
      <c r="AG16" s="4">
        <v>0</v>
      </c>
      <c r="AH16" s="4">
        <v>0</v>
      </c>
      <c r="AI16" s="4">
        <v>0</v>
      </c>
      <c r="AJ16" s="4">
        <v>0</v>
      </c>
      <c r="AK16" s="4">
        <v>1</v>
      </c>
      <c r="AL16" s="4">
        <v>2</v>
      </c>
      <c r="AM16" s="4">
        <v>0</v>
      </c>
      <c r="AN16" s="4">
        <v>1</v>
      </c>
      <c r="AO16" s="4">
        <v>0</v>
      </c>
      <c r="AP16" s="5">
        <v>0</v>
      </c>
      <c r="AQ16" s="5">
        <v>0</v>
      </c>
      <c r="AR16" s="5"/>
      <c r="AS16" s="5">
        <v>0</v>
      </c>
    </row>
    <row r="17" spans="1:45" x14ac:dyDescent="0.15">
      <c r="A17" s="2">
        <v>15</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1</v>
      </c>
      <c r="Z17" s="4">
        <v>0</v>
      </c>
      <c r="AA17" s="4">
        <v>0</v>
      </c>
      <c r="AB17" s="4">
        <v>0</v>
      </c>
      <c r="AC17" s="4">
        <v>0</v>
      </c>
      <c r="AD17" s="4">
        <v>0</v>
      </c>
      <c r="AE17" s="4">
        <v>0</v>
      </c>
      <c r="AF17" s="4">
        <v>0</v>
      </c>
      <c r="AG17" s="4">
        <v>0</v>
      </c>
      <c r="AH17" s="4">
        <v>0</v>
      </c>
      <c r="AI17" s="4">
        <v>0</v>
      </c>
      <c r="AJ17" s="4">
        <v>0</v>
      </c>
      <c r="AK17" s="4">
        <v>0</v>
      </c>
      <c r="AL17" s="4">
        <v>0</v>
      </c>
      <c r="AM17" s="4">
        <v>1</v>
      </c>
      <c r="AN17" s="4">
        <v>2</v>
      </c>
      <c r="AO17" s="4">
        <v>0</v>
      </c>
      <c r="AP17" s="5">
        <v>0</v>
      </c>
      <c r="AQ17" s="5">
        <v>0</v>
      </c>
      <c r="AR17" s="5"/>
      <c r="AS17" s="5">
        <v>1</v>
      </c>
    </row>
    <row r="18" spans="1:45" x14ac:dyDescent="0.15">
      <c r="A18" s="2">
        <v>16</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5">
        <v>0</v>
      </c>
      <c r="AQ18" s="5">
        <v>0</v>
      </c>
      <c r="AR18" s="5"/>
      <c r="AS18" s="5">
        <v>1</v>
      </c>
    </row>
    <row r="19" spans="1:45" x14ac:dyDescent="0.15">
      <c r="A19" s="2">
        <v>17</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1</v>
      </c>
      <c r="AO19" s="4">
        <v>0</v>
      </c>
      <c r="AP19" s="5">
        <v>0</v>
      </c>
      <c r="AQ19" s="5">
        <v>0</v>
      </c>
      <c r="AR19" s="5"/>
      <c r="AS19" s="5">
        <v>0</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zoomScale="200" zoomScaleNormal="200" workbookViewId="0">
      <selection activeCell="G11" sqref="G11"/>
    </sheetView>
  </sheetViews>
  <sheetFormatPr baseColWidth="10" defaultColWidth="8.83203125" defaultRowHeight="16" x14ac:dyDescent="0.2"/>
  <cols>
    <col min="1" max="16384" width="8.83203125" style="6"/>
  </cols>
  <sheetData>
    <row r="1" spans="1:6" x14ac:dyDescent="0.2">
      <c r="A1" s="6" t="s">
        <v>1</v>
      </c>
      <c r="B1" s="6">
        <v>0.4</v>
      </c>
    </row>
    <row r="2" spans="1:6" x14ac:dyDescent="0.2">
      <c r="A2" s="6" t="s">
        <v>2</v>
      </c>
      <c r="B2" s="6">
        <f>EXP(-B1)</f>
        <v>0.67032004603563933</v>
      </c>
    </row>
    <row r="3" spans="1:6" x14ac:dyDescent="0.2">
      <c r="C3" s="6" t="s">
        <v>4</v>
      </c>
      <c r="D3" s="6" t="s">
        <v>21</v>
      </c>
      <c r="E3" s="6" t="s">
        <v>22</v>
      </c>
      <c r="F3" s="6" t="s">
        <v>23</v>
      </c>
    </row>
    <row r="4" spans="1:6" x14ac:dyDescent="0.2">
      <c r="C4" s="6">
        <v>1</v>
      </c>
      <c r="D4" s="6">
        <v>10</v>
      </c>
      <c r="E4" s="7">
        <f t="shared" ref="E4:E11" si="0">E5/$B$2+D4</f>
        <v>4448.7160536429028</v>
      </c>
      <c r="F4" s="8">
        <f>D4/E4</f>
        <v>2.2478395742545399E-3</v>
      </c>
    </row>
    <row r="5" spans="1:6" x14ac:dyDescent="0.2">
      <c r="C5" s="6">
        <v>2</v>
      </c>
      <c r="D5" s="6">
        <v>50</v>
      </c>
      <c r="E5" s="7">
        <f t="shared" si="0"/>
        <v>2975.360349417042</v>
      </c>
      <c r="F5" s="8">
        <f t="shared" ref="F5:F13" si="1">D5/E5</f>
        <v>1.680468720697862E-2</v>
      </c>
    </row>
    <row r="6" spans="1:6" x14ac:dyDescent="0.2">
      <c r="C6" s="6">
        <v>3</v>
      </c>
      <c r="D6" s="6">
        <v>75</v>
      </c>
      <c r="E6" s="7">
        <f t="shared" si="0"/>
        <v>1960.9276840920656</v>
      </c>
      <c r="F6" s="8">
        <f t="shared" si="1"/>
        <v>3.8247203407057791E-2</v>
      </c>
    </row>
    <row r="7" spans="1:6" x14ac:dyDescent="0.2">
      <c r="C7" s="6">
        <v>4</v>
      </c>
      <c r="D7" s="6">
        <v>150</v>
      </c>
      <c r="E7" s="7">
        <f t="shared" si="0"/>
        <v>1264.1751320204801</v>
      </c>
      <c r="F7" s="8">
        <f t="shared" si="1"/>
        <v>0.11865444604994013</v>
      </c>
    </row>
    <row r="8" spans="1:6" x14ac:dyDescent="0.2">
      <c r="C8" s="6">
        <v>5</v>
      </c>
      <c r="D8" s="6">
        <v>125</v>
      </c>
      <c r="E8" s="7">
        <f t="shared" si="0"/>
        <v>746.85392578773269</v>
      </c>
      <c r="F8" s="8">
        <f t="shared" si="1"/>
        <v>0.16736873929953328</v>
      </c>
    </row>
    <row r="9" spans="1:6" x14ac:dyDescent="0.2">
      <c r="C9" s="6">
        <v>6</v>
      </c>
      <c r="D9" s="6">
        <v>100</v>
      </c>
      <c r="E9" s="7">
        <f t="shared" si="0"/>
        <v>416.84115216147603</v>
      </c>
      <c r="F9" s="8">
        <f t="shared" si="1"/>
        <v>0.23989953842480019</v>
      </c>
    </row>
    <row r="10" spans="1:6" x14ac:dyDescent="0.2">
      <c r="C10" s="6">
        <v>7</v>
      </c>
      <c r="D10" s="6">
        <v>75</v>
      </c>
      <c r="E10" s="7">
        <f t="shared" si="0"/>
        <v>212.38497570286563</v>
      </c>
      <c r="F10" s="8">
        <f t="shared" si="1"/>
        <v>0.3531323237521648</v>
      </c>
    </row>
    <row r="11" spans="1:6" x14ac:dyDescent="0.2">
      <c r="C11" s="6">
        <v>8</v>
      </c>
      <c r="D11" s="6">
        <v>40</v>
      </c>
      <c r="E11" s="7">
        <f t="shared" si="0"/>
        <v>92.091903237750074</v>
      </c>
      <c r="F11" s="8">
        <f t="shared" si="1"/>
        <v>0.43434871681100518</v>
      </c>
    </row>
    <row r="12" spans="1:6" x14ac:dyDescent="0.2">
      <c r="C12" s="6">
        <v>9</v>
      </c>
      <c r="D12" s="6">
        <v>20</v>
      </c>
      <c r="E12" s="7">
        <f>E13/$B$2+D12</f>
        <v>34.918246976412703</v>
      </c>
      <c r="F12" s="8">
        <f t="shared" si="1"/>
        <v>0.57276643966433971</v>
      </c>
    </row>
    <row r="13" spans="1:6" x14ac:dyDescent="0.2">
      <c r="C13" s="6">
        <v>10</v>
      </c>
      <c r="D13" s="6">
        <v>10</v>
      </c>
      <c r="E13" s="7">
        <f>D13</f>
        <v>10</v>
      </c>
      <c r="F13" s="8">
        <f t="shared" si="1"/>
        <v>1</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Sheet1</vt:lpstr>
      <vt:lpstr>Sheet2</vt:lpstr>
      <vt:lpstr>Sheet3</vt:lpstr>
      <vt:lpstr>M</vt:lpstr>
      <vt:lpstr>sig</vt:lpstr>
      <vt:lpstr>So</vt:lpstr>
      <vt:lpstr>TermF</vt:lpstr>
      <vt:lpstr>TermU</vt:lpstr>
    </vt:vector>
  </TitlesOfParts>
  <Company>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MWRogers</dc:creator>
  <cp:lastModifiedBy>Marcel Gietzmann-Sanders</cp:lastModifiedBy>
  <dcterms:created xsi:type="dcterms:W3CDTF">2004-11-22T15:34:29Z</dcterms:created>
  <dcterms:modified xsi:type="dcterms:W3CDTF">2023-11-20T02:42:10Z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412618019</vt:i4>
  </property>
  <property fmtid="{D5CDD505-2E9C-101B-9397-08002B2CF9AE}" pid="3" name="_EmailSubject">
    <vt:lpwstr>catch at age data</vt:lpwstr>
  </property>
  <property fmtid="{D5CDD505-2E9C-101B-9397-08002B2CF9AE}" pid="4" name="_AuthorEmail">
    <vt:lpwstr>MWRogers@mail.ifas.ufl.edu</vt:lpwstr>
  </property>
  <property fmtid="{D5CDD505-2E9C-101B-9397-08002B2CF9AE}" pid="5" name="_AuthorEmailDisplayName">
    <vt:lpwstr>ROGERS,MARK W</vt:lpwstr>
  </property>
  <property fmtid="{D5CDD505-2E9C-101B-9397-08002B2CF9AE}" pid="6" name="_ReviewingToolsShownOnce">
    <vt:lpwstr/>
  </property>
</Properties>
</file>